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060" tabRatio="853" firstSheet="1" activeTab="1"/>
  </bookViews>
  <sheets>
    <sheet name="新系统下单指引以及新发票箱单" sheetId="5" r:id="rId1"/>
    <sheet name="首页目录" sheetId="2" r:id="rId2"/>
    <sheet name="注意事项" sheetId="3" r:id="rId3"/>
    <sheet name="赔偿标准和免赔声明" sheetId="4" r:id="rId4"/>
    <sheet name="产品发货需知" sheetId="6" r:id="rId5"/>
    <sheet name="国内仓库地址及增值服务费用" sheetId="7" r:id="rId6"/>
    <sheet name="第27周船期" sheetId="8" r:id="rId7"/>
    <sheet name="价格快速查找表 " sheetId="9" r:id="rId8"/>
    <sheet name="直送渠道" sheetId="33" r:id="rId9"/>
    <sheet name="快递派渠道" sheetId="10" r:id="rId10"/>
    <sheet name="华东限时23" sheetId="16" r:id="rId11"/>
    <sheet name="华东限时23-US监管仓" sheetId="44" r:id="rId12"/>
    <sheet name="华东限时23-一体化" sheetId="48" r:id="rId13"/>
    <sheet name="Z快线-美西" sheetId="11" r:id="rId14"/>
    <sheet name="Z快线-US监管仓" sheetId="45" r:id="rId15"/>
    <sheet name="特惠舱位-美西" sheetId="12" r:id="rId16"/>
    <sheet name="特惠舱位-美西-US监管仓" sheetId="46" r:id="rId17"/>
    <sheet name="特惠舱位-美东" sheetId="41" r:id="rId18"/>
    <sheet name="普船（美西）" sheetId="13" r:id="rId19"/>
    <sheet name="普船美西接力派-US监管仓" sheetId="47" r:id="rId20"/>
    <sheet name="达拉斯专线-拆派（固定价）" sheetId="39" r:id="rId21"/>
    <sheet name="普船（美中）" sheetId="14" r:id="rId22"/>
    <sheet name="普船（美东）" sheetId="15" r:id="rId23"/>
    <sheet name="华东限时18-美西" sheetId="18" r:id="rId24"/>
    <sheet name="Z快线-美东" sheetId="19" r:id="rId25"/>
    <sheet name="华东限时18-美东" sheetId="20" r:id="rId26"/>
    <sheet name="至尊达系列" sheetId="21" r:id="rId27"/>
    <sheet name="美森限时达" sheetId="22" r:id="rId28"/>
    <sheet name="商业地址-首页目录" sheetId="53" r:id="rId29"/>
    <sheet name="商业地址-发货需知" sheetId="54" r:id="rId30"/>
    <sheet name="Walmart  WFS" sheetId="55" r:id="rId31"/>
    <sheet name="Tiktok  FBT" sheetId="56" r:id="rId32"/>
    <sheet name="运去哪" sheetId="57" r:id="rId33"/>
    <sheet name="谷仓" sheetId="58" r:id="rId34"/>
    <sheet name="普船商业地址-美西" sheetId="59" r:id="rId35"/>
    <sheet name="普船商业地址-美中美东" sheetId="60" r:id="rId36"/>
    <sheet name="商业地址-Z快线-美西" sheetId="61" r:id="rId37"/>
    <sheet name="商业地址-华东限时23" sheetId="62" r:id="rId38"/>
    <sheet name="商业地址-王牌渠道" sheetId="63" r:id="rId39"/>
    <sheet name="商业地址-美东快线渠道" sheetId="64" r:id="rId40"/>
    <sheet name="商业地址-Z快线-US监管仓" sheetId="65" r:id="rId41"/>
    <sheet name="商业地址-华东限时23-US监管仓" sheetId="66" r:id="rId42"/>
    <sheet name="商业地址-特惠舱位-美西-US监管仓" sheetId="67" r:id="rId43"/>
    <sheet name="美国FBA大货中转头程" sheetId="23" r:id="rId44"/>
    <sheet name="美国FBA大货中转库内操作+派送费价格" sheetId="49" r:id="rId45"/>
    <sheet name="美国FBA大货中转卡派价格" sheetId="50" r:id="rId46"/>
    <sheet name="大货中转DW预估时效" sheetId="51" r:id="rId47"/>
    <sheet name="美国FBA大货中转快递附加费" sheetId="52" r:id="rId48"/>
    <sheet name="钢铁铝铜及家电钢铁铝制品衍生产品加征清单" sheetId="34" r:id="rId49"/>
    <sheet name="FDA申报清单" sheetId="27" r:id="rId50"/>
    <sheet name="美国分区表" sheetId="28" r:id="rId51"/>
    <sheet name="美国偏远地区邮编" sheetId="29" r:id="rId52"/>
    <sheet name="美国超偏远地区邮编" sheetId="30" r:id="rId53"/>
    <sheet name="美国荒远地区邮编" sheetId="31" r:id="rId54"/>
    <sheet name="美国UPS&amp;FEDEX 额外费用" sheetId="32" r:id="rId5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<sst xmlns="http://schemas.openxmlformats.org/spreadsheetml/2006/main" count="19974" uniqueCount="2699">
  <si>
    <t>【注意】我司将于2024年1月1日正式上线全新的物流系统，1月1日之后的新订单需要在新系统下单，过渡期间原morelink系统还可正常使用，新系统下单指引图已插入报价表中，详情请查看报价表，如您在新系统使用过程中，有任何疑问或者建议，可在群里随时与我们联系，感谢您的支持。
新系统登录链接：登录原morelink系统，点击【下单】后会自动跳转到鲲运系统下单界面；新系统账号密码：与原morelink系统的账号密码一致，建议您后续自行修改。（表格同时已添加最新发票箱单，可自行下载。）</t>
  </si>
  <si>
    <t xml:space="preserve">东莞劲港跨境物流有限公司 </t>
  </si>
  <si>
    <t xml:space="preserve"> 网址：www.link trans.com                            电话：400-150-5156                       客诉邮箱：voc@link-trans.com            </t>
  </si>
  <si>
    <t>公司优势：亚马逊跨境承运伙伴SEND · Ship Track · TSPN · SPN       
国内16+收货网点、海外80万尺的海外仓、24小时亚马逊预约团队、自有清关行、 15+拖车、30+卡车、 自研可视化系统  安全稳定高效</t>
  </si>
  <si>
    <t>生效日期：2026-07-01</t>
  </si>
  <si>
    <t>产品名称</t>
  </si>
  <si>
    <t>产品简介</t>
  </si>
  <si>
    <t>参考时效</t>
  </si>
  <si>
    <t>报价链接</t>
  </si>
  <si>
    <t>主要动态</t>
  </si>
  <si>
    <t>快递派渠道</t>
  </si>
  <si>
    <t>海派渠道,美森、ZIM、OA船司
Z快线-美西-快递派，15天提取</t>
  </si>
  <si>
    <t>15-30个自然日</t>
  </si>
  <si>
    <t>进入报价</t>
  </si>
  <si>
    <t>下调RMB 0.5/KG。</t>
  </si>
  <si>
    <t>Z快线-美西</t>
  </si>
  <si>
    <t>全链路把控，华南第一快线产品
13天航程，独家PP服务，免预约提柜，Local仓当周提拆派</t>
  </si>
  <si>
    <t>18-30个自然日</t>
  </si>
  <si>
    <t>下调RMB 0.5/KG，100/CBM左右。</t>
  </si>
  <si>
    <t>Z快线-US监管仓</t>
  </si>
  <si>
    <t>特惠舱位-美西</t>
  </si>
  <si>
    <t>OA船司时效保障，华南华东华北仓收货</t>
  </si>
  <si>
    <t>20--31个自然日</t>
  </si>
  <si>
    <t>特惠舱位-美西-US监管仓</t>
  </si>
  <si>
    <t>特惠舱位-美东</t>
  </si>
  <si>
    <t>40--45个自然日</t>
  </si>
  <si>
    <t>普船系列--美西</t>
  </si>
  <si>
    <t>普船经济线，普船船司统配，覆盖范围广</t>
  </si>
  <si>
    <t>28--38个自然日</t>
  </si>
  <si>
    <t>普船系列--美中</t>
  </si>
  <si>
    <t>33--48个自然日</t>
  </si>
  <si>
    <r>
      <rPr>
        <b/>
        <sz val="18"/>
        <rFont val="微软雅黑"/>
        <charset val="134"/>
      </rPr>
      <t>达拉斯专线：价格不变。
休斯敦专线、美中接力派：</t>
    </r>
    <r>
      <rPr>
        <b/>
        <sz val="18"/>
        <color rgb="FF00B050"/>
        <rFont val="微软雅黑"/>
        <charset val="134"/>
      </rPr>
      <t>下调RMB 0.5/KG，100/CBM左右。</t>
    </r>
  </si>
  <si>
    <t>普船系列--美东</t>
  </si>
  <si>
    <t>48--55个自然日</t>
  </si>
  <si>
    <t>华东限时23</t>
  </si>
  <si>
    <t>华东起运，13天航程，23天时效付费，PP服务免预约提柜</t>
  </si>
  <si>
    <t>23个自然日</t>
  </si>
  <si>
    <t>华东限时23-US监管仓</t>
  </si>
  <si>
    <t>华东限时23-一体化</t>
  </si>
  <si>
    <t>华东限时18-美西</t>
  </si>
  <si>
    <t>媲美快船时效,同样的品质，更优的价格，18天时效付费</t>
  </si>
  <si>
    <t>18个自然日</t>
  </si>
  <si>
    <t>Z快线-美东</t>
  </si>
  <si>
    <t>美西火车中转至纽约，19天航程，美东自营仓拆派</t>
  </si>
  <si>
    <t>23-33个自然日</t>
  </si>
  <si>
    <t>华东限时 18-美东</t>
  </si>
  <si>
    <t>FBA大货中转头程</t>
  </si>
  <si>
    <t>提前将货物送至我司国外仓库，避免塞港拥堵情况</t>
  </si>
  <si>
    <t>*</t>
  </si>
  <si>
    <t>有调整</t>
  </si>
  <si>
    <t>至尊达</t>
  </si>
  <si>
    <t>美森正班卡派，一价全包，至尊服务，极致体验!</t>
  </si>
  <si>
    <t>13--20个自然日</t>
  </si>
  <si>
    <t>下调RMB 0.5/KG左右。</t>
  </si>
  <si>
    <t>限时达</t>
  </si>
  <si>
    <t>美森正班卡派，时效王者，又快又稳</t>
  </si>
  <si>
    <t>15--25个自然日</t>
  </si>
  <si>
    <t>特别
申明</t>
  </si>
  <si>
    <t>发货前请您详细了解我司各产品具体说明，注意事项，赔偿标标，时效等相关说明，您在我司下单预报成功后，表示您同意我司走货各项要求，接受我司各项条款约束，如您发货违反国家相关法律、或出口货物管制要求，或我司产品走货限制，导致货物被国家行政机关查扣及以此带来法律后果，我司不承担相关损失和责任，同时我司有权追究相关法律责任，请详细查阅各项说明，谢谢您的理解和支持！(我司保留对各产品最终解释权)</t>
  </si>
  <si>
    <t>东莞总部地址：广东省东莞市南城区南城街道白马黄金一路3号联宇集团
深圳办公地址：广东省深圳市龙岗区坂田街道吉华路489号乐荟科创中心12栋8层E室</t>
  </si>
  <si>
    <t>微信公众号：</t>
  </si>
  <si>
    <t>注意事项</t>
  </si>
  <si>
    <t>1、包装要求：只接方正/硬朗纸箱，拒接其他包装,每件外箱必须贴有2个以上FBA标签（条形码字体清晰，防潮湿耐磨）,外箱和产品贴有“MADE IN CHINA”标签。如因包装及标签问题导致亚马逊仓库拒收或清关出现问题，所有责任及费用由发货人承担。</t>
  </si>
  <si>
    <r>
      <rPr>
        <sz val="12"/>
        <color theme="1"/>
        <rFont val="微软雅黑"/>
        <charset val="134"/>
      </rPr>
      <t>2、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t>
    </r>
    <r>
      <rPr>
        <sz val="12"/>
        <color rgb="FFFF0000"/>
        <rFont val="微软雅黑"/>
        <charset val="134"/>
      </rPr>
      <t>RMB5000/票.</t>
    </r>
  </si>
  <si>
    <r>
      <rPr>
        <sz val="12"/>
        <color theme="1"/>
        <rFont val="微软雅黑"/>
        <charset val="134"/>
      </rPr>
      <t>3、禁止运输的货物：液体，纯电池，食品，粉末，医疗用品，仿牌商品，化工产品，儿童玩具用品及美国反倾销产品等。如发现冲货罚款</t>
    </r>
    <r>
      <rPr>
        <sz val="12"/>
        <color rgb="FFFF0000"/>
        <rFont val="微软雅黑"/>
        <charset val="134"/>
      </rPr>
      <t>RMB5000/票</t>
    </r>
    <r>
      <rPr>
        <sz val="12"/>
        <color theme="1"/>
        <rFont val="微软雅黑"/>
        <charset val="134"/>
      </rPr>
      <t>。不接纯电池，内置电池请提供图片及MSDS,海运运输鉴定报告单独确认。</t>
    </r>
  </si>
  <si>
    <t>4、所有刀具制品：出口需要客户自行提前备好公安局备案文件再发货，如果不属于管制刀具，公安局也会出具不予备案的说明文件。
否则如果查验导致送检或上处置科，将对此收取RMB5000罚款，此费用不包括产生的额外仓租和柜租等费用，且此费用不接受减免。</t>
  </si>
  <si>
    <t>5、如美国海关认定货物涉及品牌侵权或蓝牙、HDMI、FCC、UL、FDA,DOT，EPA等认证问题，客户需按要求提供相关认证和品牌授权书等文件，如因无法提供或者提供的文件得不到美国海关及相关部门的认可而导致扣货或者退运，所有责任和费用由该发货人承担。</t>
  </si>
  <si>
    <t>6.关税豁免的产品：出货前提供详细的产品说明（图片，用途参数，销售链接或其他有用产品信息）审核货物是否符合豁免关税资格，最终以海关审核结果为准</t>
  </si>
  <si>
    <t>7、装柜后如需扣货或更改派送计划，要求最迟在货物到港前5天向我司提出才可操作，扣货和更改派送计划将收取操作费RMB 600/票，由于扣货/更改派送计划所产生的所有费用由客户承担，具体费用请单独咨询。扣货或更改派送方式有风险，我司不承担任何责任且不保证扣货成功或更改派送方式成功。</t>
  </si>
  <si>
    <t>8、CPSC,FDA提柜后仍未审核放行，货物需要的扣货在仓等通知放行，期间产生的费用需由发货方承担（基础费用：扣货费，拆柜费，仓储费，以及产生的其他费用）</t>
  </si>
  <si>
    <t>9、以下情况，我司会协助处理，不承担任何责任
A.产品如需要FCC,CE,FDA,TSCA,DOT，CPSC,CPC，EPA等认证而客户无法提供有效证明及文件，导致海关扣货等后果
B.产品不符合美国当地法规的，如反倾销，侵权且无法提供有效证及及文件，导致海关扣货等后果
如因以上情况而产生的退运，销毁，仓租等一切费用，由发货方自行承担</t>
  </si>
  <si>
    <t>10、因美国本地费用变化频繁且即时生效，我司保留即时更改价格的权利（包括在途中的货物）</t>
  </si>
  <si>
    <t>11、若货物因没有中国制造的标签而导致的一切后果和费用由发货人承担。</t>
  </si>
  <si>
    <t>12、关于PO失效及准确性问题：
①客户下单后，如若我司发现货物PO失效或不准确，将会通知客户激活或重新提供ID，如果出现两次以上PO失效和不准确并且沟通无改善，我司将会暂停与该客户合作。
②请客户自查在途货物的PO是真实有效并且准确的。如果需要变更，请海柜到目的港前同步告知我司，以便提前将正确PO更新至预约。
③如货物抵达我司海外仓（以路由时间为准），发现PO问题，我司会直接安排扣货（产生的扣货费用由客户自行承担）。为维护预约有效性和交仓及时性，货物抵达我司海外仓PO有问题，默认由我司激活。
④PO激活成功则收费$35/PO。激活不成功：$15/PO （激活不保证100%成功）。如若需要扣货，详情参考扣货报价指南。</t>
  </si>
  <si>
    <t>13、出口报关：深圳各海关继续严查，严厉打击虚假贸易，严打虚报，高报，乱报错报。
海关近期将针对上述虚假贸易行为，进行整顿，具体的形式为：
A:审核单票货物的每项品名的单价和总价，如果申报的单价，以及总价超过实际货物的正常价格范围，此票货物将被查验，如果发现高报价格属实，第一、二次经营单位被记过，第三次将直接移送缉私处理。
B:单票报关总金额超过10万美金的，将进入人工审核环节，不在进行计算机快速审核通道。
C:对于单票价格过高的单子，如果申报属实的，海关将要求经营单位提供此票货物相对应的增值税发票或银行往来货款证明。
对于打击虚假贸易，总署要求统一，但是各个海关对于高报价格的金额不相同，深圳海关审核要求5万美金，对于前期已经放行的有上述情况的货物，海关统计科将进行2次核查，如果核查结果有高报价格情况，也要做相对应的处理！
验发票要提供营业执照复印件盖公章，增值税发票原件，出口专用发票原件，增值税发票复印件盖公章，外贸合同，银行的收款水单，货物图片盖公章最好是彩色的，税务登记证也要提供（备注：上述5万美金说的是一个柜子申报超过5万美金就要提供发票和其他相关资料，不是单票申报超过5万美金才提供发票，所以通常一旦出货需要退税的就要准备发票及相关资料，以备海关验票使用）</t>
  </si>
  <si>
    <t>赔偿标准和免赔声明</t>
  </si>
  <si>
    <t>一、时效赔付界定：以不同渠道时效说明为准</t>
  </si>
  <si>
    <t>二、时效免赔说明</t>
  </si>
  <si>
    <t>1、船公司船期/航线变更/延迟到港，自然灾害、天气原因，如台风、地震、洪水、冰雹,，暴风雪，雾；政府行为，社会异常事件包括战争，罢工等</t>
  </si>
  <si>
    <t>2、海关查验</t>
  </si>
  <si>
    <t>3、亚马逊拒收或者亚马逊更改预约时间</t>
  </si>
  <si>
    <t>4、亚马逊爆仓及预约困难</t>
  </si>
  <si>
    <t>5、客户FBA ID &amp; 内部编码失误等相关原因</t>
  </si>
  <si>
    <t>6、客户要求扣货后派送或者因客户自身原因导致的延误</t>
  </si>
  <si>
    <t>7、由于船公司卸船效率慢，预约困难，拒收等不可抗力导致的延迟交仓,不在赔偿范围,此项如与具体渠道的时效赔付标准有区分，则与具体渠道的标准为准</t>
  </si>
  <si>
    <t>8、特殊时期导致的进出口报关/清关延误，提柜，还柜延误等</t>
  </si>
  <si>
    <t>9、特殊时期包括中美贸易关系不稳定等。</t>
  </si>
  <si>
    <t>三、赔偿标准（所有赔偿只有一种，不能多种赔偿同时赔付）</t>
  </si>
  <si>
    <t>1、在运输过程中如是我司原因导致货物丢失，损坏,经我司确认后按货物申报货值赔偿，最高不超过运费的3倍，不免相关物流费用。理赔需要提供采购发票等相关资料，以便对货值的合理性进行评估。即运费三倍，采购货值（税前），申报货值三者取低赔偿 。</t>
  </si>
  <si>
    <t>2、高货值产品及易碎品建议客人购买保险并打好包装，我司亦可提供购买保险服务；如若在运输过程中出因现包装原因而造成的损失而客人没有购买保险，我司概不负责。</t>
  </si>
  <si>
    <t>3、卡派货交亚马逊仓库，POD（预约号与FBA ID无法对应），但是整票未上架的，我司接受理赔申请，赔偿金额按照我司合同条款  ；
（不包括FBA号过期导致的亚马逊拒收和不上架 ；FBA号过期后客户仍然要求我们派送，导致的亚马逊拒收和不上架）</t>
  </si>
  <si>
    <t>4、快递货交私人仓库/商业地址/亚马逊仓库，如若是整票未提取，我司接受理赔申请，赔偿金额按照我司合同条款
（不包括FBA号过期导致的亚马逊拒收和不上架 ；FBA号过期后客户仍然要求我们派送，导致的亚马逊拒收和不上架）</t>
  </si>
  <si>
    <t>5、快递货交私人仓库/商业地址/亚马逊仓库，快递显示部分未提取+部分已经签收，收货人反馈未收到货物或收到部分货物，我司能够接受理赔，但是私人仓库和商业地址需要签收人提供相应的情况说明书签字（需要显示个人Passport No.）</t>
  </si>
  <si>
    <t>6、卡派货交亚马逊仓库，POD（预约号与FBA ID无法对应），但是部分上架或部分不上架，未上架部分我司根据具体情况给出处理方案。如若确认理赔，赔偿金额按照我司合同条款标准
（不包括FBA号过期导致的亚马逊拒收和不上架 ；FBA号过期后客户仍然要求我们派送，导致的亚马逊拒收和不上架）</t>
  </si>
  <si>
    <t>四、免赔声明</t>
  </si>
  <si>
    <t>1、 货物本身侵权问题，货物没按实际价值申报问题、当地禁止进口问题，货物本身质量问题以及涉及到具体的认证问题等导致的海关查验、扣货、退运等情况</t>
  </si>
  <si>
    <t>2、如遇自然灾害（火灾、水灾、地震等）或当地罢工等不可抗因素导致货物丢失的；</t>
  </si>
  <si>
    <t>3、外包装无损情况下，内包装产品数量缺少、部份丢失/损坏；</t>
  </si>
  <si>
    <t>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*货交亚马逊仓库，快递已经全部显示签收，但是客户亚马逊后台未上架
**货交亚马逊仓库，快递显示部分递送中+部分已经签收，客户反馈亚马逊后台未上架 （递送中迟迟未更新状态）</t>
  </si>
  <si>
    <t>5. 尾端卡派免赔说明：
*私人仓库/商业地址，卡派POD已经显示签收，但是反馈并未收到货物/ 部分未签收；
*私人仓库/商业地址，签收后签收单上面未注明有少货或货损
*货送亚马逊，预约号与FBA ID可以对应情况下，同一票货，部分货物已经上架不再接受理赔。
*货送亚马逊，同一票货，上架不足件数PCS不接受理赔。</t>
  </si>
  <si>
    <t>6、申请UPS/FEDEX索赔期限及规则：追诉期从打单之日起算100个自然日内，且快递轨迹停更之日起算45个自然日内，同时满足两个条件可发起开查申请，逾期将不予以受理开查申请，产生的相应责任及损失由客户自行承担。船期超过50天以上的，将在目的港更换UPS面单。
①未提取的 ，快递官方不受理索赔申请，请按“五、申请联宇索赔期限及规则”中第2条标准处理；②若提取后迟迟未有动态，请在快递轨迹停更后7个工作日向我司客服人员发起开查申请，同时提供快递开查相关资料，最晚发起时间应当在快递轨迹停更之日(含停更当天)起45个自然日内提供完整资料，逾期我司将不再接受理赔申请。
申请索赔需要提供如下资料：①已提取未有动态的：开查的UPS/FEDEX模板+INV+未上架截图(需带有电脑屏幕右下角当下真实时间)；②未提取的：未提取开查表+未上架截图(需带有电脑屏幕右下角当下真实时间)
（索赔资料可能会有变动，具体以我司/快递公司要求为准）
注：若逾期未提供完整相应索赔资料导致超期申请索赔，则相应责任由客户自行承担，我司不再接受理赔申请。</t>
  </si>
  <si>
    <t>7、漏报关赔偿：按3倍报关费赔偿</t>
  </si>
  <si>
    <t>8、货物交亚马逊后，如若在上架过程中，因FBA ID过期、错误导致无法上架（或部分未上架）</t>
  </si>
  <si>
    <t>五、申请联宇索赔期限及规则：</t>
  </si>
  <si>
    <t xml:space="preserve">1、卡派索赔程序：请客户在签收后10个工作日内查询FBA后台是否上架，签收后30天内提供货物未上架后台截图(需带有电脑屏幕右下角当下真实时间)至我司方可进入索赔程序，超过60个工作日未提供完整资料的，我司将不再接受理赔申请。                                                               </t>
  </si>
  <si>
    <t>2、快递派索赔程序：
①未提取的，在打单日起算最早第30个自然日向我司客服人员发起开查申请（整票未提取或者单票超10箱未提取，需要提供快递开查记录）。最晚发起时间应当在打单日(含打单当天)起第60个自然日内发起索赔需求,逾期我司将不再接受理赔申请。
②已提取未签收的以快递开查结果为准，不在我司索赔责任范围内；
注：若逾期未提供完整相应索赔资料，则相应责任由客户自行承担，我司不再接受理赔申请。</t>
  </si>
  <si>
    <t>后段派送方式</t>
  </si>
  <si>
    <t>下单渠道</t>
  </si>
  <si>
    <t>附加费</t>
  </si>
  <si>
    <t>查验费</t>
  </si>
  <si>
    <t>单证报关费</t>
  </si>
  <si>
    <t>空仓费</t>
  </si>
  <si>
    <t>最低消费</t>
  </si>
  <si>
    <t>重货优惠</t>
  </si>
  <si>
    <t>卡派</t>
  </si>
  <si>
    <r>
      <rPr>
        <b/>
        <sz val="20"/>
        <color rgb="FF000000"/>
        <rFont val="微软雅黑"/>
        <charset val="134"/>
      </rPr>
      <t>含税：</t>
    </r>
    <r>
      <rPr>
        <sz val="20"/>
        <color rgb="FF000000"/>
        <rFont val="微软雅黑"/>
        <charset val="134"/>
      </rPr>
      <t>税率＜50%：免收附加费
税率≥50%：+1 RMB/KG</t>
    </r>
    <r>
      <rPr>
        <b/>
        <sz val="20"/>
        <color rgb="FF000000"/>
        <rFont val="微软雅黑"/>
        <charset val="134"/>
      </rPr>
      <t xml:space="preserve">
不含税：</t>
    </r>
    <r>
      <rPr>
        <sz val="20"/>
        <color rgb="FF000000"/>
        <rFont val="微软雅黑"/>
        <charset val="134"/>
      </rPr>
      <t>关税实报实销</t>
    </r>
    <r>
      <rPr>
        <sz val="12"/>
        <color rgb="FF000000"/>
        <rFont val="微软雅黑"/>
        <charset val="134"/>
      </rPr>
      <t xml:space="preserve">
</t>
    </r>
    <r>
      <rPr>
        <sz val="12"/>
        <color rgb="FFFF0000"/>
        <rFont val="微软雅黑"/>
        <charset val="134"/>
      </rPr>
      <t xml:space="preserve">
服装（包括手套、袜子、围巾、头巾、腰带、帽子等服饰配件）（+1.5RMB/KG起）单询；
鞋子+1 RMB/KG；
箱包袋类+1RMB/KG。
钢铝目录制品及汽车配件232目录制品 （50%及以上税率） +1RMB/KG。
软木制品、带软垫木制坐具 +1RMB/KG。</t>
    </r>
    <r>
      <rPr>
        <sz val="12"/>
        <color rgb="FF000000"/>
        <rFont val="微软雅黑"/>
        <charset val="134"/>
      </rPr>
      <t xml:space="preserve">
FDA正本申报附加费：+0.5/kg(含税），+75/cbm(不含税），最高RMB 1500。
</t>
    </r>
    <r>
      <rPr>
        <sz val="12"/>
        <color rgb="FFFF0000"/>
        <rFont val="微软雅黑"/>
        <charset val="134"/>
      </rPr>
      <t>非自有IOR和BOND清关的CPSC货物，收取操作费RMB 150/票/SO</t>
    </r>
    <r>
      <rPr>
        <sz val="12"/>
        <color rgb="FF000000"/>
        <rFont val="微软雅黑"/>
        <charset val="134"/>
      </rPr>
      <t xml:space="preserve">
商检费（单票收费）：+RMB 1/kg(含税），+RMB 200/cbm(不含税）。单票限制5000KG/30CBM内，单票低消RMB 200，单票封顶RMB 500。
超长附加费：
120CM ＜ X ≤ 150CM：不含税+ RMB100/CBM，含税+RMB 0.6/KG。
150CM ＜ X ≤ 200CM：不含税+RMB200/CBM，含税+RMB1.2/KG。
超过2米且在3米内请单询</t>
    </r>
  </si>
  <si>
    <t>包</t>
  </si>
  <si>
    <t>RMB 150/份单证资料</t>
  </si>
  <si>
    <t>RMB 600/CBM
按实际体积计算收费</t>
  </si>
  <si>
    <r>
      <rPr>
        <sz val="12"/>
        <color rgb="FF000000"/>
        <rFont val="微软雅黑"/>
        <charset val="134"/>
      </rPr>
      <t xml:space="preserve">单票计费重要求50KG以上
1CBM=363KG（不含税）
1CBM=167KG（含税）
最低消费：0.5CBM（不含税）/50KG(含税)
至尊达系列渠道最低100KG起收
</t>
    </r>
    <r>
      <rPr>
        <b/>
        <sz val="12"/>
        <color rgb="FF000000"/>
        <rFont val="微软雅黑"/>
        <charset val="134"/>
      </rPr>
      <t>商业地址：</t>
    </r>
    <r>
      <rPr>
        <sz val="12"/>
        <color rgb="FF000000"/>
        <rFont val="微软雅黑"/>
        <charset val="134"/>
      </rPr>
      <t xml:space="preserve">
1、单票最低消费：2CBM（不含税）/334KG(含税)
不足2CBM/334KG，按2CBM/334KG计费
2、可接收100KG/1CBM起收的Walmart/Tiktok目的仓详见以上价格单价详情。</t>
    </r>
  </si>
  <si>
    <t>单个SO实际体积满0.7CBM以上
1:200货型：单价优惠RMB 0.5元/KG。
1:300货型：单价优惠RMB 1.2元/KG。
1:400货型：单价优惠RMB1.5/KG。
1:500货型：单价优惠RMB 2/KG。
满足条件：
①只针对走包税渠道 （大货中转头程渠道、至尊达同样适用。）
②自提渠道、快递派渠道、大货中转后段派送不适用。
③不合并计算</t>
  </si>
  <si>
    <t>美森限时达</t>
  </si>
  <si>
    <t>含税货物包</t>
  </si>
  <si>
    <t>华东限时 18-美西</t>
  </si>
  <si>
    <t>RMB 300/CBM
按实际体积计算收费</t>
  </si>
  <si>
    <t>普船时必达</t>
  </si>
  <si>
    <t>普船美西接力派</t>
  </si>
  <si>
    <t>普船美东接力派</t>
  </si>
  <si>
    <t>萨凡纳专线</t>
  </si>
  <si>
    <t>美中接力派</t>
  </si>
  <si>
    <t>普船奥克兰</t>
  </si>
  <si>
    <t>达拉斯专线</t>
  </si>
  <si>
    <t>休斯敦专线</t>
  </si>
  <si>
    <t>美森快递派</t>
  </si>
  <si>
    <r>
      <rPr>
        <b/>
        <sz val="20"/>
        <color rgb="FF000000"/>
        <rFont val="微软雅黑"/>
        <charset val="134"/>
      </rPr>
      <t>含税：</t>
    </r>
    <r>
      <rPr>
        <sz val="20"/>
        <color rgb="FF000000"/>
        <rFont val="微软雅黑"/>
        <charset val="134"/>
      </rPr>
      <t>税率＜50%：免收附加费
税率≥50%：+1 RMB/KG</t>
    </r>
    <r>
      <rPr>
        <b/>
        <sz val="20"/>
        <color rgb="FF000000"/>
        <rFont val="微软雅黑"/>
        <charset val="134"/>
      </rPr>
      <t xml:space="preserve">
不含税：</t>
    </r>
    <r>
      <rPr>
        <sz val="20"/>
        <color rgb="FF000000"/>
        <rFont val="微软雅黑"/>
        <charset val="134"/>
      </rPr>
      <t>关税实报实销</t>
    </r>
    <r>
      <rPr>
        <sz val="12"/>
        <color rgb="FF000000"/>
        <rFont val="微软雅黑"/>
        <charset val="134"/>
      </rPr>
      <t xml:space="preserve">
</t>
    </r>
    <r>
      <rPr>
        <sz val="12"/>
        <color rgb="FFFF0000"/>
        <rFont val="微软雅黑"/>
        <charset val="134"/>
      </rPr>
      <t xml:space="preserve">服装（包括手套、袜子、围巾、头巾、腰带、帽子等服饰配件）（+1.5RMB/KG起）单询；
鞋子+1 RMB/KG；
箱包袋类+1RMB/KG。
钢铝目录制品及汽车配件232目录制品 （50%及以上税率） +1RMB/KG。
软木制品、带软垫木制坐具 +1RMB/KG。
</t>
    </r>
    <r>
      <rPr>
        <sz val="12"/>
        <color rgb="FF000000"/>
        <rFont val="微软雅黑"/>
        <charset val="134"/>
      </rPr>
      <t xml:space="preserve">FDA正本申报附加费：+0.5/kg(含税），最高RMB 1500。
</t>
    </r>
    <r>
      <rPr>
        <sz val="12"/>
        <color rgb="FFFF0000"/>
        <rFont val="微软雅黑"/>
        <charset val="134"/>
      </rPr>
      <t>非自有IOR和BOND清关的CPSC货物，收取操作费RMB 150/票/SO</t>
    </r>
    <r>
      <rPr>
        <sz val="12"/>
        <color rgb="FF000000"/>
        <rFont val="微软雅黑"/>
        <charset val="134"/>
      </rPr>
      <t xml:space="preserve">
商检费（单票收费）：+RMB 1/kg(含税），+RMB 200/cbm(不含税）。单票限制5000KG内，单票低消RMB 200，单票封顶RMB 500。
美线私人住宅地址：+$3.65/包裹</t>
    </r>
  </si>
  <si>
    <t>单票货物计费重达到12KG才收
单件实量为12-22KG</t>
  </si>
  <si>
    <t>华东限时 18-快递派</t>
  </si>
  <si>
    <t>特惠舱位-快递派</t>
  </si>
  <si>
    <t>Z快线-美西-快递派</t>
  </si>
  <si>
    <t>1、货物体积重计算方式为长x 宽x高(CM)/6000，1CBM=167KG，体积重与实重取大计费。
单箱实重不足12kg 按照12kg收取。超尺寸货物：单箱实重不足18kg 按照18kg收取。（超尺寸货标准见附件"美国UPS&amp;FEDEX 额外费用"第17点超尺寸/超大尺寸）
单件实量为12-22KG，单件实重超过22KG产生额外费用。
2、包裹基本超重超尺寸收费标准（见附件UPS&amp;FEDEX 额外费用），不含燃油附加费
3、UPS/FEDEX派送时遇到FBA/收货人拒收、无法投递导致退件，货物可退回海外仓，退件过程中产生的费用，我司将向发件人收取，如有退回货物要求重发的货物，运费单询。不收派送到阿拉斯加,夏威夷,波多黎各,关岛,及各岛屿的货物。
4、同一批次的非亚马逊地址的货物，如其中一件已递送，则默认整批票已签收，不再接受理赔。</t>
  </si>
  <si>
    <t>美国UPS&amp;FEDEX 额外费用</t>
  </si>
  <si>
    <t>如遇美国临时加征关税，我司将根据增涨的幅度进行相应补收。</t>
  </si>
  <si>
    <t>特别提示:此价格表一经发送，如客户一旦交货至我司，我司默认客户已仔细阅读此价格表的所有内容并接受各条款。</t>
  </si>
  <si>
    <t>一、注意事项</t>
  </si>
  <si>
    <t>1、此上含查验费的部分渠道是指：含海关查验及查验引起的一切费用（含查验费指普通进口美国查验产生的费用，查验结果最后海关放行且不产生扣货/退运等结果的普通查验费。若查验原因是因为客户的产品及相关资料文件引起的海关查验、扣货、退运等结果产生的所有相关费用由发货方承担)，不含非我司原因导致的亚马逊拒收产生的一切相关费用，亚马逊爆仓引起的仓租/柜租，申报不符引起的海关惩罚金及额外费用等，请客户将这些官方收费也考虑到成本中，以免引起误会；如因报关资料问题引起的出口查验由客人承担所有相关费用（如仓租，柜租，改船费等）；以上不含查验费的部分渠道的查验费收费标准：海关查验费及因查验引起的费用不含税价格统一按68CBM/柜分摊，分摊后实报实销（以计费重为准），包税价格统一按RMB 0.5/KG收取。（查验基础费用：提柜进查验场的提柜费、托架费、查验费、柜租，以及产生的其他费用）。
客户原因造成的时效延误不在赔偿范围内；不可抗力因素造成的时效延误不在赔偿范围内，如：海关查验（现仅有至尊达渠道遇普通的目的港海关查验计入理赔时效）、船公司船期/航线变更/延迟到港、甩柜、自然灾害、如台风、地震、洪水、冰雹,，暴风雪、政府行为；社会异常事件、如罢工、骚乱三方面、疫情原因、码头不放约、亚马逊仓库预约困难或亚马逊跳约、删约、拒收等。(遇国外法定节假日不计入理赔时效)</t>
  </si>
  <si>
    <t>2、空仓费产生情况：过了截单时间做的行为；更改渠道、客户原因延船期等；货物在截货时间前未到我司国内仓库</t>
  </si>
  <si>
    <t>3、材质是原木或带有原木的货物要求熏蒸。</t>
  </si>
  <si>
    <t>4、需要商检的货物：木家私，木制工艺品，木架，竹制品，藤制品，草制品，植物制品，户外游乐设施等（仅供参考）</t>
  </si>
  <si>
    <t>5、品名限制：每票货限5个品名，超出5个加收RMB30/个。（至尊达渠道：每票货限3个品名，超出不收；一类医疗用品，激光类，眼镜类产品不收）</t>
  </si>
  <si>
    <t>6、由于塞港、罢工、码头原因导致提柜/还柜所产生的相关费用将实报实销（如柜租、拖架、拥堵、预提、堆存费等费用）</t>
  </si>
  <si>
    <t>7、若货物是在国内打卡板出货，海运费价格需要单询。若是非纸箱包装出货（如木架、木箱、木框等），海运费价格需要单询。</t>
  </si>
  <si>
    <t>8、后段派送至私人住宅地址、商业地址，需要带尾板车派送所产生的尾板费用 实报实销。</t>
  </si>
  <si>
    <t>9、发往亚马逊托拍AWD仓库（如IUSW、IUTE仓等），建仓标准应当符合亚马逊派送限制条件，我司对产生的入库配置费概不负责。亚马逊标准：散货单个PO，SKU需要≤10个，总箱数≥50件；卡板拆派模式，单个卡板单个SKU，尺寸在40*48*60Inch内，不能混SKU。</t>
  </si>
  <si>
    <t>10、由于美国5H/9H查验严峻，对于使用联宇BOND清关的订单，我司将会加收退运保RMB 0.5/KG ，100/CBM。如遇海关5H/9H查验导致的退运，我司承担5H/9H查验相关费用+退运双程海运费+监管仓作业费（换外箱标+仓租）+改派费（若需），不含销毁或者退运回国内仓库费用。</t>
  </si>
  <si>
    <t>11、2026年7月8日起，根据美国海关要求，进入美国销售的CPSC产品，需要提前取得eFiling线上7项要素合规认证，在清关ACE系统申报时，提供CPSC上的电子证书编号（Certificate ID）、进口商编号（Importer ID）和货物标识码（Product ID）。如客户的产品未取得CPSC认证/认证不合格/认证资料不匹配等，导致被美国海关查验引起的相关异常，包含认证查验、查货权、货柜退运、货物罚没和惩罚金等，无论是含税还是不含税渠道，我司均不承担责任，由客户自行承担。
  附eFiling必须提交的7项数据要素
  a. 产品标识符（Product ID）：如GTIN、SKU、UPC、型号等
  b. 适用法规代码：产品符合的所有CPSC法规编号（如16 CFR 1610）
  c. 生产日期：具体的制造年月
  d. 生产地点：工厂全称+完整地址+联系方式
  e. 测试日期：最近一次合规测试日期（有效期1年）
  f. 测试实验室：实验室全称+地址（CPC须CPSC认可实验室）
  g. 联系方/记录保管人：管理测试记录的机构名称+完整地址+联系方式，记录需保存5年</t>
  </si>
  <si>
    <r>
      <rPr>
        <b/>
        <sz val="12"/>
        <color rgb="FF000000"/>
        <rFont val="微软雅黑"/>
        <charset val="134"/>
      </rPr>
      <t xml:space="preserve">12、针对近期有部分钢铁实施出口许可证管理涉及的出口监管方式，全渠道收货注意以下要求
</t>
    </r>
    <r>
      <rPr>
        <sz val="12"/>
        <color rgb="FF000000"/>
        <rFont val="微软雅黑"/>
        <charset val="134"/>
      </rPr>
      <t>a、钢铁类产品出货前必须对接合规组确认是否需要产品出口许可证，产品许可证由客户提供，这类产品需要单证报关，买单不报；如果没有确认就交货的，风险客户自理，所产生以上费用由客户承担。
b、非出口许可证范围的钢铁制品，正常买单报关出，包税附加费+1。</t>
    </r>
  </si>
  <si>
    <t>13、基于0税率产品及涉及两用需要许可证的产品，出口报关客户必须要用自有单证抬头申报并提供对应的许可证书。</t>
  </si>
  <si>
    <t>14、客户自有BOND清关的订单，只能走【监管仓】渠道，非监管仓渠道拒接客户自有BOND清关的订单。</t>
  </si>
  <si>
    <t>分拨中心增值价格表</t>
  </si>
  <si>
    <t>类型</t>
  </si>
  <si>
    <t>收费项目</t>
  </si>
  <si>
    <t>参考信息</t>
  </si>
  <si>
    <t>价格</t>
  </si>
  <si>
    <t>低消金额</t>
  </si>
  <si>
    <t>备注</t>
  </si>
  <si>
    <t>入仓费</t>
  </si>
  <si>
    <t>/</t>
  </si>
  <si>
    <t>广州/中山/汕头/塘厦：RMB30/票
金华/苏州/宁波/杭州/温州/义乌/厦门/福州/泉州/郑州/长沙/青岛：RMB15/CBM（最低消费1CBM)
上海：RMB15/CBM+停车费现场结算（最低消费1CBM)
货交所有国内仓库：下单走含税货物免收入仓费，下单走不含税货物按照以上标准收费。
同一票货若分多个仓库送货，入仓费按照当地国内仓库的收费标准计费（最低消费1CBM)</t>
  </si>
  <si>
    <t>超时费用</t>
  </si>
  <si>
    <t>加班费</t>
  </si>
  <si>
    <t>提前报备，超过运营时间一小时内不收加班费：</t>
  </si>
  <si>
    <t>0元/cbm</t>
  </si>
  <si>
    <t>按照当地分点的运营时间计费。
（不报备车辆正常收取加班费）</t>
  </si>
  <si>
    <t>提前报备，超过运营时间一小时之后收加班费；</t>
  </si>
  <si>
    <t>10元/cbm</t>
  </si>
  <si>
    <t>100元/车</t>
  </si>
  <si>
    <t>超过运营时间三小时之后到仓延至次日卸货，特殊情况提前跟区域负责人沟通</t>
  </si>
  <si>
    <t>贴标费用</t>
  </si>
  <si>
    <t>贴唛头/FBA</t>
  </si>
  <si>
    <t>未贴唛头、FBA标签入仓货物</t>
  </si>
  <si>
    <t>0.5元/张</t>
  </si>
  <si>
    <t>20元/票</t>
  </si>
  <si>
    <t>客户提供标签由我司代贴，按照0.5元/张收取，我司提供标签给客户，按照0.1元/张收取。</t>
  </si>
  <si>
    <t>覆盖唛头/FBA</t>
  </si>
  <si>
    <t>唛头不符标准和标签错误（无需对应要求覆盖）</t>
  </si>
  <si>
    <t>1元/张</t>
  </si>
  <si>
    <t>唛头规格不得小于10CM*10CM。</t>
  </si>
  <si>
    <t>贴SKU/玩具追踪标</t>
  </si>
  <si>
    <t>未贴追踪标、SKU的货物</t>
  </si>
  <si>
    <t>纸张大小7CM*5CM。客户提供标签由我司代贴同样收取0.4元/张），我司提供标签给客户/司机或业务自贴按照0.1元/张收取。</t>
  </si>
  <si>
    <t>贴中国制造</t>
  </si>
  <si>
    <t>未贴MADE IN CHINA等有关标签货物</t>
  </si>
  <si>
    <t>客户提供标签由我司代贴同样收取0.5元/张），我司提供标签给客户/司机或业务自贴按照0.2元/张收取。</t>
  </si>
  <si>
    <t>覆盖SKU/玩具追踪标</t>
  </si>
  <si>
    <t>产品标签不符和标签错误</t>
  </si>
  <si>
    <t>如有不能覆盖的信息请通知仓库。</t>
  </si>
  <si>
    <t>贴电池标</t>
  </si>
  <si>
    <t>货物带电需要电池标的货物</t>
  </si>
  <si>
    <t>只提供3481/3091的电池标。</t>
  </si>
  <si>
    <t>处理FBA标签</t>
  </si>
  <si>
    <t>处理加拿大线的FBA标签客户/公司名称和收货人名称</t>
  </si>
  <si>
    <t>此费用为加拿大线特殊费用。</t>
  </si>
  <si>
    <t>外箱标签</t>
  </si>
  <si>
    <t>客户要求粘贴外箱的标签</t>
  </si>
  <si>
    <t>标签是规格不得小于10CM*10CM，请提供好模板给仓库。</t>
  </si>
  <si>
    <t>仓租费用</t>
  </si>
  <si>
    <t>仓储费</t>
  </si>
  <si>
    <t>存放一个星期（含7天）免费</t>
  </si>
  <si>
    <t>无</t>
  </si>
  <si>
    <t>货物入仓时间开始计算</t>
  </si>
  <si>
    <t>超7天</t>
  </si>
  <si>
    <t>4元/CBM/天</t>
  </si>
  <si>
    <t>每月结算</t>
  </si>
  <si>
    <t>货物区分费用</t>
  </si>
  <si>
    <t>挑货费</t>
  </si>
  <si>
    <t>从一票货挑出指定箱数</t>
  </si>
  <si>
    <t>1元/箱</t>
  </si>
  <si>
    <t>按一票总箱数计费</t>
  </si>
  <si>
    <t>分货费</t>
  </si>
  <si>
    <t>货物送仓混装</t>
  </si>
  <si>
    <t>20元/车</t>
  </si>
  <si>
    <t>按一车总箱数计费</t>
  </si>
  <si>
    <t>外箱处理费用</t>
  </si>
  <si>
    <t>换箱</t>
  </si>
  <si>
    <t>需要换新的纸箱或纸箱损坏和错误</t>
  </si>
  <si>
    <t>20元/箱</t>
  </si>
  <si>
    <t>(含纸箱、两张FBA标签、唛头)
只提供43*36*30/60*38*38/40*50*60三种尺寸的箱子</t>
  </si>
  <si>
    <t>换箱(客户提供纸箱)</t>
  </si>
  <si>
    <t>10元/箱</t>
  </si>
  <si>
    <t>(含两张FBA标签、唛头)
如箱子过大，仓库不进行修改纸箱，防止亚马逊拒收。</t>
  </si>
  <si>
    <t>割绑带/蛇皮袋/缠膜/割护角</t>
  </si>
  <si>
    <t>外箱有绑带/蛇皮袋/缠膜等需要处理的</t>
  </si>
  <si>
    <t>（不含贴唛头FBA）</t>
  </si>
  <si>
    <t>撕带有黄色胶布箱子</t>
  </si>
  <si>
    <t>箱子有黄色胶布</t>
  </si>
  <si>
    <t>10 元/箱</t>
  </si>
  <si>
    <t>(包含贴唛头+FBA),</t>
  </si>
  <si>
    <t>拆卡板/卡板围膜</t>
  </si>
  <si>
    <t>打卡板进仓，需散货走的</t>
  </si>
  <si>
    <t>5元/板</t>
  </si>
  <si>
    <t>其他费用</t>
  </si>
  <si>
    <t>打出口板</t>
  </si>
  <si>
    <t>货物超尺寸或货物特殊</t>
  </si>
  <si>
    <t>150元/板</t>
  </si>
  <si>
    <t>150元/票</t>
  </si>
  <si>
    <t>(含卡板，如需打板，请提前2-4天告知仓库）；
只提供1*1.2M三合木卡板。</t>
  </si>
  <si>
    <t>打出口板(不含卡板）</t>
  </si>
  <si>
    <t>75元/板</t>
  </si>
  <si>
    <t>75元/票</t>
  </si>
  <si>
    <t>(不含卡板，客户提供卡板）
亚马逊打卡板标准：120*100CM</t>
  </si>
  <si>
    <t>入仓单</t>
  </si>
  <si>
    <t>司机没有带纸质入仓单</t>
  </si>
  <si>
    <t>（入仓需带一式两份）</t>
  </si>
  <si>
    <t>理货清点产品数量</t>
  </si>
  <si>
    <t>实际货物跟发票对不上，需仓库处理</t>
  </si>
  <si>
    <t>0.5元/个</t>
  </si>
  <si>
    <t>（含清点数量+SKU拍照）</t>
  </si>
  <si>
    <t>开箱拍照</t>
  </si>
  <si>
    <t>客户指定要求开箱拍照</t>
  </si>
  <si>
    <t>5元/张</t>
  </si>
  <si>
    <t>（同时拍FBA+SKU+产品，可三种类型各独立一张）</t>
  </si>
  <si>
    <t>货物拍照</t>
  </si>
  <si>
    <t>拍货物外箱或标签</t>
  </si>
  <si>
    <t>客户要求拍外箱情况和标签情况</t>
  </si>
  <si>
    <t>撕标签</t>
  </si>
  <si>
    <t>货物退仓/改渠道等</t>
  </si>
  <si>
    <t>非我司原因导致的退仓</t>
  </si>
  <si>
    <t>退仓</t>
  </si>
  <si>
    <t>货物退仓</t>
  </si>
  <si>
    <t>15元/CBM/吨</t>
  </si>
  <si>
    <t>支持核爆品渠道货物免超时和项目低消费用。</t>
  </si>
  <si>
    <t>国内仓库地址及工作时间</t>
  </si>
  <si>
    <t>东莞塘厦分拨中心地址：东莞市塘厦镇西荣路96号盈仓1号仓（东莞分拨中心）
联系人：林先生     联系方式：13825713766
收货时间：
1） 周一到周日：9：00—21：00</t>
  </si>
  <si>
    <t>广州白云分拨中心地址：广东省广州市白云区钟落潭镇良田工业区良园二横路27号一楼6、7号门
联系人：蔡先生 17666197966
收货时间：
1） 周一到周五：09：00-21：00
       周六至周日：09：00-18：00</t>
  </si>
  <si>
    <t>中山分拨中心地址：广东省中山市黄圃镇纵四线丰树中山现代物流园1栋盈仓4号仓
联系人：关先生 15323909927
收货时间：
1） 周一到周五：09：00-21：00
      周六至周日：09：00-18：00</t>
  </si>
  <si>
    <t>厦门分拨中心地址：福建省厦门市海沧区囷瑶路83号盈仓6号仓（园区进门右手边）
联系人：谢先生  热线电话：15359020440
收货时间：
1）周一到周五：09：00-20：00
     周六：09：00-18：00，周日休息</t>
  </si>
  <si>
    <t>福州分拨中心仓地址：福州市闽侯县荆溪镇石井路22号  
联系人：张女士  热线电话： 18705013277
收货时间：
1）周一到周五：09：00-20：00
     周六：09：00-18：00，周日休息</t>
  </si>
  <si>
    <t>金华分拨中心地址：浙江省金华市金东区孝顺镇黄泥塘村兴盛街顺丰丰泰产业园2期（盈仓3号仓，金华分拨中心）
联系人：黄先生 18314916970
收货时间 ：
1）周一至周日 09：00-20：00</t>
  </si>
  <si>
    <t>宁波慈溪仓地址：浙江省宁波市慈溪市慈东南大道288号日日顺公路港1号库B7-B9（盈仓8号仓，宁波慈溪分拨中心）
联系人：熊先生  18530673232
收货时间 ：
1）周一到周五：09：00-20：00
     周六：09：00-18：00，周日休息</t>
  </si>
  <si>
    <t>苏州相城分拨中心：江苏省苏州市相城区望亭镇华兴路55号大门直走到底(盈仓5号仓)
联系人：熊鹏飞     热线电话：18167111296
收货时间 ：
1）周一到周五：09：00-20：00
     周六：9：00—18：00</t>
  </si>
  <si>
    <t>上海青浦分拨中心地址：上海仓库地址更新：上海市青浦区华新镇嘉松中路3299号（上海高时产业园B栋14—19档，共盈公共仓—上海青浦分拨中心）
联系人：赵先生 17518898286
收货时间 ：
1）周一到周五：09：00-20：00
     周六至周日：09：00-18：00</t>
  </si>
  <si>
    <t>青岛分拨中心地址：山东省青岛市城阳区上马街道崇仁路京东城阳物流园内上坡道二楼（盈仓13号仓，青岛城阳分拨中心）
联系人：王道青  联系电话：15254260637  
收货时间：
1）周一到周五：09：00-20：00
     周六：09：00-18：00</t>
  </si>
  <si>
    <t>郑州仓地址：河南省新郑市郑新路黑豹物流园A库30-31门(东门进去就右转走到底左转左手边A库30-31号门）
联系人：徐女士 联系电话：17750008419
收货时间：
1）周一至周六：09:00-18:00</t>
  </si>
  <si>
    <t>长沙梨江仓地址：湖南省长沙市长沙县梨江物流园A1栋22-24号（共盈公共仓）
联系人：冯先生  联系电话：18008457000
收货时间：
1）周一到周五：09：00-20：00
     周六：09：00-18：00，周日休息</t>
  </si>
  <si>
    <t>汕头仓地址：广东省汕头市金平区普宁二路绿梦物流园C.D.E栋盈仓11号仓
联系人： 杨文华  19022713539
收货时间：
1）周一到周五：10：00-20：00
周六：10：00-18：00
周日休息</t>
  </si>
  <si>
    <t>泉州分拨中心地址：福建省泉州市晋江市池店镇凤池路鸿运物流城588号A栋1-3号
联系人：黄女士  联系电话：13850700342
收货时间：
1）周一到周五：09：00-20：00
     周六：09：00-18：00， 周日休息</t>
  </si>
  <si>
    <t>杭州钱塘仓地址：浙江省杭州市钱塘区临江街道江东建材物流园，盈仓17号仓-杭州钱塘分拨中心(进园区直走到底右拐后走到底左手边仓库）
联系人：尹先生   联系电话：19357666514
收货时间：
1）周一到周五：09：00-20：00
     周六至周日：09：00-18：00</t>
  </si>
  <si>
    <t>温州仓地址：温州市瓯海区潘桥街道焦下村高鼎物流园A幢3号。
联系人：黄女士    联系方式：15718260980
收货时间：
1）周一到周五：9：00—20：00
      周六：9：00—18：00</t>
  </si>
  <si>
    <t>义乌集拼仓：义乌市城西街道伏龙山北路145号义乌铁路口岸集拼仓7栋1号门
联系人：高女士19857958848
收货时间：
1）周一至周日9：00-20：00</t>
  </si>
  <si>
    <t>如果截货时间是12点，截单时间是前一天的下午18点；
如果截货时间是下午18点，截单时间是当天的中午12点；
以上时间都不适用于美森。
美森截单时间是周五中午12点！！（注意：截单时间是以我司客服受理订单为准）</t>
  </si>
  <si>
    <t>已经下单的订单:如有变动等问题，请在截单之前通知我司客服取消或延一水，超时通知需要收取空仓费用，美森渠道RMB 600/CBM
最低按1CBM收取，普船渠道RMB 300/CBM
最低按1CBM收取，请知悉（提早截单的情况下的订单，来不及送货需要变动，截单时间提前已过 ，会产生空舱费。）注意：下单后发票箱单以及报关资料需要在规定时间内给到，以免赶不上本周的船期</t>
  </si>
  <si>
    <t>国家</t>
  </si>
  <si>
    <t>船东</t>
  </si>
  <si>
    <t>目的地</t>
  </si>
  <si>
    <t>截单时间</t>
  </si>
  <si>
    <t>截文件</t>
  </si>
  <si>
    <t>华南</t>
  </si>
  <si>
    <t>华中</t>
  </si>
  <si>
    <t>华东</t>
  </si>
  <si>
    <t>华北</t>
  </si>
  <si>
    <t>塘厦</t>
  </si>
  <si>
    <t>凤岗</t>
  </si>
  <si>
    <t>中山</t>
  </si>
  <si>
    <t>广州</t>
  </si>
  <si>
    <t>汕头</t>
  </si>
  <si>
    <t>长沙</t>
  </si>
  <si>
    <t>ETD</t>
  </si>
  <si>
    <t>ETA</t>
  </si>
  <si>
    <t>福州/泉州仓</t>
  </si>
  <si>
    <t>厦门仓</t>
  </si>
  <si>
    <t>郑州仓</t>
  </si>
  <si>
    <t>温州仓</t>
  </si>
  <si>
    <t>金华仓</t>
  </si>
  <si>
    <t>义乌集拼仓</t>
  </si>
  <si>
    <t>宁波仓</t>
  </si>
  <si>
    <t>杭州仓</t>
  </si>
  <si>
    <t>苏州仓</t>
  </si>
  <si>
    <t>上海仓</t>
  </si>
  <si>
    <t>青岛仓</t>
  </si>
  <si>
    <t>截货时间</t>
  </si>
  <si>
    <t>美国</t>
  </si>
  <si>
    <t>MATSON-CLX</t>
  </si>
  <si>
    <t>LB</t>
  </si>
  <si>
    <t>如果截货时间是12点，截单时间是前一天的下午18点；
如果截货时间是下午18点，截单时间是当天的中午12点；
以上时间都不适用于美森。
美森截单时间是周五中午12点！！ 
ONLY18杭州仓的截单时间周六18点截单
ONLY23金华仓的截单时间周天12点截单；义乌集拼仓周日18点截单，周日18点截单截资料
奥克兰塘厦仓截单时间为周四12点</t>
  </si>
  <si>
    <t>同截单时间</t>
  </si>
  <si>
    <t>7-4
(12点)</t>
  </si>
  <si>
    <t>-</t>
  </si>
  <si>
    <t>7-3
(18点)</t>
  </si>
  <si>
    <t>7-3
(12点)</t>
  </si>
  <si>
    <t>07/08
(上海起运)</t>
  </si>
  <si>
    <t>07/19
(LB)</t>
  </si>
  <si>
    <t>7-2
(18点)</t>
  </si>
  <si>
    <t>7-4
(18点)</t>
  </si>
  <si>
    <t>7-3
(18点）</t>
  </si>
  <si>
    <t>美森限时达
大货中转头程-美森-美西仓</t>
  </si>
  <si>
    <t>盐田：ZIM</t>
  </si>
  <si>
    <t>LA</t>
  </si>
  <si>
    <t>07/08
(深圳起运)</t>
  </si>
  <si>
    <t>07/21
(LA)</t>
  </si>
  <si>
    <t>NY</t>
  </si>
  <si>
    <t>华东限时18-美东</t>
  </si>
  <si>
    <t>上海：CMA</t>
  </si>
  <si>
    <t xml:space="preserve">7-4
(18点)
</t>
  </si>
  <si>
    <t xml:space="preserve">7-3
(18点)
</t>
  </si>
  <si>
    <t>7-6
(12点)</t>
  </si>
  <si>
    <t>07/09
(上海起运)</t>
  </si>
  <si>
    <t>07/20
(LA)</t>
  </si>
  <si>
    <t>华东限时 23
华东限时23-US监管仓
 华东限时 23-一体化
（一体化不交集拼仓，交金华仓，最晚周一18点）</t>
  </si>
  <si>
    <t>宁波：ZIM</t>
  </si>
  <si>
    <t>07/09
(宁波起运)</t>
  </si>
  <si>
    <t>07/22
(LA)</t>
  </si>
  <si>
    <t>7-6
(18点)</t>
  </si>
  <si>
    <t>特惠仓位-美西
商业地址-LALB</t>
  </si>
  <si>
    <t>OA</t>
  </si>
  <si>
    <t>LA/LB</t>
  </si>
  <si>
    <t>7-1
(18点)</t>
  </si>
  <si>
    <t>7-1
(12点)</t>
  </si>
  <si>
    <t>6-30
(18点)</t>
  </si>
  <si>
    <t>07/07
(盐田起运)</t>
  </si>
  <si>
    <t>07/21
(LA/LB)</t>
  </si>
  <si>
    <t>7-4
（18点）</t>
  </si>
  <si>
    <t>07/10
(厦门起运)</t>
  </si>
  <si>
    <t>07/28
(LB)</t>
  </si>
  <si>
    <t>6-29
(18点)</t>
  </si>
  <si>
    <t>07/07
     （上海/宁波起运）</t>
  </si>
  <si>
    <t>07/20
（LB）</t>
  </si>
  <si>
    <t>07/11-07/13
(青岛起运)</t>
  </si>
  <si>
    <t>07/29
(LA)</t>
  </si>
  <si>
    <t>7-2
(12点)</t>
  </si>
  <si>
    <t>07/09
(盐田起运)</t>
  </si>
  <si>
    <t>07/25
(LA/LB)</t>
  </si>
  <si>
    <t>07/09
     （上海/宁波起运）</t>
  </si>
  <si>
    <t>07/22-07/23
 （LA/LB)</t>
  </si>
  <si>
    <t>07/07-07/09
(盐田起运)</t>
  </si>
  <si>
    <t>07/21-07/25
(LA/LB)</t>
  </si>
  <si>
    <t>07/07-07/10
(盐田起运)</t>
  </si>
  <si>
    <t>07/07-07/09
     （上海/宁波起运）</t>
  </si>
  <si>
    <t>07/20-7/23
 （LA/LB)</t>
  </si>
  <si>
    <t>特惠仓位-美东        
商业地址-NY</t>
  </si>
  <si>
    <t>NEW YORK</t>
  </si>
  <si>
    <t>7-7
(12点)</t>
  </si>
  <si>
    <t>07/12
(盐田起运)</t>
  </si>
  <si>
    <t>08/11
(NY)</t>
  </si>
  <si>
    <t>7-8
(12点)</t>
  </si>
  <si>
    <t>7-8
(18点)</t>
  </si>
  <si>
    <t>07/14
（厦门起运)</t>
  </si>
  <si>
    <t>07/09
  (上海起运）</t>
  </si>
  <si>
    <t>08/04
(NY)</t>
  </si>
  <si>
    <t>07/11
  (青岛起运）</t>
  </si>
  <si>
    <t>08/13
(NY)</t>
  </si>
  <si>
    <t>盐田:EMC
上海：EMC/WHL</t>
  </si>
  <si>
    <t>OAKLAND</t>
  </si>
  <si>
    <t>7-10
(12点)</t>
  </si>
  <si>
    <t>7-9
(12点)</t>
  </si>
  <si>
    <t>07/13
(盐田起运)</t>
  </si>
  <si>
    <t>08/03
(OAK)</t>
  </si>
  <si>
    <t xml:space="preserve">7-7
(18点)
</t>
  </si>
  <si>
    <t>07/13-07/16
  (上海起运）</t>
  </si>
  <si>
    <t>08/03-08/07
(OAK)</t>
  </si>
  <si>
    <t>普船时必达
普船美西接力派
FBA大货中转普船美西</t>
  </si>
  <si>
    <t>非OA</t>
  </si>
  <si>
    <t>07/13
(厦门起运)</t>
  </si>
  <si>
    <t>07/28
  (LB)</t>
  </si>
  <si>
    <t>07/08   
（上海起运）</t>
  </si>
  <si>
    <t>07/26
 （LA/LB）</t>
  </si>
  <si>
    <t>07/10
(青岛起运）</t>
  </si>
  <si>
    <t>07/27
(LA)</t>
  </si>
  <si>
    <t>07/08-07/12
(深圳起运)</t>
  </si>
  <si>
    <t xml:space="preserve">    07/26-07/30
  (LALB)</t>
  </si>
  <si>
    <t>07/10-07/13
   （上海/宁波起运）</t>
  </si>
  <si>
    <t>07/26-07/28
 （LA/LB)</t>
  </si>
  <si>
    <t>普船美西接力派-US监管仓</t>
  </si>
  <si>
    <t>07/06-07/12
   （上海/宁波起运）</t>
  </si>
  <si>
    <t>普船美中接力派
商业地址-芝加哥</t>
  </si>
  <si>
    <t>盐田：OA   
上海：OA</t>
  </si>
  <si>
    <t>CHICAGO</t>
  </si>
  <si>
    <t>07/09
(深圳起运)</t>
  </si>
  <si>
    <t>07/25
(LB)</t>
  </si>
  <si>
    <t>07/10
(深圳起运)</t>
  </si>
  <si>
    <t>07/22
(LB)</t>
  </si>
  <si>
    <t>美东接力派
FBA大货中转美东</t>
  </si>
  <si>
    <t>7-5
(18点)</t>
  </si>
  <si>
    <t>07/12
(深圳起运)</t>
  </si>
  <si>
    <t>08/20
(NY)</t>
  </si>
  <si>
    <t>07/07
(上海起运)</t>
  </si>
  <si>
    <t>08/10
(NY)</t>
  </si>
  <si>
    <t>07/10-07/11
(上海起运)</t>
  </si>
  <si>
    <t>08/11-08/17
(NY)</t>
  </si>
  <si>
    <t>达拉斯专线           
商业地址-达拉斯</t>
  </si>
  <si>
    <t>DALLAS</t>
  </si>
  <si>
    <t>休斯敦专线
商业地址-休斯敦拆派</t>
  </si>
  <si>
    <t>上海：EMC                     
深圳：COSCO</t>
  </si>
  <si>
    <t>HOUSTON</t>
  </si>
  <si>
    <t>7-7
(18点)</t>
  </si>
  <si>
    <t>08/07
(HOUSTON)</t>
  </si>
  <si>
    <t>07/12
(上海起运)</t>
  </si>
  <si>
    <t>08/10
(HOUSTON)</t>
  </si>
  <si>
    <t>萨凡纳专线
商业地址-萨凡纳拆派</t>
  </si>
  <si>
    <t>深圳：COSCO                   宁波：EMC</t>
  </si>
  <si>
    <t>SAVANNAH</t>
  </si>
  <si>
    <t>07/11
(盐田起运)</t>
  </si>
  <si>
    <t>08/11
(SAVANNAH)</t>
  </si>
  <si>
    <t>07/08
(宁波起运)</t>
  </si>
  <si>
    <t>08/08
(SAVANNAH)</t>
  </si>
  <si>
    <r>
      <rPr>
        <b/>
        <sz val="26"/>
        <color theme="0"/>
        <rFont val="微软雅黑"/>
        <charset val="134"/>
      </rPr>
      <t>渠道价格快速查找</t>
    </r>
    <r>
      <rPr>
        <b/>
        <sz val="20"/>
        <color theme="0"/>
        <rFont val="微软雅黑"/>
        <charset val="134"/>
      </rPr>
      <t>（仅限拆派查找）</t>
    </r>
  </si>
  <si>
    <t>输入右边信息</t>
  </si>
  <si>
    <t>国内仓</t>
  </si>
  <si>
    <t>目的仓</t>
  </si>
  <si>
    <t>计费重</t>
  </si>
  <si>
    <t>送仓方式</t>
  </si>
  <si>
    <t>深圳/广州/中山/汕头/塘厦</t>
  </si>
  <si>
    <t>GEU3</t>
  </si>
  <si>
    <t>不含税：大于10CBM</t>
  </si>
  <si>
    <t>拆派</t>
  </si>
  <si>
    <t>直送价格请查看直送渠道</t>
  </si>
  <si>
    <t>系列</t>
  </si>
  <si>
    <t>具体渠道</t>
  </si>
  <si>
    <t>渠道单价
(KG/CBM)</t>
  </si>
  <si>
    <t>参考时效
(开船次日算起)</t>
  </si>
  <si>
    <t>理赔时效
(开船次日开始算起)</t>
  </si>
  <si>
    <t>预计送达该仓日期
①第一水 ;②第二水</t>
  </si>
  <si>
    <t>渠道单价
（KG/CBM）</t>
  </si>
  <si>
    <t>预计送到</t>
  </si>
  <si>
    <t>至尊达(含税100KG+)</t>
  </si>
  <si>
    <t>至尊达MAX(含税100KG+)</t>
  </si>
  <si>
    <t>华东限时系列</t>
  </si>
  <si>
    <t>华东限时 18</t>
  </si>
  <si>
    <t>华东限时 23</t>
  </si>
  <si>
    <t>华东限时 23-一体化</t>
  </si>
  <si>
    <t>Z快线系列</t>
  </si>
  <si>
    <t>特惠舱位</t>
  </si>
  <si>
    <t>特惠舱位系列</t>
  </si>
  <si>
    <t>特惠舱位3.0-美东</t>
  </si>
  <si>
    <t>普船系列</t>
  </si>
  <si>
    <t>美西接力派</t>
  </si>
  <si>
    <t>美西接力派-US监管仓</t>
  </si>
  <si>
    <t>普船美中接力派</t>
  </si>
  <si>
    <t>西雅图专线</t>
  </si>
  <si>
    <t>FL专线-拆派</t>
  </si>
  <si>
    <t>直送渠道发货说明、注意事项：
1、 AWD仓：最长边限制63CM以内，单箱重小于22KG的货物。
2、Z快线-美西-直送、华东限时  23-直送、特惠舱位-美西-直送、特惠舱位-美东-直送、普船时必达、普船奥克兰-直送、普船美中接力派-直送、普船美东接力派-直送、萨凡纳专线-直送渠道：
可收最长边小于91CM，次长边限63CM以内，单箱重小于22KG的货物，但如因此尺寸拒收，产生的额外改拆，打托，派送等费用按照RMB 0.4/KG，80/CBM 收取。
（PSP3、LAX9、LGB8、LAS1仅收最长边63CM以内，单箱重小于22KG货物）</t>
  </si>
  <si>
    <t>目的港</t>
  </si>
  <si>
    <t>仓库代码</t>
  </si>
  <si>
    <t>塘厦/广州/中山/汕头</t>
  </si>
  <si>
    <t>厦门</t>
  </si>
  <si>
    <t>福州/泉州/长沙</t>
  </si>
  <si>
    <t>金华/上海/温州</t>
  </si>
  <si>
    <t>宁波/杭州/苏州</t>
  </si>
  <si>
    <t>青岛</t>
  </si>
  <si>
    <t>郑州</t>
  </si>
  <si>
    <t>预计送达日期（本周船期）</t>
  </si>
  <si>
    <t>参考时效
（开船次日算起）</t>
  </si>
  <si>
    <t>理赔时效
（开船次日开始算起）</t>
  </si>
  <si>
    <t>0.5CBM+(不含税)</t>
  </si>
  <si>
    <t>50KG+(含税)</t>
  </si>
  <si>
    <t>10CBM+(不含税)</t>
  </si>
  <si>
    <t>1000KG+(含税)</t>
  </si>
  <si>
    <t>Z快线-美西-直送</t>
  </si>
  <si>
    <t>ONT8</t>
  </si>
  <si>
    <t>7月26日</t>
  </si>
  <si>
    <t>18天</t>
  </si>
  <si>
    <t>20天</t>
  </si>
  <si>
    <t>LGB8</t>
  </si>
  <si>
    <t>POC1</t>
  </si>
  <si>
    <t>POC2</t>
  </si>
  <si>
    <t>POC3</t>
  </si>
  <si>
    <t>SBD1</t>
  </si>
  <si>
    <t>LAX9</t>
  </si>
  <si>
    <t>PSP3</t>
  </si>
  <si>
    <t>VGT2</t>
  </si>
  <si>
    <t>22天</t>
  </si>
  <si>
    <t>GEU2</t>
  </si>
  <si>
    <t>MIT2</t>
  </si>
  <si>
    <t>GYR2</t>
  </si>
  <si>
    <t>GYR3</t>
  </si>
  <si>
    <t>ABQ2</t>
  </si>
  <si>
    <t>7月28日</t>
  </si>
  <si>
    <t>24天</t>
  </si>
  <si>
    <t>IUTE</t>
  </si>
  <si>
    <t>8月1日</t>
  </si>
  <si>
    <t>26天</t>
  </si>
  <si>
    <t>IUSW</t>
  </si>
  <si>
    <t>LAS1</t>
  </si>
  <si>
    <t>华东限时  23-直送</t>
  </si>
  <si>
    <t>7月27日</t>
  </si>
  <si>
    <t>7月29日</t>
  </si>
  <si>
    <t>8月2日</t>
  </si>
  <si>
    <t>特惠舱位-美西-直送</t>
  </si>
  <si>
    <t>①7月31日  ②7月29日</t>
  </si>
  <si>
    <t>8月2日-8月4日</t>
  </si>
  <si>
    <t>IUSJ</t>
  </si>
  <si>
    <t>IUSP</t>
  </si>
  <si>
    <t>IUSQ</t>
  </si>
  <si>
    <t>①8月10日  ②8月8日</t>
  </si>
  <si>
    <t>8月11日</t>
  </si>
  <si>
    <t>8月12日-8月14日</t>
  </si>
  <si>
    <t>32天</t>
  </si>
  <si>
    <t>①8月6日  ②8月4日</t>
  </si>
  <si>
    <t>8月7日</t>
  </si>
  <si>
    <t>8月8日-8月10日</t>
  </si>
  <si>
    <t>28天</t>
  </si>
  <si>
    <t>IUTI</t>
  </si>
  <si>
    <t>①8月2日  ②7月31日</t>
  </si>
  <si>
    <t>8月3日</t>
  </si>
  <si>
    <t>8月4日-8月6日</t>
  </si>
  <si>
    <t>特惠舱位-美东-直送</t>
  </si>
  <si>
    <t>SWF2</t>
  </si>
  <si>
    <t>8月21日</t>
  </si>
  <si>
    <t>8月23日</t>
  </si>
  <si>
    <t>8月18日</t>
  </si>
  <si>
    <t>8月20日</t>
  </si>
  <si>
    <t>40天</t>
  </si>
  <si>
    <t>ABE8</t>
  </si>
  <si>
    <t>8月16日</t>
  </si>
  <si>
    <t>8月13日</t>
  </si>
  <si>
    <t>8月15日</t>
  </si>
  <si>
    <t>35天</t>
  </si>
  <si>
    <t>ABE4</t>
  </si>
  <si>
    <t>XEW5</t>
  </si>
  <si>
    <t>TEB3</t>
  </si>
  <si>
    <t>TEB4</t>
  </si>
  <si>
    <t>TTN2</t>
  </si>
  <si>
    <t>ACY2</t>
  </si>
  <si>
    <t>TEB6</t>
  </si>
  <si>
    <t>AVP1</t>
  </si>
  <si>
    <t>XLX1</t>
  </si>
  <si>
    <t>RMN3</t>
  </si>
  <si>
    <t>IUST</t>
  </si>
  <si>
    <t>ORF2</t>
  </si>
  <si>
    <t>TEB9</t>
  </si>
  <si>
    <t>①-  ②8月1日-8月5日</t>
  </si>
  <si>
    <t>8月6日</t>
  </si>
  <si>
    <t>①8月1日  ②8月3日-8月6日</t>
  </si>
  <si>
    <t>8月8日</t>
  </si>
  <si>
    <t>①-  ②8月11日-8月15日</t>
  </si>
  <si>
    <t>①8月11日  ②8月13日-8月16日</t>
  </si>
  <si>
    <t>34天</t>
  </si>
  <si>
    <t>①-  ②8月7日-8月11日</t>
  </si>
  <si>
    <t>8月12日</t>
  </si>
  <si>
    <t>①8月7日  ②8月9日-8月12日</t>
  </si>
  <si>
    <t>8月14日</t>
  </si>
  <si>
    <t>30天</t>
  </si>
  <si>
    <t>奥克兰</t>
  </si>
  <si>
    <t>普船奥克兰-直送</t>
  </si>
  <si>
    <t>SMF3</t>
  </si>
  <si>
    <t>8月7日-8月10日</t>
  </si>
  <si>
    <t>25天</t>
  </si>
  <si>
    <t>QXY8</t>
  </si>
  <si>
    <t>8月9日</t>
  </si>
  <si>
    <t>8月9日-8月12日</t>
  </si>
  <si>
    <t>27天</t>
  </si>
  <si>
    <t>SCK8</t>
  </si>
  <si>
    <t>TCY1</t>
  </si>
  <si>
    <t>TCY2</t>
  </si>
  <si>
    <t>HLI2</t>
  </si>
  <si>
    <t>MCE1</t>
  </si>
  <si>
    <t>SCK4</t>
  </si>
  <si>
    <t>芝加哥</t>
  </si>
  <si>
    <t>普船美中接力派-直送</t>
  </si>
  <si>
    <t>IND9</t>
  </si>
  <si>
    <t>33天</t>
  </si>
  <si>
    <t>MDW2</t>
  </si>
  <si>
    <t>8月10日</t>
  </si>
  <si>
    <t>31天</t>
  </si>
  <si>
    <t>ORD2</t>
  </si>
  <si>
    <t>JVL1</t>
  </si>
  <si>
    <t>RFD2</t>
  </si>
  <si>
    <t>LAN2</t>
  </si>
  <si>
    <t>MQJ1</t>
  </si>
  <si>
    <t>FWA4</t>
  </si>
  <si>
    <t>纽约</t>
  </si>
  <si>
    <t>普船美东接力派-直送</t>
  </si>
  <si>
    <t>8月29日</t>
  </si>
  <si>
    <t>8月24日</t>
  </si>
  <si>
    <t>48天</t>
  </si>
  <si>
    <t>萨凡纳</t>
  </si>
  <si>
    <t>萨凡纳专线-直送</t>
  </si>
  <si>
    <t>CLT2</t>
  </si>
  <si>
    <t>8月25日</t>
  </si>
  <si>
    <t>8月22日</t>
  </si>
  <si>
    <t>45天</t>
  </si>
  <si>
    <t>TPA2</t>
  </si>
  <si>
    <t>8月26日</t>
  </si>
  <si>
    <t>46天</t>
  </si>
  <si>
    <t>TPA3</t>
  </si>
  <si>
    <t>JAX3</t>
  </si>
  <si>
    <t>XLX6</t>
  </si>
  <si>
    <t>IUSR</t>
  </si>
  <si>
    <t>理赔标准</t>
  </si>
  <si>
    <t>理赔时效计算标准：实际开船日期第二天算起
时效赔偿：RMB0.5/KG/工作日（含税），RMB 50/CBM/工作日(不含税），运费退完为止。
码头不放约/柜子入封闭区/船公司靠泊卸船时间不计入理赔时效
CPSC/FDA等部门审核/放行时间不计入理赔时效
亚马逊爆仓/预约困难/跳约/删约不计入理赔时效
因收方原因导致的派送超时不计入时效理赔</t>
  </si>
  <si>
    <t>为保障Z快线美西-快递提取时效
统一指定UPS打单
指定FeDex打单的请改走其他渠道</t>
  </si>
  <si>
    <t>区域/邮编</t>
  </si>
  <si>
    <t>金华/宁波/苏州/上海/杭州/温州</t>
  </si>
  <si>
    <t>广州/中山/汕头/塘厦</t>
  </si>
  <si>
    <t>福州/泉州</t>
  </si>
  <si>
    <t>理赔时效
（开船次日算起）</t>
  </si>
  <si>
    <t>12KG+（含税）</t>
  </si>
  <si>
    <t>50KG+（含税）</t>
  </si>
  <si>
    <t>美西（邮编8-9开头）</t>
  </si>
  <si>
    <t>16天提取</t>
  </si>
  <si>
    <t>17.8天提取</t>
  </si>
  <si>
    <t>美中（邮编4-7开头）</t>
  </si>
  <si>
    <t>美东（邮编0-3开头）</t>
  </si>
  <si>
    <t>14天提取</t>
  </si>
  <si>
    <t>20天提取</t>
  </si>
  <si>
    <t>理赔标准：</t>
  </si>
  <si>
    <t>理赔时效计算标准：实际开船日期第二天算起，至我司交快递服务商止。
时效赔偿：RMB1/KG/工作日（含税），运费退完为止。
码头不放约/柜子入封闭区/船公司靠泊卸船时间不计入理赔时效
CPSC/FDA等部门审核/放行时间/海关查验时间不计入理赔时效
因收方原因导致的派送超时不计入时效理赔</t>
  </si>
  <si>
    <t>金华/宁波/苏州/上海/杭州/温州/义乌集拼仓</t>
  </si>
  <si>
    <t>广州/中山/汕头/塘厦
厦门/福州/泉州/青岛/郑州</t>
  </si>
  <si>
    <t>预计送达日期
（本周船期）</t>
  </si>
  <si>
    <t>0.5CBM+（不含税）</t>
  </si>
  <si>
    <t>1000KG+(含税）</t>
  </si>
  <si>
    <t>华东限时  23
-拆派</t>
  </si>
  <si>
    <t>7月31日</t>
  </si>
  <si>
    <t>LGB4</t>
  </si>
  <si>
    <t>SBD2</t>
  </si>
  <si>
    <t>SNA4</t>
  </si>
  <si>
    <t>XLX7</t>
  </si>
  <si>
    <t>FAT2</t>
  </si>
  <si>
    <t>SMF6</t>
  </si>
  <si>
    <t>MCC1</t>
  </si>
  <si>
    <t>HEA2</t>
  </si>
  <si>
    <t>RYY2</t>
  </si>
  <si>
    <t>HIA1</t>
  </si>
  <si>
    <t>PSC2</t>
  </si>
  <si>
    <t>SLC2</t>
  </si>
  <si>
    <t>DEN8</t>
  </si>
  <si>
    <t>IUSF</t>
  </si>
  <si>
    <t>8月4日</t>
  </si>
  <si>
    <t>FTW1</t>
  </si>
  <si>
    <t>FTW5</t>
  </si>
  <si>
    <t>IAH3</t>
  </si>
  <si>
    <t>OKC2</t>
  </si>
  <si>
    <t>AMA1</t>
  </si>
  <si>
    <t>SAT4</t>
  </si>
  <si>
    <t>BNA6</t>
  </si>
  <si>
    <t>IUSL</t>
  </si>
  <si>
    <t>SWF1</t>
  </si>
  <si>
    <t>DCA6</t>
  </si>
  <si>
    <t>HGR6</t>
  </si>
  <si>
    <t>LBE1</t>
  </si>
  <si>
    <t>MEM1</t>
  </si>
  <si>
    <t>RDU2</t>
  </si>
  <si>
    <t>PBI3</t>
  </si>
  <si>
    <t>RDU4</t>
  </si>
  <si>
    <t>TMB8</t>
  </si>
  <si>
    <t>美西自提</t>
  </si>
  <si>
    <t>理赔时效计算标准：实际开船日期第二天算起
时效赔偿：RMB 0.5/KG/工作日（含税），RMB 50/CBM/工作日(不含税），运费退完为止
码头不放约/柜子入封闭区/船公司靠泊卸船时间不计入理赔时效
CPSC/FDA等部门审核/放行时间不计入理赔时效
亚马逊爆仓/预约困难/跳约/删约不计入理赔时效
因收方原因导致的派送超时不计入时效理赔</t>
  </si>
  <si>
    <t>为满足客户对高时效确定性、稳定物流及资金周转率的需求，我司新增两大美国监管仓产品渠道——华东限时23-US监管仓、Z快线-US监管仓，时效稳定，风险兜底。</t>
  </si>
  <si>
    <t>1.操作流程：</t>
  </si>
  <si>
    <t>货物到港卸船后，提柜至美国监管仓进行清关，若遇美国海关查验，该票件进入查验处理流程，其他票件则正常放行出库：</t>
  </si>
  <si>
    <t>2.适用客户：</t>
  </si>
  <si>
    <t>使用联宇BOND清关或自有BOND清关的客户</t>
  </si>
  <si>
    <t>3.费用说明：</t>
  </si>
  <si>
    <t>下单本产品渠道，在入美国监管仓进行清关期间，如遇海关查验：
①若未发生退运，我司承担查验费、仓租、柜租及入监管仓产生的系列费用。
②此渠道无须购买退运保，若遇退运情况，我司承担中美退运双程海运费及港口杂费、香港仓/保税仓作业费(提/拆/仓储/换外箱标)、美国本土改派地址的派送费用(若需)，不含销毁或者退运回国内仓库费用。
1、使用联宇BOND清关，无需额外支付清关服务费；
2、仅限监管仓渠道可使用客户自有BOND清关
3、若US监管仓渠道客户使用自有BOND：
    ①目的港关税以税单为准，实报实销；
    ②表价-100/CBM(含清关费, 不包查验不包退运，免收清关费1100/票)
    ③需提前签署BOND使用授权POA(以我司标准模板提交)
免责说明：因客户自身原因(资料不符、自有BOND异常等)导致的费用，由客户实报实销。</t>
  </si>
  <si>
    <t>厦门/福州/泉州/长沙</t>
  </si>
  <si>
    <t>Z快线-美西-拆派</t>
  </si>
  <si>
    <t>7月30日</t>
  </si>
  <si>
    <t>8月5日</t>
  </si>
  <si>
    <t>全美商业地址卡派单询</t>
  </si>
  <si>
    <t>注意：玩具类产品（玩具及其他儿童用品）请提供CPSC及追踪标签等相关认证，我司会负责做初步评估审核，不保证所有证书海关一定认可。如查验海关不认可提供的相关证明文件及产品包装不符合目的国相关政策，我司概不负责。</t>
  </si>
  <si>
    <t>理赔时效计算标准：盐田港实际开船日期第二天算起
时效赔偿：RMB0.5/KG/工作日（含税），RMB 50/CBM/工作日(不含税），运费退完为止。
码头不放约/柜子入封闭区/船公司靠泊卸船时间不计入理赔时效
CPSC/FDA等部门审核/放行时间不计入理赔时效
亚马逊爆仓/预约困难/跳约/删约不计入理赔时效
因收方原因导致的派送超时不计入时效理赔</t>
  </si>
  <si>
    <t>特惠舱位-美西  （FBA仓字体标蓝加大的代表需要集货的仓）</t>
  </si>
  <si>
    <t>特惠舱位-美西-拆派</t>
  </si>
  <si>
    <t>①7月29日  ②7月31日</t>
  </si>
  <si>
    <t>①8月1日  ②8月3日</t>
  </si>
  <si>
    <t>8月5日-8月7日</t>
  </si>
  <si>
    <t>IUTF</t>
  </si>
  <si>
    <t>①7月30日  ②8月1日</t>
  </si>
  <si>
    <t>8月3日-8月5日</t>
  </si>
  <si>
    <t>23天</t>
  </si>
  <si>
    <t>①8月3日  ②8月5日</t>
  </si>
  <si>
    <t>8月7日-8月9日</t>
  </si>
  <si>
    <t>①8月4日  ②8月6日</t>
  </si>
  <si>
    <t>①8月6日  ②8月8日</t>
  </si>
  <si>
    <t>8月10日-8月12日</t>
  </si>
  <si>
    <t>JOT1</t>
  </si>
  <si>
    <t>LGB6</t>
  </si>
  <si>
    <t>OAK3</t>
  </si>
  <si>
    <t>①8月2日  ②8月4日</t>
  </si>
  <si>
    <t>8月6日-8月8日</t>
  </si>
  <si>
    <t>SCK1</t>
  </si>
  <si>
    <t>SCK3</t>
  </si>
  <si>
    <t>KRB1</t>
  </si>
  <si>
    <t>KRB4</t>
  </si>
  <si>
    <t>LGB9</t>
  </si>
  <si>
    <t>ONT9</t>
  </si>
  <si>
    <t>PHX5</t>
  </si>
  <si>
    <t>PHX7</t>
  </si>
  <si>
    <t>AZA4</t>
  </si>
  <si>
    <t>LAS6</t>
  </si>
  <si>
    <t>QZZ7</t>
  </si>
  <si>
    <t>①8月8日  ②8月10日</t>
  </si>
  <si>
    <t>IND2</t>
  </si>
  <si>
    <t>STL3</t>
  </si>
  <si>
    <t>①8月9日  ②8月11日</t>
  </si>
  <si>
    <t>8月13日-8月15日</t>
  </si>
  <si>
    <t>DEN2</t>
  </si>
  <si>
    <t>LIT2</t>
  </si>
  <si>
    <t>CLT3</t>
  </si>
  <si>
    <t>ICT2</t>
  </si>
  <si>
    <t>①8月10日  ②8月12日</t>
  </si>
  <si>
    <t>8月14日-8月16日</t>
  </si>
  <si>
    <t>①8月11日  ②8月13日</t>
  </si>
  <si>
    <t>8月15日-8月17日</t>
  </si>
  <si>
    <t>MCO2</t>
  </si>
  <si>
    <t>MGE3</t>
  </si>
  <si>
    <t>FOE1</t>
  </si>
  <si>
    <t>TPA6</t>
  </si>
  <si>
    <t>MCO1</t>
  </si>
  <si>
    <t>DET1</t>
  </si>
  <si>
    <t>CHO1</t>
  </si>
  <si>
    <t>BFI3</t>
  </si>
  <si>
    <t>GEG2</t>
  </si>
  <si>
    <t>PDX7</t>
  </si>
  <si>
    <t>OLM1</t>
  </si>
  <si>
    <t>①8月5日  ②8月7日</t>
  </si>
  <si>
    <t>8月9日-8月11日</t>
  </si>
  <si>
    <t>29天</t>
  </si>
  <si>
    <t>IUTL</t>
  </si>
  <si>
    <t>IUTJ</t>
  </si>
  <si>
    <t>7月31日-8月2日</t>
  </si>
  <si>
    <t>7月31日-8月3日</t>
  </si>
  <si>
    <t>8月3日-8月6日</t>
  </si>
  <si>
    <t>8月1日-8月3日</t>
  </si>
  <si>
    <t>8月1日-8月4日</t>
  </si>
  <si>
    <t>8月5日-8月8日</t>
  </si>
  <si>
    <t>8月6日-8月9日</t>
  </si>
  <si>
    <t>8月8日-8月11日</t>
  </si>
  <si>
    <t>8月4日-8月7日</t>
  </si>
  <si>
    <t>8月10日-8月13日</t>
  </si>
  <si>
    <t>8月11日-8月13日</t>
  </si>
  <si>
    <t>8月11日-8月14日</t>
  </si>
  <si>
    <t>8月12日-8月15日</t>
  </si>
  <si>
    <t>36天</t>
  </si>
  <si>
    <t>8月13日-8月16日</t>
  </si>
  <si>
    <t>37天</t>
  </si>
  <si>
    <t>特惠舱位-美东-拆派</t>
  </si>
  <si>
    <t>8月31日</t>
  </si>
  <si>
    <t>9月2日</t>
  </si>
  <si>
    <t>8月28日</t>
  </si>
  <si>
    <t>8月30日</t>
  </si>
  <si>
    <t>50天</t>
  </si>
  <si>
    <t>MDW4</t>
  </si>
  <si>
    <t>MDW6</t>
  </si>
  <si>
    <t>MDW7</t>
  </si>
  <si>
    <t>MDW8</t>
  </si>
  <si>
    <t>IND1</t>
  </si>
  <si>
    <t>IND3</t>
  </si>
  <si>
    <t>IND4</t>
  </si>
  <si>
    <t>IND5</t>
  </si>
  <si>
    <t>IND6</t>
  </si>
  <si>
    <t>IND7</t>
  </si>
  <si>
    <t>DTW1</t>
  </si>
  <si>
    <t>DTW3</t>
  </si>
  <si>
    <t>DTW5</t>
  </si>
  <si>
    <t>SDF1</t>
  </si>
  <si>
    <t>SDF2</t>
  </si>
  <si>
    <t>SDF6</t>
  </si>
  <si>
    <t>SDF7</t>
  </si>
  <si>
    <t>SDF8</t>
  </si>
  <si>
    <t>SDF9</t>
  </si>
  <si>
    <t>AVP3</t>
  </si>
  <si>
    <t>AVP6</t>
  </si>
  <si>
    <t>AVP8</t>
  </si>
  <si>
    <t>ABE3</t>
  </si>
  <si>
    <t>AVP9</t>
  </si>
  <si>
    <t>MDT1</t>
  </si>
  <si>
    <t>PHL4</t>
  </si>
  <si>
    <t>PHL5</t>
  </si>
  <si>
    <t>PHL6</t>
  </si>
  <si>
    <t>MDT2</t>
  </si>
  <si>
    <t>WBW2</t>
  </si>
  <si>
    <t>RDG1</t>
  </si>
  <si>
    <t>ILG1</t>
  </si>
  <si>
    <t>ALB1</t>
  </si>
  <si>
    <t>MDT4</t>
  </si>
  <si>
    <t>HGR2</t>
  </si>
  <si>
    <t>BDL6</t>
  </si>
  <si>
    <t>BWI4</t>
  </si>
  <si>
    <t>KRB2</t>
  </si>
  <si>
    <t>BOS7</t>
  </si>
  <si>
    <t>PIT2</t>
  </si>
  <si>
    <t>RIC1</t>
  </si>
  <si>
    <t>AKR1</t>
  </si>
  <si>
    <t>XRI3</t>
  </si>
  <si>
    <t>RIC3</t>
  </si>
  <si>
    <t>CMH2</t>
  </si>
  <si>
    <t>CMH3</t>
  </si>
  <si>
    <t>CHA2</t>
  </si>
  <si>
    <t>BNA2</t>
  </si>
  <si>
    <t>MDW9</t>
  </si>
  <si>
    <t>DET2</t>
  </si>
  <si>
    <t>STL4</t>
  </si>
  <si>
    <t>TOL3</t>
  </si>
  <si>
    <t>美东自提</t>
  </si>
  <si>
    <t>普船系列   （FBA仓字体标蓝加大的代表需要集货的仓）</t>
  </si>
  <si>
    <t>①-  ②8月2日-8月6日</t>
  </si>
  <si>
    <t>①8月2日  ②8月4日-8月7日</t>
  </si>
  <si>
    <t>①-  ②8月5日-8月9日</t>
  </si>
  <si>
    <t>①8月5日  ②8月7日-8月10日</t>
  </si>
  <si>
    <t>①-  ②8月3日-8月7日</t>
  </si>
  <si>
    <t>①8月3日  ②8月5日-8月8日</t>
  </si>
  <si>
    <t>①-  ②8月8日-8月12日</t>
  </si>
  <si>
    <t>①8月8日  ②8月10日-8月13日</t>
  </si>
  <si>
    <t>①-  ②8月10日-8月14日</t>
  </si>
  <si>
    <t>①8月10日  ②8月12日-8月15日</t>
  </si>
  <si>
    <t>8月17日</t>
  </si>
  <si>
    <t>①-  ②8月6日-8月10日</t>
  </si>
  <si>
    <t>①8月6日  ②8月8日-8月11日</t>
  </si>
  <si>
    <t>①-  ②8月12日-8月16日</t>
  </si>
  <si>
    <t>①8月12日  ②8月14日-8月17日</t>
  </si>
  <si>
    <t>8月19日</t>
  </si>
  <si>
    <t>MCI4</t>
  </si>
  <si>
    <t>①-  ②8月13日-8月17日</t>
  </si>
  <si>
    <t>①8月13日  ②8月15日-8月18日</t>
  </si>
  <si>
    <t>①-  ②8月14日-8月18日</t>
  </si>
  <si>
    <t>①8月14日  ②8月16日-8月19日</t>
  </si>
  <si>
    <t>①-  ②8月15日-8月19日</t>
  </si>
  <si>
    <t>①8月15日  ②8月17日-8月20日</t>
  </si>
  <si>
    <t>38天</t>
  </si>
  <si>
    <t>①-  ②8月9日-8月13日</t>
  </si>
  <si>
    <t>①8月9日  ②8月11日-8月14日</t>
  </si>
  <si>
    <t>OAK</t>
  </si>
  <si>
    <t>普船奥克兰-拆派</t>
  </si>
  <si>
    <t>SJC7</t>
  </si>
  <si>
    <t>SMF7</t>
  </si>
  <si>
    <t>QXY5</t>
  </si>
  <si>
    <t>8月17日-8月20日</t>
  </si>
  <si>
    <t>8月14日-8月17日</t>
  </si>
  <si>
    <t>8月4日-8月8日</t>
  </si>
  <si>
    <t>8月2日-8月8日</t>
  </si>
  <si>
    <t>8月7日-8月11日</t>
  </si>
  <si>
    <t>8月5日-8月11日</t>
  </si>
  <si>
    <t>8月5日-8月9日</t>
  </si>
  <si>
    <t>8月3日-8月9日</t>
  </si>
  <si>
    <t>8月9日-8月13日</t>
  </si>
  <si>
    <t>8月7日-8月13日</t>
  </si>
  <si>
    <t>8月10日-8月14日</t>
  </si>
  <si>
    <t>8月8日-8月14日</t>
  </si>
  <si>
    <t>8月12日-8月16日</t>
  </si>
  <si>
    <t>8月10日-8月16日</t>
  </si>
  <si>
    <t>8月8日-8月12日</t>
  </si>
  <si>
    <t>8月6日-8月12日</t>
  </si>
  <si>
    <t>8月14日-8月18日</t>
  </si>
  <si>
    <t>8月12日-8月18日</t>
  </si>
  <si>
    <t>8月15日-8月19日</t>
  </si>
  <si>
    <t>8月13日-8月19日</t>
  </si>
  <si>
    <t>8月16日-8月20日</t>
  </si>
  <si>
    <t>8月14日-8月20日</t>
  </si>
  <si>
    <t>39天</t>
  </si>
  <si>
    <t>8月17日-8月21日</t>
  </si>
  <si>
    <t>8月15日-8月21日</t>
  </si>
  <si>
    <t>8月11日-8月15日</t>
  </si>
  <si>
    <t>8月9日-8月15日</t>
  </si>
  <si>
    <t>青岛/郑州</t>
  </si>
  <si>
    <t>Dallas</t>
  </si>
  <si>
    <t>达拉斯专线-拆派</t>
  </si>
  <si>
    <t>IUTG</t>
  </si>
  <si>
    <t>IUTH</t>
  </si>
  <si>
    <t>FTW4</t>
  </si>
  <si>
    <t>DFW6</t>
  </si>
  <si>
    <t>DFW7</t>
  </si>
  <si>
    <t>HOU8</t>
  </si>
  <si>
    <t>SAT1</t>
  </si>
  <si>
    <t>Houston</t>
  </si>
  <si>
    <t>休斯敦专线-拆派</t>
  </si>
  <si>
    <t>42天</t>
  </si>
  <si>
    <t>FTW2</t>
  </si>
  <si>
    <t>LFT1</t>
  </si>
  <si>
    <t>Chicago</t>
  </si>
  <si>
    <t>IGQ2</t>
  </si>
  <si>
    <t>CMH7</t>
  </si>
  <si>
    <t>MKC4</t>
  </si>
  <si>
    <t>MCI3</t>
  </si>
  <si>
    <t>STL6</t>
  </si>
  <si>
    <t>MQJ2</t>
  </si>
  <si>
    <t>CMH6</t>
  </si>
  <si>
    <t>①8月26日  ②-</t>
  </si>
  <si>
    <t>①8月21日  ②8月24日-8月25日</t>
  </si>
  <si>
    <t>①9月5日  ②-</t>
  </si>
  <si>
    <t>①8月31日  ②9月3日-9月4日</t>
  </si>
  <si>
    <t>55天</t>
  </si>
  <si>
    <t>Savanna</t>
  </si>
  <si>
    <t>萨凡纳专线-拆派</t>
  </si>
  <si>
    <t>SAV3</t>
  </si>
  <si>
    <t>49天</t>
  </si>
  <si>
    <t>GSP1</t>
  </si>
  <si>
    <t>8月27日</t>
  </si>
  <si>
    <t>CLT6</t>
  </si>
  <si>
    <t>GSO1</t>
  </si>
  <si>
    <t>HSV1</t>
  </si>
  <si>
    <t>HSV2</t>
  </si>
  <si>
    <t>XPB2</t>
  </si>
  <si>
    <t>华东限时 18-美西
五月限时特惠，稳定周班  稳定开船</t>
  </si>
  <si>
    <t>广州/中山/汕头/塘厦
长沙/郑州</t>
  </si>
  <si>
    <t>厦门/福州/泉州</t>
  </si>
  <si>
    <t>华东限时 18-美西
-拆派</t>
  </si>
  <si>
    <t>理赔时效计算标准：实际开船日期第二天算起
时效赔偿：RMB 50/CBM/工作日（不含税），RMB0.5/KG/工作日（含税），运费退完为止
码头不放约/柜子入封闭区/船公司靠泊卸船时间不计入理赔时效
CPSC/FDA等部门审核/放行时间不计入理赔时效
亚马逊爆仓/预约困难/跳约/删约不计入理赔时效
因收方原因导致的派送超时不计入时效理赔</t>
  </si>
  <si>
    <t>Z快线-美东-拆派</t>
  </si>
  <si>
    <t>理赔时效</t>
  </si>
  <si>
    <t>理赔时效计算标准：盐田港实际开船日期第二天算起
时效赔偿：RMB0.5/KG/工作日（含税），RMB 50/CBM/工作日(不含税），运费退完为止。
码头不放约/柜子入封闭区/船公司靠泊卸船时间不计入理赔时效
CPSC/FDA等部门审核/放行时间/海关查验时间不计入理赔时效
亚马逊爆仓/预约困难/跳约/删约不计入理赔时效
因收方原因导致的派送超时不计入时效理赔</t>
  </si>
  <si>
    <t>华东限时18-美东-拆派</t>
  </si>
  <si>
    <t>理赔时效计算标准：实际开船日期第二天算起
时效赔偿：RMB0.5/KG/工作日（含税），RMB 50/CBM/工作日(不含税），运费退完为止。
码头不放约/柜子入封闭区/船公司靠泊卸船时间不计入理赔时效
CPSC/FDA等部门审核/放行时间/海关查验时间不计入理赔时效
亚马逊爆仓/预约困难/跳约/删约不计入理赔时效
因收方原因导致的派送超时不计入时效理赔</t>
  </si>
  <si>
    <t>至尊达系列     不收带电货/鞋服/箱包袋/涉及CPSC认证</t>
  </si>
  <si>
    <t>广州/中山/汕头/塘厦
金华/宁波/苏州/上海/杭州/温州
厦门/福州/泉州
青岛/郑州/长沙</t>
  </si>
  <si>
    <t>极致时效</t>
  </si>
  <si>
    <t>理赔时效说明</t>
  </si>
  <si>
    <t>100KG+（含税）</t>
  </si>
  <si>
    <t>至尊达-拆派</t>
  </si>
  <si>
    <t>7月21日</t>
  </si>
  <si>
    <t>13天</t>
  </si>
  <si>
    <t>16天</t>
  </si>
  <si>
    <t>理赔时效计算标准：预计开船日期第二天算起
时效赔偿：RMB1/KG/自然日（含税），运费退完为止
CPSC/FDA等部门审核/放行时间不计入理赔时效
遇查验时效计入理赔时效</t>
  </si>
  <si>
    <t>17天</t>
  </si>
  <si>
    <t>7月22日</t>
  </si>
  <si>
    <t>14天</t>
  </si>
  <si>
    <t>7月24日</t>
  </si>
  <si>
    <t>21天</t>
  </si>
  <si>
    <t>限时达  （FBA仓字体标蓝加大的代表需要集货的仓）</t>
  </si>
  <si>
    <t>青岛/郑州/长沙</t>
  </si>
  <si>
    <t>美森限时达-拆派</t>
  </si>
  <si>
    <t>7月25日</t>
  </si>
  <si>
    <t>19天</t>
  </si>
  <si>
    <t>理赔时效计算标准：实际开船日期第二天算起
时效赔偿：RMB 50/CBM/工作日（不含税），RMB 0.5/KG/工作日（含税）运费退完为止
码头不放约/柜子入封闭区/船公司靠泊卸船时间不计入理赔时效
CPSC/FDA等部门审核/放行时间不计入理赔时效
亚马逊爆仓/预约困难/跳约/删约不计入理赔时效
因收方原因导致的派送超时不计入时效理赔</t>
  </si>
  <si>
    <r>
      <rPr>
        <b/>
        <sz val="16"/>
        <color theme="5"/>
        <rFont val="微软雅黑"/>
        <charset val="134"/>
      </rPr>
      <t>Walmart-CPN全球电商生态合作伙伴、SHEIN代下单-全托管物流服务商、Wayfair合作伙伴、TEMU认证仓</t>
    </r>
    <r>
      <rPr>
        <b/>
        <sz val="16"/>
        <color rgb="FFFF0000"/>
        <rFont val="微软雅黑"/>
        <charset val="134"/>
      </rPr>
      <t xml:space="preserve">
</t>
    </r>
    <r>
      <rPr>
        <sz val="16"/>
        <rFont val="微软雅黑"/>
        <charset val="134"/>
      </rPr>
      <t>亚马逊跨境承运伙伴SEND · FIST · TSPN · SPN      
国内18+收货网点、全美7大自营海外仓-自动化分拣设备拆柜、自有清关行、卡车360+、</t>
    </r>
    <r>
      <rPr>
        <b/>
        <sz val="16"/>
        <color theme="5"/>
        <rFont val="微软雅黑"/>
        <charset val="134"/>
      </rPr>
      <t>每周LA固定发车至TX/NJ/SAV</t>
    </r>
  </si>
  <si>
    <t>全覆盖 6 大主流电商平台 + 10 大知名海外仓 + 各类第三方商业普通地址
Walmart、TikTok、SHEIN、TEMU、Ebay、Wayfair ，谷仓、万邑通、易达云、西邮、乐歌、递四方、橙联、苏莱美、运去哪、NEWEGG 等大型海外仓，同时支持各类第三方商业普通地址，辐射全美1.3 万 + 邮编</t>
  </si>
  <si>
    <t>产品系列</t>
  </si>
  <si>
    <t>产品渠道名称</t>
  </si>
  <si>
    <t>最新动态</t>
  </si>
  <si>
    <t>专线产品</t>
  </si>
  <si>
    <t>Walmart WFS专线</t>
  </si>
  <si>
    <t>电商平台专属专线，全覆盖全美 WFS、FBT 各大仓点
头程可选普船 / 快线 / 监管仓多渠道方案，尾程全程卡派派送
FBT 专线美西定点上岸，网络辐射全美全境</t>
  </si>
  <si>
    <t>普船25-40个自然日
快线18-30个自然日</t>
  </si>
  <si>
    <t>详见以下各渠道的具体价格动态描述</t>
  </si>
  <si>
    <t>TiKToK FBT专线</t>
  </si>
  <si>
    <t>谷仓专线</t>
  </si>
  <si>
    <t>大型海外仓专属专线，全覆盖全美谷仓、运去哪仓点
头程支持普船 / 快线 / 监管仓多渠道灵活选择，尾程全程稳定卡派派送</t>
  </si>
  <si>
    <t>普船25-45个自然日
快线18-30个自然日</t>
  </si>
  <si>
    <t>运去哪专线</t>
  </si>
  <si>
    <t>快线产品</t>
  </si>
  <si>
    <t>时效标杆专线，锁定美森正班 CLX 航线，航程仅 11 天
美西极速卡派派送，时效保障，超时可享赔付</t>
  </si>
  <si>
    <t>16-20个自然日</t>
  </si>
  <si>
    <t>下调RMB 0.5/KG，90/CBM左右。</t>
  </si>
  <si>
    <t>华南全域收货，头程锁定 ZIM-ZEX 航线
100% 保舱保柜，航程仅 12.5  天，尊享独家PP 服务
全美极速卡派直达交仓，时效兜底，超时赔付</t>
  </si>
  <si>
    <t>美西18-25个自然日
美中25-30个自然日
美东25-35个自然日</t>
  </si>
  <si>
    <t>华东限时23-拆派</t>
  </si>
  <si>
    <t>华东全域收货，头程锁定 ZIM-ZX2 航线
100% 保舱保柜，航程仅 12.5 天，尊享独家 PP 专属服务
全美极速卡派直达交仓，时效保障，超时赔付</t>
  </si>
  <si>
    <t>华东限时18-美西-拆派</t>
  </si>
  <si>
    <t>100% 保舱保柜，航程稳定 11 天，末端卡派派送，时效兜底超时赔付</t>
  </si>
  <si>
    <t>18-25个自然日</t>
  </si>
  <si>
    <t>IPI 铁运中转直达纽约，末端卡派稳妥交付，时效保障、超时赔付</t>
  </si>
  <si>
    <t>25-35个自然日</t>
  </si>
  <si>
    <t>IPI 铁运中转直达纽约，末端全程卡派派送，时效可控、超时赔付</t>
  </si>
  <si>
    <t>监管仓产品</t>
  </si>
  <si>
    <t>5 保护航：保舱 、保柜、保上船、保通关、保交付</t>
  </si>
  <si>
    <t>18-35个自然日</t>
  </si>
  <si>
    <t>20-30个自然日</t>
  </si>
  <si>
    <t>普船产品</t>
  </si>
  <si>
    <t>商业地址-LALB拆派</t>
  </si>
  <si>
    <t>OA 专属航线，直达七大核心口岸，全网覆盖辐射广，紧邻核心消费终端，末端全程稳定卡派交付</t>
  </si>
  <si>
    <t>商业地址-NY拆派</t>
  </si>
  <si>
    <t>40-50个自然日</t>
  </si>
  <si>
    <t>商业地址-萨凡纳拆派</t>
  </si>
  <si>
    <t>商业地址-芝加哥拆派</t>
  </si>
  <si>
    <t>30-40个自然日</t>
  </si>
  <si>
    <t>商业地址-达拉斯拆派</t>
  </si>
  <si>
    <t>35-40个自然日</t>
  </si>
  <si>
    <t>价格不变</t>
  </si>
  <si>
    <t>商业地址-休斯敦拆派</t>
  </si>
  <si>
    <t>40-48个自然日</t>
  </si>
  <si>
    <t>30-35个自然日</t>
  </si>
  <si>
    <t>发货须知</t>
  </si>
  <si>
    <t>商业地址派送需知</t>
  </si>
  <si>
    <t>尾端派送需知</t>
  </si>
  <si>
    <t>一、产品附加费</t>
  </si>
  <si>
    <t>1、仅限商业地址，需要有卸货平台。尺寸单边超200CM，实重超400KG（900磅）收件人自备叉车我司不包卸货，因收货人不配合卸货产生所有费用由发件人承担。因收货人/发货人原因产生的等候费，仓储费等额外费用由发货人承担。
2、派送如需使用升降尾板车服务，另收取lift-gate费用：100 USD。
3、派送全美商业地址：货物到海外仓后客户要求自行预约交仓，指定工作日内某时间点或时间段内派送，需增加50 USD/票的附加费。
4、派送经曼哈顿、皇后区、长岛、布鲁克林等等NY州纽约市区加收过桥费：50 USD/票
5、派送到商业地址的表价报价，不含上楼、不含拆木箱木架纸箱等包装、不含尾板费用。如因收货人额外需求或指令产生的费用，由发货人承担。
6、派送特殊地址需要额外收取200 USD/票 ，特殊地址包括但不限于学校，农场，餐馆，托管中心 ，自助存储设施，加油站，银行，图书馆，赌场，酒店，宾馆，墓地，教堂，消防站，警察局，政府机关，公园 ，医院，邮局，建筑工地，集市，监狱，展会，没有DOCK的大型商场，超级偏远地区（例如深山，沙漠）等。
7、若货物出现外箱破损、丢件、少件等异常情况，需收货方在接收货物时在POD签收单上注明，超过签收起2个工作日反馈异常的情况，我司不再接收反馈。
8、不接收派送到阿拉斯加、夏威夷、波多黎各、关岛及各岛屿的货物。
9、标准卡板参数：规格：48in×40in；限重：1000 磅 / 板；体积：2CBM / 板
10、超限 &amp; 特殊要求：长宽 / 高度 / 重量任意一项超标，需单询；超尺、超重货物按实际超板据实计费；特殊打板需求，单独询价。</t>
  </si>
  <si>
    <r>
      <rPr>
        <sz val="12"/>
        <color rgb="FFFF6238"/>
        <rFont val="微软雅黑"/>
        <charset val="134"/>
      </rPr>
      <t>含税：税率＜50%：免收附加费
税率≥50%：+1 RMB/KG
不含税：关税实报实销</t>
    </r>
    <r>
      <rPr>
        <sz val="12"/>
        <color theme="1"/>
        <rFont val="微软雅黑"/>
        <charset val="134"/>
      </rPr>
      <t xml:space="preserve">
服装+1.5RMB/KG起，详情单询。
鞋子+1 RMB/KG。
箱包袋类+1RMB/KG。
钢铝目录制品及汽车配件232目录制品 （50%及以上税率） +1RMB/KG。
软木制品、带软垫木制坐具 +1RMB/KG。
FDA正本申报附加费：+0.5/kg(含税），+75/cbm(不含税），最高RMB 1500。
</t>
    </r>
    <r>
      <rPr>
        <sz val="12"/>
        <color rgb="FFFF0000"/>
        <rFont val="微软雅黑"/>
        <charset val="134"/>
      </rPr>
      <t xml:space="preserve">非自有IOR和BOND清关的CPSC货物，收取操作费RMB 150/票/SO
</t>
    </r>
    <r>
      <rPr>
        <sz val="12"/>
        <color theme="1"/>
        <rFont val="微软雅黑"/>
        <charset val="134"/>
      </rPr>
      <t xml:space="preserve">
</t>
    </r>
    <r>
      <rPr>
        <b/>
        <sz val="12"/>
        <rFont val="微软雅黑"/>
        <charset val="134"/>
      </rPr>
      <t>商检费（单票收费）：</t>
    </r>
    <r>
      <rPr>
        <sz val="12"/>
        <rFont val="微软雅黑"/>
        <charset val="134"/>
      </rPr>
      <t>+RMB 1/kg(含税），+RMB 200/cbm(不含税）。
单票限制5000KG/30CBM内，单票低消RMB 200，单票封顶RMB 500。</t>
    </r>
    <r>
      <rPr>
        <sz val="12"/>
        <color theme="1"/>
        <rFont val="微软雅黑"/>
        <charset val="134"/>
      </rPr>
      <t xml:space="preserve">
</t>
    </r>
    <r>
      <rPr>
        <b/>
        <sz val="12"/>
        <color theme="1"/>
        <rFont val="微软雅黑"/>
        <charset val="134"/>
      </rPr>
      <t>超长附加费：</t>
    </r>
    <r>
      <rPr>
        <sz val="12"/>
        <color theme="1"/>
        <rFont val="微软雅黑"/>
        <charset val="134"/>
      </rPr>
      <t xml:space="preserve">
120CM ＜ X ≤ 150CM：不含税+ RMB100/CBM，含税+RMB 0.6/KG。
150CM ＜ X ≤ 200CM：不含税+RMB200/CBM，含税+RMB1.2/KG。
超过2米且在3米内请单询
</t>
    </r>
    <r>
      <rPr>
        <sz val="12"/>
        <rFont val="微软雅黑"/>
        <charset val="134"/>
      </rPr>
      <t>如遇美国临时加征关税，我司将根据增涨的幅度进行相应补收。</t>
    </r>
  </si>
  <si>
    <t>希音平台货物下单需知</t>
  </si>
  <si>
    <t>1、希音平台的起收量按照50KG/票起收。   
2、华南-希音集拼模式送广州仓，非集拼模式送中山小榄仓；华东-金华仓。
3、下单模板必须按照要求填写（特别注意：国内收货仓/SKU/箱数是否填写正确）。
4、下单模式卡派，收货目的仓填【希音仓】；如果是快递派，则填【商业地址】。
5、报价不含国内质检费，质检要求直接和希音负责人沟通，质检费需和分拨中心单独确认。</t>
  </si>
  <si>
    <t>1、船公司船期/航线变更/延迟到港，自然灾害、天气原因，如台风、地震、洪水、冰雹,，暴风雪，雾；政府行为，社会异常事件包括战争，罢工等
2、海关查验
3、商业地址/平台拒收或者商业地址/平台更改预约时间
4、商业地址/平台爆仓及预约困难
5、商业地址平台预约码 &amp; 内部编码失误等相关原因
6、客户要求扣货后派送或者因客户自身原因导致的延误
7、由于船公司卸船效率慢，预约困难，拒收等不可抗力导致的延迟交仓,不在赔偿范围,此项如与具体渠道的时效赔付标准有区分，则与具体渠道的标准为准
8、特殊时期导致的进出口报关/清关延误，提柜，还柜延误等
9、特殊时期包括中美贸易关系不稳定等。</t>
  </si>
  <si>
    <t>二、单证报关费</t>
  </si>
  <si>
    <t>1、包装要求：只接方正/硬朗纸箱，拒接其他包装,每件外箱必须贴有2个以上标签（条形码字体清晰，防潮湿耐磨）,外箱和产品贴有“MADE IN CHINA”标签。如因包装及标签问题导致仓库拒收或清关出现问题，所有责任及费用由发货人承担。</t>
  </si>
  <si>
    <t>三、空仓费</t>
  </si>
  <si>
    <r>
      <rPr>
        <sz val="12"/>
        <color theme="1"/>
        <rFont val="微软雅黑"/>
        <charset val="134"/>
      </rPr>
      <t>2、资料要求：按要求提供货物的真实信息，提供准确的美国的海关编码，如不能提供准确的美国的海关编码,我司清关行会根据实际品名,材质和用途申报，最终产生的关税以海关提供的税金单为准，不得争议。实际货物必须如实申报，货物信息要与发票资料一致，不可瞒报漏报（例如：有牌子申报无牌）和申报不符，如因申报不符导致海关扣货等后果及产生的所有费用由发货人承担，并且罚款</t>
    </r>
    <r>
      <rPr>
        <sz val="12"/>
        <rFont val="微软雅黑"/>
        <charset val="134"/>
      </rPr>
      <t>RMB5000/票.</t>
    </r>
  </si>
  <si>
    <t>1、空仓费产生情况：过了截单时间做的行为：更改渠道、客户原因延船期等；货物在截货时间前未到我司国内仓库
2、美森限时达、Z快线-美东、华东限时 18-美东：RMB 600/CBM，按实际体积计算收费；其他渠道：RMB 300/CBM，按实际体积计算收费</t>
  </si>
  <si>
    <r>
      <rPr>
        <sz val="12"/>
        <color theme="1"/>
        <rFont val="微软雅黑"/>
        <charset val="134"/>
      </rPr>
      <t>3、禁止运输的货物：液体，纯电池，食品，粉末，医疗用品，仿牌商品，化工产品，儿童玩具用品及美国反倾销产品等。
如发现冲货罚款</t>
    </r>
    <r>
      <rPr>
        <sz val="12"/>
        <rFont val="微软雅黑"/>
        <charset val="134"/>
      </rPr>
      <t>RMB5000/票</t>
    </r>
    <r>
      <rPr>
        <sz val="12"/>
        <color theme="1"/>
        <rFont val="微软雅黑"/>
        <charset val="134"/>
      </rPr>
      <t>。不接纯电池，内置电池请提供图片及MSDS,海运运输鉴定报告单独确认。</t>
    </r>
  </si>
  <si>
    <t>1、在运输过程中如是我司原因导致货物丢失，损坏,经我司确认后按货物申报货值赔偿，最高不超过运费的3倍，不免相关物流费用。理赔需要提供采购发票等相关资料，以便对货值的合理性进行评估。即运费三倍，采购货值（税前），申报货值三者取低赔偿 。
2、高货值产品及易碎品建议客人购买保险并打好包装，我司亦可提供购买保险服务；如若在运输过程中出因现包装原因而造成的损失而客人没有购买保险，我司概不负责。
3、卡派货交商业地址/平台仓库，但是整票未签收的，我司接受理赔申请，赔偿金额按照我司合同条款  ；
（不包括预约码过期导致的商业地址/平台拒收和未签收 ；预约码号过期后客户仍然要求我们派送，导致的商业地址/平台拒收和未签收）
4、快递货交商业地址/平台仓库，但是整票未签收的，我司接受理赔申请，赔偿金额按照我司合同条款  ；
（不包括预约码过期导致的商业地址/平台拒收和未签收 ；预约码号过期后客户仍然要求我们派送，导致的商业地址/平台拒收和未签收）
5、快递货交私人仓库/商业地址/商业地址/平台仓库，快递显示部分未提取+部分已经签收，收货人反馈未收到货物或收到部分货物，我司能够接受理赔，但是私人仓库和商业地址需要签收人提供相应的情况说明书签字（需要显示个人Passport No.）
6、卡派货交商业地址/平台仓库，但是部分签收或部分未签收，未签收的部分我司根据具体情况给出处理方案。如若确认理赔，赔偿金额按照我司合同条款标准
（不包括预约码过期导致的商业地址/平台拒收和未签收 ；预约码过期后客户仍然要求我们派送，导致的商业地址/平台拒收和未签收）</t>
  </si>
  <si>
    <t>四、最低消费</t>
  </si>
  <si>
    <t>1、单票最低消费：2CBM（不含税）/334KG(含税)
不足2CBM/334KG，按2CBM/334KG计费
2、可接收100KG/1CBM起收的Walmart/Tiktok目的仓详见以上价格单价详情。</t>
  </si>
  <si>
    <t>五、重货优惠</t>
  </si>
  <si>
    <t>单个SO实际体积满0.7CBM以上
1:200货型：单价优惠RMB 0.5元/KG。
1:300货型：单价优惠RMB 1.2元/KG。
1:400货型：单价优惠RMB 1.5/KG。
1:500货型：单价优惠RMB 2/KG。
满足条件：
①只针对走含税渠道 
③不参与合并计算</t>
  </si>
  <si>
    <t>1、 货物本身侵权问题，货物没按实际价值申报问题、当地禁止进口问题，货物本身质量问题以及涉及到具体的认证问题等导致的海关查验、扣货、退运等情况
2、如遇自然灾害（火灾、水灾、地震等）或当地罢工等不可抗因素导致货物丢失的；
3、外包装无损情况下，内包装产品数量缺少、部份丢失/损坏；
4、尾端快递派免赔说明：
*货交私人仓库/商业地址，快递已经全部显示签收，但是反馈并未收到货物/ 部分未签收；
*货交私人仓库/商业地址，快递显示部分递送中+部分已经签收，收货人反馈未收到货物或收到部分货物
*货交私人仓库/商业地址，签收后以签收单上面标注的为准（例如标注了少货或货损），我司协助推进快递服务商开查，不承担其它责任。
*货交商业地址/平台仓库，快递已经全部显示签收，但是客户商业地址/平台后台未上架
**货交商业地址/平台仓库，快递显示部分递送中+部分已经签收，客户反馈商业地址/平台后台未上架 （递送中迟迟未更新状态）
5. 尾端卡派免赔说明：
*私人仓库/商业地址，卡派POD已经显示签收，但是反馈并未收到货物/ 部分未签收；
*私人仓库/商业地址，签收后签收单上面未注明任何情况（货物箱数未清点，货物外箱有损坏等特殊备注），视为货物完整齐全。
*货送亚马逊，预约号与FBA ID可以对应情况下，同一票货，部分货物已经上架不再接受理赔。
*货送商业地址/平台，同一票货，签收不足件数PCS不接受理赔。
6、申请UPS/FEDEX索赔期限及规则：追诉期从打单之日起算100个自然日内，且快递轨迹停更之日起算45个自然日内，同时满足两个条件可发起开查申请，逾期将不予以受理开查申请，产生的相应责任及损失由客户自行承担。船期超过50天以上的，将在目的港更换UPS面单。
①未提取的 ，快递官方不受理索赔申请，请按“五、申请我司索赔期限及规则”中第2条标准处理；②若提取后迟迟未有动态，请在快递轨迹停更后7个工作日向我司客服人员发起开查申请，同时提供快递开查相关资料，最晚发起时间应当在快递轨迹停更之日(含停更当天)起45个自然日内提供完整资料，逾期我司将不再接受理赔申请。
申请索赔需要提供如下资料：①已提取未有动态的：开查的UPS/FEDEX模板+INV+未上架截图(需带有电脑屏幕右下角当下真实时间)；②未提取的：未提取开查表+未上架截图(需带有电脑屏幕右下角当下真实时间)
（索赔资料可能会有变动，具体以我司/快递公司要求为准）
注：若逾期未提供完整相应索赔资料导致超期申请索赔，则相应责任由客户自行承担，我司不再接受理赔申请。
7、漏报关赔偿：按3倍报关费赔偿
8、货物交商业地址/平台后，如若在上架过程中，因预约码过期、错误导致无法上架（或部分未签收）</t>
  </si>
  <si>
    <t>六、备注</t>
  </si>
  <si>
    <r>
      <rPr>
        <sz val="12"/>
        <color theme="1"/>
        <rFont val="微软雅黑"/>
        <charset val="134"/>
      </rPr>
      <t xml:space="preserve">1、含查验费的部分渠道是指：含海关查验及查验引起的一切费用（含查验费指普通进口美国查验产生的费用，查验结果最后海关放行且不产生扣货/退运等结果的普通查验费。若查验原因是因为客户的产品及相关资料文件引起的海关查验、扣货、退运等结果产生的所有相关费用由发货方承担)，不含非我司原因导致的亚马逊拒收产生的一切相关费用，亚马逊爆仓引起的仓租/柜租，申报不符引起的海关惩罚金及额外费用等，请客户将这些官方收费也考虑到成本中，以免引起误会；如因报关资料问题引起的出口查验由客人承担所有相关费用（如仓租，柜租，改船费等）；以上不含查验费的部分渠道的查验费收费标准：海关查验费及因查验引起的费用不含税价格统一按68CBM/柜分摊，分摊后实报实销（以计费重为准），包税价格统一按RMB 0.5/KG收取。（查验基础费用：提柜进查验场的提柜费、托架费、查验费、柜租，以及产生的其他费用）。
客户原因造成的时效延误不在赔偿范围内；不可抗力因素造成的时效延误不在赔偿范围内，如：海关查验、船公司船期/航线变更/延迟到港、甩柜、自然灾害、如台风、地震、洪水、冰雹,，暴风雪、政府行为；社会异常事件、如罢工、骚乱三方面、疫情原因、码头不放约、亚马逊仓库爆仓、预约困难或亚马逊跳约、删约、拒收等。(遇国外法定节假日不计入理赔时效)
2、材质是原木或带有原木的货物要求熏蒸。
3、需要商检的货物：木家私，木制工艺品，木架，竹制品，藤制品，草制品，植物制品，户外游乐设施等（仅供参考）
4、品名限制：每票货限5个品名，超出5个加收RMB30/个。（至尊达渠道：每票货限3个品名，超出不收；一类医疗用品，激光类，眼镜类产品不收）
5、由于塞港、罢工、码头原因导致提柜/还柜所产生的相关费用将实报实销（如柜租、拖架、拥堵、预提、堆存费等费用）
6、若货物是在国内打卡板出货，海运费价格需要单询。若是非纸箱包装出货（如木架、木箱、木框等），海运费价格需要单询。
7、后段派送至私人住宅地址、商业地址，需要带尾板车派送所产生的尾板费用实报实销。
</t>
    </r>
    <r>
      <rPr>
        <sz val="12"/>
        <color rgb="FFFF0000"/>
        <rFont val="微软雅黑"/>
        <charset val="134"/>
      </rPr>
      <t xml:space="preserve">8、由于美国5H/9H查验严峻，对于使用我司BOND清关的订单，我司将会加收退运保RMB 0.5/KG ，100/CBM。如遇海关5H/9H查验导致的退运，我司承担5H/9H查验相关费用+退运双程海运费+监管仓作业费（换外箱标+仓租）+改派费（若需），不含销毁或者退运回国内仓库费用。
</t>
    </r>
    <r>
      <rPr>
        <b/>
        <sz val="12"/>
        <rFont val="微软雅黑"/>
        <charset val="134"/>
      </rPr>
      <t xml:space="preserve">9、2026年7月8日起，根据美国海关要求，进入美国销售的CPSC产品，需要提前取得eFiling线上7项要素合规认证，在清关ACE系统申报时，提供CPSC上的电子证书编号（Certificate ID）、进口商编号（Importer ID）和货物标识码（Product ID）。如客户的产品未取得CPSC认证/认证不合格/认证资料不匹配等，导致被美国海关查验引起的相关异常，包含认证查验、查货权、货柜退运、货物罚没和惩罚金等，无论是含税还是不含税渠道，我司均不承担责任，由客户自行承担。
  附eFiling必须提交的7项数据要素
  a. 产品标识符（Product ID）：如GTIN、SKU、UPC、型号等
  b. 适用法规代码：产品符合的所有CPSC法规编号（如16 CFR 1610）
  c. 生产日期：具体的制造年月
  d. 生产地点：工厂全称+完整地址+联系方式
  e. 测试日期：最近一次合规测试日期（有效期1年）
  f. 测试实验室：实验室全称+地址（CPC须CPSC认可实验室）
  g. 联系方/记录保管人：管理测试记录的机构名称+完整地址+联系方式，记录需保存5年
10、针对近期有部分钢铁实施出口许可证管理涉及的出口监管方式，全渠道收货注意以下要求
</t>
    </r>
    <r>
      <rPr>
        <sz val="12"/>
        <rFont val="微软雅黑"/>
        <charset val="134"/>
      </rPr>
      <t xml:space="preserve">a、钢铁类产品出货前必须对接合规组确认是否需要产品出口许可证，产品许可证由客户提供，这类产品需要单证报关，买单不报；如果没有确认就交货的，风险客户自理，所产生以上费用由客户承担。
b、非出口许可证范围的钢铁制品，正常买单报关出，包税附加费+1。
</t>
    </r>
    <r>
      <rPr>
        <b/>
        <sz val="12"/>
        <rFont val="微软雅黑"/>
        <charset val="134"/>
      </rPr>
      <t>11、基于0税率产品及涉及两用需要许可证的产品，出口报关客户必须要用自有单证抬头申报并提供对应的许可证书。
12、客户自有BOND清关的订单，只能走【监管仓】渠道，非监管仓渠道拒接客户自有BOND清关的订单。</t>
    </r>
  </si>
  <si>
    <t>11、若货物因没有“MADE IN CHINA”的标签而导致的一切后果和费用由发货人承担。</t>
  </si>
  <si>
    <t>12、关于PO失效及准确性问题：
①客户下单后，如若我司发现货物PO失效或不准确，将会通知客户激活或重新提供ID，如果出现两次以上PO失效和不准确并且沟通无改善，我司将会暂停与该客户合作。
②请客户自查在途货物的PO是真实有效并且准确的。如果需要变更，请海柜到目的港前同步告知我司，以便提前将正确PO更新至预约。
③如货物抵达我司海外仓（以路由时间为准），发现PO问题，我司会直接安排扣货（产生的扣货费用由客户自行承担）。为维护预约有效性和交仓及时性，货物抵达我司海外仓PO有问题，默认由我司激活。
④如若需要扣货，详情参考扣货报价指南。</t>
  </si>
  <si>
    <t>五、申请索赔期限及规则：</t>
  </si>
  <si>
    <t>1、卡派索赔程序：请客户在签收后10个工作日内查询商业地址/平台后台是否签收，签收后30天内提供货物未签收后台截图(需带有电脑屏幕右下角当下真实时间)至我司方可进入索赔程序，超过60个工作日未提供完整资料的，我司将不再接受理赔申请；</t>
  </si>
  <si>
    <t>Walmart  WFS专线</t>
  </si>
  <si>
    <t>商业地址派送：
1、派送如需使用升降尾板车服务，另收取lift-gate费用：100 USD。
2、派送特殊地址需要额外收取200 USD/票 。</t>
  </si>
  <si>
    <t>州名</t>
  </si>
  <si>
    <t>商业地址平台</t>
  </si>
  <si>
    <t>城市/邮编
（商业地址）</t>
  </si>
  <si>
    <t>1CBM+
(不含税)</t>
  </si>
  <si>
    <t>100KG+
(含税)</t>
  </si>
  <si>
    <t>2CBM+
(不含税)</t>
  </si>
  <si>
    <t>334KG+
(含税)</t>
  </si>
  <si>
    <t>10CBM+
(不含税)</t>
  </si>
  <si>
    <t>1670KG+
(含税)</t>
  </si>
  <si>
    <t>20CBM+
(不含税)</t>
  </si>
  <si>
    <t>3340KG+
(含税)</t>
  </si>
  <si>
    <t>CA 加州
（Chino 91708 )</t>
  </si>
  <si>
    <t>沃尔玛</t>
  </si>
  <si>
    <t>LAX1 
LAX2</t>
  </si>
  <si>
    <t>KY1</t>
  </si>
  <si>
    <t>CA 加州
（Hayward 94545）</t>
  </si>
  <si>
    <t>SMF1</t>
  </si>
  <si>
    <t>NJ 新泽西
(SOMERSET 08857)</t>
  </si>
  <si>
    <t>PHL4
PHL1
PHL2</t>
  </si>
  <si>
    <t>CVG1</t>
  </si>
  <si>
    <t>NJ3</t>
  </si>
  <si>
    <t>IL 芝加哥
(Itasca IL 60106)</t>
  </si>
  <si>
    <t>ORD1s</t>
  </si>
  <si>
    <t>KS1</t>
  </si>
  <si>
    <t>MCI1N</t>
  </si>
  <si>
    <t>达拉斯</t>
  </si>
  <si>
    <t>TX 达拉斯
（Texas 75180）</t>
  </si>
  <si>
    <t>DFW2n</t>
  </si>
  <si>
    <t>DFW6s</t>
  </si>
  <si>
    <t>DFW5s</t>
  </si>
  <si>
    <t>GA  乔治亚
(Georgia 31408)</t>
  </si>
  <si>
    <t>ATL2、ATL3</t>
  </si>
  <si>
    <t>ATL1</t>
  </si>
  <si>
    <t>BNA1</t>
  </si>
  <si>
    <t>LAX2
LAX1</t>
  </si>
  <si>
    <t>DFW2n
DFW5s</t>
  </si>
  <si>
    <t>PHL1
PHL2
PHL4</t>
  </si>
  <si>
    <t>1、可接收100KG/1CBM起收的Tiktok目的仓详见以上价格单价详情，无100KG/1CBM起收单价的代表不接收100KG/1CBM起收。
2、计费重不足100KG/1CBM：建议选择快递派，小货不接卡派。
若不足100KG/1CBM走卡派，同其他FBX仓库按照334KG/2CBM单价，且按照334KG/2CBM计费重计费。</t>
  </si>
  <si>
    <t>Tiktok  FBT专线</t>
  </si>
  <si>
    <t>CA 加州</t>
  </si>
  <si>
    <t>FC01_ONT2
FC08_ONT4
XD03_ONT6</t>
  </si>
  <si>
    <t>FC11_ONT5
XD01_ONT1
FC07_ONT3</t>
  </si>
  <si>
    <t>FC06_HOU2
FC05_HOU1</t>
  </si>
  <si>
    <t>FC10_ORD2
FC16_ORD3</t>
  </si>
  <si>
    <t>FC12_HOU3</t>
  </si>
  <si>
    <t>FC02_ORD1</t>
  </si>
  <si>
    <t>FC17_CVG1</t>
  </si>
  <si>
    <t>XD02_EWR1
FC13_EWR3</t>
  </si>
  <si>
    <t>FC04_EWR2
FC14_EWR4</t>
  </si>
  <si>
    <t>FC09_ATL2
FC03_ATL1</t>
  </si>
  <si>
    <t>TikTok</t>
  </si>
  <si>
    <t>FC04_EWR2</t>
  </si>
  <si>
    <t>FC14_EWR4</t>
  </si>
  <si>
    <t>休斯敦</t>
  </si>
  <si>
    <t>TX 德州
（Houston 77071）</t>
  </si>
  <si>
    <t>FC05_HOU1
FC06_HOU2</t>
  </si>
  <si>
    <t>FC01_ONT2
FC08_ONT4</t>
  </si>
  <si>
    <t>XD01_ONT1
FC07_ONT3
FC11_ONT5</t>
  </si>
  <si>
    <t>41天</t>
  </si>
  <si>
    <t>FC10_ORD2
FC06_HOU2
FC05_HOU1
FC16_ORD3</t>
  </si>
  <si>
    <t>FC02_ORD1
FC12_HOU3</t>
  </si>
  <si>
    <t>1、可接收100KG/1CBM起收的Tiktok目的仓详见以上价格单价详情。
2、计费重不足100KG/1CBM：建议选择快递派，小货不接卡派。
若不足100KG/1CBM走卡派，同其他FBX仓库按照334KG/2CBM单价，且按照334KG/2CBM计费重计费。</t>
  </si>
  <si>
    <t>运去哪</t>
  </si>
  <si>
    <t>92337</t>
  </si>
  <si>
    <t>30518</t>
  </si>
  <si>
    <t>07064</t>
  </si>
  <si>
    <t>60446</t>
  </si>
  <si>
    <t>77494</t>
  </si>
  <si>
    <t>31322</t>
  </si>
  <si>
    <t>东莞劲港跨境物流有限公司</t>
  </si>
  <si>
    <t>谷仓</t>
  </si>
  <si>
    <t>91710
91762
92336
92335
92376
92316</t>
  </si>
  <si>
    <t>91789</t>
  </si>
  <si>
    <t>30168</t>
  </si>
  <si>
    <t>08505
08016</t>
  </si>
  <si>
    <t>08831
08036
08022</t>
  </si>
  <si>
    <t>60502</t>
  </si>
  <si>
    <t>77053</t>
  </si>
  <si>
    <t>30336</t>
  </si>
  <si>
    <t>91710
91762
92336
92376</t>
  </si>
  <si>
    <t>91710
91762
92336
92335
92376</t>
  </si>
  <si>
    <t>08505
08016
08831
08036
08022</t>
  </si>
  <si>
    <t>普船商业地址-美西</t>
  </si>
  <si>
    <t>郑州/长沙</t>
  </si>
  <si>
    <t>万邑通</t>
  </si>
  <si>
    <t>91748
91789</t>
  </si>
  <si>
    <t>41048
41042</t>
  </si>
  <si>
    <t>TEMU</t>
  </si>
  <si>
    <t>91748
91789
91761</t>
  </si>
  <si>
    <t>41048</t>
  </si>
  <si>
    <t>FC11_ONT5
FC01_ONT2
XD01_ONT1
FC07_ONT3
FC08_ONT4
XD03_ONT6</t>
  </si>
  <si>
    <t>FC12_HOU3
FC06_HOU2
FC05_HOU1</t>
  </si>
  <si>
    <t>FC02_ORD1
FC10_ORD2
FC16_ORD3</t>
  </si>
  <si>
    <t>FC04_EWR2
XD02_EWR1
FC13_EWR3
FC14_EWR4</t>
  </si>
  <si>
    <t>NEW EGG</t>
  </si>
  <si>
    <t>91761</t>
  </si>
  <si>
    <t>易达云</t>
  </si>
  <si>
    <t>08817</t>
  </si>
  <si>
    <t>07001</t>
  </si>
  <si>
    <t>希音</t>
  </si>
  <si>
    <t>19030
08010</t>
  </si>
  <si>
    <t>46075</t>
  </si>
  <si>
    <t>4PX</t>
  </si>
  <si>
    <t>91730</t>
  </si>
  <si>
    <t>90022</t>
  </si>
  <si>
    <t>西邮</t>
  </si>
  <si>
    <t>91730
91731
92410
91748
92337
WPLA16
92376</t>
  </si>
  <si>
    <t>橙联</t>
  </si>
  <si>
    <t>91730
91731
92410
91748
92337</t>
  </si>
  <si>
    <t>苏莱美</t>
  </si>
  <si>
    <t>92336</t>
  </si>
  <si>
    <t>乐歌</t>
  </si>
  <si>
    <t>92571</t>
  </si>
  <si>
    <t>Wayfair</t>
  </si>
  <si>
    <t>Perris
Perris2-92571
92831</t>
  </si>
  <si>
    <t>95330</t>
  </si>
  <si>
    <t>普船商业地址-美中美东</t>
  </si>
  <si>
    <t>PHL4
PHL1
PHL2
PHL5</t>
  </si>
  <si>
    <t>FC04_EWR2
XD02_EWR1
FC13_EWR3</t>
  </si>
  <si>
    <t>07728</t>
  </si>
  <si>
    <t>西邮仓</t>
  </si>
  <si>
    <t>08086
18064
08512
08505</t>
  </si>
  <si>
    <t>08861
08518
08817</t>
  </si>
  <si>
    <t>08861
08817</t>
  </si>
  <si>
    <t>07036</t>
  </si>
  <si>
    <t>08022</t>
  </si>
  <si>
    <t>08831</t>
  </si>
  <si>
    <t>08512</t>
  </si>
  <si>
    <t>08016</t>
  </si>
  <si>
    <t>IND2、IND3</t>
  </si>
  <si>
    <t>KS1、MCI1N</t>
  </si>
  <si>
    <t>41018</t>
  </si>
  <si>
    <t>60431</t>
  </si>
  <si>
    <t>FC05_HOU1
FC06_HOU2
FC12_HOU3</t>
  </si>
  <si>
    <t>77067</t>
  </si>
  <si>
    <t>77085</t>
  </si>
  <si>
    <t>77429</t>
  </si>
  <si>
    <t>77584</t>
  </si>
  <si>
    <t>商业地址</t>
  </si>
  <si>
    <t>DAL一区
75001、75014、75015、75016、75017、75026、75030、75032、75039、75040、75041、75042、75043、75044、75045、75046、75047、75048、75049、75051、75052、75053、75054、75060、75061、75062、75074、75080、75081、75082、75083、75085、75087、75088、75089、75094、75098、75104、75106、75114、75115、75116、75123、75125、75126、75132、75134、75137、75138、75141、75142、75146、75149、75150、75152、75154、75159、75160、75166、75172、75180、75181、75182、75185、75187、75189、75201、75202、75203、75204、75205、75206、75207、75208、75209、75210、75211、75212、75214、75215、75216、75217、75218、75219、75220、75221、75222、75223、75224、75225、75226、75227、75228、75229、75230、75231、75232、75233、75234、75235、75236、75237、75238、75240、75241、75242、75243、75244、75246、75247、75248、75249、75250、75251、75253、75254、75262、75263、75264、75265、75266、75267、75270、75275、75277、75283、75284、75285、75301、75303、75312、75313、75315、75320、75326、75336、75339、75342、75354、75355、75356、75357、75359、75360、75367、75371、75372、75373、75374、75376、75378、75380、75381、75382、75389、75390、75391、75392、75393、75394、75395、75397、75398</t>
  </si>
  <si>
    <t>DAL一区</t>
  </si>
  <si>
    <t>DAL二区
75002、75006、75007、75010、75011、75013、75019、75022、75023、75024、75025、75027、75028、75029、75033、75034、75035、75038、75050、75056、75057、75063、75064、75065、75067、75069、75070、75071、75075、75077、75078、75086、75093、75099、75101、75118、75119、75120、75121、75135、75147、75155、75156、75157、75158、75161、75164、75165、75167、75168、75169、75173、75252、75260、75261、75287、75358、75368、75370、75379、75402、75403、75404、75407、75424、75442、75474、76001、76002、76003、76004、76005、76006、76007、76009、76010、76011、76012、76013、76014、76015、76016、76017、76018、76019、76021、76022、76034、76039、76040、76041、76050、76051、76053、76054、76060、76061、76063、76064、76065、76084、76092、76094、76095、76096、76099、76101、76102、76103、76104、76105、76109、76110、76111、76112、76113、76115、76117、76118、76119、76120、76122、76123、76124、76129、76133、76134、76137、76140、76147、76148、76150、76155、76162、76163、76164、76166、76180、76181、76182、76190、76193、76195、76196、76197、76198、76199、76248、76262、76623、76651</t>
  </si>
  <si>
    <t>DAL二区</t>
  </si>
  <si>
    <t>DAL三区
74720、74721、74731、74733、74741、74747、74753、75009、75020、75021、75058、75068、75076、75090、75091、75092、75097、75102、75103、75105、75109、75110、75117、75124、75127、75140、75143、75144、75148、75151、75153、75163、75401、75409、75410、75413、75414、75415、75418、75420、75421、75422、75423、75428、75429、75431、75432、75433、75437、75438、75439、75440、75441、75443、75444、75446、75447、75448、75449、75452、75453、75454、75457、75458、75459、75460、75461、75462、75469、75470、75471、75472、75475、75476、75477、75478、75479、75481、75482、75483、75485、75489、75490、75491、75492、75495、75496、75497、75701、75702、75703、75704、75705、75706、75707、75708、75709、75710、75711、75712、75713、75751、75752、75754、75756、75758、75762、75763、75770、75771、75773、75778、75782、75783、75790、75792、75797、75798、75799、75803、75832、75840、75848、75859、75861、75880、75884、75886、76008、76020、76023、76028、76031、76033、76035、76036、76043、76044、76048、76049、76052、76055、76058、76059、76066、76067、76068、76070、76071、76073、76077、76078、76082、76085、76086、76087、76088、76093、76097、76098、76106、76107、76108、76114、76116、76121、76126、76127、76130、76131、76132、76135、76136、76161、76177、76179、76185、76191、76192、76201、76202、76203、76204、76205、76206、76207、76208、76209、76210、76225、76226、76227、76233、76234、76238、76240、76241、76244、76245、76246、76247、76249、76258、76259、76264、76266、76267、76268、76270、76271、76272、76273、76426、76431、76433、76439、76467、76472、76476、76485、76487、76490、76621、76622、76626、76627、76628、76631、76634、76635、76636、76639、76640、76641、76642、76644、76645、76648、76650、76652、76654、76660、76666、76667、76670、76671、76673、76676、76678、76679、76681、76684、76686、76690、76691、76692、76693、76701、76703、76704、76705、76707、76715、76798</t>
  </si>
  <si>
    <t>DAL三区</t>
  </si>
  <si>
    <t>ATL1、ATL2、ATL3</t>
  </si>
  <si>
    <t>31407</t>
  </si>
  <si>
    <t>30252</t>
  </si>
  <si>
    <t>30518
32221</t>
  </si>
  <si>
    <t>华南快线 Z快线-美西</t>
  </si>
  <si>
    <t>DFW2n
DFW6s
DFW5s</t>
  </si>
  <si>
    <t>IND2
IND3</t>
  </si>
  <si>
    <t>PHL1
PHL2
PHL4
PHL5</t>
  </si>
  <si>
    <t>FC10_ORD2
FC02_ORD1
FC16_ORD3</t>
  </si>
  <si>
    <t>77067
60007</t>
  </si>
  <si>
    <t>91730
90022</t>
  </si>
  <si>
    <t>91730
91731
92337</t>
  </si>
  <si>
    <t>91730
91731
92337
WPLA16
92376</t>
  </si>
  <si>
    <t>Perris
Perris2-92571</t>
  </si>
  <si>
    <t>理赔时效计算标准：实际开船日期第二天算起
时效赔偿：RMB 0.5/KG/工作日（含税），RMB 50/CBM/工作日(不含税），运费退完为止
码头不放约/柜子入封闭区/船公司靠泊卸船时间不计入理赔时效
CPSC/FDA等部门审核/放行时间/海关查验时间不计入理赔时效
爆仓/预约困难/跳约/删约不计入理赔时效
因收方原因导致的派送超时不计入时效理赔</t>
  </si>
  <si>
    <t>华东快线 华东限时23</t>
  </si>
  <si>
    <t>厦门/福州/泉州/郑州</t>
  </si>
  <si>
    <t>王牌渠道</t>
  </si>
  <si>
    <t>FC11_ONT5
FC01_ONT2
XD01_ONT1
FC07_ONT3
FC08_ONT4</t>
  </si>
  <si>
    <t>美森限时达/华东限时18-美西</t>
  </si>
  <si>
    <t>美东快线</t>
  </si>
  <si>
    <t>Z快线-美东/华东限时18-美东</t>
  </si>
  <si>
    <t>使用我司BOND清关或自有BOND清关的客户</t>
  </si>
  <si>
    <t>下单本产品渠道，在入美国监管仓进行清关期间，如遇海关查验：
①若未发生退运，我司承担查验费、仓租、柜租及入监管仓产生的系列费用。
②此渠道无须购买退运保，若遇退运情况，我司承担中美退运双程海运费及港口杂费、香港仓/保税仓作业费(提/拆/仓储/换外箱标)、美国本土改派地址的派送费用(若需)，不含销毁或者退运回国内仓库费用。
1、使用我司BOND清关，无需额外支付清关服务费；
2、仅限监管仓渠道可使用客户自有BOND清关
3、若US监管仓渠道客户使用自有BOND：
    ①目的港关税以税单为准，实报实销；
    ②表价-100/CBM(含清关费, 不包查验不包退运，免收清关费1100/票)
    ③需提前签署BOND使用授权POA(以我司标准模板提交)
免责说明：因客户自身原因(资料不符、自有BOND异常等)导致的费用，由客户实报实销。</t>
  </si>
  <si>
    <t>FC02_ORD1
FC10_ORD2
FC12_HOU3
FC06_HOU2
FC05_HOU1
FC16_ORD3</t>
  </si>
  <si>
    <t>美国·FBA大货中转·头程价格</t>
  </si>
  <si>
    <t>散货头程运费</t>
  </si>
  <si>
    <t>散货</t>
  </si>
  <si>
    <t>广州/中山
汕头/塘厦</t>
  </si>
  <si>
    <t>泉州/福州</t>
  </si>
  <si>
    <t>金华/宁波/苏州/
上海/杭州/温州</t>
  </si>
  <si>
    <t>预计入仓（海外仓）时间</t>
  </si>
  <si>
    <t>说明</t>
  </si>
  <si>
    <t>100KG+
（含税）</t>
  </si>
  <si>
    <t>1CBM+
（不含税）</t>
  </si>
  <si>
    <t>FBA大货中转头程-普船-美西仓</t>
  </si>
  <si>
    <t>美西仓</t>
  </si>
  <si>
    <t xml:space="preserve">大货中转出货要求：
出货前须按要求填写好货物清单（发票），下载SO唛头贴在外箱上。
要求一个SO一个SKU
</t>
  </si>
  <si>
    <t>FBA大货中转头程-普船-美东仓</t>
  </si>
  <si>
    <t>美东仓</t>
  </si>
  <si>
    <t>FBA大货中转头程-普船-萨凡纳仓</t>
  </si>
  <si>
    <t>萨凡纳仓</t>
  </si>
  <si>
    <t>FBA大货中转头程-Z快线-美西仓</t>
  </si>
  <si>
    <t>FBA大货中转头程-华东限时 23-美西仓</t>
  </si>
  <si>
    <t>FBA大货中转头程-美森-美西仓</t>
  </si>
  <si>
    <t>FBA暂存-普船-美西仓</t>
  </si>
  <si>
    <t>FBA暂存-普船-美东仓</t>
  </si>
  <si>
    <t>备注：</t>
  </si>
  <si>
    <t>1. 以上价格组成的服务内容为：仓库收到货之后进行拆箱（柜）投递或直接投递动作。</t>
  </si>
  <si>
    <t>2.仓租计算标准：以系统显示上架时间的当天开始算，30天内完成出库。第31天开始计算仓租；</t>
  </si>
  <si>
    <t>3.每月5号出上个月的仓租账单，请于一周内支付仓租，逾期视为自动弃货，我司有权强制销毁货物并向客户索取销毁费用</t>
  </si>
  <si>
    <t>4.若客户除了需要以上的服务内容后，还需要其他的服务，将按工作内容收取相应的增值服务。</t>
  </si>
  <si>
    <t>5.以上价格为客户的外包装为可运输的外包装，如果需要重新提供外包装，包材费（纸箱或是物流包装袋）另询。</t>
  </si>
  <si>
    <t>6.大货中转的收货要求及各项注意事项与我司普通海运的条款一致（赔偿标准除外），请注意查阅</t>
  </si>
  <si>
    <t>7.经过核实确认由我司操作失误导致的损失，按照合同标准赔偿</t>
  </si>
  <si>
    <t>8.货物出货前，货物外箱需贴好我司唛头、SKU标。如一票多个SKU，没有贴我司SKU箱唛的，尾段订单需额外加收100USD/单</t>
  </si>
  <si>
    <t>9.由于亚马逊新规，以及PO失效问题，不同FBA号的订单，不能合并打板。</t>
  </si>
  <si>
    <t>10.订单开始操作后，如果需要取消，需收取取消费用10 USD/单。</t>
  </si>
  <si>
    <t>11.订单操作完成后，需紧急扣货的，扣货成功则需收取紧急扣货费用50USD/单（不含贴标及其他操作费）。</t>
  </si>
  <si>
    <t>12.订单操作完成后，如需更改渠道，需要收取改派费：$10/单（不含贴标及其他操作费）。</t>
  </si>
  <si>
    <t>13.如遇亚马逊拒收，或非盈仓原因导致的二次派送，需收取二次派送所产生的所有费用。</t>
  </si>
  <si>
    <t>14.若头程不使用我司服务的货物，暂时不接。</t>
  </si>
  <si>
    <t>15.按SKU上架的库存，同SKU默认是同一种货物，随机出，系统按先进先出扣减库存，如需指定出同SKU的其中某个批次的货物，需要收取挑货费2USD/箱。</t>
  </si>
  <si>
    <t>美国·FBA大货中转库内操作+派送费价格
全程费用：头程运费+订单操作费+派送费+仓租（30天免费）</t>
  </si>
  <si>
    <t>中转服务基础费用</t>
  </si>
  <si>
    <t>费用/时效</t>
  </si>
  <si>
    <t>序号</t>
  </si>
  <si>
    <t>服务类型</t>
  </si>
  <si>
    <t>收费标准</t>
  </si>
  <si>
    <t>全程费用</t>
  </si>
  <si>
    <t>产品一</t>
  </si>
  <si>
    <t>马上转</t>
  </si>
  <si>
    <t>基本收费：头程运费+订单操作费+派送费(含7天免仓，7天内未操作，默认转为限时转）</t>
  </si>
  <si>
    <r>
      <rPr>
        <b/>
        <sz val="12"/>
        <rFont val="微软雅黑"/>
        <charset val="134"/>
      </rPr>
      <t xml:space="preserve">整进整出，不可分批出仓, </t>
    </r>
    <r>
      <rPr>
        <b/>
        <sz val="12"/>
        <color rgb="FFFF0000"/>
        <rFont val="微软雅黑"/>
        <charset val="134"/>
      </rPr>
      <t>要求ETA之前提出此项指令</t>
    </r>
  </si>
  <si>
    <t>产品二</t>
  </si>
  <si>
    <t>限时转</t>
  </si>
  <si>
    <t>基本收费：头程运费+仓租费（30天免费）+订单操作费+派送费</t>
  </si>
  <si>
    <t>注意：
1、单票货物不得分货超过3次，3次内必须发走；
2、订单操作费用包括：贴标2张+清点上架+拣货下架+打板出库费</t>
  </si>
  <si>
    <t>产品三</t>
  </si>
  <si>
    <t>至尊转</t>
  </si>
  <si>
    <t>基本收费：头程运费+仓租费（30天免费）+订单操作费+派送费+至尊转操作费（$4.00/箱）</t>
  </si>
  <si>
    <r>
      <rPr>
        <b/>
        <sz val="12"/>
        <rFont val="微软雅黑"/>
        <charset val="134"/>
      </rPr>
      <t xml:space="preserve">操作承诺：
1.ONT8 / LGB8 / LAX9 ： 2个工作日
 GYR3 / LAS1：3个工作日
FTW1:   8个工作日
TEB6 TBE9 TTN2：2个工作日 </t>
    </r>
    <r>
      <rPr>
        <b/>
        <sz val="12"/>
        <color rgb="FFFF0000"/>
        <rFont val="微软雅黑"/>
        <charset val="134"/>
      </rPr>
      <t>（美东起步）</t>
    </r>
    <r>
      <rPr>
        <b/>
        <sz val="12"/>
        <rFont val="微软雅黑"/>
        <charset val="134"/>
      </rPr>
      <t xml:space="preserve">
2.日操作量：3000箱
3. 超时按USD1/每工作日/每箱进行赔付,直至至尊转操作费退完即止。
</t>
    </r>
    <r>
      <rPr>
        <b/>
        <sz val="12"/>
        <color rgb="FFFF0000"/>
        <rFont val="微软雅黑"/>
        <charset val="134"/>
      </rPr>
      <t>4.至尊转不接受指定贴标</t>
    </r>
    <r>
      <rPr>
        <b/>
        <sz val="12"/>
        <rFont val="微软雅黑"/>
        <charset val="134"/>
      </rPr>
      <t xml:space="preserve">
</t>
    </r>
  </si>
  <si>
    <t>产品四</t>
  </si>
  <si>
    <t>FBA暂存</t>
  </si>
  <si>
    <t>基本收费：头程运费+仓租（30天免费）+订单操作费+派送费</t>
  </si>
  <si>
    <t>针对入库前已贴FBA标货物</t>
  </si>
  <si>
    <t>1-30天</t>
  </si>
  <si>
    <t>免仓租费</t>
  </si>
  <si>
    <t>系统上架时间当天开始算起，实际体积和材积体积取大值计费。
自提订单操作完成后的第8天起将收取USD 2/CBM/天的滞仓费。
若收货人原因无法收货，第8天起将收取USD 2/CBM/天的滞仓费。</t>
  </si>
  <si>
    <t>31-60天</t>
  </si>
  <si>
    <t>$0.6/CBM/天</t>
  </si>
  <si>
    <t>61-90天</t>
  </si>
  <si>
    <t>$1.5/CBM/天</t>
  </si>
  <si>
    <t>90天以上</t>
  </si>
  <si>
    <t>$2.5/CBM/天</t>
  </si>
  <si>
    <t>订单操作费</t>
  </si>
  <si>
    <t>贴标2张+清点上架+拣货下架+打板出库费</t>
  </si>
  <si>
    <t>$2.00/箱</t>
  </si>
  <si>
    <r>
      <rPr>
        <sz val="12"/>
        <color rgb="FFFF0000"/>
        <rFont val="微软雅黑"/>
        <charset val="134"/>
      </rPr>
      <t xml:space="preserve">1、出库即产生，订单操作低消5箱
2、如产生指定贴，挑货需按下方库内增值服务标准收费
</t>
    </r>
    <r>
      <rPr>
        <b/>
        <sz val="12"/>
        <color rgb="FFFF0000"/>
        <rFont val="微软雅黑"/>
        <charset val="134"/>
      </rPr>
      <t>3、自提订单另单独收取操作费$1.00/箱，即自提订单操作费=订单操作费+自提费，共$3.00/箱
4、注：若单箱计费重超22.5KG，或者单箱最长边超120cm。订单操作费需要单询。</t>
    </r>
  </si>
  <si>
    <t>赔付标准</t>
  </si>
  <si>
    <t>上架</t>
  </si>
  <si>
    <t>参考时效
普船：3个工作日
快线：1个工作日</t>
  </si>
  <si>
    <t>普船：第4个工作日开始计算赔付
快线：第3个工作日开始计算赔付</t>
  </si>
  <si>
    <t>赔付金额标准：RMB 50/cbm(不含税）RMB 0.5/KG（含税）</t>
  </si>
  <si>
    <t>1.指定对应贴&amp;换SKU标不参与赔付；
2.下午18点前下指令的订单算当天订单，超出为次日订单
3.赔付金额为订单操作费用（仓租除外）退完即止</t>
  </si>
  <si>
    <t>库内操作</t>
  </si>
  <si>
    <t>参考时效
3-5个工作日</t>
  </si>
  <si>
    <t>从第6个工作日开始计算赔付</t>
  </si>
  <si>
    <t>‘</t>
  </si>
  <si>
    <r>
      <rPr>
        <b/>
        <sz val="18"/>
        <color rgb="FFC00000"/>
        <rFont val="微软雅黑"/>
        <charset val="134"/>
      </rPr>
      <t xml:space="preserve">派送费
</t>
    </r>
    <r>
      <rPr>
        <b/>
        <sz val="12"/>
        <color rgb="FFC00000"/>
        <rFont val="微软雅黑"/>
        <charset val="134"/>
      </rPr>
      <t>(USD)</t>
    </r>
  </si>
  <si>
    <t>费用</t>
  </si>
  <si>
    <t>发送地址</t>
  </si>
  <si>
    <t>单价</t>
  </si>
  <si>
    <t>快递派送费</t>
  </si>
  <si>
    <t>美西起步</t>
  </si>
  <si>
    <t>8-9邮编</t>
  </si>
  <si>
    <t>$0.7/KG</t>
  </si>
  <si>
    <r>
      <rPr>
        <sz val="12"/>
        <color theme="1"/>
        <rFont val="微软雅黑"/>
        <charset val="134"/>
      </rPr>
      <t>1、货物体积重计算方式为长x 宽x高(CM)/6000，1CBM=167KG，</t>
    </r>
    <r>
      <rPr>
        <sz val="12"/>
        <color rgb="FFFF0000"/>
        <rFont val="微软雅黑"/>
        <charset val="134"/>
      </rPr>
      <t>单票低消15KG。</t>
    </r>
    <r>
      <rPr>
        <sz val="12"/>
        <color theme="1"/>
        <rFont val="微软雅黑"/>
        <charset val="134"/>
      </rPr>
      <t xml:space="preserve">
</t>
    </r>
    <r>
      <rPr>
        <sz val="12"/>
        <color rgb="FFFF0000"/>
        <rFont val="微软雅黑"/>
        <charset val="134"/>
      </rPr>
      <t>美东起步快递派费用单询</t>
    </r>
    <r>
      <rPr>
        <sz val="12"/>
        <color theme="1"/>
        <rFont val="微软雅黑"/>
        <charset val="134"/>
      </rPr>
      <t xml:space="preserve">
2、包裹基本超重超尺寸收费标准（见附件大货中转快递附加费），不含燃油附加费
3、派送时遇到FBA/收货人拒收、无法投递导致退件，货物可退回海外仓，退件过程中产生的费用，我司将向发件人收取，如有退回货物要求重发的货物，运费单询。不收派送到阿拉斯加,夏威夷,波多黎各,关岛,及各岛屿的货物。
4、同一批次的非亚马逊地址的货物，如其中一件已递送，则默认整批票已签收，不再接受理赔。</t>
    </r>
  </si>
  <si>
    <t>4-7邮编</t>
  </si>
  <si>
    <t>$1.3/KG</t>
  </si>
  <si>
    <t>0-3邮编</t>
  </si>
  <si>
    <t>$1.6/KG</t>
  </si>
  <si>
    <t>美东起步</t>
  </si>
  <si>
    <t>$1.8/KG</t>
  </si>
  <si>
    <t>$1.5/KG</t>
  </si>
  <si>
    <t>$0.9/KG</t>
  </si>
  <si>
    <r>
      <rPr>
        <b/>
        <sz val="16"/>
        <rFont val="微软雅黑"/>
        <charset val="134"/>
      </rPr>
      <t xml:space="preserve">卡车派送费
</t>
    </r>
    <r>
      <rPr>
        <b/>
        <sz val="16"/>
        <color rgb="FFFF0000"/>
        <rFont val="微软雅黑"/>
        <charset val="134"/>
      </rPr>
      <t>（重点推荐）</t>
    </r>
  </si>
  <si>
    <t>美西/美东起步</t>
  </si>
  <si>
    <r>
      <rPr>
        <sz val="12"/>
        <color rgb="FFFF0000"/>
        <rFont val="微软雅黑"/>
        <charset val="134"/>
      </rPr>
      <t xml:space="preserve">具体查阅《美国FBA大货中转卡派价格》
</t>
    </r>
    <r>
      <rPr>
        <b/>
        <sz val="12"/>
        <color rgb="FFFF0000"/>
        <rFont val="微软雅黑"/>
        <charset val="134"/>
      </rPr>
      <t>单个订单最低消0.5CBM，不支持多个订单合并计算方数。</t>
    </r>
  </si>
  <si>
    <t>详见卡车派送价格表
1CBM=250KG，实际体积和材积体积取大值计费。</t>
  </si>
  <si>
    <r>
      <rPr>
        <b/>
        <sz val="18"/>
        <color rgb="FFC00000"/>
        <rFont val="微软雅黑"/>
        <charset val="134"/>
      </rPr>
      <t xml:space="preserve">库内增值服务
</t>
    </r>
    <r>
      <rPr>
        <b/>
        <sz val="11"/>
        <color rgb="FFC00000"/>
        <rFont val="微软雅黑"/>
        <charset val="134"/>
      </rPr>
      <t>(USD,产生则收费）</t>
    </r>
  </si>
  <si>
    <t>单位</t>
  </si>
  <si>
    <t>清点费</t>
  </si>
  <si>
    <t>产品</t>
  </si>
  <si>
    <t>按产品PCS进行清点按客户要求对产品个数进行清点，以实际到仓收到的数量为准</t>
  </si>
  <si>
    <t>箱</t>
  </si>
  <si>
    <t>按箱数或包裹个数进行清点按客户要求指定对箱数/包裹个数进行清点</t>
  </si>
  <si>
    <t>需挑拣出指定货物发货</t>
  </si>
  <si>
    <t>贴标费</t>
  </si>
  <si>
    <t>张</t>
  </si>
  <si>
    <t>建议：
一个外箱2个FBA标签+2个超重标签(超50磅或者22KG)
一个托盘4个托盘标签
如产生覆盖标签或者对应贴标签按$1/个收取</t>
  </si>
  <si>
    <t>换标费</t>
  </si>
  <si>
    <t>更换SKU标，此限操作不作操作时效赔付</t>
  </si>
  <si>
    <t>撕标签费</t>
  </si>
  <si>
    <t>撕掉外箱或产品上没用的标签</t>
  </si>
  <si>
    <t>打托费</t>
  </si>
  <si>
    <t>托盘/个</t>
  </si>
  <si>
    <t>入亚马逊标准卡板尺寸48*40*72，打托，缠膜按实际情况而定，一般是够打一托的才会打托，不够打托可以发快递</t>
  </si>
  <si>
    <t>纸箱材料费</t>
  </si>
  <si>
    <t>5KG</t>
  </si>
  <si>
    <t>前提：要有合适的纸箱才可以换，订制箱除外</t>
  </si>
  <si>
    <t>5KGS-10KGS</t>
  </si>
  <si>
    <t>10KGS-20KGS</t>
  </si>
  <si>
    <t>20KG以上</t>
  </si>
  <si>
    <t>另议</t>
  </si>
  <si>
    <t>需订制订购</t>
  </si>
  <si>
    <t>打包操作费</t>
  </si>
  <si>
    <t>任何涉及开箱、封箱操作就会收取</t>
  </si>
  <si>
    <t>拍照费</t>
  </si>
  <si>
    <t>PCS</t>
  </si>
  <si>
    <t>单个照片，按拍摄张数收取，按拍照数量收费</t>
  </si>
  <si>
    <t>拍视频费</t>
  </si>
  <si>
    <t>次</t>
  </si>
  <si>
    <t>5分钟以内，需提供拍视频具体要求</t>
  </si>
  <si>
    <t>下单指令要求</t>
  </si>
  <si>
    <t>1.大货中转指令下单方式： 使用鲲运系统下单</t>
  </si>
  <si>
    <t>2.单个指令，多个SO时（派送方式都为卡派时）</t>
  </si>
  <si>
    <t>a. 收货地址必须为相同的地址 （如：SO：A和SO：B 派送地址同时为LAX9， 不可以SOA去LAX9，SOB去ABE8）</t>
  </si>
  <si>
    <t>b. 操作要求需要单一形式 （如：SO：A和SO：B都是对应贴标或者任意贴标， 不可以SOA对应贴标，SOB任意贴标）</t>
  </si>
  <si>
    <t>3.如一票货物需要多个操作要求，请一种操作要求下一个指令
例： SO：A10件货需要5件任意贴标卡派去ABE8，5件对应贴标卡派ONT8，需要下两个操作指令</t>
  </si>
  <si>
    <t>美国·FBA大货中转卡派价格</t>
  </si>
  <si>
    <t>备注：
1、最低起收标准0.5CBM，实际体积和材积体积取大值计费。
2、包车按标准板28板为一车，价格单询，如需包车订单需备注包车派送。超出部分需要按照CBM价计费。
3、其他未备注仓库报价，请单独咨询。若未询价则按照尾端报价实报实销，不接受减免。
4、非热门/LOCAL仓点可能需要集货，如遇爆仓等也需要等待预约，具体派送时效以尾端实际为准，如需加快派送，可选择包车/LTL/改派等。
5、计费时间以出库为准</t>
  </si>
  <si>
    <t>美西起步(USD)</t>
  </si>
  <si>
    <t>纽约起步(USD)</t>
  </si>
  <si>
    <t>萨凡纳起步(USD)</t>
  </si>
  <si>
    <t>达拉斯起步(USD)</t>
  </si>
  <si>
    <t>Per CBM</t>
  </si>
  <si>
    <t>XCH2</t>
  </si>
  <si>
    <t>MGE1</t>
  </si>
  <si>
    <t>FTW3</t>
  </si>
  <si>
    <t>FTW6</t>
  </si>
  <si>
    <t>FTW7</t>
  </si>
  <si>
    <t>FTW8</t>
  </si>
  <si>
    <t>FTW9</t>
  </si>
  <si>
    <t>AFW5</t>
  </si>
  <si>
    <t>DFW9</t>
  </si>
  <si>
    <t>DAL2</t>
  </si>
  <si>
    <t>SAT2</t>
  </si>
  <si>
    <t>PBI2</t>
  </si>
  <si>
    <t>SAT6</t>
  </si>
  <si>
    <t>BUF5</t>
  </si>
  <si>
    <t>MQY1</t>
  </si>
  <si>
    <t>HOU2</t>
  </si>
  <si>
    <t>HOU3</t>
  </si>
  <si>
    <t>HOU7</t>
  </si>
  <si>
    <t>HTX2</t>
  </si>
  <si>
    <t>AKC1</t>
  </si>
  <si>
    <t>JAU1</t>
  </si>
  <si>
    <t>STX2</t>
  </si>
  <si>
    <t>STX3</t>
  </si>
  <si>
    <t>STX4</t>
  </si>
  <si>
    <t>10cbm 起收</t>
  </si>
  <si>
    <t>TTX2</t>
  </si>
  <si>
    <t>TTX3</t>
  </si>
  <si>
    <t>TTX4</t>
  </si>
  <si>
    <t>TTX5</t>
  </si>
  <si>
    <t>DPH4</t>
  </si>
  <si>
    <t>MCK4</t>
  </si>
  <si>
    <t>OKC1</t>
  </si>
  <si>
    <t>OKC9</t>
  </si>
  <si>
    <t>MEM6</t>
  </si>
  <si>
    <t>GEU5</t>
  </si>
  <si>
    <t>XIN5</t>
  </si>
  <si>
    <t>20cbm 起收</t>
  </si>
  <si>
    <t>BDL1</t>
  </si>
  <si>
    <t>RIC2</t>
  </si>
  <si>
    <t xml:space="preserve">PSC2 </t>
  </si>
  <si>
    <t>PPO4</t>
  </si>
  <si>
    <t>CAE1</t>
  </si>
  <si>
    <t>RNO4</t>
  </si>
  <si>
    <t>MEM8</t>
  </si>
  <si>
    <t>MIA1</t>
  </si>
  <si>
    <t>JAX2</t>
  </si>
  <si>
    <t xml:space="preserve">PBI3 </t>
  </si>
  <si>
    <t>ABE6</t>
  </si>
  <si>
    <t>美国·FBA大货中转DW预估时间</t>
  </si>
  <si>
    <t>备注：1、亚马逊预计送达时段变动或修改的可能情况有如下：
情况1：船在航程过程中有晚开或晚到情况
情况2：出口查验或进口查验
情况3：甩柜或延船
情况4：尾端卸船和提拆派送变慢，爆仓问题等因素
情况5：其他不可控因素
2、自动修改预计送达时段也有可能存在修改失败的可能，这个情况下，需要客户配合在亚马逊后台及时修改，否则会影响尾端及时派送，导致时效延误。</t>
  </si>
  <si>
    <t>ETA日期+10天</t>
  </si>
  <si>
    <t>下单日期+7天</t>
  </si>
  <si>
    <t>下单日期+3天</t>
  </si>
  <si>
    <t>ETA日期+12天</t>
  </si>
  <si>
    <t>下单日期+9天</t>
  </si>
  <si>
    <t>不支持</t>
  </si>
  <si>
    <t>ETA日期+15天</t>
  </si>
  <si>
    <t>下单日期+12天</t>
  </si>
  <si>
    <t>ETA日期+14天</t>
  </si>
  <si>
    <t>下单日期+11天</t>
  </si>
  <si>
    <t>ETA日期+11天</t>
  </si>
  <si>
    <t>下单日期+8天</t>
  </si>
  <si>
    <t>下单日期+4天</t>
  </si>
  <si>
    <t>ETA日期+18天</t>
  </si>
  <si>
    <t>下单日期+15天</t>
  </si>
  <si>
    <t>ETA日期+17天</t>
  </si>
  <si>
    <t>下单日期+14天</t>
  </si>
  <si>
    <t>ATL8</t>
  </si>
  <si>
    <t>下单日期+10天</t>
  </si>
  <si>
    <t>RDU1</t>
  </si>
  <si>
    <t>SLC3</t>
  </si>
  <si>
    <t>SLT4</t>
  </si>
  <si>
    <t>MIA2</t>
  </si>
  <si>
    <t>美国·FBA大货中转快递附加费</t>
  </si>
  <si>
    <t>其他附加费项目</t>
  </si>
  <si>
    <t>收费标准(以下收费单位为美元）</t>
  </si>
  <si>
    <t>燃油附加费</t>
  </si>
  <si>
    <t>20%（最终以UPS官网更新为准）</t>
  </si>
  <si>
    <t>具体情况</t>
  </si>
  <si>
    <t>ZONE 2</t>
  </si>
  <si>
    <t>ZONE 3&amp;4</t>
  </si>
  <si>
    <t>ZONE 5-6</t>
  </si>
  <si>
    <t>Additional Handing surcharge
（额外处理费—超重）</t>
  </si>
  <si>
    <t>①实际重量超过50磅，不超过140磅</t>
  </si>
  <si>
    <t>Additional Handing surcharge
（额外处理费—超长）</t>
  </si>
  <si>
    <t>①包裹最长的一边超过48英寸但小于96英寸
②第二长的边超过30英寸
③ 长+2*(宽+高)＞105英寸(266 cm)
④包裹体积长×宽×高&gt;10368cubic inches (0.1416m3)</t>
  </si>
  <si>
    <t>Additional Handing surcharge
（额外处理费—异形费）</t>
  </si>
  <si>
    <t>①包裹未进行任何包装;
②包裹未装入瓦楞纸材质的外包装中,其包装材质为金属、木木材、布料、皮革、硬塑料、软塑(塑料袋)、泡沫箱等;
包裹有缠膜或打绑带;
③采用软面包装(例如快递包装、塑料袋和气泡邮寄袋),其最最长边超过18英寸或次长边超13英寸,侧面或高超5英寸;
④任何圆柱形货物,如圆桶、鼓、罐或轮胎等;
⑤任何特殊缠绕或者不规则形状的货物,如外包装由金属/塑料,布条等缠绕,存在零部件外露(如车轮/把手等);
⑥任何包装容易与其他包裹缠绕或其包装造成UPS分拣器械损害等,最终以服务商判断为准</t>
  </si>
  <si>
    <t>Lare Package Surcharge
（超长超大费）</t>
  </si>
  <si>
    <t>①实际重量150LB以下且最长边超过96英寸;
②实际重量150LB以下且最长边+2*次长边+2*最短边超过130英封
③尺寸符合超长超大费条款的计费重量不足90LB依然按90磅计。
④包裹体积:长x宽×高&gt;17280cubic
⑤实际重量&gt;110 磅(&gt;50kg)</t>
  </si>
  <si>
    <t>商业地址：$172 
住宅地址：$200</t>
  </si>
  <si>
    <t>商业地址：$187
住宅地址：$215</t>
  </si>
  <si>
    <t>商业地址：$213
住宅地址：$250</t>
  </si>
  <si>
    <t>符合超长超大费的包裹将不再收取额外处理费</t>
  </si>
  <si>
    <r>
      <rPr>
        <b/>
        <sz val="11"/>
        <color theme="1"/>
        <rFont val="微软雅黑"/>
        <charset val="134"/>
      </rPr>
      <t>Address Correction (地址修正)
①</t>
    </r>
    <r>
      <rPr>
        <sz val="11"/>
        <color theme="1"/>
        <rFont val="微软雅黑"/>
        <charset val="134"/>
      </rPr>
      <t>UPS主动修改地址(Address Correction):地址填写错误,UPS修改地址,以
账单为准
②收件人/发件人主动修改(Delivery intercept):收件人/发件人修改包含修
改地址、派送时间等,以账单为准</t>
    </r>
  </si>
  <si>
    <t>$33/包裹（单票总费用不超过$175.25)</t>
  </si>
  <si>
    <t>签名签收</t>
  </si>
  <si>
    <t>直接签名 ： $7.70
成人签名 ： $9.35</t>
  </si>
  <si>
    <t>Residential Delivery charge（住宅地址附加费）</t>
  </si>
  <si>
    <t>$3.17/包裹</t>
  </si>
  <si>
    <t>a. Delivery Area Surchage偏远地区</t>
  </si>
  <si>
    <t xml:space="preserve"> 商业地址：$2.50                     住宅地址 :   $3.50</t>
  </si>
  <si>
    <t>b. Extend Delivery Area Surchagec超偏远地区</t>
  </si>
  <si>
    <t xml:space="preserve"> 商业地址：$3.00                     住宅地址 :   $4.50</t>
  </si>
  <si>
    <r>
      <rPr>
        <b/>
        <sz val="11"/>
        <color theme="1"/>
        <rFont val="微软雅黑"/>
        <charset val="134"/>
      </rPr>
      <t xml:space="preserve">Unauthorized： </t>
    </r>
    <r>
      <rPr>
        <sz val="11"/>
        <color theme="1"/>
        <rFont val="微软雅黑"/>
        <charset val="134"/>
      </rPr>
      <t>同一包裹符合任一条款，此类包裹将被判定为Unauthorized，包裹可能被拒收</t>
    </r>
  </si>
  <si>
    <t>满足以下条件的包裹超出UPS Ground服务范围，或将被服务商拒收退回:
①实重超过67.5KG
②最长边超过274CM
③最长边+2*次长边+2*最短边&gt;419CM
(如果实际尺寸与预报重量不符,实际尺寸满足超长不可发将被收取此附加</t>
  </si>
  <si>
    <t>$1875.00/包裹</t>
  </si>
  <si>
    <t>Prohibited Item Fee（危险品附加费）</t>
  </si>
  <si>
    <t>不可发</t>
  </si>
  <si>
    <t>Return Charge （原件退回费）</t>
  </si>
  <si>
    <t>原件退回运费等于发件运费</t>
  </si>
  <si>
    <r>
      <rPr>
        <b/>
        <sz val="11"/>
        <color theme="1"/>
        <rFont val="微软雅黑"/>
        <charset val="134"/>
      </rPr>
      <t xml:space="preserve">Shipping Charge Correction （运费复核费）
</t>
    </r>
    <r>
      <rPr>
        <sz val="11"/>
        <color theme="1"/>
        <rFont val="微软雅黑"/>
        <charset val="134"/>
      </rPr>
      <t>预报重量、尺寸与实际不符时收取</t>
    </r>
  </si>
  <si>
    <t>$2/包裹 或该票运费的12%，取最大值</t>
  </si>
  <si>
    <t>若产生其他增值服务，费用实报实销。
附加费率将根据官网报价做出相应调整。</t>
  </si>
  <si>
    <t>类别</t>
  </si>
  <si>
    <t>HS 编码</t>
  </si>
  <si>
    <t>商品描述</t>
  </si>
  <si>
    <t>此类产品材质必须包含钢&amp;铁才会被+50%</t>
  </si>
  <si>
    <t>钢铁基础产品及相关配件</t>
  </si>
  <si>
    <t>7208、7209、7210、7211、7212、7225、7226 相关产品</t>
  </si>
  <si>
    <t>扁平轧材等</t>
  </si>
  <si>
    <t>7213、7214、7215、7227、7228 相关产品；7216（除 7216.61.00、7216.69.00、7216.91.00 ）；7217、7229 相关产品</t>
  </si>
  <si>
    <t>棒材、线材等</t>
  </si>
  <si>
    <t>7301.10.00</t>
  </si>
  <si>
    <t>sheet piling（板桩）</t>
  </si>
  <si>
    <t>rails（铁轨）</t>
  </si>
  <si>
    <t>7302.40.00</t>
  </si>
  <si>
    <t>fish - plates and sole plates（鱼尾板及底板）</t>
  </si>
  <si>
    <t>7302.90.00</t>
  </si>
  <si>
    <t>其他钢铁产品等</t>
  </si>
  <si>
    <t>7304、7306 相关产品；7305 相关产品</t>
  </si>
  <si>
    <t>管材、空心型材等</t>
  </si>
  <si>
    <t>7206、7207、7224 相关产品</t>
  </si>
  <si>
    <t>铸锭、其他初级形态及半成品等</t>
  </si>
  <si>
    <t>7218、7219、7220、7221、7222、7223 相关产品</t>
  </si>
  <si>
    <t>不锈钢产品等</t>
  </si>
  <si>
    <t>钢铁衍生产品</t>
  </si>
  <si>
    <t>7317.00.30</t>
  </si>
  <si>
    <t>适用于粉末驱动手动工具、带螺纹的钢铁制钉子、图钉等</t>
  </si>
  <si>
    <t>7317.00.5503、7317.00.5505、7317.00.5507、7317.00.5560、7317.00.5580、7317.00.6560</t>
  </si>
  <si>
    <t>一件式结构的钢铁制钉子、图钉等</t>
  </si>
  <si>
    <t>8708.10.30</t>
  </si>
  <si>
    <t>钢制保险杠冲压件（机动车辆 8701 - 8705 的零部件）</t>
  </si>
  <si>
    <t>8708.29.21</t>
  </si>
  <si>
    <t>适用于农用拖拉机的钢制车身冲压件等</t>
  </si>
  <si>
    <t>7301.20.10、7301.20.50 等众多 73 章内税号</t>
  </si>
  <si>
    <t>新的钢铁衍生产品等</t>
  </si>
  <si>
    <t>8431.31.00、8431.42.00 等众多非 73 章内税号</t>
  </si>
  <si>
    <t>7301.20.10</t>
  </si>
  <si>
    <t>7301.20.50</t>
  </si>
  <si>
    <t>7216.91.0010</t>
  </si>
  <si>
    <t>此HS编码+50%</t>
  </si>
  <si>
    <t>7302.30.00</t>
  </si>
  <si>
    <t>7307.21.10</t>
  </si>
  <si>
    <t>7307.21.50</t>
  </si>
  <si>
    <t>7307.22.10</t>
  </si>
  <si>
    <t>7307.22.50</t>
  </si>
  <si>
    <t>7307.23.00</t>
  </si>
  <si>
    <t>7307.29.00</t>
  </si>
  <si>
    <t>7307.91.10</t>
  </si>
  <si>
    <t>7307.91.30</t>
  </si>
  <si>
    <t>7307.91.50</t>
  </si>
  <si>
    <t>7307.92.30</t>
  </si>
  <si>
    <t>7307.92.90</t>
  </si>
  <si>
    <t>7307.93.30</t>
  </si>
  <si>
    <t>7307.93.60</t>
  </si>
  <si>
    <t>7307.93.90</t>
  </si>
  <si>
    <t>7307.99.10</t>
  </si>
  <si>
    <t>7307.99.30</t>
  </si>
  <si>
    <t>7307.99.50</t>
  </si>
  <si>
    <t>7308.10.00</t>
  </si>
  <si>
    <t>7308.20.00</t>
  </si>
  <si>
    <t>7308.30.10</t>
  </si>
  <si>
    <t>7308.30.50</t>
  </si>
  <si>
    <t>7308.40.00</t>
  </si>
  <si>
    <t>7308.90.30</t>
  </si>
  <si>
    <t>7308.90.60</t>
  </si>
  <si>
    <t>7308.90.70</t>
  </si>
  <si>
    <t>7308.90.95</t>
  </si>
  <si>
    <t>7309.00.00</t>
  </si>
  <si>
    <t>7310.10.00</t>
  </si>
  <si>
    <t>7310.21.00</t>
  </si>
  <si>
    <t>7310.29.00</t>
  </si>
  <si>
    <t>7311.00.00</t>
  </si>
  <si>
    <t>7312.10.05</t>
  </si>
  <si>
    <t>7312.10.10</t>
  </si>
  <si>
    <t>7312.10.20</t>
  </si>
  <si>
    <t>7312.10.30</t>
  </si>
  <si>
    <t>7312.10.50</t>
  </si>
  <si>
    <t>7312.10.60</t>
  </si>
  <si>
    <t>7312.10.70</t>
  </si>
  <si>
    <t>7312.10.80</t>
  </si>
  <si>
    <t>7312.10.90</t>
  </si>
  <si>
    <t>7312.90.00</t>
  </si>
  <si>
    <t>7313.00.00</t>
  </si>
  <si>
    <t>7314.12.10</t>
  </si>
  <si>
    <t>7314.12.20</t>
  </si>
  <si>
    <t>7314.12.30</t>
  </si>
  <si>
    <t>7314.12.60</t>
  </si>
  <si>
    <t>7314.12.90</t>
  </si>
  <si>
    <t>7314.14.10</t>
  </si>
  <si>
    <t>7314.14.20</t>
  </si>
  <si>
    <t>7314.14.30</t>
  </si>
  <si>
    <t>7314.14.60</t>
  </si>
  <si>
    <t>7314.14.90</t>
  </si>
  <si>
    <t>7314.19.01</t>
  </si>
  <si>
    <t>7314.20.00</t>
  </si>
  <si>
    <t>7314.31.10</t>
  </si>
  <si>
    <t>7314.31.50</t>
  </si>
  <si>
    <t>7314.39.00</t>
  </si>
  <si>
    <t>7314.41.00</t>
  </si>
  <si>
    <t>7314.42.00</t>
  </si>
  <si>
    <t>7314.49.30</t>
  </si>
  <si>
    <t>7314.49.60</t>
  </si>
  <si>
    <t>7314.50.00</t>
  </si>
  <si>
    <t>7315.11.00</t>
  </si>
  <si>
    <t>7315.12.00</t>
  </si>
  <si>
    <t>7315.19.00</t>
  </si>
  <si>
    <t>7315.20.10</t>
  </si>
  <si>
    <t>7315.20.50</t>
  </si>
  <si>
    <t>7315.81.00</t>
  </si>
  <si>
    <t>7315.82.10</t>
  </si>
  <si>
    <t>7315.82.30</t>
  </si>
  <si>
    <t>7315.82.50</t>
  </si>
  <si>
    <t>7315.82.70</t>
  </si>
  <si>
    <t>7315.89.10</t>
  </si>
  <si>
    <t>7315.89.30</t>
  </si>
  <si>
    <t>7315.89.50</t>
  </si>
  <si>
    <t>7315.90.00</t>
  </si>
  <si>
    <t>7316.00.00</t>
  </si>
  <si>
    <t>7317.00.10</t>
  </si>
  <si>
    <t>7317.00.20</t>
  </si>
  <si>
    <t>7302.90.9000</t>
  </si>
  <si>
    <t>7317.00.55</t>
  </si>
  <si>
    <t>7317.00.65</t>
  </si>
  <si>
    <t>7317.00.75</t>
  </si>
  <si>
    <t>7318.11.00</t>
  </si>
  <si>
    <t>7318.12.00</t>
  </si>
  <si>
    <t>7318.13.00</t>
  </si>
  <si>
    <t>7318.14.10</t>
  </si>
  <si>
    <t>7318.14.50</t>
  </si>
  <si>
    <t>7318.15.20</t>
  </si>
  <si>
    <t>7318.15.40</t>
  </si>
  <si>
    <t>7318.15.50</t>
  </si>
  <si>
    <t>7318.15.60</t>
  </si>
  <si>
    <t>7318.15.80</t>
  </si>
  <si>
    <t>7318.16.00</t>
  </si>
  <si>
    <t>7318.19.00</t>
  </si>
  <si>
    <t>7318.21.00</t>
  </si>
  <si>
    <t>7318.22.00</t>
  </si>
  <si>
    <t>7318.23.00</t>
  </si>
  <si>
    <t>7318.24.00</t>
  </si>
  <si>
    <t>7318.29.00</t>
  </si>
  <si>
    <t>7319.40.20</t>
  </si>
  <si>
    <t>7319.40.30</t>
  </si>
  <si>
    <t>7319.40.50</t>
  </si>
  <si>
    <t>7319.90.10</t>
  </si>
  <si>
    <t>7319.90.90</t>
  </si>
  <si>
    <t>7320.10.30</t>
  </si>
  <si>
    <t>7320.10.60</t>
  </si>
  <si>
    <t>7320.10.90</t>
  </si>
  <si>
    <t>7320.20.10</t>
  </si>
  <si>
    <t>7320.20.50</t>
  </si>
  <si>
    <t>7320.90.10</t>
  </si>
  <si>
    <t>7320.90.50</t>
  </si>
  <si>
    <t>7321.11.10</t>
  </si>
  <si>
    <t>7321.11.30</t>
  </si>
  <si>
    <t>7321.11.60</t>
  </si>
  <si>
    <t>7321.12.00</t>
  </si>
  <si>
    <t>7321.19.00</t>
  </si>
  <si>
    <t>7321.81.10</t>
  </si>
  <si>
    <t>7321.81.50</t>
  </si>
  <si>
    <t>7321.82.10</t>
  </si>
  <si>
    <t>7321.82.50</t>
  </si>
  <si>
    <t>7321.89.00</t>
  </si>
  <si>
    <t>7321.90.10</t>
  </si>
  <si>
    <t>7321.90.20</t>
  </si>
  <si>
    <t>7321.90.40</t>
  </si>
  <si>
    <t>7321.90.50</t>
  </si>
  <si>
    <t>7321.90.60</t>
  </si>
  <si>
    <t>7322.19.00</t>
  </si>
  <si>
    <t>7322.90.00</t>
  </si>
  <si>
    <t>7323.10.00</t>
  </si>
  <si>
    <t>7323.93.00</t>
  </si>
  <si>
    <t>7323.94.00</t>
  </si>
  <si>
    <t>7323.99.10</t>
  </si>
  <si>
    <t>7323.99.30</t>
  </si>
  <si>
    <t>7323.99.50</t>
  </si>
  <si>
    <t>7323.99.70</t>
  </si>
  <si>
    <t>7323.99.90</t>
  </si>
  <si>
    <t>7324.10.00</t>
  </si>
  <si>
    <t>7324.29.00</t>
  </si>
  <si>
    <t>7324.90.00</t>
  </si>
  <si>
    <t>7325.91.00</t>
  </si>
  <si>
    <t>7325.99.10</t>
  </si>
  <si>
    <t>7325.99.50</t>
  </si>
  <si>
    <t>7326.11.00</t>
  </si>
  <si>
    <t>7326.19.00</t>
  </si>
  <si>
    <t>7326.20.00</t>
  </si>
  <si>
    <t>7326.90.10</t>
  </si>
  <si>
    <t>7326.90.25</t>
  </si>
  <si>
    <t>7326.90.35</t>
  </si>
  <si>
    <t>7326.90.45</t>
  </si>
  <si>
    <t>7326.90.60</t>
  </si>
  <si>
    <t>7326.90.86</t>
  </si>
  <si>
    <t>7317.00.5501</t>
  </si>
  <si>
    <t>7317.00.5502</t>
  </si>
  <si>
    <t>7317.00.5508</t>
  </si>
  <si>
    <t>7317.00.5511</t>
  </si>
  <si>
    <t>7317.00.5518</t>
  </si>
  <si>
    <t>7317.00.5519</t>
  </si>
  <si>
    <t>7317.00.5520</t>
  </si>
  <si>
    <t>7317.00.5530</t>
  </si>
  <si>
    <t>7317.00.5540</t>
  </si>
  <si>
    <t>7317.00.5550</t>
  </si>
  <si>
    <t>7317.00.5570</t>
  </si>
  <si>
    <t>7317.00.5590</t>
  </si>
  <si>
    <t>7317.00.6530</t>
  </si>
  <si>
    <t>7307.19.30</t>
  </si>
  <si>
    <t>7307.19.90</t>
  </si>
  <si>
    <t>8431.31.00</t>
  </si>
  <si>
    <t>8431.42.00</t>
  </si>
  <si>
    <t>8431.49.10</t>
  </si>
  <si>
    <t>8431.49.90</t>
  </si>
  <si>
    <t>8432.10.00</t>
  </si>
  <si>
    <t>8432.90.00</t>
  </si>
  <si>
    <t>8547.90.00</t>
  </si>
  <si>
    <t>9403.20.00</t>
  </si>
  <si>
    <t>9405.99.20</t>
  </si>
  <si>
    <t>9405.99.40</t>
  </si>
  <si>
    <t>9406.20.00</t>
  </si>
  <si>
    <t>9406.90.01</t>
  </si>
  <si>
    <t>8418.10.00</t>
  </si>
  <si>
    <t>8418.30.00</t>
  </si>
  <si>
    <t>8418.40.00</t>
  </si>
  <si>
    <t>8422.11.00</t>
  </si>
  <si>
    <t>8450.11.00</t>
  </si>
  <si>
    <t>8450.20.00</t>
  </si>
  <si>
    <t>8451.21.00</t>
  </si>
  <si>
    <t>8451.29.00</t>
  </si>
  <si>
    <t>8509.80.20</t>
  </si>
  <si>
    <t>8516.60.40</t>
  </si>
  <si>
    <t>9403.99.9020</t>
  </si>
  <si>
    <t>0402.99.68</t>
  </si>
  <si>
    <t>8211.91.20</t>
  </si>
  <si>
    <t>8429.11.00</t>
  </si>
  <si>
    <t>0402.99.70</t>
  </si>
  <si>
    <t>8211.91.25</t>
  </si>
  <si>
    <t>8429.19.00</t>
  </si>
  <si>
    <t>0402.99.90</t>
  </si>
  <si>
    <t>8211.91.30</t>
  </si>
  <si>
    <t>8429.20.00</t>
  </si>
  <si>
    <t>2106.90.9998</t>
  </si>
  <si>
    <t>8211.91.40</t>
  </si>
  <si>
    <t>8429.30.00</t>
  </si>
  <si>
    <t>2710.19.3050</t>
  </si>
  <si>
    <t>8211.91.50</t>
  </si>
  <si>
    <t>8429.40.00</t>
  </si>
  <si>
    <t>2711.12.0020</t>
  </si>
  <si>
    <t>8211.91.80</t>
  </si>
  <si>
    <t>8429.51.10</t>
  </si>
  <si>
    <t>2804.29.0010</t>
  </si>
  <si>
    <t>8211.92.20</t>
  </si>
  <si>
    <t>8429.51.50</t>
  </si>
  <si>
    <t>2804.40.0000</t>
  </si>
  <si>
    <t>8211.92.40</t>
  </si>
  <si>
    <t>8429.52.10</t>
  </si>
  <si>
    <t>2901.22.0000</t>
  </si>
  <si>
    <t>8211.92.60</t>
  </si>
  <si>
    <t>8429.52.50</t>
  </si>
  <si>
    <t>2903.42.1000</t>
  </si>
  <si>
    <t>8211.92.90</t>
  </si>
  <si>
    <t>8429.59.10</t>
  </si>
  <si>
    <t>2903.43.10</t>
  </si>
  <si>
    <t>8211.93.00</t>
  </si>
  <si>
    <t>8429.59.50</t>
  </si>
  <si>
    <t>2903.44.10</t>
  </si>
  <si>
    <t>8211.94.10</t>
  </si>
  <si>
    <t>8431.20.00</t>
  </si>
  <si>
    <t>2903.45.10</t>
  </si>
  <si>
    <t>8211.94.50</t>
  </si>
  <si>
    <t>8431.39.00</t>
  </si>
  <si>
    <t>2903.49.00</t>
  </si>
  <si>
    <t>8211.95.10</t>
  </si>
  <si>
    <t>8431.41.00</t>
  </si>
  <si>
    <t>2903.51.10</t>
  </si>
  <si>
    <t>8211.95.50</t>
  </si>
  <si>
    <t>8431.43.40</t>
  </si>
  <si>
    <t>2903.59.90</t>
  </si>
  <si>
    <t>8211.95.90</t>
  </si>
  <si>
    <t>8431.43.80</t>
  </si>
  <si>
    <t>2903.71.0100</t>
  </si>
  <si>
    <t>8215.10.00</t>
  </si>
  <si>
    <t>8433.11.00</t>
  </si>
  <si>
    <t>3004.90.9244</t>
  </si>
  <si>
    <t>8215.20.00</t>
  </si>
  <si>
    <t>8433.20.00</t>
  </si>
  <si>
    <t>3208.10.00</t>
  </si>
  <si>
    <t>8215.91.30</t>
  </si>
  <si>
    <t>8433.51.00</t>
  </si>
  <si>
    <t>3208.20.00</t>
  </si>
  <si>
    <t>8215.91.60</t>
  </si>
  <si>
    <t>8433.59.00</t>
  </si>
  <si>
    <t>3208.90.00</t>
  </si>
  <si>
    <t>8215.91.90</t>
  </si>
  <si>
    <t>8433.90.10</t>
  </si>
  <si>
    <t>3209.10.00</t>
  </si>
  <si>
    <t>8215.99.01</t>
  </si>
  <si>
    <t>8433.90.50</t>
  </si>
  <si>
    <t>3209.90.00</t>
  </si>
  <si>
    <t>8215.99.05</t>
  </si>
  <si>
    <t>8443.16.0000</t>
  </si>
  <si>
    <t>3213.90.00</t>
  </si>
  <si>
    <t>8215.99.10</t>
  </si>
  <si>
    <t>8454.20.0010</t>
  </si>
  <si>
    <t>3214.10.00</t>
  </si>
  <si>
    <t>8215.99.15</t>
  </si>
  <si>
    <t>8454.20.0060</t>
  </si>
  <si>
    <t>3303.00.10</t>
  </si>
  <si>
    <t>8215.99.20</t>
  </si>
  <si>
    <t>8455.30.00</t>
  </si>
  <si>
    <t>3303.00.20</t>
  </si>
  <si>
    <t>8215.99.22</t>
  </si>
  <si>
    <t>8455.90.4000</t>
  </si>
  <si>
    <t>3303.00.30</t>
  </si>
  <si>
    <t>8215.99.24</t>
  </si>
  <si>
    <t>8455.90.8000</t>
  </si>
  <si>
    <t>3304.30.00</t>
  </si>
  <si>
    <t>8215.99.26</t>
  </si>
  <si>
    <t>8457.10.00</t>
  </si>
  <si>
    <t>3304.99.50</t>
  </si>
  <si>
    <t>8215.99.30</t>
  </si>
  <si>
    <t>8474.90.00</t>
  </si>
  <si>
    <t>3305.10.00</t>
  </si>
  <si>
    <t>8215.99.35</t>
  </si>
  <si>
    <t>8477.10.30</t>
  </si>
  <si>
    <t>3305.30.00</t>
  </si>
  <si>
    <t>8215.99.40</t>
  </si>
  <si>
    <t>8477.10.40</t>
  </si>
  <si>
    <t>3305.90.00</t>
  </si>
  <si>
    <t>8215.99.45</t>
  </si>
  <si>
    <t>8477.10.90</t>
  </si>
  <si>
    <t>3306.90.00</t>
  </si>
  <si>
    <t>8215.99.50</t>
  </si>
  <si>
    <t>8477.90.25</t>
  </si>
  <si>
    <t>3307.10.10</t>
  </si>
  <si>
    <t>8302.10.60</t>
  </si>
  <si>
    <t>8477.90.8601</t>
  </si>
  <si>
    <t>3307.10.20</t>
  </si>
  <si>
    <t>8302.41.30</t>
  </si>
  <si>
    <t>8479.89.55</t>
  </si>
  <si>
    <t>3307.20.00</t>
  </si>
  <si>
    <t>8302.41.60</t>
  </si>
  <si>
    <t>8479.89.65</t>
  </si>
  <si>
    <t>3307.49.00</t>
  </si>
  <si>
    <t>8302.42.30</t>
  </si>
  <si>
    <t>8479.90.45</t>
  </si>
  <si>
    <t>3307.90.00</t>
  </si>
  <si>
    <t>8302.49.60</t>
  </si>
  <si>
    <t>8479.90.55</t>
  </si>
  <si>
    <t>3401.30.10</t>
  </si>
  <si>
    <t>8305.20.00</t>
  </si>
  <si>
    <t>8479.90.65</t>
  </si>
  <si>
    <t>3401.30.50</t>
  </si>
  <si>
    <t>8307.10.60</t>
  </si>
  <si>
    <t>8479.90.75</t>
  </si>
  <si>
    <t>3402.31.90</t>
  </si>
  <si>
    <t>8401.40.0000</t>
  </si>
  <si>
    <t>8479.90.85</t>
  </si>
  <si>
    <t>3402.49.90</t>
  </si>
  <si>
    <t>8403.10.00</t>
  </si>
  <si>
    <t>8479.90.95</t>
  </si>
  <si>
    <t>3402.50.11</t>
  </si>
  <si>
    <t>8406.90.4000</t>
  </si>
  <si>
    <t>8480.49.0010</t>
  </si>
  <si>
    <t>3402.50.51</t>
  </si>
  <si>
    <t>8407.21.00</t>
  </si>
  <si>
    <t>8480.71.8045</t>
  </si>
  <si>
    <t>3402.90.10</t>
  </si>
  <si>
    <t>8407.90.10</t>
  </si>
  <si>
    <t>8480.71.8060</t>
  </si>
  <si>
    <t>3402.90.30</t>
  </si>
  <si>
    <t>8407.90.90</t>
  </si>
  <si>
    <t>8480.79.9010</t>
  </si>
  <si>
    <t>3402.90.50</t>
  </si>
  <si>
    <t>8408.20.10</t>
  </si>
  <si>
    <t>8482.10.5004</t>
  </si>
  <si>
    <t>3403.19.10</t>
  </si>
  <si>
    <t>8408.20.90</t>
  </si>
  <si>
    <t>8482.10.5008</t>
  </si>
  <si>
    <t>3403.19.50</t>
  </si>
  <si>
    <t>8409.91.50</t>
  </si>
  <si>
    <t>8482.10.5012</t>
  </si>
  <si>
    <t>3403.99.00</t>
  </si>
  <si>
    <t>8409.91.92</t>
  </si>
  <si>
    <t>8482.10.5016</t>
  </si>
  <si>
    <t>3405.10.00</t>
  </si>
  <si>
    <t>8409.91.99</t>
  </si>
  <si>
    <t>8482.10.5024</t>
  </si>
  <si>
    <t>3405.20.00</t>
  </si>
  <si>
    <t>8409.99.91</t>
  </si>
  <si>
    <t>8482.10.5028</t>
  </si>
  <si>
    <t>3405.40.00</t>
  </si>
  <si>
    <t>8409.99.92</t>
  </si>
  <si>
    <t>8482.10.5032</t>
  </si>
  <si>
    <t>3405.90.00</t>
  </si>
  <si>
    <t>8409.99.99</t>
  </si>
  <si>
    <t>8482.10.5036</t>
  </si>
  <si>
    <t>3506.10.50</t>
  </si>
  <si>
    <t>8410.90.0000</t>
  </si>
  <si>
    <t>8482.10.5052</t>
  </si>
  <si>
    <t>3506.91.10</t>
  </si>
  <si>
    <t>8411.81.80</t>
  </si>
  <si>
    <t>8482.10.5056</t>
  </si>
  <si>
    <t>3506.91.50</t>
  </si>
  <si>
    <t>8412.21.00</t>
  </si>
  <si>
    <t>8482.10.5060</t>
  </si>
  <si>
    <t>3506.99.00</t>
  </si>
  <si>
    <t>8412.29.80</t>
  </si>
  <si>
    <t>8482.10.5064</t>
  </si>
  <si>
    <t>3808.59.10</t>
  </si>
  <si>
    <t>8412.90.9070</t>
  </si>
  <si>
    <t>8482.10.5068</t>
  </si>
  <si>
    <t>3808.59.40</t>
  </si>
  <si>
    <t>8412.90.9075</t>
  </si>
  <si>
    <t>8482.20.0064</t>
  </si>
  <si>
    <t>3808.61.10</t>
  </si>
  <si>
    <t>8413.81.00</t>
  </si>
  <si>
    <t>8482.20.0067</t>
  </si>
  <si>
    <t>3808.61.50</t>
  </si>
  <si>
    <t>8413.91.9055</t>
  </si>
  <si>
    <t>8482.20.0090</t>
  </si>
  <si>
    <t>3808.62.10</t>
  </si>
  <si>
    <t>8413.91.9060</t>
  </si>
  <si>
    <t>8482.99.05</t>
  </si>
  <si>
    <t>3808.62.50</t>
  </si>
  <si>
    <t>8413.91.9096</t>
  </si>
  <si>
    <t>8482.99.15</t>
  </si>
  <si>
    <t>3808.69.10</t>
  </si>
  <si>
    <t>8414.30.40</t>
  </si>
  <si>
    <t>8482.99.25</t>
  </si>
  <si>
    <t>3808.69.50</t>
  </si>
  <si>
    <t>8414.80.16</t>
  </si>
  <si>
    <t>8482.99.35</t>
  </si>
  <si>
    <t>3808.91.15</t>
  </si>
  <si>
    <t>8414.90.30</t>
  </si>
  <si>
    <t>8482.99.45</t>
  </si>
  <si>
    <t>3808.91.25</t>
  </si>
  <si>
    <t>8414.90.41</t>
  </si>
  <si>
    <t>8482.99.65</t>
  </si>
  <si>
    <t>3808.91.30</t>
  </si>
  <si>
    <t>8415.10.30</t>
  </si>
  <si>
    <t>8483.10.1010</t>
  </si>
  <si>
    <t>3808.91.50</t>
  </si>
  <si>
    <t>8415.10.60</t>
  </si>
  <si>
    <t>8483.10.1050</t>
  </si>
  <si>
    <t>3808.94.10</t>
  </si>
  <si>
    <t>8415.10.90</t>
  </si>
  <si>
    <t>8483.10.50</t>
  </si>
  <si>
    <t>3808.94.50</t>
  </si>
  <si>
    <t>8415.81.01</t>
  </si>
  <si>
    <t>8483.20.40</t>
  </si>
  <si>
    <t>3809.91.00</t>
  </si>
  <si>
    <t>8415.82.01</t>
  </si>
  <si>
    <t>8483.20.80</t>
  </si>
  <si>
    <t>3810.10.00</t>
  </si>
  <si>
    <t>8415.83.00</t>
  </si>
  <si>
    <t>8483.30.40</t>
  </si>
  <si>
    <t>3811.19.00</t>
  </si>
  <si>
    <t>8415.90.40</t>
  </si>
  <si>
    <t>8483.30.80</t>
  </si>
  <si>
    <t>3811.21.00</t>
  </si>
  <si>
    <t>8415.90.80</t>
  </si>
  <si>
    <t>8483.40.10</t>
  </si>
  <si>
    <t>3814.00.10</t>
  </si>
  <si>
    <t>8417.90.0000</t>
  </si>
  <si>
    <t>8483.40.5020</t>
  </si>
  <si>
    <t>3814.00.20</t>
  </si>
  <si>
    <t>8418.21.00</t>
  </si>
  <si>
    <t>8483.40.90</t>
  </si>
  <si>
    <t>3814.00.50</t>
  </si>
  <si>
    <t>8418.29.20</t>
  </si>
  <si>
    <t>8483.50.60</t>
  </si>
  <si>
    <t>3820.00.00</t>
  </si>
  <si>
    <t>8418.99.40</t>
  </si>
  <si>
    <t>8483.50.90</t>
  </si>
  <si>
    <t>3824.99.9397</t>
  </si>
  <si>
    <t>8419.81.50</t>
  </si>
  <si>
    <t>8483.60.40</t>
  </si>
  <si>
    <t>3827.61.0000</t>
  </si>
  <si>
    <t>8421.29.00</t>
  </si>
  <si>
    <t>8483.60.80</t>
  </si>
  <si>
    <t>3827.62.0000</t>
  </si>
  <si>
    <t>8424.10.0000</t>
  </si>
  <si>
    <t>8483.90.20</t>
  </si>
  <si>
    <t>3827.63.0000</t>
  </si>
  <si>
    <t>8424.89.90</t>
  </si>
  <si>
    <t>8483.90.30</t>
  </si>
  <si>
    <t>3827.64.0000</t>
  </si>
  <si>
    <t>8425.42.00</t>
  </si>
  <si>
    <t>8483.90.50</t>
  </si>
  <si>
    <t>3827.65.0000</t>
  </si>
  <si>
    <t>8426.20.00</t>
  </si>
  <si>
    <t>8483.90.70</t>
  </si>
  <si>
    <t>3925.20.00</t>
  </si>
  <si>
    <t>8426.99.00</t>
  </si>
  <si>
    <t>8483.90.80</t>
  </si>
  <si>
    <t>3926.90.10</t>
  </si>
  <si>
    <t>8427.10.40</t>
  </si>
  <si>
    <t>8501.53.40</t>
  </si>
  <si>
    <t>7614.10.10</t>
  </si>
  <si>
    <t>8427.10.80</t>
  </si>
  <si>
    <t>8501.53.60</t>
  </si>
  <si>
    <t>8202.39.0040</t>
  </si>
  <si>
    <t>8427.20.40</t>
  </si>
  <si>
    <t>8501.53.80</t>
  </si>
  <si>
    <t>8203.40.60</t>
  </si>
  <si>
    <t>8427.20.80</t>
  </si>
  <si>
    <t>8501.64.0110</t>
  </si>
  <si>
    <t>8205.59.55</t>
  </si>
  <si>
    <t>8427.90.00</t>
  </si>
  <si>
    <t>8502.31.0000</t>
  </si>
  <si>
    <t>8205.70.00</t>
  </si>
  <si>
    <t>8428.32.00</t>
  </si>
  <si>
    <t>8503.00.35</t>
  </si>
  <si>
    <t>8207.20.0070</t>
  </si>
  <si>
    <t>8428.33.00</t>
  </si>
  <si>
    <t>8503.00.45</t>
  </si>
  <si>
    <t>8207.30.6062</t>
  </si>
  <si>
    <t>8428.39.00</t>
  </si>
  <si>
    <t>8503.00.65</t>
  </si>
  <si>
    <t>8207.30.6095</t>
  </si>
  <si>
    <t>8428.60.00</t>
  </si>
  <si>
    <t>8503.00.75</t>
  </si>
  <si>
    <t>8211.10.00</t>
  </si>
  <si>
    <t>8428.70.00</t>
  </si>
  <si>
    <t>8503.00.90</t>
  </si>
  <si>
    <t>8211.91.10</t>
  </si>
  <si>
    <t>8428.90.03</t>
  </si>
  <si>
    <t>8503.00.95</t>
  </si>
  <si>
    <t/>
  </si>
  <si>
    <t>8702.10.31</t>
  </si>
  <si>
    <t>8702.10.61</t>
  </si>
  <si>
    <t>8703.10.10</t>
  </si>
  <si>
    <t>8703.10.50</t>
  </si>
  <si>
    <t>8703.21.01</t>
  </si>
  <si>
    <t>8705.10.00</t>
  </si>
  <si>
    <t>8705.20.00</t>
  </si>
  <si>
    <t>8603.90.00</t>
  </si>
  <si>
    <t>8504.23.00</t>
  </si>
  <si>
    <t>8705.90.0010</t>
  </si>
  <si>
    <t>8604.00.00</t>
  </si>
  <si>
    <t>8504.33.00</t>
  </si>
  <si>
    <t>8705.90.0020</t>
  </si>
  <si>
    <t>8605.00.00</t>
  </si>
  <si>
    <t>8504.90.9634</t>
  </si>
  <si>
    <t>8706.00.30</t>
  </si>
  <si>
    <t>8607.11.00</t>
  </si>
  <si>
    <t>8504.90.9638</t>
  </si>
  <si>
    <t>8708.40.30</t>
  </si>
  <si>
    <t>8607.19.0300</t>
  </si>
  <si>
    <t>8504.90.9642</t>
  </si>
  <si>
    <t>8708.40.60</t>
  </si>
  <si>
    <t>8607.19.06</t>
  </si>
  <si>
    <t>8514.20.40</t>
  </si>
  <si>
    <t>8708.92.10</t>
  </si>
  <si>
    <t>8607.19.12</t>
  </si>
  <si>
    <t>8514.20.60</t>
  </si>
  <si>
    <t>8708.92.50</t>
  </si>
  <si>
    <t>8607.19.15</t>
  </si>
  <si>
    <t>8516.29.00</t>
  </si>
  <si>
    <t>8708.92.60</t>
  </si>
  <si>
    <t>8607.19.90</t>
  </si>
  <si>
    <t>8516.60.60</t>
  </si>
  <si>
    <t>8708.92.75</t>
  </si>
  <si>
    <t>8607.21.50</t>
  </si>
  <si>
    <t>8601.10.00</t>
  </si>
  <si>
    <t>8708.93.15</t>
  </si>
  <si>
    <t>8607.30.1010</t>
  </si>
  <si>
    <t>8601.20.00</t>
  </si>
  <si>
    <t>8708.93.30</t>
  </si>
  <si>
    <t>8607.30.1050</t>
  </si>
  <si>
    <t>8602.10.00</t>
  </si>
  <si>
    <t>8708.99.23</t>
  </si>
  <si>
    <t>8607.30.1090</t>
  </si>
  <si>
    <t>8602.90.00</t>
  </si>
  <si>
    <t>8708.99.81</t>
  </si>
  <si>
    <t>8607.30.50</t>
  </si>
  <si>
    <t>8603.10.00</t>
  </si>
  <si>
    <t>8710.00.00</t>
  </si>
  <si>
    <t>8607.91.00</t>
  </si>
  <si>
    <t>8711.30.00</t>
  </si>
  <si>
    <t>8607.99.50</t>
  </si>
  <si>
    <t>8711.50.00</t>
  </si>
  <si>
    <t>8609.00.00</t>
  </si>
  <si>
    <t>8711.60.00</t>
  </si>
  <si>
    <t>8701.10.01</t>
  </si>
  <si>
    <t>8714.10.00</t>
  </si>
  <si>
    <t>8701.21.0080</t>
  </si>
  <si>
    <t>8716.10.00</t>
  </si>
  <si>
    <t>8701.22.0080</t>
  </si>
  <si>
    <t>8716.39.00</t>
  </si>
  <si>
    <t>8701.23.0080</t>
  </si>
  <si>
    <t>8716.80.10</t>
  </si>
  <si>
    <t>8701.24.0080</t>
  </si>
  <si>
    <t>8716.80.50</t>
  </si>
  <si>
    <t>8701.29.0080</t>
  </si>
  <si>
    <t>8716.90.10</t>
  </si>
  <si>
    <t>8701.30.10</t>
  </si>
  <si>
    <t>8716.90.30</t>
  </si>
  <si>
    <t>8701.30.50</t>
  </si>
  <si>
    <t>9401.71.00</t>
  </si>
  <si>
    <t>8701.91.10</t>
  </si>
  <si>
    <t>9401.79.00</t>
  </si>
  <si>
    <t>8701.91.50</t>
  </si>
  <si>
    <t>9403.10.00</t>
  </si>
  <si>
    <t>8701.92.10</t>
  </si>
  <si>
    <t>9403.99.10</t>
  </si>
  <si>
    <t>8701.92.50</t>
  </si>
  <si>
    <t>9403.99.9010</t>
  </si>
  <si>
    <t>8701.93.10</t>
  </si>
  <si>
    <t>9403.99.9015</t>
  </si>
  <si>
    <t>8701.93.50</t>
  </si>
  <si>
    <t>9403.99.9040</t>
  </si>
  <si>
    <t>8701.94.10</t>
  </si>
  <si>
    <t>9403.99.9045</t>
  </si>
  <si>
    <t>8701.94.50</t>
  </si>
  <si>
    <t>9403.99.9051</t>
  </si>
  <si>
    <t>8701.95.10</t>
  </si>
  <si>
    <t>9403.99.9061</t>
  </si>
  <si>
    <t>8701.95.50</t>
  </si>
  <si>
    <t>9506.91.00</t>
  </si>
  <si>
    <t>建筑材料及配件</t>
  </si>
  <si>
    <t>7610.10.00</t>
  </si>
  <si>
    <t>铝制门窗及其框架</t>
  </si>
  <si>
    <t>这类产品的材质必须为铝&amp;铝合金才会被+50%</t>
  </si>
  <si>
    <t>7610.90.00</t>
  </si>
  <si>
    <t>其他铝制建筑构件</t>
  </si>
  <si>
    <t>8302.41.3000</t>
  </si>
  <si>
    <t>建筑用金属配件</t>
  </si>
  <si>
    <t>8302.41.6015 等</t>
  </si>
  <si>
    <t>建筑用其他配件</t>
  </si>
  <si>
    <t>家用及厨房用品</t>
  </si>
  <si>
    <t>7615.10.2015 等</t>
  </si>
  <si>
    <t>餐桌、厨房用品</t>
  </si>
  <si>
    <t>7615.10.3015 等</t>
  </si>
  <si>
    <t>烹饪及烘焙用具</t>
  </si>
  <si>
    <t>7615.10.5020 等</t>
  </si>
  <si>
    <t>其他家用物品</t>
  </si>
  <si>
    <t>7615.10.7125 等</t>
  </si>
  <si>
    <t>家用容器</t>
  </si>
  <si>
    <t>7615.10.9100</t>
  </si>
  <si>
    <t>其他家用制品</t>
  </si>
  <si>
    <t>7615.20.0000</t>
  </si>
  <si>
    <t>卫生洁具及其零件</t>
  </si>
  <si>
    <t>五金配件</t>
  </si>
  <si>
    <t>7616.10.090</t>
  </si>
  <si>
    <t>钉、螺钉等紧固件</t>
  </si>
  <si>
    <t>8302.10.3000 等</t>
  </si>
  <si>
    <t>铰链</t>
  </si>
  <si>
    <t>8302.20.0000</t>
  </si>
  <si>
    <t>脚轮</t>
  </si>
  <si>
    <t>8302.30.3010 等</t>
  </si>
  <si>
    <t>机动车用其他配件</t>
  </si>
  <si>
    <t>8302.42.3010 等</t>
  </si>
  <si>
    <t>家具用配件</t>
  </si>
  <si>
    <t>8302.49.6035 等</t>
  </si>
  <si>
    <t>其他配件</t>
  </si>
  <si>
    <t>8302.50.0000</t>
  </si>
  <si>
    <t>帽钩、衣钩等</t>
  </si>
  <si>
    <t>8302.60.3000 等</t>
  </si>
  <si>
    <t>自动门关闭器</t>
  </si>
  <si>
    <t>机械设备零件</t>
  </si>
  <si>
    <t>8414.59.6590</t>
  </si>
  <si>
    <t>风扇零件</t>
  </si>
  <si>
    <t>8415.90.8025 等</t>
  </si>
  <si>
    <t>空调设备零件</t>
  </si>
  <si>
    <t>8418.99.8005 等</t>
  </si>
  <si>
    <t>冷藏设备零件</t>
  </si>
  <si>
    <t>8419.50.5000</t>
  </si>
  <si>
    <t>热交换设备及零件</t>
  </si>
  <si>
    <t>8422.90.0640</t>
  </si>
  <si>
    <t>洗碗机零件</t>
  </si>
  <si>
    <t>8424.90.9080</t>
  </si>
  <si>
    <t>喷射设备零件</t>
  </si>
  <si>
    <t>电子电气设备零件</t>
  </si>
  <si>
    <t>8473.30.2000 等</t>
  </si>
  <si>
    <t>计算机零件</t>
  </si>
  <si>
    <t>8479.89.9599 等</t>
  </si>
  <si>
    <t>8481.90.9060 等</t>
  </si>
  <si>
    <t>阀门零件</t>
  </si>
  <si>
    <t>8486.90.0000</t>
  </si>
  <si>
    <t>半导体设备零件</t>
  </si>
  <si>
    <t>8487.90.0080</t>
  </si>
  <si>
    <t>其他机械零件</t>
  </si>
  <si>
    <t>8516.90.5000 等</t>
  </si>
  <si>
    <t>电热设备零件</t>
  </si>
  <si>
    <t>8517.71.0000 等</t>
  </si>
  <si>
    <t>通信设备零件</t>
  </si>
  <si>
    <t>汽车零配件</t>
  </si>
  <si>
    <t>8708.10.3050 等</t>
  </si>
  <si>
    <t>保险杠及零件</t>
  </si>
  <si>
    <t>8708.29.5160</t>
  </si>
  <si>
    <t>车身零件</t>
  </si>
  <si>
    <t>8708.80.6590</t>
  </si>
  <si>
    <t>悬挂系统零件</t>
  </si>
  <si>
    <t>8708.99.6890</t>
  </si>
  <si>
    <t>其他车辆零件</t>
  </si>
  <si>
    <t>8716.80.5010</t>
  </si>
  <si>
    <t>非机动车辆零件</t>
  </si>
  <si>
    <t>家具及照明</t>
  </si>
  <si>
    <t>9401.99.9081</t>
  </si>
  <si>
    <t>座椅零件</t>
  </si>
  <si>
    <t>办公家具</t>
  </si>
  <si>
    <t>其他金属家具</t>
  </si>
  <si>
    <t>9403.99 系列</t>
  </si>
  <si>
    <t>家具零件</t>
  </si>
  <si>
    <t>9405.99.4020</t>
  </si>
  <si>
    <t>照明设备零件</t>
  </si>
  <si>
    <t>运动及休闲用品</t>
  </si>
  <si>
    <t>9506.11.4080</t>
  </si>
  <si>
    <t>滑雪用具</t>
  </si>
  <si>
    <t>9506.51.4000 等</t>
  </si>
  <si>
    <t>网球拍</t>
  </si>
  <si>
    <t>9506.59.4040</t>
  </si>
  <si>
    <t>其他球拍</t>
  </si>
  <si>
    <t>9506.70.2090</t>
  </si>
  <si>
    <t>溜冰鞋</t>
  </si>
  <si>
    <t>9506.91 系列</t>
  </si>
  <si>
    <t>体育运动用品</t>
  </si>
  <si>
    <t>9507.30 系列</t>
  </si>
  <si>
    <t>钓鱼用具</t>
  </si>
  <si>
    <t>9507.90.6000</t>
  </si>
  <si>
    <t>其他钓具</t>
  </si>
  <si>
    <t>其他杂项</t>
  </si>
  <si>
    <t>6603.90.8100</t>
  </si>
  <si>
    <t>伞及手杖的零件</t>
  </si>
  <si>
    <t>7616.99 系列</t>
  </si>
  <si>
    <t>其他铝制品</t>
  </si>
  <si>
    <t>8305.10.0050</t>
  </si>
  <si>
    <t>办公用品</t>
  </si>
  <si>
    <t>8306.30.0000</t>
  </si>
  <si>
    <t>相框等装饰品</t>
  </si>
  <si>
    <t>8807.30.0060</t>
  </si>
  <si>
    <t>航空器零件</t>
  </si>
  <si>
    <t>9013.90.8000</t>
  </si>
  <si>
    <t>光学仪器零件</t>
  </si>
  <si>
    <t>9031.90.9195</t>
  </si>
  <si>
    <t>测量检验仪器零件</t>
  </si>
  <si>
    <t>9603.90.8050</t>
  </si>
  <si>
    <t>刷子及毛掸</t>
  </si>
  <si>
    <t>7612.90.10</t>
  </si>
  <si>
    <t>7615.10.2015</t>
  </si>
  <si>
    <t>7615.10.2025</t>
  </si>
  <si>
    <t>7615.10.3015</t>
  </si>
  <si>
    <t>7615.10.3025</t>
  </si>
  <si>
    <t>7615.10.5020</t>
  </si>
  <si>
    <t>7615.10.5040</t>
  </si>
  <si>
    <t>7615.10.7125</t>
  </si>
  <si>
    <t>7615.10.7130</t>
  </si>
  <si>
    <t>7615.10.7155</t>
  </si>
  <si>
    <t>7615.10.7180</t>
  </si>
  <si>
    <t>7616.10.9090</t>
  </si>
  <si>
    <t>7616.99.1000</t>
  </si>
  <si>
    <t>7616.99.5130</t>
  </si>
  <si>
    <t>7616.99.5140</t>
  </si>
  <si>
    <t>7616.99.5190</t>
  </si>
  <si>
    <t>7612.10.0000</t>
  </si>
  <si>
    <t>8302.10.3000</t>
  </si>
  <si>
    <t>8302.10.6030</t>
  </si>
  <si>
    <t>8302.10.6060</t>
  </si>
  <si>
    <t>8302.10.6090</t>
  </si>
  <si>
    <t>8302.30.3010</t>
  </si>
  <si>
    <t>8302.30.3060</t>
  </si>
  <si>
    <t>8302.41.6015</t>
  </si>
  <si>
    <t>8302.41.6045</t>
  </si>
  <si>
    <t>8302.41.6050</t>
  </si>
  <si>
    <t>8302.41.6080</t>
  </si>
  <si>
    <t>8302.42.3010</t>
  </si>
  <si>
    <t>8302.42.3015</t>
  </si>
  <si>
    <t>8302.42.3065</t>
  </si>
  <si>
    <t>8302.49.6035</t>
  </si>
  <si>
    <t>8302.49.6045</t>
  </si>
  <si>
    <t>8302.49.6055</t>
  </si>
  <si>
    <t>8302.49.6085</t>
  </si>
  <si>
    <t>8302.60.3000</t>
  </si>
  <si>
    <t>8302.60.9000</t>
  </si>
  <si>
    <t>8415.90.8025</t>
  </si>
  <si>
    <t>8415.90.8045</t>
  </si>
  <si>
    <t>8415.90.8085</t>
  </si>
  <si>
    <t>8418.99.8005</t>
  </si>
  <si>
    <t>8418.99.8050</t>
  </si>
  <si>
    <t>8418.99.8060</t>
  </si>
  <si>
    <t>8419.90.1000</t>
  </si>
  <si>
    <t>8473.30.2000</t>
  </si>
  <si>
    <t>8473.30.5100</t>
  </si>
  <si>
    <t>8479.89.9599</t>
  </si>
  <si>
    <t>8479.90.8500</t>
  </si>
  <si>
    <t>8479.90.9596</t>
  </si>
  <si>
    <t>8481.90.9060</t>
  </si>
  <si>
    <t>8481.90.9085</t>
  </si>
  <si>
    <t>8503.00.9520</t>
  </si>
  <si>
    <t>8508.70.0000</t>
  </si>
  <si>
    <t>8513.90.2000</t>
  </si>
  <si>
    <t>8515.90.2000</t>
  </si>
  <si>
    <t>8516.90.5000</t>
  </si>
  <si>
    <t>8516.90.8050</t>
  </si>
  <si>
    <t>8517.71.0000</t>
  </si>
  <si>
    <t>8517.79.0000</t>
  </si>
  <si>
    <t>8529.90.7300</t>
  </si>
  <si>
    <t>8529.90.9760</t>
  </si>
  <si>
    <t>8536.90.8585</t>
  </si>
  <si>
    <t>8538.10.0000</t>
  </si>
  <si>
    <t>8541.90.0000</t>
  </si>
  <si>
    <t>8543.90.8885</t>
  </si>
  <si>
    <t>8547.90.0020</t>
  </si>
  <si>
    <t>8547.90.0030</t>
  </si>
  <si>
    <t>8547.90.0040</t>
  </si>
  <si>
    <t>8708.10.3050</t>
  </si>
  <si>
    <t>8708.10.60</t>
  </si>
  <si>
    <t>9403.99.1040</t>
  </si>
  <si>
    <t>9506.51.4000</t>
  </si>
  <si>
    <t>9506.51.6000</t>
  </si>
  <si>
    <t>9506.91.0010</t>
  </si>
  <si>
    <t>9506.91.0020</t>
  </si>
  <si>
    <t>9506.91.0030</t>
  </si>
  <si>
    <t>9506.99.0510</t>
  </si>
  <si>
    <t>9506.99.0520</t>
  </si>
  <si>
    <t>9506.99.0530</t>
  </si>
  <si>
    <t>9506.99.1500</t>
  </si>
  <si>
    <t>9506.99.2000</t>
  </si>
  <si>
    <t>9506.99.2580</t>
  </si>
  <si>
    <t>9506.99.2800</t>
  </si>
  <si>
    <t>9506.99.5500</t>
  </si>
  <si>
    <t>9506.99.6080</t>
  </si>
  <si>
    <t>9507.30.2000</t>
  </si>
  <si>
    <t>9507.30.4000</t>
  </si>
  <si>
    <t>9507.30.6000</t>
  </si>
  <si>
    <t>9507.30.8000</t>
  </si>
  <si>
    <t>3701.30.0000</t>
  </si>
  <si>
    <t>7308.20.0035</t>
  </si>
  <si>
    <t>8307.90.6000</t>
  </si>
  <si>
    <t>8309.90.0020</t>
  </si>
  <si>
    <t>8309.90.0025</t>
  </si>
  <si>
    <t>8419.50.1000</t>
  </si>
  <si>
    <t>8467.22.00</t>
  </si>
  <si>
    <t>8467.29.00</t>
  </si>
  <si>
    <t>8467.81.00</t>
  </si>
  <si>
    <t>8467.89.50</t>
  </si>
  <si>
    <t>8483.90.5020</t>
  </si>
  <si>
    <t>8502.20.00</t>
  </si>
  <si>
    <t>8503.00.9546</t>
  </si>
  <si>
    <t>8503.00.9570</t>
  </si>
  <si>
    <t>8504.31.20</t>
  </si>
  <si>
    <t>8504.31.40</t>
  </si>
  <si>
    <t>8504.31.60</t>
  </si>
  <si>
    <t>8504.34.00</t>
  </si>
  <si>
    <t>8504.90.20</t>
  </si>
  <si>
    <t>8504.90.41</t>
  </si>
  <si>
    <t>8504.90.65</t>
  </si>
  <si>
    <t>8504.90.75</t>
  </si>
  <si>
    <t>8504.90.96</t>
  </si>
  <si>
    <t>8544.19.00</t>
  </si>
  <si>
    <t>8544.42.90</t>
  </si>
  <si>
    <t>8544.49.2000</t>
  </si>
  <si>
    <t>8544.49.9000</t>
  </si>
  <si>
    <t>8544.60.2000</t>
  </si>
  <si>
    <t>8544.60.6000</t>
  </si>
  <si>
    <t>8716.39.0040</t>
  </si>
  <si>
    <t>7612.90.5000</t>
  </si>
  <si>
    <t>7613.00.0000</t>
  </si>
  <si>
    <t>组合式冰箱、冷冻柜</t>
  </si>
  <si>
    <t>按照HTSUS税则号8418.10.00归类的</t>
  </si>
  <si>
    <t>这类产品的材质必须为钢&amp;铝才会被+50%</t>
  </si>
  <si>
    <t>小型和大型干燥机</t>
  </si>
  <si>
    <t>HTSUS子目8451.21.00和8451.29.00</t>
  </si>
  <si>
    <t>洗衣机</t>
  </si>
  <si>
    <t>HTSUS子目8450.11.00和8450.20.00下</t>
  </si>
  <si>
    <t>洗碗机</t>
  </si>
  <si>
    <t>根据HTSUS子目8422.11.00</t>
  </si>
  <si>
    <t>立式冷冻柜和冰柜</t>
  </si>
  <si>
    <t>HTSUS 归类编码 8418.30.00 和 8418.40.00</t>
  </si>
  <si>
    <t>燃气或固体燃料的炉灶、炉具和烤箱</t>
  </si>
  <si>
    <t>归类于HTSUS子目8516.60.40</t>
  </si>
  <si>
    <t>食品垃圾处理装置</t>
  </si>
  <si>
    <t>HTS 8509.80.20</t>
  </si>
  <si>
    <t>焊接钢丝架</t>
  </si>
  <si>
    <t>HTS 9403.99.9020下</t>
  </si>
  <si>
    <t>其他电导体，额定电压不超过1000伏--有接头，类似数据线，充电线，电缆等含铜产品</t>
  </si>
  <si>
    <t>这类含铜产品才会加收+50%关税</t>
  </si>
  <si>
    <t>其他电导体，额定电压不超过1000伏--其他，类似数据线，充电线，电缆等含铜产品</t>
  </si>
  <si>
    <t>铜粉及片状粉末-非片状粉末</t>
  </si>
  <si>
    <t>铜粉及片状粉末-片状粉末</t>
  </si>
  <si>
    <t>铜条、杆、型材及异型材-精炼铜制</t>
  </si>
  <si>
    <t>铜条、杆、型材及异型材-铜合金制--铜锌合金（黄铜）</t>
  </si>
  <si>
    <t>铜条、杆、型材及异型材-铜合金制--其他</t>
  </si>
  <si>
    <t>铜丝-精炼铜制--最大截面尺寸超过6毫米</t>
  </si>
  <si>
    <t>铜丝-精炼铜制--其他</t>
  </si>
  <si>
    <t>铜丝-铜合金制--铜锌合金（黄铜）</t>
  </si>
  <si>
    <t>铜丝-铜合金制--铜镍合金（白铜）或铜镍锌合金（德银）</t>
  </si>
  <si>
    <t>铜丝-铜合金制--其他</t>
  </si>
  <si>
    <t>铜板、片及带，厚度超过0.15毫米-精致铜制--盘卷的</t>
  </si>
  <si>
    <t>铜板、片及带，厚度超过0.16毫米-精致铜制--其他</t>
  </si>
  <si>
    <t>铜板、片及带，厚度超过0.17毫米-铜锌合金（黄铜）制--盘卷的</t>
  </si>
  <si>
    <t>铜板、片及带，厚度超过0.18毫米-铜锌合金（黄铜）制--其他</t>
  </si>
  <si>
    <t>铜板、片及带，厚度超过0.19毫米-铜锡合金（青铜）制--盘卷的</t>
  </si>
  <si>
    <t>铜板、片及带，厚度超过0.20毫米-铜锡合金（青铜）制--其他</t>
  </si>
  <si>
    <t>铜板、片及带，厚度超过0.21毫米-铜镍合金（白铜）或铜镍锌合金（德银）制</t>
  </si>
  <si>
    <t>铜板、片及带，厚度超过0.22毫米-其他铜合金制</t>
  </si>
  <si>
    <t>铜箔（不论是否印花或用纸、纸板、塑料或类似材料衬背），厚度（衬背除外）不超过0.15毫米-无衬背--精炼铜制</t>
  </si>
  <si>
    <t>铜箔（不论是否印花或用纸、纸板、塑料或类似材料衬背），厚度（衬背除外）不超过0.16毫米-无衬背--铜合金制</t>
  </si>
  <si>
    <t>铜箔（不论是否印花或用纸、纸板、塑料或类似材料衬背），厚度（衬背除外）不超过0.17毫米-有衬背--精炼铜制</t>
  </si>
  <si>
    <t>铜箔（不论是否印花或用纸、纸板、塑料或类似材料衬背），厚度（衬背除外）不超过0.18毫米-有衬背--铜合金制</t>
  </si>
  <si>
    <t>铜管-精炼铜制</t>
  </si>
  <si>
    <t>铜管-铜合金制--铜锌合金（黄铜）制</t>
  </si>
  <si>
    <t>铜管-铜合金制--铜镍合金（白铜）或铜镍锌合金（德银）</t>
  </si>
  <si>
    <t>铜管-铜合金制--其他</t>
  </si>
  <si>
    <t>铜制管子附件（例如，接头、肘管、管套）-精炼铜制</t>
  </si>
  <si>
    <t>铜制管子附件（例如，接头、肘管、管套）-铜合金制</t>
  </si>
  <si>
    <t>非绝缘的铜丝绞股线、揽、编带及类似品</t>
  </si>
  <si>
    <t>铜制或钢铁制带铜头的-钉、平头钉、图钉、U形钉（税目83.05的货品除外）及类似品</t>
  </si>
  <si>
    <t>铜制或钢铁制带铜头的-其他无螺纹制品--垫圈（包括弹簧垫圈）</t>
  </si>
  <si>
    <t>铜制或钢铁制带铜头的-其他无螺纹制品--其他</t>
  </si>
  <si>
    <t>铜制或钢铁制带铜头的-其他螺纹制品--螺钉；螺栓及螺母</t>
  </si>
  <si>
    <t>铜制或钢铁制带铜头的-其他螺纹制品--其他</t>
  </si>
  <si>
    <t>餐桌、厨房或其他家用铜制品及其零件；铜制刷锅器及洗刷擦光用的块垫、手套及类似品</t>
  </si>
  <si>
    <t>铜制卫生器具及其零件</t>
  </si>
  <si>
    <t>其他铜制品-铸造、模压、冲压或锻造，但未经进一步加工的</t>
  </si>
  <si>
    <t>其他铜制品-其他</t>
  </si>
  <si>
    <t>软木木材及木材制品9903.76.01</t>
  </si>
  <si>
    <t>4403.100、4403.21.01等15项</t>
  </si>
  <si>
    <t>未提及</t>
  </si>
  <si>
    <t>带软垫木质家具（非英/日/欧盟）9903.76.02</t>
  </si>
  <si>
    <t>9401.61.4011、9401.61.4031、9401.61.6011、9401.61.6031</t>
  </si>
  <si>
    <t>橱柜&amp;浴室柜（非英/日/欧盟）9903.76.03</t>
  </si>
  <si>
    <t>9403.40.9060、9403.60.8093、9403.91.0080</t>
  </si>
  <si>
    <t>FDA申报清单</t>
  </si>
  <si>
    <t>具体列表</t>
  </si>
  <si>
    <t>认证</t>
  </si>
  <si>
    <t>LED灯泡、灯泡</t>
  </si>
  <si>
    <t>申报FDA</t>
  </si>
  <si>
    <t>不锈钢保温杯/瓶</t>
  </si>
  <si>
    <t>眼镜</t>
  </si>
  <si>
    <t>正本FDA申报/落球报告</t>
  </si>
  <si>
    <t>拒收</t>
  </si>
  <si>
    <t>剃毛器</t>
  </si>
  <si>
    <t>牙刷（非电动）</t>
  </si>
  <si>
    <t>直发器</t>
  </si>
  <si>
    <t>沙拉碗/陶瓷碗</t>
  </si>
  <si>
    <t>玻璃杯/铜杯/塑料杯/双层杯</t>
  </si>
  <si>
    <t>假睫毛</t>
  </si>
  <si>
    <t>梳子</t>
  </si>
  <si>
    <t>滤水盆</t>
  </si>
  <si>
    <t>吸管</t>
  </si>
  <si>
    <t>烤盘</t>
  </si>
  <si>
    <t>手动榨汁机</t>
  </si>
  <si>
    <t>毛发清理器</t>
  </si>
  <si>
    <t>厨房秤</t>
  </si>
  <si>
    <t>水壶</t>
  </si>
  <si>
    <t>面包发酵篮</t>
  </si>
  <si>
    <t>烧烤刷</t>
  </si>
  <si>
    <t>厨师刀</t>
  </si>
  <si>
    <t>调酒器</t>
  </si>
  <si>
    <t>镀彩虹色4件套</t>
  </si>
  <si>
    <t>镀铜马丁杯</t>
  </si>
  <si>
    <t>盘子</t>
  </si>
  <si>
    <t>小号烤鸡锅</t>
  </si>
  <si>
    <t>奶杯</t>
  </si>
  <si>
    <t>打粉器+面包刀套装</t>
  </si>
  <si>
    <t>鸡蛋托</t>
  </si>
  <si>
    <t>油醋瓶七件套</t>
  </si>
  <si>
    <t>蒸笼套装</t>
  </si>
  <si>
    <t>酒杯</t>
  </si>
  <si>
    <t>牙线</t>
  </si>
  <si>
    <t>正本FDA</t>
  </si>
  <si>
    <t>听诊器</t>
  </si>
  <si>
    <t>血压计</t>
  </si>
  <si>
    <t>冲牙器</t>
  </si>
  <si>
    <t>勺子</t>
  </si>
  <si>
    <t>过滤器</t>
  </si>
  <si>
    <t>锅盖架</t>
  </si>
  <si>
    <t> 1、 带蓝牙功能的产品（比如常见蓝牙音响/耳机/鼠标/键盘/机顶盒/手环），请提供对应的BQB编码。</t>
  </si>
  <si>
    <t> 2、 带微软LOGO的键盘或者其他带微软LOGO的产品，请提供相关授权书。</t>
  </si>
  <si>
    <t> 3、 HDMI类产品（比如数据线/投影仪数据线接口/机顶盒数据线接口），请提供HDMI相关认证或授权。</t>
  </si>
  <si>
    <t> 4、 国际品牌的商标要一定要授权书。</t>
  </si>
  <si>
    <t> 5、 产品是否有其它带有R标志的LOGO，产品上面有R标志的代表是有注册商标国内注册没有关系国外注册过一定要授权书，否则拒收。</t>
  </si>
  <si>
    <t xml:space="preserve"> 6、  我司附加费表格今后将不定期的更新，请注意并配合；如表中没有列举出来的，请单询。</t>
  </si>
  <si>
    <t>FedEx 美西分区表</t>
  </si>
  <si>
    <t>FedEx 美东分区表</t>
  </si>
  <si>
    <t>邮编</t>
  </si>
  <si>
    <t>区域</t>
  </si>
  <si>
    <t>00000-00399</t>
  </si>
  <si>
    <t>NA</t>
  </si>
  <si>
    <t>58200-58299</t>
  </si>
  <si>
    <t>84000-85399</t>
  </si>
  <si>
    <t>25500-26499</t>
  </si>
  <si>
    <t>46900-46999</t>
  </si>
  <si>
    <t>73400-73899</t>
  </si>
  <si>
    <t>00400-00599</t>
  </si>
  <si>
    <t>58300-58899</t>
  </si>
  <si>
    <t>85400-85499</t>
  </si>
  <si>
    <t>26500-26599</t>
  </si>
  <si>
    <t>47000-47099</t>
  </si>
  <si>
    <t>73900-73999</t>
  </si>
  <si>
    <t>01000-34999</t>
  </si>
  <si>
    <t>58900-58999</t>
  </si>
  <si>
    <t>85500-86399</t>
  </si>
  <si>
    <t>01000-01299</t>
  </si>
  <si>
    <t>26600-26699</t>
  </si>
  <si>
    <t>47100-47199</t>
  </si>
  <si>
    <t>74000-76499</t>
  </si>
  <si>
    <t>35000-35899</t>
  </si>
  <si>
    <t>59000-59199</t>
  </si>
  <si>
    <t>86400-86499</t>
  </si>
  <si>
    <t>01300-04199</t>
  </si>
  <si>
    <t>26700-26899</t>
  </si>
  <si>
    <t>47200-47399</t>
  </si>
  <si>
    <t>76500-76599</t>
  </si>
  <si>
    <t>35900-36499</t>
  </si>
  <si>
    <t>59200-59399</t>
  </si>
  <si>
    <t>86500-86599</t>
  </si>
  <si>
    <t>04200-04999</t>
  </si>
  <si>
    <t>26900-26999</t>
  </si>
  <si>
    <t>47400-47999</t>
  </si>
  <si>
    <t>76600-76799</t>
  </si>
  <si>
    <t>36500-36799</t>
  </si>
  <si>
    <t>59400-59499</t>
  </si>
  <si>
    <t>86600-86999</t>
  </si>
  <si>
    <t>05000-05999</t>
  </si>
  <si>
    <t>27000-27899</t>
  </si>
  <si>
    <t>48000-49299</t>
  </si>
  <si>
    <t>76800-76999</t>
  </si>
  <si>
    <t>36800-36899</t>
  </si>
  <si>
    <t>59500-59599</t>
  </si>
  <si>
    <t>87000-87299</t>
  </si>
  <si>
    <t>06000-11999</t>
  </si>
  <si>
    <t>27900-27999</t>
  </si>
  <si>
    <t>49300-49999</t>
  </si>
  <si>
    <t>77000-77899</t>
  </si>
  <si>
    <t>36900-37299</t>
  </si>
  <si>
    <t>59600-59999</t>
  </si>
  <si>
    <t>87300-87499</t>
  </si>
  <si>
    <t>12000-12399</t>
  </si>
  <si>
    <t>28000-28899</t>
  </si>
  <si>
    <t>50000-50399</t>
  </si>
  <si>
    <t>77900-79799</t>
  </si>
  <si>
    <t>37300-37499</t>
  </si>
  <si>
    <t>60000-63999</t>
  </si>
  <si>
    <t>87500-88599</t>
  </si>
  <si>
    <t>12400-12799</t>
  </si>
  <si>
    <t>28900-28999</t>
  </si>
  <si>
    <t>50400-50499</t>
  </si>
  <si>
    <t>79800-79999</t>
  </si>
  <si>
    <t>37500-37599</t>
  </si>
  <si>
    <t>64000-64999</t>
  </si>
  <si>
    <t>88600-88899</t>
  </si>
  <si>
    <t>12800-13699</t>
  </si>
  <si>
    <t>29000-29799</t>
  </si>
  <si>
    <t>50500-50599</t>
  </si>
  <si>
    <t>80000-81499</t>
  </si>
  <si>
    <t>37600-37999</t>
  </si>
  <si>
    <t>65000-65599</t>
  </si>
  <si>
    <t>88900-89299</t>
  </si>
  <si>
    <t>13700-13999</t>
  </si>
  <si>
    <t>29800-32999</t>
  </si>
  <si>
    <t>50600-50799</t>
  </si>
  <si>
    <t>81500-81599</t>
  </si>
  <si>
    <t>38000-38499</t>
  </si>
  <si>
    <t>65600-67699</t>
  </si>
  <si>
    <t>89300-89899</t>
  </si>
  <si>
    <t>14000-14299</t>
  </si>
  <si>
    <t>33000-33399</t>
  </si>
  <si>
    <t>50800-51699</t>
  </si>
  <si>
    <t>81600-82099</t>
  </si>
  <si>
    <t>38500-38599</t>
  </si>
  <si>
    <t>67700-67799</t>
  </si>
  <si>
    <t>89900-89999</t>
  </si>
  <si>
    <t>14300-14399</t>
  </si>
  <si>
    <t>33400-33899</t>
  </si>
  <si>
    <t>51700-51999</t>
  </si>
  <si>
    <t>82100-82199</t>
  </si>
  <si>
    <t>38600-39799</t>
  </si>
  <si>
    <t>67800-67899</t>
  </si>
  <si>
    <t>90000-93599</t>
  </si>
  <si>
    <t>14400-14999</t>
  </si>
  <si>
    <t>33900-33999</t>
  </si>
  <si>
    <t>52000-55999</t>
  </si>
  <si>
    <t>82200-82899</t>
  </si>
  <si>
    <t>39800-41899</t>
  </si>
  <si>
    <t>67900-67999</t>
  </si>
  <si>
    <t>93600-93999</t>
  </si>
  <si>
    <t>15000-15399</t>
  </si>
  <si>
    <t>34000-34099</t>
  </si>
  <si>
    <t>56000-57699</t>
  </si>
  <si>
    <t>82900-86599</t>
  </si>
  <si>
    <t>41900-41999</t>
  </si>
  <si>
    <t>68000-69299</t>
  </si>
  <si>
    <t>94000-94299</t>
  </si>
  <si>
    <t>15400-16099</t>
  </si>
  <si>
    <t>34100-34199</t>
  </si>
  <si>
    <t>57700-57799</t>
  </si>
  <si>
    <t>42000-42499</t>
  </si>
  <si>
    <t>69300-69399</t>
  </si>
  <si>
    <t>94300-94399</t>
  </si>
  <si>
    <t>16100-16199</t>
  </si>
  <si>
    <t>34200-36499</t>
  </si>
  <si>
    <t>57800-57999</t>
  </si>
  <si>
    <t>42500-45999</t>
  </si>
  <si>
    <t>69400-69999</t>
  </si>
  <si>
    <t>94400-94999</t>
  </si>
  <si>
    <t>16200-16399</t>
  </si>
  <si>
    <t>36500-36699</t>
  </si>
  <si>
    <t>58000-58599</t>
  </si>
  <si>
    <t>46000-46699</t>
  </si>
  <si>
    <t>70000-70999</t>
  </si>
  <si>
    <t>95000-95399</t>
  </si>
  <si>
    <t>16400-16599</t>
  </si>
  <si>
    <t>36700-37599</t>
  </si>
  <si>
    <t>58600-59399</t>
  </si>
  <si>
    <t>87500-87799</t>
  </si>
  <si>
    <t>46700-46899</t>
  </si>
  <si>
    <t>71000-71199</t>
  </si>
  <si>
    <t>95400-96699</t>
  </si>
  <si>
    <t>16600-16999</t>
  </si>
  <si>
    <t>59400-59999</t>
  </si>
  <si>
    <t>87800-88099</t>
  </si>
  <si>
    <t>71200-71799</t>
  </si>
  <si>
    <t>97000-97499</t>
  </si>
  <si>
    <t>17000-17699</t>
  </si>
  <si>
    <t>38000-38699</t>
  </si>
  <si>
    <t>88100-88499</t>
  </si>
  <si>
    <t>47000-47399</t>
  </si>
  <si>
    <t>71800-71899</t>
  </si>
  <si>
    <t>97500-97699</t>
  </si>
  <si>
    <t>17700-17799</t>
  </si>
  <si>
    <t>38700-38799</t>
  </si>
  <si>
    <t>88500-96699</t>
  </si>
  <si>
    <t>71900-72599</t>
  </si>
  <si>
    <t>97700-98699</t>
  </si>
  <si>
    <t xml:space="preserve">17800-19999
</t>
  </si>
  <si>
    <t xml:space="preserve">2
</t>
  </si>
  <si>
    <t xml:space="preserve">38800-38999
</t>
  </si>
  <si>
    <t xml:space="preserve">5
</t>
  </si>
  <si>
    <t xml:space="preserve">65000-65299
</t>
  </si>
  <si>
    <t>97000-99499</t>
  </si>
  <si>
    <t>48000-49799</t>
  </si>
  <si>
    <t>72600-72799</t>
  </si>
  <si>
    <t>98700-98799</t>
  </si>
  <si>
    <t>20000-20599</t>
  </si>
  <si>
    <t>39000-39299</t>
  </si>
  <si>
    <t>65300-65399</t>
  </si>
  <si>
    <t xml:space="preserve">49800-50499
</t>
  </si>
  <si>
    <t xml:space="preserve">7
</t>
  </si>
  <si>
    <t xml:space="preserve">72800-72899
</t>
  </si>
  <si>
    <t>98800-99499</t>
  </si>
  <si>
    <t>20600-20899</t>
  </si>
  <si>
    <t>39300-39399</t>
  </si>
  <si>
    <t>65400-65599</t>
  </si>
  <si>
    <t>72900-73899</t>
  </si>
  <si>
    <t>20900-20999</t>
  </si>
  <si>
    <t>39400-39699</t>
  </si>
  <si>
    <t>21000-21499</t>
  </si>
  <si>
    <t>39700-40299</t>
  </si>
  <si>
    <t>50800-50899</t>
  </si>
  <si>
    <t>74000-77599</t>
  </si>
  <si>
    <t>21500-21599</t>
  </si>
  <si>
    <t>40300-41899</t>
  </si>
  <si>
    <t>50900-50999</t>
  </si>
  <si>
    <t>77600-77799</t>
  </si>
  <si>
    <t>21600-21699</t>
  </si>
  <si>
    <t>51000-51699</t>
  </si>
  <si>
    <t>77800-78999</t>
  </si>
  <si>
    <t>21700-21799</t>
  </si>
  <si>
    <t>79000-79199</t>
  </si>
  <si>
    <t>21800-21999</t>
  </si>
  <si>
    <t>42500-42699</t>
  </si>
  <si>
    <t>52000-56099</t>
  </si>
  <si>
    <t>79200-79299</t>
  </si>
  <si>
    <t>22000-23999</t>
  </si>
  <si>
    <t>42700-42799</t>
  </si>
  <si>
    <t>56100-56199</t>
  </si>
  <si>
    <t>79300-79499</t>
  </si>
  <si>
    <t>24000-24399</t>
  </si>
  <si>
    <t>42800-42999</t>
  </si>
  <si>
    <t>70000-72299</t>
  </si>
  <si>
    <t>56200-56799</t>
  </si>
  <si>
    <t>79500-79699</t>
  </si>
  <si>
    <t>24400-24499</t>
  </si>
  <si>
    <t>43000-45999</t>
  </si>
  <si>
    <t>72300-72599</t>
  </si>
  <si>
    <t>56800-56999</t>
  </si>
  <si>
    <t>79700-83899</t>
  </si>
  <si>
    <t>24500-25399</t>
  </si>
  <si>
    <t>72600-73299</t>
  </si>
  <si>
    <t>57000-58199</t>
  </si>
  <si>
    <t>83900-83999</t>
  </si>
  <si>
    <t>25400-25499</t>
  </si>
  <si>
    <t>73300-73399</t>
  </si>
  <si>
    <t>美国UPS/FEDEX 附加费用（不含燃油）</t>
  </si>
  <si>
    <t>燃油附加费（实际以官网为准）</t>
  </si>
  <si>
    <t>20%（实际以官网为准）</t>
  </si>
  <si>
    <t>1.Additional Handing surcharge（额外处理费）</t>
  </si>
  <si>
    <t>Peak-AHS: 加收$4.12/包裹</t>
  </si>
  <si>
    <t>2.Lare Package Surcharge（超大超重费）：</t>
  </si>
  <si>
    <t>a). 尺寸符合oversize条款的计费重量不足90磅依然按90磅计</t>
  </si>
  <si>
    <t>b). 符合Large Package Surcharge的包裹收取Additional Handing surcharge(额外处理费)，加收$47/包裹</t>
  </si>
  <si>
    <t>3.地址修正                                                                                                                                                               
 (地址错误或不完整时UPS会尽力修正地址并妥投，如果无法获取正确地址UPS存在联系发件人和收件人确认地址的可能，并收取地址修正费；通过UPS地址校验的地址也存在实际派送发现地址错误并由UPS修正的可能）</t>
  </si>
  <si>
    <t>$22.91/包裹</t>
  </si>
  <si>
    <t>4.官网下载Proof of Delivery(P.O.D.) 免费，若要纸质版或者需UPS/FEDEX官方线下提供POD则需额外收费</t>
  </si>
  <si>
    <t>$3.24/包裹</t>
  </si>
  <si>
    <t>5.签名签收(Signature Required orAdult Signature Required)</t>
  </si>
  <si>
    <t>Signature Required  $7.46/包裹
Adult Signature Required  $8.99/包裹</t>
  </si>
  <si>
    <t>6.Residential Surcharge(发往住宅地址的附加费，包括在住宅地址办公的情况)</t>
  </si>
  <si>
    <t>$3.65/包裹</t>
  </si>
  <si>
    <t>7.Delivery Area Surchage偏远地区</t>
  </si>
  <si>
    <t>派送私人住宅地址$4.02/包裹；
派送商业地址$2.81/包裹；</t>
  </si>
  <si>
    <t>8.Extend Delivery Area Surchagec超偏远地区</t>
  </si>
  <si>
    <t>派送私人住宅地址$5.41/包裹；
派送商业地址$3.41/包裹；</t>
  </si>
  <si>
    <t>9.remote荒远地址</t>
  </si>
  <si>
    <t>$14.25/包裹</t>
  </si>
  <si>
    <t>10.Special Handling of Undeliverable Shipments（不能成功派送包裹的特殊处理费）</t>
  </si>
  <si>
    <t>运费相同+$7.4/包裹</t>
  </si>
  <si>
    <t>11.Missing/Invalid Account Number or Refusal Fee（账号无效或者不详、拒收情况）</t>
  </si>
  <si>
    <t>12.Prohibited Item Fee违禁品</t>
  </si>
  <si>
    <t>$176.25/包裹</t>
  </si>
  <si>
    <t>13..对于因整票重量差异而产生费用差异的将收取复核费</t>
  </si>
  <si>
    <t>$2/包裹或整票费用的12%，两者取最大值</t>
  </si>
  <si>
    <t>14.不能投递的区域</t>
  </si>
  <si>
    <t>AK, HI, PR, American Samoa, Guam, Northern Mariana Islands, US Virgin Islands.</t>
  </si>
  <si>
    <t>15.不能投递的区域</t>
  </si>
  <si>
    <t>16.OVERMAX：同一包裹符合以下任一条款即收费，符合两个条款以上不重复收费</t>
  </si>
  <si>
    <t>UPS、FEDEX不可发此类超重超尺寸货物</t>
  </si>
  <si>
    <t>a)实重超过140磅（63KG)</t>
  </si>
  <si>
    <t>·</t>
  </si>
  <si>
    <t>b)最长边超过102英寸 (260cm）</t>
  </si>
  <si>
    <t>c)最长边+周长＞158英寸（401cm）</t>
  </si>
  <si>
    <r>
      <rPr>
        <sz val="9"/>
        <color theme="1"/>
        <rFont val="微软雅黑"/>
        <charset val="134"/>
      </rPr>
      <t>17、包裹基本超重超尺寸（AHS）收费标准说明：</t>
    </r>
    <r>
      <rPr>
        <sz val="10"/>
        <color theme="1"/>
        <rFont val="微软雅黑"/>
        <charset val="134"/>
      </rPr>
      <t xml:space="preserve">
</t>
    </r>
    <r>
      <rPr>
        <b/>
        <sz val="10"/>
        <color rgb="FF00B0F0"/>
        <rFont val="微软雅黑"/>
        <charset val="134"/>
      </rPr>
      <t>超尺寸货物单箱实重不足18kg 按照18kg收取。</t>
    </r>
    <r>
      <rPr>
        <sz val="9"/>
        <color theme="1"/>
        <rFont val="微软雅黑"/>
        <charset val="134"/>
      </rPr>
      <t xml:space="preserve">
(1)22KG ＜单件包裹实际重量 ≤ 63KG，加收</t>
    </r>
    <r>
      <rPr>
        <b/>
        <sz val="9"/>
        <color rgb="FFFF0000"/>
        <rFont val="微软雅黑"/>
        <charset val="134"/>
      </rPr>
      <t>280 RMB/件</t>
    </r>
    <r>
      <rPr>
        <sz val="9"/>
        <color theme="1"/>
        <rFont val="微软雅黑"/>
        <charset val="134"/>
      </rPr>
      <t>。
(2)</t>
    </r>
    <r>
      <rPr>
        <sz val="9"/>
        <color rgb="FFFF0000"/>
        <rFont val="微软雅黑"/>
        <charset val="134"/>
      </rPr>
      <t>120CM</t>
    </r>
    <r>
      <rPr>
        <sz val="9"/>
        <color theme="1"/>
        <rFont val="微软雅黑"/>
        <charset val="134"/>
      </rPr>
      <t xml:space="preserve"> ＜单件包裹任何一边长 ≤ 243CM，收取超长费用</t>
    </r>
    <r>
      <rPr>
        <b/>
        <sz val="9"/>
        <color rgb="FFFF0000"/>
        <rFont val="微软雅黑"/>
        <charset val="134"/>
      </rPr>
      <t>230 RMB/件</t>
    </r>
    <r>
      <rPr>
        <sz val="9"/>
        <color theme="1"/>
        <rFont val="微软雅黑"/>
        <charset val="134"/>
      </rPr>
      <t>。
(3)单件包裹任何两边长，都各超过75CM，收取超长费用</t>
    </r>
    <r>
      <rPr>
        <b/>
        <sz val="9"/>
        <color rgb="FFFF0000"/>
        <rFont val="微软雅黑"/>
        <charset val="134"/>
      </rPr>
      <t>230 RMB/件。</t>
    </r>
    <r>
      <rPr>
        <sz val="9"/>
        <color theme="1"/>
        <rFont val="微软雅黑"/>
        <charset val="134"/>
      </rPr>
      <t xml:space="preserve">
(4)单件包裹</t>
    </r>
    <r>
      <rPr>
        <sz val="9"/>
        <color rgb="FFFF0000"/>
        <rFont val="微软雅黑"/>
        <charset val="134"/>
      </rPr>
      <t>260cm</t>
    </r>
    <r>
      <rPr>
        <sz val="9"/>
        <color theme="1"/>
        <rFont val="微软雅黑"/>
        <charset val="134"/>
      </rPr>
      <t xml:space="preserve">&lt; 长+周长[2*(宽+高)] ≤ </t>
    </r>
    <r>
      <rPr>
        <sz val="9"/>
        <color rgb="FFFF0000"/>
        <rFont val="微软雅黑"/>
        <charset val="134"/>
      </rPr>
      <t>320cm</t>
    </r>
    <r>
      <rPr>
        <sz val="9"/>
        <color theme="1"/>
        <rFont val="微软雅黑"/>
        <charset val="134"/>
      </rPr>
      <t>，加收</t>
    </r>
    <r>
      <rPr>
        <b/>
        <sz val="9"/>
        <color rgb="FFFF0000"/>
        <rFont val="微软雅黑"/>
        <charset val="134"/>
      </rPr>
      <t>230 RMB/件。</t>
    </r>
    <r>
      <rPr>
        <sz val="9"/>
        <color theme="1"/>
        <rFont val="微软雅黑"/>
        <charset val="134"/>
      </rPr>
      <t xml:space="preserve">
(5)异形包装：包裹未进行任何包装或者包装材质为缠绕膜、金属、木材、布料、皮革、充气袋等;不规则包装，如梯形、圆锥体、圆柱体(桶装、罐装、管状)、外包装变形破损或其他任何不规则包装的包裹，，加收</t>
    </r>
    <r>
      <rPr>
        <b/>
        <sz val="9"/>
        <color rgb="FFFF0000"/>
        <rFont val="微软雅黑"/>
        <charset val="134"/>
      </rPr>
      <t>RMB 230 RMB/件。</t>
    </r>
    <r>
      <rPr>
        <sz val="9"/>
        <color theme="1"/>
        <rFont val="微软雅黑"/>
        <charset val="134"/>
      </rPr>
      <t xml:space="preserve">
</t>
    </r>
    <r>
      <rPr>
        <sz val="9"/>
        <color rgb="FFFF0000"/>
        <rFont val="微软雅黑"/>
        <charset val="134"/>
      </rPr>
      <t>以上（1）--（5）点的AHS不叠加收费，当满足多个条件时</t>
    </r>
    <r>
      <rPr>
        <b/>
        <sz val="11"/>
        <color rgb="FFFF0000"/>
        <rFont val="微软雅黑"/>
        <charset val="134"/>
      </rPr>
      <t>取大值收费</t>
    </r>
    <r>
      <rPr>
        <sz val="9"/>
        <color rgb="FFFF0000"/>
        <rFont val="微软雅黑"/>
        <charset val="134"/>
      </rPr>
      <t>。</t>
    </r>
    <r>
      <rPr>
        <sz val="9"/>
        <color theme="1"/>
        <rFont val="微软雅黑"/>
        <charset val="134"/>
      </rPr>
      <t xml:space="preserve">
18、包裹超大尺寸（Oversize）收费标准说明：
</t>
    </r>
    <r>
      <rPr>
        <b/>
        <sz val="10"/>
        <color rgb="FF00B0F0"/>
        <rFont val="微软雅黑"/>
        <charset val="134"/>
      </rPr>
      <t>货物单箱实重不足41kg 按照41kg收取。</t>
    </r>
    <r>
      <rPr>
        <sz val="9"/>
        <color theme="1"/>
        <rFont val="微软雅黑"/>
        <charset val="134"/>
      </rPr>
      <t xml:space="preserve">
(1)实际重量&lt;63kg，且单件包裹</t>
    </r>
    <r>
      <rPr>
        <sz val="9"/>
        <color rgb="FFFF0000"/>
        <rFont val="微软雅黑"/>
        <charset val="134"/>
      </rPr>
      <t>320cm</t>
    </r>
    <r>
      <rPr>
        <sz val="9"/>
        <color theme="1"/>
        <rFont val="微软雅黑"/>
        <charset val="134"/>
      </rPr>
      <t>&lt;长+周长[2*(宽+高)]&lt;</t>
    </r>
    <r>
      <rPr>
        <sz val="9"/>
        <color rgb="FFFF0000"/>
        <rFont val="微软雅黑"/>
        <charset val="134"/>
      </rPr>
      <t>400cm</t>
    </r>
    <r>
      <rPr>
        <sz val="9"/>
        <color theme="1"/>
        <rFont val="微软雅黑"/>
        <charset val="134"/>
      </rPr>
      <t>。加收</t>
    </r>
    <r>
      <rPr>
        <b/>
        <sz val="9"/>
        <color rgb="FFFF0000"/>
        <rFont val="微软雅黑"/>
        <charset val="134"/>
      </rPr>
      <t>RMB 1800/件。</t>
    </r>
    <r>
      <rPr>
        <sz val="9"/>
        <color theme="1"/>
        <rFont val="微软雅黑"/>
        <charset val="134"/>
      </rPr>
      <t xml:space="preserve">
(2)实重不超63KG，且单件包裹任何一边长超过243CM，但不超260CM，加收</t>
    </r>
    <r>
      <rPr>
        <b/>
        <sz val="9"/>
        <color rgb="FFFF0000"/>
        <rFont val="微软雅黑"/>
        <charset val="134"/>
      </rPr>
      <t>RMB 1800/件。</t>
    </r>
    <r>
      <rPr>
        <sz val="9"/>
        <color theme="1"/>
        <rFont val="微软雅黑"/>
        <charset val="134"/>
      </rPr>
      <t xml:space="preserve">
</t>
    </r>
    <r>
      <rPr>
        <sz val="9"/>
        <color rgb="FFFF0000"/>
        <rFont val="微软雅黑"/>
        <charset val="134"/>
      </rPr>
      <t>以上（1）--（2）点的Oversize叠加收费，当满足多个条件时需要</t>
    </r>
    <r>
      <rPr>
        <b/>
        <sz val="11"/>
        <color rgb="FFFF0000"/>
        <rFont val="微软雅黑"/>
        <charset val="134"/>
      </rPr>
      <t>叠加收费</t>
    </r>
    <r>
      <rPr>
        <sz val="9"/>
        <color rgb="FFFF0000"/>
        <rFont val="微软雅黑"/>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</si>
</sst>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29">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2]* #,##0.00_);_([$€-2]* \(#,##0.00\);_([$€-2]* &quot;-&quot;??_)"/>
    <numFmt numFmtId="177" formatCode="[$USD]\ #,##0.00_);\([$USD]\ #,##0.00\)"/>
    <numFmt numFmtId="178" formatCode="[$-409]mmmm\ d\,\ yyyy;@"/>
    <numFmt numFmtId="179" formatCode="[$-409]h:mm\ AM/PM;@"/>
    <numFmt numFmtId="180" formatCode="&quot;￥&quot;#,##0.0_);[Red]\(&quot;￥&quot;#,##0.0\)"/>
    <numFmt numFmtId="181" formatCode="0.0_ "/>
    <numFmt numFmtId="182" formatCode="0.00_ "/>
    <numFmt numFmtId="183" formatCode="00000"/>
    <numFmt numFmtId="184" formatCode="0;[Red]0"/>
    <numFmt numFmtId="185" formatCode="\$#,##0.00;[Red]\$#,##0.00"/>
    <numFmt numFmtId="186" formatCode="0.00;[Red]0.00"/>
    <numFmt numFmtId="187" formatCode="\$#,##0.00;\-\$#,##0.00"/>
    <numFmt numFmtId="188" formatCode="\$#,##0;\-\$#,##0"/>
    <numFmt numFmtId="189" formatCode="_-[$£-809]* #,##0.00_-;\-[$£-809]* #,##0.00_-;_-[$£-809]* &quot;-&quot;??_-;_-@_-"/>
    <numFmt numFmtId="190" formatCode="&quot;$&quot;#,##0_);[Red]\(&quot;$&quot;#,##0\)"/>
    <numFmt numFmtId="191" formatCode="_-[$£-809]* #,##0.00_-;\-[$£-809]* #,##0.00_-;_-[$£-809]* &quot;-&quot;??_-;_-@"/>
    <numFmt numFmtId="192" formatCode="#,##0.0_);\(#,##0.0\)"/>
    <numFmt numFmtId="193" formatCode="#,##0_);\(#,##0\)"/>
    <numFmt numFmtId="194" formatCode="0_ "/>
    <numFmt numFmtId="195" formatCode="0.00_);[Red]\(0.00\)"/>
    <numFmt numFmtId="196" formatCode="yyyy/m/d;@"/>
    <numFmt numFmtId="197" formatCode="m/d;@"/>
    <numFmt numFmtId="198" formatCode="[$-409]d/mmm;@"/>
    <numFmt numFmtId="199" formatCode="m/d"/>
  </numFmts>
  <fonts count="202">
    <font>
      <sz val="11"/>
      <color theme="1"/>
      <name val="宋体"/>
      <charset val="134"/>
      <scheme val="minor"/>
    </font>
    <font>
      <sz val="11"/>
      <color theme="1"/>
      <name val="微软雅黑"/>
      <charset val="134"/>
    </font>
    <font>
      <sz val="12"/>
      <color theme="1"/>
      <name val="微软雅黑"/>
      <charset val="134"/>
    </font>
    <font>
      <b/>
      <sz val="14"/>
      <color rgb="FF21A9B8"/>
      <name val="微软雅黑"/>
      <charset val="134"/>
    </font>
    <font>
      <b/>
      <sz val="11"/>
      <color theme="0"/>
      <name val="微软雅黑"/>
      <charset val="134"/>
    </font>
    <font>
      <b/>
      <u/>
      <sz val="11"/>
      <color rgb="FFFFC000"/>
      <name val="微软雅黑"/>
      <charset val="134"/>
    </font>
    <font>
      <sz val="9"/>
      <color theme="1"/>
      <name val="微软雅黑"/>
      <charset val="134"/>
    </font>
    <font>
      <b/>
      <sz val="9"/>
      <color rgb="FFFF0000"/>
      <name val="微软雅黑"/>
      <charset val="134"/>
    </font>
    <font>
      <sz val="10"/>
      <color theme="1"/>
      <name val="微软雅黑"/>
      <charset val="134"/>
    </font>
    <font>
      <sz val="12"/>
      <name val="微软雅黑"/>
      <charset val="134"/>
    </font>
    <font>
      <b/>
      <sz val="11"/>
      <color theme="1"/>
      <name val="微软雅黑"/>
      <charset val="134"/>
    </font>
    <font>
      <b/>
      <sz val="11"/>
      <color rgb="FF231F20"/>
      <name val="微软雅黑"/>
      <charset val="134"/>
    </font>
    <font>
      <b/>
      <sz val="22"/>
      <color theme="1"/>
      <name val="宋体"/>
      <charset val="134"/>
      <scheme val="minor"/>
    </font>
    <font>
      <b/>
      <sz val="12"/>
      <color theme="1"/>
      <name val="微软雅黑"/>
      <charset val="134"/>
    </font>
    <font>
      <u/>
      <sz val="12"/>
      <color rgb="FF0000FF"/>
      <name val="微软雅黑"/>
      <charset val="134"/>
    </font>
    <font>
      <u/>
      <sz val="12"/>
      <color rgb="FF800080"/>
      <name val="微软雅黑"/>
      <charset val="134"/>
    </font>
    <font>
      <sz val="12"/>
      <color rgb="FF000000"/>
      <name val="微软雅黑"/>
      <charset val="134"/>
    </font>
    <font>
      <b/>
      <sz val="12"/>
      <color rgb="FFFF0000"/>
      <name val="微软雅黑"/>
      <charset val="134"/>
    </font>
    <font>
      <sz val="10"/>
      <color rgb="FF000000"/>
      <name val="微软雅黑"/>
      <charset val="134"/>
    </font>
    <font>
      <b/>
      <sz val="10"/>
      <color rgb="FFFF0000"/>
      <name val="微软雅黑"/>
      <charset val="134"/>
    </font>
    <font>
      <sz val="12"/>
      <color rgb="FFFF0000"/>
      <name val="微软雅黑"/>
      <charset val="134"/>
    </font>
    <font>
      <sz val="10"/>
      <color rgb="FFFF0000"/>
      <name val="微软雅黑"/>
      <charset val="134"/>
    </font>
    <font>
      <sz val="10"/>
      <name val="微软雅黑"/>
      <charset val="134"/>
    </font>
    <font>
      <sz val="14"/>
      <color theme="1"/>
      <name val="微软雅黑"/>
      <charset val="134"/>
    </font>
    <font>
      <b/>
      <sz val="24"/>
      <color rgb="FFC00000"/>
      <name val="微软雅黑"/>
      <charset val="134"/>
    </font>
    <font>
      <b/>
      <sz val="14"/>
      <color theme="0"/>
      <name val="微软雅黑"/>
      <charset val="134"/>
    </font>
    <font>
      <b/>
      <sz val="14"/>
      <color rgb="FFC00000"/>
      <name val="微软雅黑"/>
      <charset val="134"/>
    </font>
    <font>
      <b/>
      <sz val="12"/>
      <color rgb="FFFFFFFF"/>
      <name val="微软雅黑"/>
      <charset val="134"/>
    </font>
    <font>
      <sz val="10"/>
      <color rgb="FF1F2329"/>
      <name val="微软雅黑"/>
      <charset val="134"/>
    </font>
    <font>
      <b/>
      <sz val="16"/>
      <color theme="0"/>
      <name val="微软雅黑"/>
      <charset val="134"/>
    </font>
    <font>
      <b/>
      <sz val="14"/>
      <color rgb="FFFF0000"/>
      <name val="微软雅黑"/>
      <charset val="134"/>
    </font>
    <font>
      <sz val="11"/>
      <name val="宋体"/>
      <charset val="134"/>
      <scheme val="minor"/>
    </font>
    <font>
      <sz val="12"/>
      <name val="宋体"/>
      <charset val="134"/>
      <scheme val="minor"/>
    </font>
    <font>
      <sz val="11"/>
      <color rgb="FF000000"/>
      <name val="KaiTi"/>
      <charset val="134"/>
    </font>
    <font>
      <sz val="11"/>
      <color theme="1"/>
      <name val="KaiTi"/>
      <charset val="134"/>
    </font>
    <font>
      <sz val="12"/>
      <color rgb="FF000000"/>
      <name val="宋体"/>
      <charset val="134"/>
    </font>
    <font>
      <sz val="11"/>
      <name val="宋体"/>
      <charset val="134"/>
    </font>
    <font>
      <sz val="10"/>
      <name val="宋体"/>
      <charset val="134"/>
    </font>
    <font>
      <sz val="11"/>
      <color rgb="FFFF0000"/>
      <name val="宋体"/>
      <charset val="134"/>
      <scheme val="minor"/>
    </font>
    <font>
      <sz val="11"/>
      <name val="KaiTi"/>
      <charset val="134"/>
    </font>
    <font>
      <sz val="10"/>
      <name val="宋体"/>
      <charset val="134"/>
      <scheme val="minor"/>
    </font>
    <font>
      <sz val="20"/>
      <color theme="1"/>
      <name val="微软雅黑"/>
      <charset val="134"/>
    </font>
    <font>
      <sz val="18"/>
      <color theme="1"/>
      <name val="微软雅黑"/>
      <charset val="134"/>
    </font>
    <font>
      <b/>
      <sz val="18"/>
      <color theme="1"/>
      <name val="微软雅黑"/>
      <charset val="134"/>
    </font>
    <font>
      <b/>
      <sz val="20"/>
      <color rgb="FFC00000"/>
      <name val="微软雅黑"/>
      <charset val="134"/>
    </font>
    <font>
      <b/>
      <sz val="18"/>
      <color rgb="FFC00000"/>
      <name val="微软雅黑"/>
      <charset val="134"/>
    </font>
    <font>
      <b/>
      <sz val="16"/>
      <color theme="1"/>
      <name val="微软雅黑"/>
      <charset val="134"/>
    </font>
    <font>
      <b/>
      <sz val="12"/>
      <name val="微软雅黑"/>
      <charset val="134"/>
    </font>
    <font>
      <b/>
      <sz val="16"/>
      <name val="微软雅黑"/>
      <charset val="134"/>
    </font>
    <font>
      <b/>
      <sz val="11"/>
      <name val="微软雅黑"/>
      <charset val="134"/>
    </font>
    <font>
      <b/>
      <u/>
      <sz val="12"/>
      <color rgb="FFFF0000"/>
      <name val="微软雅黑"/>
      <charset val="134"/>
    </font>
    <font>
      <b/>
      <sz val="12"/>
      <color rgb="FF000000"/>
      <name val="微软雅黑"/>
      <charset val="134"/>
    </font>
    <font>
      <b/>
      <sz val="26"/>
      <color rgb="FFEB654B"/>
      <name val="微软雅黑"/>
      <charset val="134"/>
    </font>
    <font>
      <sz val="26"/>
      <color rgb="FFEB654B"/>
      <name val="宋体"/>
      <charset val="134"/>
      <scheme val="minor"/>
    </font>
    <font>
      <sz val="14"/>
      <name val="微软雅黑"/>
      <charset val="134"/>
    </font>
    <font>
      <sz val="14"/>
      <color rgb="FFFF0000"/>
      <name val="微软雅黑"/>
      <charset val="134"/>
    </font>
    <font>
      <b/>
      <u/>
      <sz val="14"/>
      <color rgb="FFF54A45"/>
      <name val="微软雅黑"/>
      <charset val="134"/>
    </font>
    <font>
      <b/>
      <sz val="20"/>
      <color theme="1"/>
      <name val="宋体"/>
      <charset val="134"/>
      <scheme val="minor"/>
    </font>
    <font>
      <sz val="18"/>
      <color theme="1"/>
      <name val="宋体"/>
      <charset val="134"/>
      <scheme val="minor"/>
    </font>
    <font>
      <sz val="16"/>
      <color theme="1"/>
      <name val="微软雅黑"/>
      <charset val="134"/>
    </font>
    <font>
      <b/>
      <sz val="48"/>
      <color rgb="FFFF6238"/>
      <name val="微软雅黑"/>
      <charset val="134"/>
    </font>
    <font>
      <b/>
      <sz val="36"/>
      <color rgb="FFFF6238"/>
      <name val="微软雅黑"/>
      <charset val="134"/>
    </font>
    <font>
      <b/>
      <sz val="24"/>
      <color rgb="FFFF6C0D"/>
      <name val="微软雅黑"/>
      <charset val="134"/>
    </font>
    <font>
      <b/>
      <sz val="20"/>
      <color rgb="FFFFFFFF"/>
      <name val="微软雅黑"/>
      <charset val="134"/>
    </font>
    <font>
      <b/>
      <sz val="20"/>
      <color theme="0"/>
      <name val="微软雅黑"/>
      <charset val="134"/>
    </font>
    <font>
      <b/>
      <sz val="18"/>
      <color rgb="FF000000"/>
      <name val="微软雅黑"/>
      <charset val="134"/>
    </font>
    <font>
      <b/>
      <sz val="18"/>
      <name val="微软雅黑"/>
      <charset val="134"/>
    </font>
    <font>
      <sz val="18"/>
      <name val="微软雅黑"/>
      <charset val="134"/>
    </font>
    <font>
      <sz val="16"/>
      <name val="微软雅黑"/>
      <charset val="134"/>
    </font>
    <font>
      <b/>
      <sz val="20"/>
      <color theme="1"/>
      <name val="微软雅黑"/>
      <charset val="134"/>
    </font>
    <font>
      <sz val="22"/>
      <color theme="1"/>
      <name val="微软雅黑"/>
      <charset val="134"/>
    </font>
    <font>
      <sz val="26"/>
      <color theme="0"/>
      <name val="微软雅黑"/>
      <charset val="134"/>
    </font>
    <font>
      <b/>
      <sz val="24"/>
      <color theme="1"/>
      <name val="微软雅黑"/>
      <charset val="134"/>
    </font>
    <font>
      <sz val="24"/>
      <color theme="1"/>
      <name val="微软雅黑"/>
      <charset val="134"/>
    </font>
    <font>
      <b/>
      <sz val="18"/>
      <color rgb="FFFF0000"/>
      <name val="微软雅黑"/>
      <charset val="134"/>
    </font>
    <font>
      <b/>
      <sz val="26"/>
      <color theme="0"/>
      <name val="微软雅黑"/>
      <charset val="134"/>
    </font>
    <font>
      <b/>
      <sz val="26"/>
      <color rgb="FF000000"/>
      <name val="微软雅黑"/>
      <charset val="134"/>
    </font>
    <font>
      <sz val="24"/>
      <color rgb="FF000000"/>
      <name val="微软雅黑"/>
      <charset val="134"/>
    </font>
    <font>
      <sz val="18"/>
      <color rgb="FF000000"/>
      <name val="微软雅黑"/>
      <charset val="134"/>
    </font>
    <font>
      <b/>
      <sz val="26"/>
      <color rgb="FFFF0000"/>
      <name val="微软雅黑"/>
      <charset val="134"/>
    </font>
    <font>
      <b/>
      <sz val="16"/>
      <color rgb="FFFF0000"/>
      <name val="微软雅黑"/>
      <charset val="134"/>
    </font>
    <font>
      <sz val="20"/>
      <color theme="0"/>
      <name val="微软雅黑"/>
      <charset val="134"/>
    </font>
    <font>
      <b/>
      <sz val="24"/>
      <color rgb="FFFF0000"/>
      <name val="微软雅黑"/>
      <charset val="134"/>
    </font>
    <font>
      <b/>
      <sz val="14"/>
      <color theme="1"/>
      <name val="微软雅黑"/>
      <charset val="134"/>
    </font>
    <font>
      <b/>
      <sz val="18"/>
      <color rgb="FFFFFFFF"/>
      <name val="微软雅黑"/>
      <charset val="134"/>
    </font>
    <font>
      <sz val="12"/>
      <color rgb="FFFF6238"/>
      <name val="微软雅黑"/>
      <charset val="134"/>
    </font>
    <font>
      <b/>
      <sz val="18"/>
      <color theme="0"/>
      <name val="微软雅黑"/>
      <charset val="134"/>
    </font>
    <font>
      <b/>
      <sz val="14"/>
      <name val="微软雅黑"/>
      <charset val="134"/>
    </font>
    <font>
      <b/>
      <sz val="14"/>
      <color rgb="FFED7D31"/>
      <name val="微软雅黑"/>
      <charset val="134"/>
    </font>
    <font>
      <sz val="11"/>
      <color theme="1"/>
      <name val="宋体"/>
      <charset val="134"/>
    </font>
    <font>
      <u/>
      <sz val="11"/>
      <color theme="1"/>
      <name val="宋体"/>
      <charset val="134"/>
      <scheme val="minor"/>
    </font>
    <font>
      <b/>
      <sz val="16"/>
      <color theme="5"/>
      <name val="微软雅黑"/>
      <charset val="134"/>
    </font>
    <font>
      <u/>
      <sz val="16"/>
      <color theme="5"/>
      <name val="微软雅黑"/>
      <charset val="134"/>
    </font>
    <font>
      <b/>
      <sz val="14"/>
      <color theme="5"/>
      <name val="微软雅黑"/>
      <charset val="134"/>
    </font>
    <font>
      <sz val="11"/>
      <color theme="5"/>
      <name val="宋体"/>
      <charset val="134"/>
      <scheme val="minor"/>
    </font>
    <font>
      <u/>
      <sz val="11"/>
      <color theme="5"/>
      <name val="宋体"/>
      <charset val="134"/>
      <scheme val="minor"/>
    </font>
    <font>
      <sz val="18"/>
      <color rgb="FFFFFFFF"/>
      <name val="微软雅黑"/>
      <charset val="134"/>
    </font>
    <font>
      <b/>
      <sz val="13"/>
      <color rgb="FF000000"/>
      <name val="微软雅黑"/>
      <charset val="134"/>
    </font>
    <font>
      <sz val="13"/>
      <color rgb="FF000000"/>
      <name val="微软雅黑"/>
      <charset val="134"/>
    </font>
    <font>
      <sz val="14"/>
      <color rgb="FF000000"/>
      <name val="微软雅黑"/>
      <charset val="134"/>
    </font>
    <font>
      <b/>
      <sz val="18"/>
      <color rgb="FF00B050"/>
      <name val="微软雅黑"/>
      <charset val="134"/>
    </font>
    <font>
      <sz val="13"/>
      <name val="微软雅黑"/>
      <charset val="134"/>
    </font>
    <font>
      <u/>
      <sz val="12"/>
      <color rgb="FF000000"/>
      <name val="微软雅黑"/>
      <charset val="134"/>
    </font>
    <font>
      <b/>
      <u/>
      <sz val="12"/>
      <color rgb="FF000000"/>
      <name val="微软雅黑"/>
      <charset val="134"/>
    </font>
    <font>
      <b/>
      <sz val="11"/>
      <color rgb="FF000000"/>
      <name val="宋体"/>
      <charset val="134"/>
      <scheme val="minor"/>
    </font>
    <font>
      <b/>
      <u/>
      <sz val="11"/>
      <color theme="4" tint="-0.249977111117893"/>
      <name val="宋体"/>
      <charset val="134"/>
    </font>
    <font>
      <u/>
      <sz val="11"/>
      <color theme="4" tint="-0.249977111117893"/>
      <name val="宋体"/>
      <charset val="134"/>
    </font>
    <font>
      <b/>
      <sz val="11"/>
      <color theme="1"/>
      <name val="宋体"/>
      <charset val="134"/>
      <scheme val="minor"/>
    </font>
    <font>
      <sz val="14"/>
      <color rgb="FFFF0000"/>
      <name val="宋体"/>
      <charset val="134"/>
    </font>
    <font>
      <sz val="11"/>
      <color rgb="FFFF0000"/>
      <name val="宋体"/>
      <charset val="134"/>
    </font>
    <font>
      <u/>
      <sz val="11"/>
      <color rgb="FFFF0000"/>
      <name val="宋体"/>
      <charset val="134"/>
    </font>
    <font>
      <b/>
      <sz val="28"/>
      <color rgb="FFFF6238"/>
      <name val="微软雅黑"/>
      <charset val="134"/>
    </font>
    <font>
      <b/>
      <sz val="16"/>
      <color rgb="FF000000"/>
      <name val="微软雅黑"/>
      <charset val="134"/>
    </font>
    <font>
      <b/>
      <sz val="14"/>
      <color rgb="FFFFFFFF"/>
      <name val="微软雅黑"/>
      <charset val="134"/>
    </font>
    <font>
      <sz val="16"/>
      <color rgb="FF000000"/>
      <name val="微软雅黑"/>
      <charset val="134"/>
    </font>
    <font>
      <b/>
      <sz val="20"/>
      <color rgb="FF000000"/>
      <name val="微软雅黑"/>
      <charset val="134"/>
    </font>
    <font>
      <sz val="16"/>
      <color rgb="FFFF6238"/>
      <name val="微软雅黑"/>
      <charset val="134"/>
    </font>
    <font>
      <b/>
      <sz val="26"/>
      <color rgb="FFFF6238"/>
      <name val="微软雅黑"/>
      <charset val="134"/>
    </font>
    <font>
      <sz val="16"/>
      <color rgb="FFFF0000"/>
      <name val="微软雅黑"/>
      <charset val="134"/>
    </font>
    <font>
      <u/>
      <sz val="16"/>
      <color rgb="FF800080"/>
      <name val="微软雅黑"/>
      <charset val="134"/>
    </font>
    <font>
      <b/>
      <sz val="16"/>
      <color rgb="FFFFFFFF"/>
      <name val="微软雅黑"/>
      <charset val="134"/>
    </font>
    <font>
      <b/>
      <sz val="22"/>
      <color rgb="FF000000"/>
      <name val="微软雅黑"/>
      <charset val="134"/>
    </font>
    <font>
      <sz val="20"/>
      <color rgb="FF000000"/>
      <name val="微软雅黑"/>
      <charset val="134"/>
    </font>
    <font>
      <b/>
      <sz val="36"/>
      <color rgb="FFF35D65"/>
      <name val="微软雅黑"/>
      <charset val="134"/>
    </font>
    <font>
      <b/>
      <sz val="24"/>
      <color rgb="FFF35D65"/>
      <name val="微软雅黑"/>
      <charset val="134"/>
    </font>
    <font>
      <b/>
      <sz val="20"/>
      <name val="微软雅黑"/>
      <charset val="134"/>
    </font>
    <font>
      <b/>
      <sz val="20"/>
      <color rgb="FF00B0F0"/>
      <name val="微软雅黑"/>
      <charset val="134"/>
    </font>
    <font>
      <b/>
      <sz val="20"/>
      <color rgb="FFFF0000"/>
      <name val="微软雅黑"/>
      <charset val="134"/>
    </font>
    <font>
      <b/>
      <sz val="24"/>
      <name val="微软雅黑"/>
      <charset val="134"/>
    </font>
    <font>
      <b/>
      <sz val="24"/>
      <color rgb="FF00B0F0"/>
      <name val="微软雅黑"/>
      <charset val="134"/>
    </font>
    <font>
      <b/>
      <sz val="18"/>
      <color rgb="FF00B0F0"/>
      <name val="微软雅黑"/>
      <charset val="134"/>
    </font>
    <font>
      <sz val="22"/>
      <name val="微软雅黑"/>
      <charset val="134"/>
    </font>
    <font>
      <b/>
      <sz val="36"/>
      <color theme="0"/>
      <name val="微软雅黑"/>
      <charset val="134"/>
    </font>
    <font>
      <b/>
      <sz val="26"/>
      <color theme="1"/>
      <name val="微软雅黑"/>
      <charset val="134"/>
    </font>
    <font>
      <u/>
      <sz val="16"/>
      <color rgb="FFFFC000"/>
      <name val="微软雅黑"/>
      <charset val="134"/>
    </font>
    <font>
      <b/>
      <sz val="22"/>
      <name val="微软雅黑"/>
      <charset val="134"/>
    </font>
    <font>
      <sz val="22"/>
      <color rgb="FF000000"/>
      <name val="微软雅黑"/>
      <charset val="134"/>
    </font>
    <font>
      <sz val="22"/>
      <color theme="1"/>
      <name val="宋体"/>
      <charset val="134"/>
      <scheme val="minor"/>
    </font>
    <font>
      <b/>
      <sz val="22"/>
      <color theme="1"/>
      <name val="微软雅黑"/>
      <charset val="134"/>
    </font>
    <font>
      <b/>
      <sz val="22"/>
      <color rgb="FF00B0F0"/>
      <name val="微软雅黑"/>
      <charset val="134"/>
    </font>
    <font>
      <b/>
      <sz val="28"/>
      <color rgb="FFFFFFFF"/>
      <name val="微软雅黑"/>
      <charset val="134"/>
    </font>
    <font>
      <b/>
      <sz val="36"/>
      <color rgb="FFEB7594"/>
      <name val="微软雅黑"/>
      <charset val="134"/>
    </font>
    <font>
      <sz val="18"/>
      <color rgb="FFFF0000"/>
      <name val="微软雅黑"/>
      <charset val="134"/>
    </font>
    <font>
      <b/>
      <sz val="16"/>
      <color rgb="FF00B0F0"/>
      <name val="微软雅黑"/>
      <charset val="134"/>
    </font>
    <font>
      <b/>
      <sz val="22"/>
      <color rgb="FFEB7594"/>
      <name val="微软雅黑"/>
      <charset val="134"/>
    </font>
    <font>
      <b/>
      <sz val="48"/>
      <color rgb="FFEB7594"/>
      <name val="微软雅黑"/>
      <charset val="134"/>
    </font>
    <font>
      <b/>
      <sz val="22"/>
      <color rgb="FFF35D65"/>
      <name val="微软雅黑"/>
      <charset val="134"/>
    </font>
    <font>
      <sz val="28"/>
      <color theme="1"/>
      <name val="微软雅黑"/>
      <charset val="134"/>
    </font>
    <font>
      <sz val="20"/>
      <name val="微软雅黑"/>
      <charset val="134"/>
    </font>
    <font>
      <b/>
      <sz val="22"/>
      <color theme="0"/>
      <name val="微软雅黑"/>
      <charset val="134"/>
    </font>
    <font>
      <sz val="26"/>
      <color theme="1"/>
      <name val="微软雅黑"/>
      <charset val="134"/>
    </font>
    <font>
      <b/>
      <sz val="44"/>
      <color rgb="FFFF0000"/>
      <name val="微软雅黑"/>
      <charset val="134"/>
    </font>
    <font>
      <b/>
      <sz val="28"/>
      <color rgb="FFFF0000"/>
      <name val="微软雅黑"/>
      <charset val="134"/>
    </font>
    <font>
      <b/>
      <sz val="48"/>
      <color theme="1"/>
      <name val="微软雅黑"/>
      <charset val="134"/>
    </font>
    <font>
      <b/>
      <sz val="26"/>
      <color rgb="FFFFFFFF"/>
      <name val="微软雅黑"/>
      <charset val="134"/>
    </font>
    <font>
      <sz val="26"/>
      <color theme="1"/>
      <name val="宋体"/>
      <charset val="134"/>
      <scheme val="minor"/>
    </font>
    <font>
      <sz val="26"/>
      <name val="微软雅黑"/>
      <charset val="134"/>
    </font>
    <font>
      <b/>
      <sz val="20"/>
      <color rgb="FFFF8325"/>
      <name val="微软雅黑"/>
      <charset val="134"/>
    </font>
    <font>
      <sz val="11"/>
      <color rgb="FFFF0000"/>
      <name val="微软雅黑"/>
      <charset val="134"/>
    </font>
    <font>
      <b/>
      <sz val="12"/>
      <color theme="0"/>
      <name val="微软雅黑"/>
      <charset val="134"/>
    </font>
    <font>
      <b/>
      <sz val="12"/>
      <color rgb="FFFF6238"/>
      <name val="微软雅黑"/>
      <charset val="134"/>
    </font>
    <font>
      <b/>
      <sz val="14"/>
      <color rgb="FFFF6238"/>
      <name val="微软雅黑"/>
      <charset val="134"/>
    </font>
    <font>
      <b/>
      <sz val="11"/>
      <color rgb="FFC00000"/>
      <name val="微软雅黑"/>
      <charset val="134"/>
    </font>
    <font>
      <b/>
      <sz val="36"/>
      <color rgb="FF373C43"/>
      <name val="微软雅黑"/>
      <charset val="134"/>
    </font>
    <font>
      <sz val="16"/>
      <color rgb="FF373C43"/>
      <name val="微软雅黑"/>
      <charset val="134"/>
    </font>
    <font>
      <b/>
      <sz val="16"/>
      <color rgb="FF373C43"/>
      <name val="微软雅黑"/>
      <charset val="134"/>
    </font>
    <font>
      <sz val="20"/>
      <color rgb="FFFF0000"/>
      <name val="微软雅黑"/>
      <charset val="134"/>
    </font>
    <font>
      <b/>
      <sz val="23"/>
      <color rgb="FF21A9B8"/>
      <name val="微软雅黑"/>
      <charset val="134"/>
    </font>
    <font>
      <sz val="20"/>
      <color theme="1"/>
      <name val="宋体"/>
      <charset val="134"/>
      <scheme val="minor"/>
    </font>
    <font>
      <sz val="16"/>
      <name val="宋体"/>
      <charset val="134"/>
      <scheme val="minor"/>
    </font>
    <font>
      <u/>
      <sz val="11"/>
      <color rgb="FF800080"/>
      <name val="宋体"/>
      <charset val="134"/>
      <scheme val="minor"/>
    </font>
    <font>
      <sz val="11"/>
      <color theme="0"/>
      <name val="宋体"/>
      <charset val="134"/>
      <scheme val="minor"/>
    </font>
    <font>
      <b/>
      <sz val="14"/>
      <color rgb="FF000000"/>
      <name val="微软雅黑"/>
      <charset val="134"/>
    </font>
    <font>
      <b/>
      <sz val="14"/>
      <color rgb="FFFF0000"/>
      <name val="宋体"/>
      <charset val="134"/>
      <scheme val="minor"/>
    </font>
    <font>
      <u/>
      <sz val="11"/>
      <color rgb="FF0000FF"/>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0"/>
      <name val="Geneva"/>
      <charset val="0"/>
    </font>
    <font>
      <sz val="12"/>
      <name val="宋体"/>
      <charset val="134"/>
    </font>
    <font>
      <sz val="11"/>
      <color indexed="8"/>
      <name val="宋体"/>
      <charset val="134"/>
    </font>
    <font>
      <sz val="11"/>
      <color indexed="8"/>
      <name val="等线"/>
      <charset val="134"/>
    </font>
    <font>
      <sz val="11"/>
      <color indexed="9"/>
      <name val="新細明體"/>
      <charset val="134"/>
    </font>
    <font>
      <sz val="10"/>
      <color indexed="8"/>
      <name val="Arial"/>
      <charset val="0"/>
    </font>
    <font>
      <sz val="12"/>
      <color theme="1"/>
      <name val="宋体"/>
      <charset val="134"/>
      <scheme val="minor"/>
    </font>
    <font>
      <sz val="10"/>
      <name val="Arial"/>
      <charset val="0"/>
    </font>
    <font>
      <sz val="11"/>
      <color theme="1"/>
      <name val="Tahoma"/>
      <charset val="134"/>
    </font>
    <font>
      <sz val="11"/>
      <color indexed="9"/>
      <name val="宋体"/>
      <charset val="134"/>
    </font>
    <font>
      <b/>
      <sz val="12"/>
      <color rgb="FFC00000"/>
      <name val="微软雅黑"/>
      <charset val="134"/>
    </font>
    <font>
      <b/>
      <sz val="10"/>
      <color rgb="FF00B0F0"/>
      <name val="微软雅黑"/>
      <charset val="134"/>
    </font>
    <font>
      <sz val="9"/>
      <color rgb="FFFF0000"/>
      <name val="微软雅黑"/>
      <charset val="134"/>
    </font>
    <font>
      <b/>
      <sz val="11"/>
      <color rgb="FFFF0000"/>
      <name val="微软雅黑"/>
      <charset val="134"/>
    </font>
  </fonts>
  <fills count="67">
    <fill>
      <patternFill patternType="none"/>
    </fill>
    <fill>
      <patternFill patternType="gray125"/>
    </fill>
    <fill>
      <patternFill patternType="solid">
        <fgColor rgb="FFDCF6F9"/>
        <bgColor indexed="64"/>
      </patternFill>
    </fill>
    <fill>
      <patternFill patternType="solid">
        <fgColor rgb="FF21A9B8"/>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4" tint="0.599993896298105"/>
        <bgColor indexed="64"/>
      </patternFill>
    </fill>
    <fill>
      <patternFill patternType="solid">
        <fgColor theme="0"/>
        <bgColor indexed="64"/>
      </patternFill>
    </fill>
    <fill>
      <patternFill patternType="solid">
        <fgColor rgb="FF255DDA"/>
        <bgColor indexed="64"/>
      </patternFill>
    </fill>
    <fill>
      <patternFill patternType="solid">
        <fgColor rgb="FFFFC000"/>
        <bgColor indexed="64"/>
      </patternFill>
    </fill>
    <fill>
      <patternFill patternType="solid">
        <fgColor theme="9"/>
        <bgColor indexed="64"/>
      </patternFill>
    </fill>
    <fill>
      <patternFill patternType="solid">
        <fgColor theme="4"/>
        <bgColor indexed="64"/>
      </patternFill>
    </fill>
    <fill>
      <patternFill patternType="solid">
        <fgColor theme="2" tint="-0.25"/>
        <bgColor indexed="64"/>
      </patternFill>
    </fill>
    <fill>
      <patternFill patternType="solid">
        <fgColor rgb="FFFFFFFF"/>
        <bgColor indexed="64"/>
      </patternFill>
    </fill>
    <fill>
      <patternFill patternType="solid">
        <fgColor rgb="FF205DDA"/>
        <bgColor indexed="64"/>
      </patternFill>
    </fill>
    <fill>
      <patternFill patternType="solid">
        <fgColor rgb="FF00B0F0"/>
        <bgColor indexed="64"/>
      </patternFill>
    </fill>
    <fill>
      <patternFill patternType="solid">
        <fgColor theme="0"/>
        <bgColor rgb="FFFFFFFF"/>
      </patternFill>
    </fill>
    <fill>
      <patternFill patternType="solid">
        <fgColor theme="0"/>
        <bgColor rgb="FFFF0000"/>
      </patternFill>
    </fill>
    <fill>
      <patternFill patternType="solid">
        <fgColor rgb="FFFFFF00"/>
        <bgColor indexed="64"/>
      </patternFill>
    </fill>
    <fill>
      <patternFill patternType="solid">
        <fgColor rgb="FFEB654B"/>
        <bgColor indexed="64"/>
      </patternFill>
    </fill>
    <fill>
      <patternFill patternType="solid">
        <fgColor rgb="FFFFECE7"/>
        <bgColor indexed="64"/>
      </patternFill>
    </fill>
    <fill>
      <patternFill patternType="solid">
        <fgColor rgb="FFFF6238"/>
        <bgColor indexed="64"/>
      </patternFill>
    </fill>
    <fill>
      <patternFill patternType="solid">
        <fgColor rgb="FFFDEDE3"/>
        <bgColor indexed="64"/>
      </patternFill>
    </fill>
    <fill>
      <patternFill patternType="solid">
        <fgColor rgb="FFF35D65"/>
        <bgColor indexed="64"/>
      </patternFill>
    </fill>
    <fill>
      <patternFill patternType="solid">
        <fgColor rgb="FFFD5C0C"/>
        <bgColor indexed="64"/>
      </patternFill>
    </fill>
    <fill>
      <patternFill patternType="solid">
        <fgColor rgb="FFEB7594"/>
        <bgColor indexed="64"/>
      </patternFill>
    </fill>
    <fill>
      <patternFill patternType="solid">
        <fgColor rgb="FFFEF5F8"/>
        <bgColor indexed="64"/>
      </patternFill>
    </fill>
    <fill>
      <patternFill patternType="solid">
        <fgColor rgb="FFEB6D29"/>
        <bgColor indexed="64"/>
      </patternFill>
    </fill>
    <fill>
      <patternFill patternType="solid">
        <fgColor rgb="FFE8512E"/>
        <bgColor indexed="64"/>
      </patternFill>
    </fill>
    <fill>
      <patternFill patternType="solid">
        <fgColor rgb="FFFF8325"/>
        <bgColor indexed="64"/>
      </patternFill>
    </fill>
    <fill>
      <patternFill patternType="solid">
        <fgColor rgb="FFFCE4D6"/>
        <bgColor indexed="64"/>
      </patternFill>
    </fill>
    <fill>
      <patternFill patternType="solid">
        <fgColor theme="5" tint="0.4"/>
        <bgColor indexed="64"/>
      </patternFill>
    </fill>
    <fill>
      <patternFill patternType="solid">
        <fgColor rgb="FFF5C32D"/>
        <bgColor indexed="64"/>
      </patternFill>
    </fill>
    <fill>
      <patternFill patternType="solid">
        <fgColor rgb="FF6B71F4"/>
        <bgColor indexed="64"/>
      </patternFill>
    </fill>
    <fill>
      <patternFill patternType="solid">
        <fgColor rgb="FFF5598D"/>
        <bgColor indexed="64"/>
      </patternFill>
    </fill>
    <fill>
      <patternFill patternType="solid">
        <fgColor rgb="FFFFF258"/>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51170384838"/>
        <bgColor indexed="64"/>
      </patternFill>
    </fill>
    <fill>
      <patternFill patternType="solid">
        <fgColor theme="4" tint="0.399945066682943"/>
        <bgColor indexed="64"/>
      </patternFill>
    </fill>
    <fill>
      <patternFill patternType="solid">
        <fgColor theme="5"/>
        <bgColor indexed="64"/>
      </patternFill>
    </fill>
    <fill>
      <patternFill patternType="solid">
        <fgColor theme="5" tint="0.799951170384838"/>
        <bgColor indexed="64"/>
      </patternFill>
    </fill>
    <fill>
      <patternFill patternType="solid">
        <fgColor theme="5" tint="0.599993896298105"/>
        <bgColor indexed="64"/>
      </patternFill>
    </fill>
    <fill>
      <patternFill patternType="solid">
        <fgColor theme="5" tint="0.399945066682943"/>
        <bgColor indexed="64"/>
      </patternFill>
    </fill>
    <fill>
      <patternFill patternType="solid">
        <fgColor theme="6"/>
        <bgColor indexed="64"/>
      </patternFill>
    </fill>
    <fill>
      <patternFill patternType="solid">
        <fgColor theme="6" tint="0.799951170384838"/>
        <bgColor indexed="64"/>
      </patternFill>
    </fill>
    <fill>
      <patternFill patternType="solid">
        <fgColor theme="6" tint="0.599993896298105"/>
        <bgColor indexed="64"/>
      </patternFill>
    </fill>
    <fill>
      <patternFill patternType="solid">
        <fgColor theme="6" tint="0.399945066682943"/>
        <bgColor indexed="64"/>
      </patternFill>
    </fill>
    <fill>
      <patternFill patternType="solid">
        <fgColor theme="7"/>
        <bgColor indexed="64"/>
      </patternFill>
    </fill>
    <fill>
      <patternFill patternType="solid">
        <fgColor theme="7" tint="0.799951170384838"/>
        <bgColor indexed="64"/>
      </patternFill>
    </fill>
    <fill>
      <patternFill patternType="solid">
        <fgColor theme="7" tint="0.399945066682943"/>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93896298105"/>
        <bgColor indexed="64"/>
      </patternFill>
    </fill>
    <fill>
      <patternFill patternType="solid">
        <fgColor theme="8" tint="0.399945066682943"/>
        <bgColor indexed="64"/>
      </patternFill>
    </fill>
    <fill>
      <patternFill patternType="solid">
        <fgColor theme="9" tint="0.799951170384838"/>
        <bgColor indexed="64"/>
      </patternFill>
    </fill>
    <fill>
      <patternFill patternType="solid">
        <fgColor theme="9" tint="0.599993896298105"/>
        <bgColor indexed="64"/>
      </patternFill>
    </fill>
    <fill>
      <patternFill patternType="solid">
        <fgColor theme="9" tint="0.399945066682943"/>
        <bgColor indexed="64"/>
      </patternFill>
    </fill>
    <fill>
      <patternFill patternType="solid">
        <fgColor indexed="22"/>
        <bgColor indexed="64"/>
      </patternFill>
    </fill>
    <fill>
      <patternFill patternType="solid">
        <fgColor indexed="53"/>
        <bgColor indexed="64"/>
      </patternFill>
    </fill>
    <fill>
      <patternFill patternType="solid">
        <fgColor indexed="57"/>
        <bgColor indexed="64"/>
      </patternFill>
    </fill>
  </fills>
  <borders count="657">
    <border>
      <left/>
      <right/>
      <top/>
      <bottom/>
      <diagonal/>
    </border>
    <border>
      <left style="medium">
        <color rgb="FF21A9B8"/>
      </left>
      <right/>
      <top style="medium">
        <color rgb="FF21A9B8"/>
      </top>
      <bottom/>
      <diagonal/>
    </border>
    <border>
      <left/>
      <right/>
      <top style="medium">
        <color rgb="FF21A9B8"/>
      </top>
      <bottom/>
      <diagonal/>
    </border>
    <border>
      <left/>
      <right style="medium">
        <color rgb="FF21A9B8"/>
      </right>
      <top style="medium">
        <color rgb="FF21A9B8"/>
      </top>
      <bottom/>
      <diagonal/>
    </border>
    <border>
      <left style="medium">
        <color rgb="FF21A9B8"/>
      </left>
      <right style="dashed">
        <color rgb="FF21A9B8"/>
      </right>
      <top/>
      <bottom style="dashed">
        <color rgb="FF21A9B8"/>
      </bottom>
      <diagonal/>
    </border>
    <border>
      <left style="dashed">
        <color rgb="FF21A9B8"/>
      </left>
      <right style="dashed">
        <color rgb="FF21A9B8"/>
      </right>
      <top/>
      <bottom style="dashed">
        <color rgb="FF21A9B8"/>
      </bottom>
      <diagonal/>
    </border>
    <border>
      <left style="dashed">
        <color rgb="FF21A9B8"/>
      </left>
      <right style="medium">
        <color rgb="FF21A9B8"/>
      </right>
      <top/>
      <bottom style="dashed">
        <color rgb="FF21A9B8"/>
      </bottom>
      <diagonal/>
    </border>
    <border>
      <left style="medium">
        <color rgb="FF21A9B8"/>
      </left>
      <right style="dashed">
        <color rgb="FF21A9B8"/>
      </right>
      <top style="dashed">
        <color rgb="FF21A9B8"/>
      </top>
      <bottom style="dashed">
        <color rgb="FF21A9B8"/>
      </bottom>
      <diagonal/>
    </border>
    <border>
      <left style="dashed">
        <color rgb="FF21A9B8"/>
      </left>
      <right style="dashed">
        <color rgb="FF21A9B8"/>
      </right>
      <top style="dashed">
        <color rgb="FF21A9B8"/>
      </top>
      <bottom style="dashed">
        <color rgb="FF21A9B8"/>
      </bottom>
      <diagonal/>
    </border>
    <border>
      <left style="dashed">
        <color rgb="FF21A9B8"/>
      </left>
      <right style="medium">
        <color rgb="FF21A9B8"/>
      </right>
      <top style="dashed">
        <color rgb="FF21A9B8"/>
      </top>
      <bottom style="dashed">
        <color rgb="FF21A9B8"/>
      </bottom>
      <diagonal/>
    </border>
    <border>
      <left style="medium">
        <color rgb="FF21A9B8"/>
      </left>
      <right style="dashed">
        <color rgb="FF21A9B8"/>
      </right>
      <top style="dashed">
        <color rgb="FF21A9B8"/>
      </top>
      <bottom style="medium">
        <color rgb="FF21A9B8"/>
      </bottom>
      <diagonal/>
    </border>
    <border>
      <left style="dashed">
        <color rgb="FF21A9B8"/>
      </left>
      <right style="dashed">
        <color rgb="FF21A9B8"/>
      </right>
      <top style="dashed">
        <color rgb="FF21A9B8"/>
      </top>
      <bottom style="medium">
        <color rgb="FF21A9B8"/>
      </bottom>
      <diagonal/>
    </border>
    <border>
      <left style="dashed">
        <color rgb="FF21A9B8"/>
      </left>
      <right style="medium">
        <color rgb="FF21A9B8"/>
      </right>
      <top style="dashed">
        <color rgb="FF21A9B8"/>
      </top>
      <bottom style="medium">
        <color rgb="FF21A9B8"/>
      </bottom>
      <diagonal/>
    </border>
    <border>
      <left style="thin">
        <color theme="9" tint="-0.499984740745262"/>
      </left>
      <right/>
      <top/>
      <bottom style="thin">
        <color theme="9" tint="-0.499984740745262"/>
      </bottom>
      <diagonal/>
    </border>
    <border>
      <left style="thin">
        <color theme="9" tint="-0.499984740745262"/>
      </left>
      <right style="thin">
        <color theme="9" tint="-0.499984740745262"/>
      </right>
      <top/>
      <bottom style="thin">
        <color theme="9" tint="-0.499984740745262"/>
      </bottom>
      <diagonal/>
    </border>
    <border>
      <left style="thin">
        <color theme="9" tint="-0.499984740745262"/>
      </left>
      <right/>
      <top style="thin">
        <color theme="9" tint="-0.499984740745262"/>
      </top>
      <bottom style="thin">
        <color theme="9" tint="-0.499984740745262"/>
      </bottom>
      <diagonal/>
    </border>
    <border>
      <left style="thin">
        <color theme="9" tint="-0.499984740745262"/>
      </left>
      <right style="thin">
        <color theme="9" tint="-0.499984740745262"/>
      </right>
      <top style="thin">
        <color theme="9" tint="-0.499984740745262"/>
      </top>
      <bottom style="thin">
        <color theme="9" tint="-0.49998474074526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right/>
      <top/>
      <bottom style="medium">
        <color rgb="FF255DDA"/>
      </bottom>
      <diagonal/>
    </border>
    <border>
      <left style="medium">
        <color rgb="FF255DDA"/>
      </left>
      <right/>
      <top style="medium">
        <color rgb="FF255DDA"/>
      </top>
      <bottom/>
      <diagonal/>
    </border>
    <border>
      <left/>
      <right/>
      <top style="medium">
        <color rgb="FF255DDA"/>
      </top>
      <bottom/>
      <diagonal/>
    </border>
    <border>
      <left style="medium">
        <color theme="0"/>
      </left>
      <right/>
      <top style="medium">
        <color rgb="FF255DDA"/>
      </top>
      <bottom/>
      <diagonal/>
    </border>
    <border>
      <left style="medium">
        <color rgb="FF0070C0"/>
      </left>
      <right/>
      <top/>
      <bottom/>
      <diagonal/>
    </border>
    <border>
      <left style="medium">
        <color rgb="FF255DDA"/>
      </left>
      <right/>
      <top style="medium">
        <color rgb="FF255DDA"/>
      </top>
      <bottom style="dotted">
        <color rgb="FF205DDA"/>
      </bottom>
      <diagonal/>
    </border>
    <border>
      <left/>
      <right/>
      <top style="medium">
        <color rgb="FF255DDA"/>
      </top>
      <bottom style="dotted">
        <color rgb="FF205DDA"/>
      </bottom>
      <diagonal/>
    </border>
    <border>
      <left style="medium">
        <color rgb="FF0070C0"/>
      </left>
      <right/>
      <top style="medium">
        <color rgb="FF255DDA"/>
      </top>
      <bottom style="dotted">
        <color rgb="FF205DDA"/>
      </bottom>
      <diagonal/>
    </border>
    <border>
      <left style="medium">
        <color rgb="FF255DDA"/>
      </left>
      <right/>
      <top style="dotted">
        <color rgb="FF205DDA"/>
      </top>
      <bottom style="dotted">
        <color rgb="FF205DDA"/>
      </bottom>
      <diagonal/>
    </border>
    <border>
      <left/>
      <right/>
      <top style="dotted">
        <color rgb="FF205DDA"/>
      </top>
      <bottom style="dotted">
        <color rgb="FF205DDA"/>
      </bottom>
      <diagonal/>
    </border>
    <border>
      <left/>
      <right style="medium">
        <color theme="0"/>
      </right>
      <top style="dotted">
        <color rgb="FF205DDA"/>
      </top>
      <bottom style="dotted">
        <color rgb="FF205DDA"/>
      </bottom>
      <diagonal/>
    </border>
    <border>
      <left style="medium">
        <color theme="0"/>
      </left>
      <right/>
      <top style="dotted">
        <color rgb="FF205DDA"/>
      </top>
      <bottom style="dotted">
        <color rgb="FF205DDA"/>
      </bottom>
      <diagonal/>
    </border>
    <border>
      <left style="medium">
        <color theme="0"/>
      </left>
      <right style="medium">
        <color rgb="FF255DDA"/>
      </right>
      <top style="dotted">
        <color rgb="FF205DDA"/>
      </top>
      <bottom style="dotted">
        <color rgb="FF205DDA"/>
      </bottom>
      <diagonal/>
    </border>
    <border>
      <left style="medium">
        <color rgb="FF255DDA"/>
      </left>
      <right style="dotted">
        <color rgb="FF255DDA"/>
      </right>
      <top style="dotted">
        <color rgb="FF205DDA"/>
      </top>
      <bottom style="dotted">
        <color rgb="FF255DDA"/>
      </bottom>
      <diagonal/>
    </border>
    <border>
      <left/>
      <right style="dashed">
        <color rgb="FF205DDA"/>
      </right>
      <top style="dotted">
        <color rgb="FF205DDA"/>
      </top>
      <bottom style="dotted">
        <color rgb="FF205DDA"/>
      </bottom>
      <diagonal/>
    </border>
    <border>
      <left style="dashed">
        <color rgb="FF205DDA"/>
      </left>
      <right style="medium">
        <color rgb="FF205DDA"/>
      </right>
      <top style="dotted">
        <color rgb="FF205DDA"/>
      </top>
      <bottom style="dotted">
        <color rgb="FF205DDA"/>
      </bottom>
      <diagonal/>
    </border>
    <border>
      <left style="dashed">
        <color rgb="FF205DDA"/>
      </left>
      <right style="dashed">
        <color rgb="FF205DDA"/>
      </right>
      <top style="dotted">
        <color rgb="FF205DDA"/>
      </top>
      <bottom style="dotted">
        <color rgb="FF205DDA"/>
      </bottom>
      <diagonal/>
    </border>
    <border>
      <left style="dashed">
        <color rgb="FF205DDA"/>
      </left>
      <right style="medium">
        <color rgb="FF255DDA"/>
      </right>
      <top style="dotted">
        <color rgb="FF205DDA"/>
      </top>
      <bottom style="dotted">
        <color rgb="FF205DDA"/>
      </bottom>
      <diagonal/>
    </border>
    <border>
      <left style="medium">
        <color rgb="FF255DDA"/>
      </left>
      <right style="dotted">
        <color rgb="FF255DDA"/>
      </right>
      <top style="dotted">
        <color rgb="FF255DDA"/>
      </top>
      <bottom style="dotted">
        <color rgb="FF255DDA"/>
      </bottom>
      <diagonal/>
    </border>
    <border>
      <left/>
      <right style="medium">
        <color rgb="FF205DDA"/>
      </right>
      <top/>
      <bottom/>
      <diagonal/>
    </border>
    <border>
      <left/>
      <right style="dotted">
        <color rgb="FF205DDA"/>
      </right>
      <top/>
      <bottom/>
      <diagonal/>
    </border>
    <border>
      <left style="dotted">
        <color rgb="FF205DDA"/>
      </left>
      <right style="medium">
        <color rgb="FF205DDA"/>
      </right>
      <top/>
      <bottom/>
      <diagonal/>
    </border>
    <border>
      <left/>
      <right/>
      <top style="dotted">
        <color rgb="FF205DDA"/>
      </top>
      <bottom/>
      <diagonal/>
    </border>
    <border>
      <left style="medium">
        <color rgb="FF0070C0"/>
      </left>
      <right style="dashed">
        <color rgb="FF205DDA"/>
      </right>
      <top style="dotted">
        <color rgb="FF205DDA"/>
      </top>
      <bottom/>
      <diagonal/>
    </border>
    <border>
      <left style="dashed">
        <color rgb="FF205DDA"/>
      </left>
      <right style="dashed">
        <color rgb="FF205DDA"/>
      </right>
      <top style="dotted">
        <color rgb="FF205DDA"/>
      </top>
      <bottom/>
      <diagonal/>
    </border>
    <border>
      <left style="dashed">
        <color rgb="FF205DDA"/>
      </left>
      <right style="medium">
        <color rgb="FF255DDA"/>
      </right>
      <top style="dotted">
        <color rgb="FF205DDA"/>
      </top>
      <bottom/>
      <diagonal/>
    </border>
    <border>
      <left style="medium">
        <color rgb="FF0070C0"/>
      </left>
      <right style="dashed">
        <color rgb="FF205DDA"/>
      </right>
      <top/>
      <bottom/>
      <diagonal/>
    </border>
    <border>
      <left style="dashed">
        <color rgb="FF205DDA"/>
      </left>
      <right style="dashed">
        <color rgb="FF205DDA"/>
      </right>
      <top/>
      <bottom/>
      <diagonal/>
    </border>
    <border>
      <left style="dashed">
        <color rgb="FF205DDA"/>
      </left>
      <right style="medium">
        <color rgb="FF255DDA"/>
      </right>
      <top/>
      <bottom/>
      <diagonal/>
    </border>
    <border>
      <left style="medium">
        <color rgb="FF255DDA"/>
      </left>
      <right style="dotted">
        <color rgb="FF255DDA"/>
      </right>
      <top style="dotted">
        <color rgb="FF255DDA"/>
      </top>
      <bottom style="dotted">
        <color rgb="FF205DDA"/>
      </bottom>
      <diagonal/>
    </border>
    <border>
      <left/>
      <right/>
      <top/>
      <bottom style="dotted">
        <color rgb="FF205DDA"/>
      </bottom>
      <diagonal/>
    </border>
    <border>
      <left style="medium">
        <color rgb="FF0070C0"/>
      </left>
      <right style="dashed">
        <color rgb="FF205DDA"/>
      </right>
      <top/>
      <bottom style="dotted">
        <color rgb="FF205DDA"/>
      </bottom>
      <diagonal/>
    </border>
    <border>
      <left style="dashed">
        <color rgb="FF205DDA"/>
      </left>
      <right style="dashed">
        <color rgb="FF205DDA"/>
      </right>
      <top/>
      <bottom style="dotted">
        <color rgb="FF205DDA"/>
      </bottom>
      <diagonal/>
    </border>
    <border>
      <left style="dashed">
        <color rgb="FF205DDA"/>
      </left>
      <right style="medium">
        <color rgb="FF255DDA"/>
      </right>
      <top/>
      <bottom style="dotted">
        <color rgb="FF205DDA"/>
      </bottom>
      <diagonal/>
    </border>
    <border>
      <left style="medium">
        <color rgb="FF255DDA"/>
      </left>
      <right style="dashed">
        <color rgb="FF205DDA"/>
      </right>
      <top style="dotted">
        <color rgb="FF205DDA"/>
      </top>
      <bottom style="dotted">
        <color rgb="FF205DDA"/>
      </bottom>
      <diagonal/>
    </border>
    <border>
      <left style="dashed">
        <color rgb="FF205DDA"/>
      </left>
      <right/>
      <top style="dotted">
        <color rgb="FF205DDA"/>
      </top>
      <bottom/>
      <diagonal/>
    </border>
    <border>
      <left style="dashed">
        <color rgb="FF205DDA"/>
      </left>
      <right/>
      <top/>
      <bottom/>
      <diagonal/>
    </border>
    <border>
      <left style="medium">
        <color rgb="FF255DDA"/>
      </left>
      <right style="dashed">
        <color rgb="FF205DDA"/>
      </right>
      <top style="dotted">
        <color rgb="FF205DDA"/>
      </top>
      <bottom/>
      <diagonal/>
    </border>
    <border>
      <left style="medium">
        <color rgb="FF255DDA"/>
      </left>
      <right/>
      <top style="dotted">
        <color rgb="FF255DDA"/>
      </top>
      <bottom style="dotted">
        <color rgb="FF205DDA"/>
      </bottom>
      <diagonal/>
    </border>
    <border>
      <left/>
      <right/>
      <top style="dotted">
        <color rgb="FF255DDA"/>
      </top>
      <bottom style="dotted">
        <color rgb="FF205DDA"/>
      </bottom>
      <diagonal/>
    </border>
    <border>
      <left/>
      <right style="medium">
        <color rgb="FF255DDA"/>
      </right>
      <top style="dotted">
        <color rgb="FF255DDA"/>
      </top>
      <bottom style="dotted">
        <color rgb="FF205DDA"/>
      </bottom>
      <diagonal/>
    </border>
    <border>
      <left style="dashed">
        <color rgb="FF205DDA"/>
      </left>
      <right/>
      <top style="dotted">
        <color rgb="FF205DDA"/>
      </top>
      <bottom style="dotted">
        <color rgb="FF205DDA"/>
      </bottom>
      <diagonal/>
    </border>
    <border>
      <left style="medium">
        <color rgb="FF0070C0"/>
      </left>
      <right style="dashed">
        <color rgb="FF205DDA"/>
      </right>
      <top style="dotted">
        <color rgb="FF205DDA"/>
      </top>
      <bottom style="dotted">
        <color rgb="FF205DDA"/>
      </bottom>
      <diagonal/>
    </border>
    <border>
      <left style="medium">
        <color rgb="FF255DDA"/>
      </left>
      <right/>
      <top style="dotted">
        <color rgb="FF205DDA"/>
      </top>
      <bottom/>
      <diagonal/>
    </border>
    <border>
      <left style="medium">
        <color rgb="FF0070C0"/>
      </left>
      <right/>
      <top style="dotted">
        <color rgb="FF205DDA"/>
      </top>
      <bottom style="dotted">
        <color rgb="FF205DDA"/>
      </bottom>
      <diagonal/>
    </border>
    <border>
      <left/>
      <right style="medium">
        <color rgb="FF0070C0"/>
      </right>
      <top style="dotted">
        <color rgb="FF205DDA"/>
      </top>
      <bottom style="dotted">
        <color rgb="FF205DDA"/>
      </bottom>
      <diagonal/>
    </border>
    <border>
      <left style="medium">
        <color rgb="FF255DDA"/>
      </left>
      <right/>
      <top style="dotted">
        <color rgb="FF205DDA"/>
      </top>
      <bottom style="dotted">
        <color rgb="FF0070C0"/>
      </bottom>
      <diagonal/>
    </border>
    <border>
      <left/>
      <right/>
      <top style="dotted">
        <color rgb="FF205DDA"/>
      </top>
      <bottom style="dotted">
        <color rgb="FF0070C0"/>
      </bottom>
      <diagonal/>
    </border>
    <border>
      <left style="medium">
        <color rgb="FF255DDA"/>
      </left>
      <right style="dashed">
        <color rgb="FF205DDA"/>
      </right>
      <top/>
      <bottom/>
      <diagonal/>
    </border>
    <border>
      <left style="medium">
        <color rgb="FF0070C0"/>
      </left>
      <right/>
      <top style="dotted">
        <color rgb="FF205DDA"/>
      </top>
      <bottom/>
      <diagonal/>
    </border>
    <border>
      <left/>
      <right style="medium">
        <color rgb="FF255DDA"/>
      </right>
      <top style="dotted">
        <color rgb="FF205DDA"/>
      </top>
      <bottom/>
      <diagonal/>
    </border>
    <border>
      <left/>
      <right style="medium">
        <color rgb="FF255DDA"/>
      </right>
      <top/>
      <bottom/>
      <diagonal/>
    </border>
    <border>
      <left style="medium">
        <color rgb="FF255DDA"/>
      </left>
      <right style="dashed">
        <color rgb="FF205DDA"/>
      </right>
      <top/>
      <bottom style="dotted">
        <color rgb="FF205DDA"/>
      </bottom>
      <diagonal/>
    </border>
    <border>
      <left style="dashed">
        <color rgb="FF205DDA"/>
      </left>
      <right/>
      <top/>
      <bottom style="dotted">
        <color rgb="FF205DDA"/>
      </bottom>
      <diagonal/>
    </border>
    <border>
      <left style="medium">
        <color rgb="FF0070C0"/>
      </left>
      <right/>
      <top/>
      <bottom style="dotted">
        <color rgb="FF205DDA"/>
      </bottom>
      <diagonal/>
    </border>
    <border>
      <left/>
      <right style="medium">
        <color rgb="FF255DDA"/>
      </right>
      <top/>
      <bottom style="dotted">
        <color rgb="FF205DDA"/>
      </bottom>
      <diagonal/>
    </border>
    <border>
      <left style="medium">
        <color rgb="FF255DDA"/>
      </left>
      <right style="dashed">
        <color rgb="FF205DDA"/>
      </right>
      <top style="dotted">
        <color rgb="FF205DDA"/>
      </top>
      <bottom style="medium">
        <color rgb="FF255DDA"/>
      </bottom>
      <diagonal/>
    </border>
    <border>
      <left style="dashed">
        <color rgb="FF205DDA"/>
      </left>
      <right style="dashed">
        <color rgb="FF205DDA"/>
      </right>
      <top style="dotted">
        <color rgb="FF205DDA"/>
      </top>
      <bottom style="medium">
        <color rgb="FF255DDA"/>
      </bottom>
      <diagonal/>
    </border>
    <border>
      <left style="dashed">
        <color rgb="FF205DDA"/>
      </left>
      <right style="medium">
        <color rgb="FF255DDA"/>
      </right>
      <top style="dotted">
        <color rgb="FF205DDA"/>
      </top>
      <bottom style="medium">
        <color rgb="FF255DDA"/>
      </bottom>
      <diagonal/>
    </border>
    <border>
      <left style="thin">
        <color theme="4" tint="0.4"/>
      </left>
      <right style="thin">
        <color theme="4" tint="0.4"/>
      </right>
      <top style="thin">
        <color theme="4" tint="0.4"/>
      </top>
      <bottom style="thin">
        <color theme="4" tint="0.4"/>
      </bottom>
      <diagonal/>
    </border>
    <border>
      <left style="thin">
        <color theme="4" tint="0.4"/>
      </left>
      <right style="thin">
        <color theme="4" tint="0.4"/>
      </right>
      <top style="thin">
        <color theme="4" tint="0.4"/>
      </top>
      <bottom/>
      <diagonal/>
    </border>
    <border>
      <left style="thin">
        <color theme="1"/>
      </left>
      <right style="thin">
        <color theme="4" tint="0.4"/>
      </right>
      <top style="thin">
        <color theme="1"/>
      </top>
      <bottom/>
      <diagonal/>
    </border>
    <border>
      <left style="thin">
        <color theme="4" tint="0.4"/>
      </left>
      <right style="thin">
        <color theme="1"/>
      </right>
      <top style="thin">
        <color theme="1"/>
      </top>
      <bottom/>
      <diagonal/>
    </border>
    <border>
      <left/>
      <right style="thin">
        <color theme="4" tint="0.4"/>
      </right>
      <top style="thin">
        <color theme="1"/>
      </top>
      <bottom/>
      <diagonal/>
    </border>
    <border>
      <left style="thin">
        <color theme="1"/>
      </left>
      <right style="thin">
        <color theme="4" tint="0.4"/>
      </right>
      <top style="thin">
        <color theme="1"/>
      </top>
      <bottom style="thin">
        <color theme="1"/>
      </bottom>
      <diagonal/>
    </border>
    <border>
      <left style="thin">
        <color theme="4" tint="0.4"/>
      </left>
      <right style="thin">
        <color theme="4" tint="0.4"/>
      </right>
      <top style="thin">
        <color theme="1"/>
      </top>
      <bottom style="thin">
        <color theme="1"/>
      </bottom>
      <diagonal/>
    </border>
    <border>
      <left style="thin">
        <color theme="4" tint="0.4"/>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style="thin">
        <color rgb="FF000000"/>
      </left>
      <right style="thin">
        <color theme="1"/>
      </right>
      <top style="thin">
        <color theme="1"/>
      </top>
      <bottom style="thin">
        <color theme="1"/>
      </bottom>
      <diagonal/>
    </border>
    <border>
      <left/>
      <right style="thin">
        <color rgb="FF000000"/>
      </right>
      <top style="thin">
        <color theme="1"/>
      </top>
      <bottom style="thin">
        <color theme="1"/>
      </bottom>
      <diagonal/>
    </border>
    <border>
      <left style="thin">
        <color rgb="FF000000"/>
      </left>
      <right style="thin">
        <color rgb="FF000000"/>
      </right>
      <top/>
      <bottom style="thin">
        <color rgb="FF000000"/>
      </bottom>
      <diagonal/>
    </border>
    <border>
      <left style="thin">
        <color rgb="FF000000"/>
      </left>
      <right/>
      <top/>
      <bottom/>
      <diagonal/>
    </border>
    <border>
      <left style="thin">
        <color theme="1"/>
      </left>
      <right style="thin">
        <color rgb="FF000000"/>
      </right>
      <top/>
      <bottom/>
      <diagonal/>
    </border>
    <border>
      <left style="thin">
        <color rgb="FF000000"/>
      </left>
      <right style="thin">
        <color theme="1"/>
      </right>
      <top/>
      <bottom/>
      <diagonal/>
    </border>
    <border>
      <left style="thin">
        <color rgb="FF000000"/>
      </left>
      <right/>
      <top style="thin">
        <color rgb="FF000000"/>
      </top>
      <bottom style="thin">
        <color rgb="FF000000"/>
      </bottom>
      <diagonal/>
    </border>
    <border>
      <left style="thin">
        <color theme="1"/>
      </left>
      <right/>
      <top style="thin">
        <color theme="1"/>
      </top>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DEE0E3"/>
      </bottom>
      <diagonal/>
    </border>
    <border>
      <left style="thin">
        <color theme="1"/>
      </left>
      <right style="thin">
        <color theme="1"/>
      </right>
      <top style="thin">
        <color theme="1"/>
      </top>
      <bottom style="thin">
        <color theme="4" tint="0.4"/>
      </bottom>
      <diagonal/>
    </border>
    <border>
      <left style="thin">
        <color theme="1"/>
      </left>
      <right style="thin">
        <color theme="1"/>
      </right>
      <top/>
      <bottom style="thin">
        <color theme="1"/>
      </bottom>
      <diagonal/>
    </border>
    <border>
      <left/>
      <right style="thin">
        <color theme="1"/>
      </right>
      <top/>
      <bottom style="thin">
        <color theme="1"/>
      </bottom>
      <diagonal/>
    </border>
    <border>
      <left style="thin">
        <color theme="1"/>
      </left>
      <right style="thin">
        <color theme="1"/>
      </right>
      <top style="thin">
        <color theme="4" tint="0.4"/>
      </top>
      <bottom/>
      <diagonal/>
    </border>
    <border>
      <left/>
      <right style="thin">
        <color theme="1"/>
      </right>
      <top/>
      <bottom/>
      <diagonal/>
    </border>
    <border>
      <left/>
      <right style="thin">
        <color rgb="FF000000"/>
      </right>
      <top/>
      <bottom style="thin">
        <color rgb="FFDEE0E3"/>
      </bottom>
      <diagonal/>
    </border>
    <border>
      <left style="thin">
        <color theme="1"/>
      </left>
      <right style="thin">
        <color theme="1"/>
      </right>
      <top style="thin">
        <color theme="4"/>
      </top>
      <bottom style="thin">
        <color theme="4"/>
      </bottom>
      <diagonal/>
    </border>
    <border>
      <left/>
      <right style="thin">
        <color theme="1"/>
      </right>
      <top style="thin">
        <color theme="4"/>
      </top>
      <bottom style="thin">
        <color theme="4"/>
      </bottom>
      <diagonal/>
    </border>
    <border>
      <left/>
      <right style="thin">
        <color rgb="FF000000"/>
      </right>
      <top style="thin">
        <color rgb="FF000000"/>
      </top>
      <bottom style="thin">
        <color rgb="FFDEE0E3"/>
      </bottom>
      <diagonal/>
    </border>
    <border>
      <left/>
      <right/>
      <top style="thin">
        <color rgb="FF000000"/>
      </top>
      <bottom style="thin">
        <color rgb="FF000000"/>
      </bottom>
      <diagonal/>
    </border>
    <border>
      <left style="thin">
        <color theme="1"/>
      </left>
      <right style="thin">
        <color theme="1"/>
      </right>
      <top style="thin">
        <color theme="4"/>
      </top>
      <bottom/>
      <diagonal/>
    </border>
    <border>
      <left/>
      <right style="thin">
        <color theme="1"/>
      </right>
      <top style="thin">
        <color theme="4"/>
      </top>
      <bottom style="thin">
        <color theme="4" tint="0.4"/>
      </bottom>
      <diagonal/>
    </border>
    <border>
      <left/>
      <right style="thin">
        <color theme="1"/>
      </right>
      <top style="thin">
        <color theme="4" tint="0.4"/>
      </top>
      <bottom style="thin">
        <color theme="1"/>
      </bottom>
      <diagonal/>
    </border>
    <border>
      <left style="thin">
        <color theme="1"/>
      </left>
      <right style="thin">
        <color theme="1"/>
      </right>
      <top/>
      <bottom style="thin">
        <color theme="4" tint="0.4"/>
      </bottom>
      <diagonal/>
    </border>
    <border>
      <left/>
      <right style="thin">
        <color auto="1"/>
      </right>
      <top/>
      <bottom style="thin">
        <color theme="4" tint="0.4"/>
      </bottom>
      <diagonal/>
    </border>
    <border>
      <left style="thin">
        <color theme="1"/>
      </left>
      <right style="thin">
        <color theme="1"/>
      </right>
      <top style="thin">
        <color theme="4" tint="0.4"/>
      </top>
      <bottom style="thin">
        <color theme="1"/>
      </bottom>
      <diagonal/>
    </border>
    <border>
      <left/>
      <right style="thin">
        <color auto="1"/>
      </right>
      <top style="thin">
        <color theme="4" tint="0.4"/>
      </top>
      <bottom style="thin">
        <color theme="1"/>
      </bottom>
      <diagonal/>
    </border>
    <border>
      <left/>
      <right style="thin">
        <color auto="1"/>
      </right>
      <top/>
      <bottom style="thin">
        <color rgb="FFDEE0E3"/>
      </bottom>
      <diagonal/>
    </border>
    <border>
      <left style="thin">
        <color auto="1"/>
      </left>
      <right style="thin">
        <color rgb="FF000000"/>
      </right>
      <top/>
      <bottom style="thin">
        <color rgb="FFDEE0E3"/>
      </bottom>
      <diagonal/>
    </border>
    <border>
      <left style="thin">
        <color rgb="FF000000"/>
      </left>
      <right style="thin">
        <color auto="1"/>
      </right>
      <top style="thin">
        <color rgb="FFDEE0E3"/>
      </top>
      <bottom style="thin">
        <color rgb="FFDEE0E3"/>
      </bottom>
      <diagonal/>
    </border>
    <border>
      <left style="thin">
        <color rgb="FF000000"/>
      </left>
      <right style="thin">
        <color rgb="FF000000"/>
      </right>
      <top style="thin">
        <color rgb="FFDEE0E3"/>
      </top>
      <bottom style="thin">
        <color rgb="FFDEE0E3"/>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style="thin">
        <color rgb="FF1F2329"/>
      </bottom>
      <diagonal/>
    </border>
    <border>
      <left style="medium">
        <color rgb="FF00B0F0"/>
      </left>
      <right/>
      <top/>
      <bottom/>
      <diagonal/>
    </border>
    <border>
      <left style="medium">
        <color rgb="FF00B0F0"/>
      </left>
      <right/>
      <top/>
      <bottom style="medium">
        <color theme="0"/>
      </bottom>
      <diagonal/>
    </border>
    <border>
      <left/>
      <right/>
      <top/>
      <bottom style="medium">
        <color theme="0"/>
      </bottom>
      <diagonal/>
    </border>
    <border>
      <left style="medium">
        <color theme="0"/>
      </left>
      <right style="medium">
        <color theme="0"/>
      </right>
      <top/>
      <bottom/>
      <diagonal/>
    </border>
    <border>
      <left/>
      <right style="medium">
        <color theme="0"/>
      </right>
      <top/>
      <bottom/>
      <diagonal/>
    </border>
    <border>
      <left style="medium">
        <color auto="1"/>
      </left>
      <right/>
      <top/>
      <bottom/>
      <diagonal/>
    </border>
    <border>
      <left style="thin">
        <color rgb="FF000000"/>
      </left>
      <right style="thin">
        <color rgb="FF000000"/>
      </right>
      <top style="thin">
        <color auto="1"/>
      </top>
      <bottom style="thin">
        <color rgb="FF000000"/>
      </bottom>
      <diagonal/>
    </border>
    <border>
      <left/>
      <right/>
      <top/>
      <bottom style="medium">
        <color rgb="FF0070C0"/>
      </bottom>
      <diagonal/>
    </border>
    <border>
      <left style="medium">
        <color rgb="FF0070C0"/>
      </left>
      <right/>
      <top style="medium">
        <color rgb="FF0070C0"/>
      </top>
      <bottom/>
      <diagonal/>
    </border>
    <border>
      <left style="medium">
        <color rgb="FF0070C0"/>
      </left>
      <right style="medium">
        <color theme="0"/>
      </right>
      <top style="medium">
        <color rgb="FF0070C0"/>
      </top>
      <bottom style="medium">
        <color rgb="FF0070C0"/>
      </bottom>
      <diagonal/>
    </border>
    <border>
      <left/>
      <right/>
      <top style="medium">
        <color rgb="FF0070C0"/>
      </top>
      <bottom/>
      <diagonal/>
    </border>
    <border>
      <left style="medium">
        <color theme="0"/>
      </left>
      <right style="medium">
        <color theme="0"/>
      </right>
      <top style="medium">
        <color rgb="FF0070C0"/>
      </top>
      <bottom/>
      <diagonal/>
    </border>
    <border>
      <left/>
      <right style="medium">
        <color theme="0"/>
      </right>
      <top style="medium">
        <color rgb="FF0070C0"/>
      </top>
      <bottom/>
      <diagonal/>
    </border>
    <border>
      <left/>
      <right style="medium">
        <color rgb="FF0070C0"/>
      </right>
      <top style="medium">
        <color rgb="FF0070C0"/>
      </top>
      <bottom/>
      <diagonal/>
    </border>
    <border>
      <left style="medium">
        <color rgb="FF0070C0"/>
      </left>
      <right style="medium">
        <color rgb="FF0070C0"/>
      </right>
      <top style="medium">
        <color rgb="FF0070C0"/>
      </top>
      <bottom style="medium">
        <color rgb="FF0070C0"/>
      </bottom>
      <diagonal/>
    </border>
    <border>
      <left/>
      <right/>
      <top style="dotted">
        <color rgb="FF0070C0"/>
      </top>
      <bottom style="dotted">
        <color rgb="FF0070C0"/>
      </bottom>
      <diagonal/>
    </border>
    <border>
      <left style="medium">
        <color rgb="FF0070C0"/>
      </left>
      <right style="medium">
        <color rgb="FF0070C0"/>
      </right>
      <top style="dotted">
        <color rgb="FF0070C0"/>
      </top>
      <bottom style="dotted">
        <color rgb="FF0070C0"/>
      </bottom>
      <diagonal/>
    </border>
    <border>
      <left/>
      <right style="dotted">
        <color rgb="FF0070C0"/>
      </right>
      <top style="dotted">
        <color rgb="FF0070C0"/>
      </top>
      <bottom style="dotted">
        <color rgb="FF0070C0"/>
      </bottom>
      <diagonal/>
    </border>
    <border>
      <left style="dotted">
        <color rgb="FF0070C0"/>
      </left>
      <right style="dotted">
        <color rgb="FF0070C0"/>
      </right>
      <top style="dotted">
        <color rgb="FF0070C0"/>
      </top>
      <bottom style="dotted">
        <color rgb="FF0070C0"/>
      </bottom>
      <diagonal/>
    </border>
    <border>
      <left style="dotted">
        <color rgb="FF0070C0"/>
      </left>
      <right/>
      <top style="dotted">
        <color rgb="FF0070C0"/>
      </top>
      <bottom style="dotted">
        <color rgb="FF0070C0"/>
      </bottom>
      <diagonal/>
    </border>
    <border>
      <left style="medium">
        <color rgb="FF0070C0"/>
      </left>
      <right style="medium">
        <color rgb="FF0070C0"/>
      </right>
      <top style="dotted">
        <color rgb="FF0070C0"/>
      </top>
      <bottom/>
      <diagonal/>
    </border>
    <border>
      <left/>
      <right/>
      <top style="dotted">
        <color rgb="FF0070C0"/>
      </top>
      <bottom/>
      <diagonal/>
    </border>
    <border>
      <left/>
      <right style="dotted">
        <color rgb="FF0070C0"/>
      </right>
      <top style="dotted">
        <color rgb="FF0070C0"/>
      </top>
      <bottom style="dashed">
        <color rgb="FF0070C0"/>
      </bottom>
      <diagonal/>
    </border>
    <border>
      <left style="dotted">
        <color rgb="FF0070C0"/>
      </left>
      <right style="dashed">
        <color rgb="FF0070C0"/>
      </right>
      <top style="dotted">
        <color rgb="FF0070C0"/>
      </top>
      <bottom style="dashed">
        <color rgb="FF0070C0"/>
      </bottom>
      <diagonal/>
    </border>
    <border>
      <left/>
      <right/>
      <top style="dotted">
        <color rgb="FF0070C0"/>
      </top>
      <bottom style="dashed">
        <color rgb="FF0070C0"/>
      </bottom>
      <diagonal/>
    </border>
    <border>
      <left style="dashed">
        <color rgb="FF0070C0"/>
      </left>
      <right/>
      <top style="dotted">
        <color rgb="FF0070C0"/>
      </top>
      <bottom style="dashed">
        <color rgb="FF0070C0"/>
      </bottom>
      <diagonal/>
    </border>
    <border>
      <left style="medium">
        <color rgb="FF0070C0"/>
      </left>
      <right style="medium">
        <color rgb="FF0070C0"/>
      </right>
      <top style="dotted">
        <color rgb="FF0070C0"/>
      </top>
      <bottom style="dashed">
        <color rgb="FF0070C0"/>
      </bottom>
      <diagonal/>
    </border>
    <border>
      <left style="medium">
        <color rgb="FF0070C0"/>
      </left>
      <right/>
      <top style="dashed">
        <color rgb="FF0070C0"/>
      </top>
      <bottom style="medium">
        <color rgb="FF0070C0"/>
      </bottom>
      <diagonal/>
    </border>
    <border>
      <left style="medium">
        <color rgb="FF0070C0"/>
      </left>
      <right/>
      <top style="dashed">
        <color rgb="FF0070C0"/>
      </top>
      <bottom style="medium">
        <color rgb="FF0828E7"/>
      </bottom>
      <diagonal/>
    </border>
    <border>
      <left style="medium">
        <color rgb="FF0070C0"/>
      </left>
      <right/>
      <top/>
      <bottom style="medium">
        <color rgb="FF0070C0"/>
      </bottom>
      <diagonal/>
    </border>
    <border>
      <left/>
      <right style="dashed">
        <color rgb="FF0070C0"/>
      </right>
      <top/>
      <bottom style="medium">
        <color rgb="FF0070C0"/>
      </bottom>
      <diagonal/>
    </border>
    <border>
      <left style="medium">
        <color rgb="FF0070C0"/>
      </left>
      <right/>
      <top style="dotted">
        <color rgb="FF0070C0"/>
      </top>
      <bottom style="dotted">
        <color rgb="FF0070C0"/>
      </bottom>
      <diagonal/>
    </border>
    <border>
      <left style="medium">
        <color rgb="FF0070C0"/>
      </left>
      <right style="dotted">
        <color rgb="FF0070C0"/>
      </right>
      <top style="dotted">
        <color rgb="FF0070C0"/>
      </top>
      <bottom style="dotted">
        <color rgb="FF0070C0"/>
      </bottom>
      <diagonal/>
    </border>
    <border>
      <left style="dotted">
        <color rgb="FF0070C0"/>
      </left>
      <right style="dotted">
        <color rgb="FF0070C0"/>
      </right>
      <top/>
      <bottom style="dotted">
        <color rgb="FF0070C0"/>
      </bottom>
      <diagonal/>
    </border>
    <border>
      <left style="dotted">
        <color rgb="FF0070C0"/>
      </left>
      <right style="medium">
        <color rgb="FF0070C0"/>
      </right>
      <top style="dotted">
        <color rgb="FF0070C0"/>
      </top>
      <bottom style="dotted">
        <color rgb="FF0070C0"/>
      </bottom>
      <diagonal/>
    </border>
    <border>
      <left style="medium">
        <color rgb="FF0070C0"/>
      </left>
      <right style="dotted">
        <color rgb="FF0070C0"/>
      </right>
      <top style="dotted">
        <color rgb="FF0070C0"/>
      </top>
      <bottom/>
      <diagonal/>
    </border>
    <border>
      <left style="dotted">
        <color rgb="FF0070C0"/>
      </left>
      <right style="dotted">
        <color rgb="FF0070C0"/>
      </right>
      <top style="dotted">
        <color rgb="FF0070C0"/>
      </top>
      <bottom style="medium">
        <color rgb="FF0070C0"/>
      </bottom>
      <diagonal/>
    </border>
    <border>
      <left style="dotted">
        <color rgb="FF0070C0"/>
      </left>
      <right/>
      <top style="dotted">
        <color rgb="FF0070C0"/>
      </top>
      <bottom style="medium">
        <color rgb="FF0070C0"/>
      </bottom>
      <diagonal/>
    </border>
    <border>
      <left style="medium">
        <color rgb="FF0070C0"/>
      </left>
      <right style="dotted">
        <color rgb="FF0070C0"/>
      </right>
      <top style="dotted">
        <color rgb="FF0070C0"/>
      </top>
      <bottom style="medium">
        <color rgb="FF0070C0"/>
      </bottom>
      <diagonal/>
    </border>
    <border>
      <left style="dotted">
        <color rgb="FF0070C0"/>
      </left>
      <right style="medium">
        <color rgb="FF0070C0"/>
      </right>
      <top style="dotted">
        <color rgb="FF0070C0"/>
      </top>
      <bottom style="medium">
        <color rgb="FF0070C0"/>
      </bottom>
      <diagonal/>
    </border>
    <border>
      <left/>
      <right/>
      <top style="dotted">
        <color rgb="FF0070C0"/>
      </top>
      <bottom style="medium">
        <color rgb="FF0070C0"/>
      </bottom>
      <diagonal/>
    </border>
    <border>
      <left style="medium">
        <color rgb="FF0070C0"/>
      </left>
      <right/>
      <top style="medium">
        <color rgb="FF0070C0"/>
      </top>
      <bottom style="dotted">
        <color rgb="FF0070C0"/>
      </bottom>
      <diagonal/>
    </border>
    <border>
      <left style="dotted">
        <color rgb="FF0828E7"/>
      </left>
      <right style="dotted">
        <color rgb="FF0070C0"/>
      </right>
      <top/>
      <bottom style="dotted">
        <color rgb="FF0070C0"/>
      </bottom>
      <diagonal/>
    </border>
    <border>
      <left/>
      <right/>
      <top/>
      <bottom style="dotted">
        <color rgb="FF0070C0"/>
      </bottom>
      <diagonal/>
    </border>
    <border>
      <left style="dotted">
        <color rgb="FF0070C0"/>
      </left>
      <right/>
      <top/>
      <bottom/>
      <diagonal/>
    </border>
    <border>
      <left/>
      <right style="dotted">
        <color rgb="FF0070C0"/>
      </right>
      <top/>
      <bottom/>
      <diagonal/>
    </border>
    <border>
      <left style="medium">
        <color rgb="FF0070C0"/>
      </left>
      <right style="medium">
        <color rgb="FF0070C0"/>
      </right>
      <top style="dotted">
        <color rgb="FF0070C0"/>
      </top>
      <bottom style="medium">
        <color rgb="FF0070C0"/>
      </bottom>
      <diagonal/>
    </border>
    <border>
      <left style="dotted">
        <color rgb="FF0828E7"/>
      </left>
      <right/>
      <top/>
      <bottom style="medium">
        <color rgb="FF0070C0"/>
      </bottom>
      <diagonal/>
    </border>
    <border>
      <left style="dotted">
        <color rgb="FF0070C0"/>
      </left>
      <right/>
      <top/>
      <bottom style="medium">
        <color rgb="FF0070C0"/>
      </bottom>
      <diagonal/>
    </border>
    <border>
      <left/>
      <right style="dotted">
        <color rgb="FF0070C0"/>
      </right>
      <top/>
      <bottom style="medium">
        <color rgb="FF0070C0"/>
      </bottom>
      <diagonal/>
    </border>
    <border>
      <left style="medium">
        <color rgb="FF0070C0"/>
      </left>
      <right style="medium">
        <color theme="0"/>
      </right>
      <top style="medium">
        <color rgb="FF0070C0"/>
      </top>
      <bottom/>
      <diagonal/>
    </border>
    <border>
      <left style="medium">
        <color rgb="FF0070C0"/>
      </left>
      <right style="medium">
        <color rgb="FF0070C0"/>
      </right>
      <top/>
      <bottom/>
      <diagonal/>
    </border>
    <border>
      <left style="medium">
        <color rgb="FF0070C0"/>
      </left>
      <right/>
      <top style="dotted">
        <color rgb="FF0070C0"/>
      </top>
      <bottom/>
      <diagonal/>
    </border>
    <border>
      <left/>
      <right style="medium">
        <color rgb="FF0070C0"/>
      </right>
      <top style="dotted">
        <color rgb="FF0070C0"/>
      </top>
      <bottom/>
      <diagonal/>
    </border>
    <border>
      <left/>
      <right style="medium">
        <color rgb="FF0070C0"/>
      </right>
      <top/>
      <bottom/>
      <diagonal/>
    </border>
    <border>
      <left style="medium">
        <color rgb="FF0070C0"/>
      </left>
      <right style="medium">
        <color rgb="FF0070C0"/>
      </right>
      <top/>
      <bottom style="medium">
        <color rgb="FF0070C0"/>
      </bottom>
      <diagonal/>
    </border>
    <border>
      <left style="medium">
        <color rgb="FF0070C0"/>
      </left>
      <right/>
      <top style="dotted">
        <color rgb="FF0070C0"/>
      </top>
      <bottom style="medium">
        <color rgb="FF0070C0"/>
      </bottom>
      <diagonal/>
    </border>
    <border>
      <left/>
      <right style="medium">
        <color rgb="FF0070C0"/>
      </right>
      <top/>
      <bottom style="medium">
        <color rgb="FF0070C0"/>
      </bottom>
      <diagonal/>
    </border>
    <border>
      <left style="medium">
        <color rgb="FF0070C0"/>
      </left>
      <right style="medium">
        <color rgb="FF0070C0"/>
      </right>
      <top style="medium">
        <color rgb="FF0070C0"/>
      </top>
      <bottom/>
      <diagonal/>
    </border>
    <border>
      <left/>
      <right/>
      <top style="medium">
        <color rgb="FF0070C0"/>
      </top>
      <bottom style="medium">
        <color rgb="FF0070C0"/>
      </bottom>
      <diagonal/>
    </border>
    <border>
      <left/>
      <right style="medium">
        <color rgb="FF0070C0"/>
      </right>
      <top style="medium">
        <color rgb="FF0070C0"/>
      </top>
      <bottom style="medium">
        <color rgb="FF0070C0"/>
      </bottom>
      <diagonal/>
    </border>
    <border>
      <left/>
      <right style="thin">
        <color auto="1"/>
      </right>
      <top/>
      <bottom/>
      <diagonal/>
    </border>
    <border>
      <left style="thin">
        <color auto="1"/>
      </left>
      <right/>
      <top/>
      <bottom/>
      <diagonal/>
    </border>
    <border>
      <left/>
      <right style="medium">
        <color rgb="FF0070C0"/>
      </right>
      <top style="dotted">
        <color rgb="FF0070C0"/>
      </top>
      <bottom style="dotted">
        <color rgb="FF0070C0"/>
      </bottom>
      <diagonal/>
    </border>
    <border>
      <left/>
      <right style="dotted">
        <color rgb="FF0070C0"/>
      </right>
      <top style="dotted">
        <color rgb="FF0070C0"/>
      </top>
      <bottom style="medium">
        <color rgb="FF0070C0"/>
      </bottom>
      <diagonal/>
    </border>
    <border>
      <left/>
      <right style="dotted">
        <color rgb="FF0070C0"/>
      </right>
      <top/>
      <bottom style="dotted">
        <color rgb="FF0070C0"/>
      </bottom>
      <diagonal/>
    </border>
    <border>
      <left style="dotted">
        <color rgb="FF0070C0"/>
      </left>
      <right/>
      <top/>
      <bottom style="dotted">
        <color rgb="FF0070C0"/>
      </bottom>
      <diagonal/>
    </border>
    <border>
      <left style="medium">
        <color rgb="FF0B15E3"/>
      </left>
      <right/>
      <top/>
      <bottom/>
      <diagonal/>
    </border>
    <border>
      <left style="medium">
        <color rgb="FFFD5C0C"/>
      </left>
      <right style="dotted">
        <color rgb="FFFD5C0C"/>
      </right>
      <top style="medium">
        <color rgb="FFFD5C0C"/>
      </top>
      <bottom style="dotted">
        <color rgb="FFFD5C0C"/>
      </bottom>
      <diagonal/>
    </border>
    <border>
      <left style="dotted">
        <color rgb="FFFD5C0C"/>
      </left>
      <right style="medium">
        <color theme="0"/>
      </right>
      <top style="medium">
        <color rgb="FFFD5C0C"/>
      </top>
      <bottom style="medium">
        <color theme="0"/>
      </bottom>
      <diagonal/>
    </border>
    <border>
      <left style="medium">
        <color theme="0"/>
      </left>
      <right style="medium">
        <color theme="0"/>
      </right>
      <top style="medium">
        <color rgb="FFFD5C0C"/>
      </top>
      <bottom style="medium">
        <color theme="0"/>
      </bottom>
      <diagonal/>
    </border>
    <border>
      <left style="medium">
        <color theme="0"/>
      </left>
      <right style="medium">
        <color rgb="FFFD5C0C"/>
      </right>
      <top style="medium">
        <color rgb="FFFD5C0C"/>
      </top>
      <bottom style="medium">
        <color theme="0"/>
      </bottom>
      <diagonal/>
    </border>
    <border>
      <left style="medium">
        <color rgb="FFFD5C0C"/>
      </left>
      <right style="dotted">
        <color rgb="FFFD5C0C"/>
      </right>
      <top style="dotted">
        <color rgb="FFFD5C0C"/>
      </top>
      <bottom style="dotted">
        <color rgb="FFFD5C0C"/>
      </bottom>
      <diagonal/>
    </border>
    <border>
      <left style="dotted">
        <color rgb="FFFD5C0C"/>
      </left>
      <right style="medium">
        <color theme="0"/>
      </right>
      <top style="medium">
        <color theme="0"/>
      </top>
      <bottom style="dotted">
        <color rgb="FFFD5C0C"/>
      </bottom>
      <diagonal/>
    </border>
    <border>
      <left style="medium">
        <color theme="0"/>
      </left>
      <right style="medium">
        <color theme="0"/>
      </right>
      <top style="medium">
        <color theme="0"/>
      </top>
      <bottom style="dotted">
        <color rgb="FFFD5C0C"/>
      </bottom>
      <diagonal/>
    </border>
    <border>
      <left style="medium">
        <color theme="0"/>
      </left>
      <right style="medium">
        <color rgb="FFFD5C0C"/>
      </right>
      <top style="medium">
        <color theme="0"/>
      </top>
      <bottom style="dotted">
        <color rgb="FFFD5C0C"/>
      </bottom>
      <diagonal/>
    </border>
    <border>
      <left style="dotted">
        <color rgb="FFFD5C0C"/>
      </left>
      <right style="dotted">
        <color rgb="FFFD5C0C"/>
      </right>
      <top style="dotted">
        <color rgb="FFFD5C0C"/>
      </top>
      <bottom style="dotted">
        <color rgb="FFFD5C0C"/>
      </bottom>
      <diagonal/>
    </border>
    <border>
      <left style="dotted">
        <color rgb="FFFD5C0C"/>
      </left>
      <right style="medium">
        <color rgb="FFFD5C0C"/>
      </right>
      <top style="dotted">
        <color rgb="FFFD5C0C"/>
      </top>
      <bottom style="dotted">
        <color rgb="FFFD5C0C"/>
      </bottom>
      <diagonal/>
    </border>
    <border>
      <left style="dotted">
        <color rgb="FFFD5C0C"/>
      </left>
      <right style="dotted">
        <color rgb="FFFD5C0C"/>
      </right>
      <top style="dotted">
        <color rgb="FFFD5C0C"/>
      </top>
      <bottom/>
      <diagonal/>
    </border>
    <border>
      <left style="dotted">
        <color rgb="FFFD5C0C"/>
      </left>
      <right/>
      <top style="medium">
        <color rgb="FFFD5C0C"/>
      </top>
      <bottom style="medium">
        <color rgb="FFFD5C0C"/>
      </bottom>
      <diagonal/>
    </border>
    <border>
      <left/>
      <right/>
      <top style="medium">
        <color rgb="FFFD5C0C"/>
      </top>
      <bottom style="medium">
        <color rgb="FFFD5C0C"/>
      </bottom>
      <diagonal/>
    </border>
    <border>
      <left/>
      <right style="dotted">
        <color rgb="FFFD5C0C"/>
      </right>
      <top style="medium">
        <color rgb="FFFD5C0C"/>
      </top>
      <bottom style="medium">
        <color rgb="FFFD5C0C"/>
      </bottom>
      <diagonal/>
    </border>
    <border>
      <left style="dotted">
        <color rgb="FFFD5C0C"/>
      </left>
      <right style="dotted">
        <color rgb="FFFD5C0C"/>
      </right>
      <top/>
      <bottom style="dotted">
        <color rgb="FFFD5C0C"/>
      </bottom>
      <diagonal/>
    </border>
    <border>
      <left style="medium">
        <color rgb="FFFD5C0C"/>
      </left>
      <right style="dotted">
        <color rgb="FFFD5C0C"/>
      </right>
      <top style="dotted">
        <color rgb="FFFD5C0C"/>
      </top>
      <bottom style="medium">
        <color rgb="FFFD5C0C"/>
      </bottom>
      <diagonal/>
    </border>
    <border>
      <left style="dotted">
        <color rgb="FFFD5C0C"/>
      </left>
      <right style="dotted">
        <color rgb="FFFD5C0C"/>
      </right>
      <top style="dotted">
        <color rgb="FFFD5C0C"/>
      </top>
      <bottom style="medium">
        <color rgb="FFFD5C0C"/>
      </bottom>
      <diagonal/>
    </border>
    <border>
      <left style="dotted">
        <color rgb="FFFD5C0C"/>
      </left>
      <right style="medium">
        <color rgb="FFFD5C0C"/>
      </right>
      <top style="dotted">
        <color rgb="FFFD5C0C"/>
      </top>
      <bottom style="medium">
        <color rgb="FFFD5C0C"/>
      </bottom>
      <diagonal/>
    </border>
    <border>
      <left style="medium">
        <color rgb="FFFF6238"/>
      </left>
      <right style="dashed">
        <color rgb="FFFF6238"/>
      </right>
      <top style="medium">
        <color rgb="FFFF6238"/>
      </top>
      <bottom style="dashed">
        <color rgb="FFFF6238"/>
      </bottom>
      <diagonal/>
    </border>
    <border>
      <left/>
      <right/>
      <top style="medium">
        <color rgb="FFFF6238"/>
      </top>
      <bottom style="dashed">
        <color rgb="FFFF6238"/>
      </bottom>
      <diagonal/>
    </border>
    <border>
      <left/>
      <right style="medium">
        <color rgb="FFFF6238"/>
      </right>
      <top style="medium">
        <color rgb="FFFF6238"/>
      </top>
      <bottom style="dashed">
        <color rgb="FFFF6238"/>
      </bottom>
      <diagonal/>
    </border>
    <border>
      <left style="medium">
        <color rgb="FFFF6238"/>
      </left>
      <right style="thick">
        <color rgb="FFFF6238"/>
      </right>
      <top style="dashed">
        <color rgb="FFFF6238"/>
      </top>
      <bottom style="dashed">
        <color rgb="FFFF6238"/>
      </bottom>
      <diagonal/>
    </border>
    <border>
      <left/>
      <right/>
      <top style="dashed">
        <color rgb="FFFF6238"/>
      </top>
      <bottom style="dashed">
        <color rgb="FFFF6238"/>
      </bottom>
      <diagonal/>
    </border>
    <border>
      <left/>
      <right style="medium">
        <color rgb="FFFF6238"/>
      </right>
      <top style="dashed">
        <color rgb="FFFF6238"/>
      </top>
      <bottom style="dashed">
        <color rgb="FFFF6238"/>
      </bottom>
      <diagonal/>
    </border>
    <border>
      <left style="medium">
        <color rgb="FFFF6C0D"/>
      </left>
      <right/>
      <top/>
      <bottom/>
      <diagonal/>
    </border>
    <border>
      <left/>
      <right style="medium">
        <color rgb="FFFF6C0D"/>
      </right>
      <top/>
      <bottom/>
      <diagonal/>
    </border>
    <border>
      <left style="medium">
        <color rgb="FFFF6238"/>
      </left>
      <right style="medium">
        <color theme="0"/>
      </right>
      <top style="medium">
        <color rgb="FFFF6238"/>
      </top>
      <bottom style="medium">
        <color theme="0"/>
      </bottom>
      <diagonal/>
    </border>
    <border>
      <left style="medium">
        <color theme="0"/>
      </left>
      <right style="medium">
        <color theme="0"/>
      </right>
      <top style="medium">
        <color rgb="FFFF6238"/>
      </top>
      <bottom style="medium">
        <color theme="0"/>
      </bottom>
      <diagonal/>
    </border>
    <border>
      <left/>
      <right/>
      <top style="medium">
        <color rgb="FFFF6238"/>
      </top>
      <bottom style="medium">
        <color theme="0"/>
      </bottom>
      <diagonal/>
    </border>
    <border>
      <left/>
      <right style="medium">
        <color theme="0"/>
      </right>
      <top style="medium">
        <color rgb="FFFF6238"/>
      </top>
      <bottom style="medium">
        <color theme="0"/>
      </bottom>
      <diagonal/>
    </border>
    <border>
      <left style="medium">
        <color theme="0"/>
      </left>
      <right style="medium">
        <color rgb="FFFF6238"/>
      </right>
      <top style="medium">
        <color rgb="FFFF6238"/>
      </top>
      <bottom style="medium">
        <color theme="0"/>
      </bottom>
      <diagonal/>
    </border>
    <border>
      <left style="medium">
        <color rgb="FFFF6238"/>
      </left>
      <right style="medium">
        <color theme="0"/>
      </right>
      <top/>
      <bottom/>
      <diagonal/>
    </border>
    <border>
      <left style="medium">
        <color theme="0"/>
      </left>
      <right style="medium">
        <color theme="0"/>
      </right>
      <top style="medium">
        <color theme="0"/>
      </top>
      <bottom/>
      <diagonal/>
    </border>
    <border>
      <left style="medium">
        <color theme="0"/>
      </left>
      <right style="medium">
        <color rgb="FFFF6238"/>
      </right>
      <top/>
      <bottom/>
      <diagonal/>
    </border>
    <border>
      <left style="medium">
        <color rgb="FFFF6C0D"/>
      </left>
      <right style="dotted">
        <color rgb="FFFF6C0D"/>
      </right>
      <top style="medium">
        <color rgb="FFFF6C0D"/>
      </top>
      <bottom/>
      <diagonal/>
    </border>
    <border>
      <left style="dotted">
        <color rgb="FFFF6C0D"/>
      </left>
      <right style="dotted">
        <color rgb="FFFF6C0D"/>
      </right>
      <top style="medium">
        <color rgb="FFFF6C0D"/>
      </top>
      <bottom style="dotted">
        <color rgb="FFFF6C0D"/>
      </bottom>
      <diagonal/>
    </border>
    <border>
      <left style="dotted">
        <color rgb="FFFF6C0D"/>
      </left>
      <right/>
      <top style="medium">
        <color rgb="FFFF6C0D"/>
      </top>
      <bottom style="dotted">
        <color rgb="FFFF6C0D"/>
      </bottom>
      <diagonal/>
    </border>
    <border>
      <left style="dotted">
        <color rgb="FFFF6C0D"/>
      </left>
      <right style="dotted">
        <color rgb="FFFF6C0D"/>
      </right>
      <top style="dotted">
        <color rgb="FFFF6C0D"/>
      </top>
      <bottom style="dotted">
        <color rgb="FFFF6C0D"/>
      </bottom>
      <diagonal/>
    </border>
    <border>
      <left/>
      <right style="dotted">
        <color rgb="FFFF6C0D"/>
      </right>
      <top style="medium">
        <color rgb="FFFF6C0D"/>
      </top>
      <bottom style="dotted">
        <color rgb="FFFF6C0D"/>
      </bottom>
      <diagonal/>
    </border>
    <border>
      <left style="dotted">
        <color rgb="FFFF6C0D"/>
      </left>
      <right style="medium">
        <color rgb="FFFF6C0D"/>
      </right>
      <top style="medium">
        <color rgb="FFFF6C0D"/>
      </top>
      <bottom style="dotted">
        <color rgb="FFFF6C0D"/>
      </bottom>
      <diagonal/>
    </border>
    <border>
      <left style="dotted">
        <color rgb="FFFF6238"/>
      </left>
      <right style="dotted">
        <color rgb="FFFF6238"/>
      </right>
      <top style="medium">
        <color rgb="FFFF6238"/>
      </top>
      <bottom style="dotted">
        <color rgb="FFFF6238"/>
      </bottom>
      <diagonal/>
    </border>
    <border>
      <left style="medium">
        <color rgb="FFFF6C0D"/>
      </left>
      <right style="dotted">
        <color rgb="FFFF6C0D"/>
      </right>
      <top/>
      <bottom/>
      <diagonal/>
    </border>
    <border>
      <left style="dotted">
        <color rgb="FFFF6C0D"/>
      </left>
      <right/>
      <top style="dotted">
        <color rgb="FFFF6C0D"/>
      </top>
      <bottom style="dotted">
        <color rgb="FFFF6C0D"/>
      </bottom>
      <diagonal/>
    </border>
    <border>
      <left/>
      <right style="dotted">
        <color rgb="FFFF6C0D"/>
      </right>
      <top style="dotted">
        <color rgb="FFFF6C0D"/>
      </top>
      <bottom style="dotted">
        <color rgb="FFFF6C0D"/>
      </bottom>
      <diagonal/>
    </border>
    <border>
      <left style="dotted">
        <color rgb="FFFF6C0D"/>
      </left>
      <right style="medium">
        <color rgb="FFFF6C0D"/>
      </right>
      <top style="dotted">
        <color rgb="FFFF6C0D"/>
      </top>
      <bottom style="dotted">
        <color rgb="FFFF6C0D"/>
      </bottom>
      <diagonal/>
    </border>
    <border>
      <left style="dotted">
        <color rgb="FFFF6238"/>
      </left>
      <right style="dotted">
        <color rgb="FFFF6238"/>
      </right>
      <top style="dotted">
        <color rgb="FFFF6238"/>
      </top>
      <bottom style="dotted">
        <color rgb="FFFF6238"/>
      </bottom>
      <diagonal/>
    </border>
    <border>
      <left style="dotted">
        <color rgb="FFFF6238"/>
      </left>
      <right style="dotted">
        <color rgb="FFFF6238"/>
      </right>
      <top style="dotted">
        <color rgb="FFFF6238"/>
      </top>
      <bottom/>
      <diagonal/>
    </border>
    <border>
      <left style="dotted">
        <color rgb="FFFF6C0D"/>
      </left>
      <right style="dotted">
        <color rgb="FFFF6C0D"/>
      </right>
      <top style="dotted">
        <color rgb="FFFF6C0D"/>
      </top>
      <bottom/>
      <diagonal/>
    </border>
    <border>
      <left style="dotted">
        <color rgb="FFFF6C0D"/>
      </left>
      <right/>
      <top style="dotted">
        <color rgb="FFFF6C0D"/>
      </top>
      <bottom/>
      <diagonal/>
    </border>
    <border>
      <left/>
      <right style="dotted">
        <color rgb="FFFF6C0D"/>
      </right>
      <top style="dotted">
        <color rgb="FFFF6C0D"/>
      </top>
      <bottom/>
      <diagonal/>
    </border>
    <border>
      <left style="dotted">
        <color rgb="FFFF6C0D"/>
      </left>
      <right style="medium">
        <color rgb="FFFF6C0D"/>
      </right>
      <top style="dotted">
        <color rgb="FFFF6C0D"/>
      </top>
      <bottom/>
      <diagonal/>
    </border>
    <border>
      <left style="medium">
        <color rgb="FFFF6C0D"/>
      </left>
      <right style="dotted">
        <color rgb="FFFF6C0D"/>
      </right>
      <top style="medium">
        <color rgb="FFFF6C0D"/>
      </top>
      <bottom style="dotted">
        <color rgb="FFFF6C0D"/>
      </bottom>
      <diagonal/>
    </border>
    <border>
      <left style="medium">
        <color rgb="FFFF6C0D"/>
      </left>
      <right style="dotted">
        <color rgb="FFFF6C0D"/>
      </right>
      <top style="dotted">
        <color rgb="FFFF6C0D"/>
      </top>
      <bottom style="dotted">
        <color rgb="FFFF6C0D"/>
      </bottom>
      <diagonal/>
    </border>
    <border>
      <left style="medium">
        <color rgb="FFFF6C0D"/>
      </left>
      <right style="dotted">
        <color rgb="FFFF6C0D"/>
      </right>
      <top style="dotted">
        <color rgb="FFFF6C0D"/>
      </top>
      <bottom style="medium">
        <color rgb="FFFF6C0D"/>
      </bottom>
      <diagonal/>
    </border>
    <border>
      <left style="dotted">
        <color rgb="FFFF6C0D"/>
      </left>
      <right style="dotted">
        <color rgb="FFFF6C0D"/>
      </right>
      <top style="dotted">
        <color rgb="FFFF6C0D"/>
      </top>
      <bottom style="medium">
        <color rgb="FFFF6C0D"/>
      </bottom>
      <diagonal/>
    </border>
    <border>
      <left style="dotted">
        <color rgb="FFFF6C0D"/>
      </left>
      <right style="medium">
        <color rgb="FFFF6C0D"/>
      </right>
      <top style="dotted">
        <color rgb="FFFF6C0D"/>
      </top>
      <bottom style="medium">
        <color rgb="FFFF6C0D"/>
      </bottom>
      <diagonal/>
    </border>
    <border>
      <left style="thick">
        <color rgb="FFFF6238"/>
      </left>
      <right style="dashed">
        <color rgb="FFFF6238"/>
      </right>
      <top style="thick">
        <color rgb="FFFF6238"/>
      </top>
      <bottom style="dashed">
        <color rgb="FFFF6238"/>
      </bottom>
      <diagonal/>
    </border>
    <border>
      <left/>
      <right/>
      <top style="thick">
        <color rgb="FFFF6238"/>
      </top>
      <bottom style="dashed">
        <color rgb="FFFF6238"/>
      </bottom>
      <diagonal/>
    </border>
    <border>
      <left/>
      <right style="dashed">
        <color rgb="FFFF6238"/>
      </right>
      <top style="thick">
        <color rgb="FFFF6238"/>
      </top>
      <bottom style="dashed">
        <color rgb="FFFF6238"/>
      </bottom>
      <diagonal/>
    </border>
    <border>
      <left style="medium">
        <color rgb="FFFF6238"/>
      </left>
      <right style="medium">
        <color theme="0"/>
      </right>
      <top style="medium">
        <color theme="0"/>
      </top>
      <bottom/>
      <diagonal/>
    </border>
    <border>
      <left style="medium">
        <color theme="0"/>
      </left>
      <right style="medium">
        <color rgb="FFFF6238"/>
      </right>
      <top style="medium">
        <color theme="0"/>
      </top>
      <bottom/>
      <diagonal/>
    </border>
    <border>
      <left style="medium">
        <color rgb="FFFF6238"/>
      </left>
      <right style="dotted">
        <color rgb="FFFF6238"/>
      </right>
      <top style="medium">
        <color rgb="FFFF6238"/>
      </top>
      <bottom/>
      <diagonal/>
    </border>
    <border>
      <left style="medium">
        <color rgb="FFFF6238"/>
      </left>
      <right style="dotted">
        <color rgb="FFFF6238"/>
      </right>
      <top/>
      <bottom/>
      <diagonal/>
    </border>
    <border>
      <left style="dotted">
        <color rgb="FFFF6238"/>
      </left>
      <right style="dotted">
        <color rgb="FFFF6238"/>
      </right>
      <top/>
      <bottom/>
      <diagonal/>
    </border>
    <border>
      <left/>
      <right style="dotted">
        <color rgb="FFFF6238"/>
      </right>
      <top style="dotted">
        <color rgb="FFFF6238"/>
      </top>
      <bottom/>
      <diagonal/>
    </border>
    <border>
      <left/>
      <right style="dotted">
        <color rgb="FFFF6238"/>
      </right>
      <top/>
      <bottom/>
      <diagonal/>
    </border>
    <border>
      <left/>
      <right style="dotted">
        <color rgb="FFFF6238"/>
      </right>
      <top/>
      <bottom style="dotted">
        <color rgb="FFFF6238"/>
      </bottom>
      <diagonal/>
    </border>
    <border>
      <left style="dotted">
        <color rgb="FF21A9B8"/>
      </left>
      <right style="dotted">
        <color rgb="FF21A9B8"/>
      </right>
      <top style="dotted">
        <color rgb="FF21A9B8"/>
      </top>
      <bottom style="dotted">
        <color rgb="FF21A9B8"/>
      </bottom>
      <diagonal/>
    </border>
    <border>
      <left style="dotted">
        <color rgb="FFFF6238"/>
      </left>
      <right style="dotted">
        <color rgb="FFFF6238"/>
      </right>
      <top/>
      <bottom style="dotted">
        <color rgb="FFFF6238"/>
      </bottom>
      <diagonal/>
    </border>
    <border>
      <left style="dotted">
        <color rgb="FFFF6238"/>
      </left>
      <right/>
      <top/>
      <bottom/>
      <diagonal/>
    </border>
    <border>
      <left style="medium">
        <color rgb="FFFF6238"/>
      </left>
      <right style="dotted">
        <color rgb="FFFF6238"/>
      </right>
      <top/>
      <bottom style="dotted">
        <color rgb="FFFF6238"/>
      </bottom>
      <diagonal/>
    </border>
    <border>
      <left style="dotted">
        <color rgb="FFFF6238"/>
      </left>
      <right style="medium">
        <color rgb="FFFF6238"/>
      </right>
      <top/>
      <bottom style="dotted">
        <color rgb="FFFF6238"/>
      </bottom>
      <diagonal/>
    </border>
    <border>
      <left style="medium">
        <color rgb="FFFF6238"/>
      </left>
      <right/>
      <top style="dotted">
        <color rgb="FFFF6238"/>
      </top>
      <bottom style="dotted">
        <color rgb="FFFF6238"/>
      </bottom>
      <diagonal/>
    </border>
    <border>
      <left/>
      <right/>
      <top style="dotted">
        <color rgb="FFFF6238"/>
      </top>
      <bottom style="dotted">
        <color rgb="FFFF6238"/>
      </bottom>
      <diagonal/>
    </border>
    <border>
      <left/>
      <right style="medium">
        <color rgb="FFFF6238"/>
      </right>
      <top style="dotted">
        <color rgb="FFFF6238"/>
      </top>
      <bottom style="dotted">
        <color rgb="FFFF6238"/>
      </bottom>
      <diagonal/>
    </border>
    <border>
      <left style="medium">
        <color rgb="FFFF6238"/>
      </left>
      <right/>
      <top style="dotted">
        <color rgb="FFFF6238"/>
      </top>
      <bottom/>
      <diagonal/>
    </border>
    <border>
      <left/>
      <right/>
      <top style="dotted">
        <color rgb="FFFF6238"/>
      </top>
      <bottom/>
      <diagonal/>
    </border>
    <border>
      <left/>
      <right style="medium">
        <color rgb="FFFF6238"/>
      </right>
      <top style="dotted">
        <color rgb="FFFF6238"/>
      </top>
      <bottom/>
      <diagonal/>
    </border>
    <border>
      <left style="medium">
        <color rgb="FFFF6238"/>
      </left>
      <right/>
      <top style="dotted">
        <color rgb="FFFF6238"/>
      </top>
      <bottom style="medium">
        <color rgb="FFFF6238"/>
      </bottom>
      <diagonal/>
    </border>
    <border>
      <left/>
      <right/>
      <top style="dotted">
        <color rgb="FFFF6238"/>
      </top>
      <bottom style="medium">
        <color rgb="FFFF6238"/>
      </bottom>
      <diagonal/>
    </border>
    <border>
      <left/>
      <right style="medium">
        <color rgb="FFFF6238"/>
      </right>
      <top style="dotted">
        <color rgb="FFFF6238"/>
      </top>
      <bottom style="medium">
        <color rgb="FFFF6238"/>
      </bottom>
      <diagonal/>
    </border>
    <border>
      <left style="medium">
        <color rgb="FFFF6238"/>
      </left>
      <right style="dotted">
        <color rgb="FFFF6238"/>
      </right>
      <top style="dotted">
        <color rgb="FFFF6238"/>
      </top>
      <bottom/>
      <diagonal/>
    </border>
    <border>
      <left style="dotted">
        <color rgb="FFFF6238"/>
      </left>
      <right style="medium">
        <color rgb="FFFF6238"/>
      </right>
      <top style="dotted">
        <color rgb="FFFF6238"/>
      </top>
      <bottom style="dotted">
        <color rgb="FFFF6238"/>
      </bottom>
      <diagonal/>
    </border>
    <border>
      <left style="dotted">
        <color rgb="FFFF6238"/>
      </left>
      <right/>
      <top/>
      <bottom style="dotted">
        <color rgb="FFFF6238"/>
      </bottom>
      <diagonal/>
    </border>
    <border>
      <left/>
      <right style="dotted">
        <color rgb="FF21A9B8"/>
      </right>
      <top style="dotted">
        <color rgb="FF21A9B8"/>
      </top>
      <bottom style="dotted">
        <color rgb="FF21A9B8"/>
      </bottom>
      <diagonal/>
    </border>
    <border>
      <left style="dotted">
        <color rgb="FF21A9B8"/>
      </left>
      <right style="medium">
        <color rgb="FFFF6C0D"/>
      </right>
      <top style="dotted">
        <color rgb="FF21A9B8"/>
      </top>
      <bottom style="dotted">
        <color rgb="FF21A9B8"/>
      </bottom>
      <diagonal/>
    </border>
    <border>
      <left/>
      <right/>
      <top style="dotted">
        <color rgb="FF21A9B8"/>
      </top>
      <bottom style="dotted">
        <color rgb="FF21A9B8"/>
      </bottom>
      <diagonal/>
    </border>
    <border>
      <left/>
      <right style="dotted">
        <color rgb="FFFF6238"/>
      </right>
      <top style="dotted">
        <color rgb="FFFF6238"/>
      </top>
      <bottom style="dotted">
        <color rgb="FFFF6238"/>
      </bottom>
      <diagonal/>
    </border>
    <border>
      <left style="medium">
        <color rgb="FFFF6238"/>
      </left>
      <right style="dotted">
        <color rgb="FFFF6238"/>
      </right>
      <top/>
      <bottom style="medium">
        <color rgb="FFFF6238"/>
      </bottom>
      <diagonal/>
    </border>
    <border>
      <left style="dotted">
        <color rgb="FFFF6238"/>
      </left>
      <right style="dotted">
        <color rgb="FFFF6238"/>
      </right>
      <top style="dotted">
        <color rgb="FFFF6238"/>
      </top>
      <bottom style="medium">
        <color rgb="FFFF6238"/>
      </bottom>
      <diagonal/>
    </border>
    <border>
      <left style="dotted">
        <color rgb="FFFF6238"/>
      </left>
      <right style="dotted">
        <color rgb="FFFF6238"/>
      </right>
      <top/>
      <bottom style="medium">
        <color rgb="FFFF6238"/>
      </bottom>
      <diagonal/>
    </border>
    <border>
      <left style="dotted">
        <color rgb="FFFF6238"/>
      </left>
      <right style="medium">
        <color rgb="FFFF6238"/>
      </right>
      <top style="dotted">
        <color rgb="FFFF6238"/>
      </top>
      <bottom style="medium">
        <color rgb="FFFF6238"/>
      </bottom>
      <diagonal/>
    </border>
    <border>
      <left style="dotted">
        <color rgb="FFFF6238"/>
      </left>
      <right/>
      <top style="medium">
        <color rgb="FFFF6238"/>
      </top>
      <bottom style="dotted">
        <color rgb="FFFF6238"/>
      </bottom>
      <diagonal/>
    </border>
    <border>
      <left/>
      <right style="dotted">
        <color rgb="FFFF6238"/>
      </right>
      <top style="medium">
        <color rgb="FFFF6238"/>
      </top>
      <bottom style="dotted">
        <color rgb="FFFF6238"/>
      </bottom>
      <diagonal/>
    </border>
    <border>
      <left style="dotted">
        <color rgb="FFFF6238"/>
      </left>
      <right style="medium">
        <color rgb="FFFF6238"/>
      </right>
      <top style="medium">
        <color rgb="FFFF6238"/>
      </top>
      <bottom style="dotted">
        <color rgb="FFFF6238"/>
      </bottom>
      <diagonal/>
    </border>
    <border>
      <left style="dotted">
        <color rgb="FFFF6238"/>
      </left>
      <right/>
      <top style="dotted">
        <color rgb="FFFF6238"/>
      </top>
      <bottom style="dotted">
        <color rgb="FFFF6238"/>
      </bottom>
      <diagonal/>
    </border>
    <border>
      <left style="medium">
        <color rgb="FFFF6238"/>
      </left>
      <right style="dotted">
        <color rgb="FFFF6238"/>
      </right>
      <top style="medium">
        <color rgb="FFFF6238"/>
      </top>
      <bottom style="dotted">
        <color rgb="FFFF6238"/>
      </bottom>
      <diagonal/>
    </border>
    <border>
      <left/>
      <right/>
      <top style="medium">
        <color rgb="FFFF6238"/>
      </top>
      <bottom style="dotted">
        <color rgb="FFFF6238"/>
      </bottom>
      <diagonal/>
    </border>
    <border>
      <left/>
      <right style="medium">
        <color rgb="FFFF6238"/>
      </right>
      <top style="medium">
        <color rgb="FFFF6238"/>
      </top>
      <bottom style="dotted">
        <color rgb="FFFF6238"/>
      </bottom>
      <diagonal/>
    </border>
    <border>
      <left style="medium">
        <color rgb="FFFF6238"/>
      </left>
      <right style="dotted">
        <color rgb="FFFF6238"/>
      </right>
      <top style="dotted">
        <color rgb="FFFF6238"/>
      </top>
      <bottom style="dotted">
        <color rgb="FFFF6238"/>
      </bottom>
      <diagonal/>
    </border>
    <border>
      <left/>
      <right style="dotted">
        <color rgb="FF21A9B8"/>
      </right>
      <top style="dotted">
        <color rgb="FF21A9B8"/>
      </top>
      <bottom/>
      <diagonal/>
    </border>
    <border>
      <left style="dotted">
        <color rgb="FF21A9B8"/>
      </left>
      <right/>
      <top style="dotted">
        <color rgb="FF21A9B8"/>
      </top>
      <bottom/>
      <diagonal/>
    </border>
    <border>
      <left style="dotted">
        <color rgb="FFFF6238"/>
      </left>
      <right style="medium">
        <color rgb="FFFF6238"/>
      </right>
      <top style="dotted">
        <color rgb="FFFF6238"/>
      </top>
      <bottom/>
      <diagonal/>
    </border>
    <border>
      <left style="medium">
        <color rgb="FFFF6238"/>
      </left>
      <right style="dotted">
        <color rgb="FFFF6238"/>
      </right>
      <top style="dotted">
        <color rgb="FFFF6238"/>
      </top>
      <bottom style="medium">
        <color rgb="FFFF6238"/>
      </bottom>
      <diagonal/>
    </border>
    <border>
      <left style="medium">
        <color rgb="FFFF6C0D"/>
      </left>
      <right style="dotted">
        <color rgb="FFFF6C0D"/>
      </right>
      <top/>
      <bottom style="medium">
        <color rgb="FFFF6C0D"/>
      </bottom>
      <diagonal/>
    </border>
    <border>
      <left style="dotted">
        <color rgb="FFFF6C0D"/>
      </left>
      <right style="dotted">
        <color rgb="FFFF6C0D"/>
      </right>
      <top style="medium">
        <color rgb="FFFF6C0D"/>
      </top>
      <bottom/>
      <diagonal/>
    </border>
    <border>
      <left style="dotted">
        <color rgb="FFFF6C0D"/>
      </left>
      <right style="dotted">
        <color rgb="FFFF6C0D"/>
      </right>
      <top/>
      <bottom style="medium">
        <color rgb="FFFF6C0D"/>
      </bottom>
      <diagonal/>
    </border>
    <border>
      <left style="medium">
        <color rgb="FFFF6C0D"/>
      </left>
      <right style="medium">
        <color theme="0"/>
      </right>
      <top style="dotted">
        <color rgb="FFFF6C0D"/>
      </top>
      <bottom style="medium">
        <color theme="0"/>
      </bottom>
      <diagonal/>
    </border>
    <border>
      <left style="medium">
        <color theme="0"/>
      </left>
      <right style="medium">
        <color theme="0"/>
      </right>
      <top style="dotted">
        <color rgb="FFFF6C0D"/>
      </top>
      <bottom style="medium">
        <color theme="0"/>
      </bottom>
      <diagonal/>
    </border>
    <border>
      <left style="medium">
        <color theme="0"/>
      </left>
      <right style="medium">
        <color rgb="FFFF6C0D"/>
      </right>
      <top style="dotted">
        <color rgb="FFFF6C0D"/>
      </top>
      <bottom style="medium">
        <color theme="0"/>
      </bottom>
      <diagonal/>
    </border>
    <border>
      <left style="medium">
        <color rgb="FFFF6C0D"/>
      </left>
      <right style="medium">
        <color theme="0"/>
      </right>
      <top style="medium">
        <color theme="0"/>
      </top>
      <bottom style="dotted">
        <color rgb="FFFF6C0D"/>
      </bottom>
      <diagonal/>
    </border>
    <border>
      <left style="medium">
        <color theme="0"/>
      </left>
      <right style="medium">
        <color theme="0"/>
      </right>
      <top style="medium">
        <color theme="0"/>
      </top>
      <bottom style="dotted">
        <color rgb="FFFF6C0D"/>
      </bottom>
      <diagonal/>
    </border>
    <border>
      <left style="medium">
        <color theme="0"/>
      </left>
      <right style="medium">
        <color rgb="FFFF6C0D"/>
      </right>
      <top style="medium">
        <color theme="0"/>
      </top>
      <bottom style="dotted">
        <color rgb="FFFF6C0D"/>
      </bottom>
      <diagonal/>
    </border>
    <border>
      <left style="medium">
        <color rgb="FFFF6C0D"/>
      </left>
      <right/>
      <top style="medium">
        <color rgb="FFFF6C0D"/>
      </top>
      <bottom style="dotted">
        <color rgb="FFFF6C0D"/>
      </bottom>
      <diagonal/>
    </border>
    <border>
      <left/>
      <right/>
      <top style="medium">
        <color rgb="FFFF6C0D"/>
      </top>
      <bottom style="dotted">
        <color rgb="FFFF6C0D"/>
      </bottom>
      <diagonal/>
    </border>
    <border>
      <left/>
      <right style="medium">
        <color rgb="FFFF6C0D"/>
      </right>
      <top style="medium">
        <color rgb="FFFF6C0D"/>
      </top>
      <bottom style="dotted">
        <color rgb="FFFF6C0D"/>
      </bottom>
      <diagonal/>
    </border>
    <border>
      <left style="medium">
        <color rgb="FFFF6C0D"/>
      </left>
      <right style="dotted">
        <color rgb="FFFF6C0D"/>
      </right>
      <top/>
      <bottom style="dotted">
        <color rgb="FFFF6C0D"/>
      </bottom>
      <diagonal/>
    </border>
    <border>
      <left style="dotted">
        <color rgb="FFFF6C0D"/>
      </left>
      <right style="dotted">
        <color rgb="FFFF6C0D"/>
      </right>
      <top/>
      <bottom style="dotted">
        <color rgb="FFFF6C0D"/>
      </bottom>
      <diagonal/>
    </border>
    <border>
      <left style="dotted">
        <color rgb="FFFF6C0D"/>
      </left>
      <right style="medium">
        <color rgb="FFFF6C0D"/>
      </right>
      <top/>
      <bottom style="dotted">
        <color rgb="FFFF6C0D"/>
      </bottom>
      <diagonal/>
    </border>
    <border>
      <left style="dotted">
        <color rgb="FFFF6C0D"/>
      </left>
      <right style="medium">
        <color theme="0"/>
      </right>
      <top style="dotted">
        <color rgb="FFFF6C0D"/>
      </top>
      <bottom style="medium">
        <color theme="0"/>
      </bottom>
      <diagonal/>
    </border>
    <border>
      <left style="dotted">
        <color rgb="FFFF6C0D"/>
      </left>
      <right style="medium">
        <color theme="0"/>
      </right>
      <top style="medium">
        <color theme="0"/>
      </top>
      <bottom style="dotted">
        <color rgb="FFFF6C0D"/>
      </bottom>
      <diagonal/>
    </border>
    <border>
      <left style="medium">
        <color rgb="FFFF6C0D"/>
      </left>
      <right/>
      <top style="medium">
        <color rgb="FFFF6C0D"/>
      </top>
      <bottom/>
      <diagonal/>
    </border>
    <border>
      <left/>
      <right/>
      <top style="medium">
        <color rgb="FFFF6C0D"/>
      </top>
      <bottom/>
      <diagonal/>
    </border>
    <border>
      <left/>
      <right style="medium">
        <color rgb="FFFF6C0D"/>
      </right>
      <top style="medium">
        <color rgb="FFFF6C0D"/>
      </top>
      <bottom/>
      <diagonal/>
    </border>
    <border>
      <left style="medium">
        <color rgb="FFFF6C0D"/>
      </left>
      <right/>
      <top style="medium">
        <color rgb="FFFF6C0D"/>
      </top>
      <bottom style="medium">
        <color rgb="FFFF6C0D"/>
      </bottom>
      <diagonal/>
    </border>
    <border>
      <left/>
      <right/>
      <top style="medium">
        <color rgb="FFFF6C0D"/>
      </top>
      <bottom style="medium">
        <color rgb="FFFF6C0D"/>
      </bottom>
      <diagonal/>
    </border>
    <border>
      <left/>
      <right style="medium">
        <color rgb="FFFF6C0D"/>
      </right>
      <top style="medium">
        <color rgb="FFFF6C0D"/>
      </top>
      <bottom style="medium">
        <color rgb="FFFF6C0D"/>
      </bottom>
      <diagonal/>
    </border>
    <border>
      <left style="medium">
        <color rgb="FFFF6C0D"/>
      </left>
      <right style="medium">
        <color theme="0"/>
      </right>
      <top style="medium">
        <color rgb="FFFF6C0D"/>
      </top>
      <bottom style="medium">
        <color theme="0"/>
      </bottom>
      <diagonal/>
    </border>
    <border>
      <left style="medium">
        <color theme="0"/>
      </left>
      <right style="medium">
        <color theme="0"/>
      </right>
      <top style="medium">
        <color rgb="FFFF6C0D"/>
      </top>
      <bottom style="medium">
        <color theme="0"/>
      </bottom>
      <diagonal/>
    </border>
    <border>
      <left style="medium">
        <color theme="0"/>
      </left>
      <right style="medium">
        <color rgb="FFFF6C0D"/>
      </right>
      <top style="medium">
        <color rgb="FFFF6C0D"/>
      </top>
      <bottom style="medium">
        <color theme="0"/>
      </bottom>
      <diagonal/>
    </border>
    <border>
      <left style="medium">
        <color rgb="FFFF6238"/>
      </left>
      <right style="medium">
        <color rgb="FFFF6238"/>
      </right>
      <top style="medium">
        <color rgb="FFFF6238"/>
      </top>
      <bottom style="hair">
        <color rgb="FFFF6238"/>
      </bottom>
      <diagonal/>
    </border>
    <border>
      <left style="medium">
        <color rgb="FFFF6238"/>
      </left>
      <right style="medium">
        <color rgb="FFFF6238"/>
      </right>
      <top style="medium">
        <color rgb="FFFF6238"/>
      </top>
      <bottom style="medium">
        <color rgb="FFFF6238"/>
      </bottom>
      <diagonal/>
    </border>
    <border>
      <left style="medium">
        <color rgb="FFFF6238"/>
      </left>
      <right style="medium">
        <color rgb="FFFF6238"/>
      </right>
      <top style="hair">
        <color rgb="FFFF6238"/>
      </top>
      <bottom style="hair">
        <color rgb="FFFF6238"/>
      </bottom>
      <diagonal/>
    </border>
    <border>
      <left style="medium">
        <color rgb="FFFF6238"/>
      </left>
      <right style="medium">
        <color rgb="FFFF6238"/>
      </right>
      <top style="hair">
        <color rgb="FFFF6238"/>
      </top>
      <bottom style="medium">
        <color rgb="FFFF6238"/>
      </bottom>
      <diagonal/>
    </border>
    <border>
      <left style="medium">
        <color rgb="FFFF6238"/>
      </left>
      <right style="medium">
        <color theme="0"/>
      </right>
      <top style="medium">
        <color rgb="FFFF6238"/>
      </top>
      <bottom/>
      <diagonal/>
    </border>
    <border>
      <left style="medium">
        <color theme="0"/>
      </left>
      <right style="medium">
        <color theme="0"/>
      </right>
      <top style="medium">
        <color rgb="FFFF6238"/>
      </top>
      <bottom/>
      <diagonal/>
    </border>
    <border>
      <left style="medium">
        <color theme="0"/>
      </left>
      <right style="medium">
        <color rgb="FFFF6238"/>
      </right>
      <top style="medium">
        <color rgb="FFFF6238"/>
      </top>
      <bottom/>
      <diagonal/>
    </border>
    <border>
      <left style="dotted">
        <color rgb="FFFF6238"/>
      </left>
      <right style="dotted">
        <color rgb="FFFF6238"/>
      </right>
      <top style="medium">
        <color rgb="FFFF6238"/>
      </top>
      <bottom/>
      <diagonal/>
    </border>
    <border>
      <left style="medium">
        <color rgb="FFFF6238"/>
      </left>
      <right style="medium">
        <color rgb="FFFF6238"/>
      </right>
      <top style="medium">
        <color rgb="FFFF6238"/>
      </top>
      <bottom style="dotted">
        <color rgb="FFFF6238"/>
      </bottom>
      <diagonal/>
    </border>
    <border>
      <left style="medium">
        <color rgb="FFFF6238"/>
      </left>
      <right style="medium">
        <color rgb="FFFF6238"/>
      </right>
      <top style="dotted">
        <color rgb="FFFF6238"/>
      </top>
      <bottom style="dotted">
        <color rgb="FFFF6238"/>
      </bottom>
      <diagonal/>
    </border>
    <border>
      <left/>
      <right style="dotted">
        <color rgb="FFFF6238"/>
      </right>
      <top/>
      <bottom style="medium">
        <color rgb="FFFF6238"/>
      </bottom>
      <diagonal/>
    </border>
    <border>
      <left style="dotted">
        <color rgb="FFFF6238"/>
      </left>
      <right/>
      <top style="dotted">
        <color rgb="FFFF6238"/>
      </top>
      <bottom style="medium">
        <color rgb="FFFF6238"/>
      </bottom>
      <diagonal/>
    </border>
    <border>
      <left/>
      <right style="dotted">
        <color rgb="FFFF6238"/>
      </right>
      <top style="dotted">
        <color rgb="FFFF6238"/>
      </top>
      <bottom style="medium">
        <color rgb="FFFF6238"/>
      </bottom>
      <diagonal/>
    </border>
    <border>
      <left/>
      <right/>
      <top/>
      <bottom style="dotted">
        <color rgb="FFFF6238"/>
      </bottom>
      <diagonal/>
    </border>
    <border>
      <left/>
      <right style="medium">
        <color rgb="FFFF6238"/>
      </right>
      <top/>
      <bottom style="dotted">
        <color rgb="FFFF6238"/>
      </bottom>
      <diagonal/>
    </border>
    <border>
      <left style="thick">
        <color rgb="FFFF6238"/>
      </left>
      <right style="medium">
        <color theme="0"/>
      </right>
      <top style="dashed">
        <color rgb="FFFF6238"/>
      </top>
      <bottom style="medium">
        <color theme="0"/>
      </bottom>
      <diagonal/>
    </border>
    <border>
      <left style="medium">
        <color theme="0"/>
      </left>
      <right style="medium">
        <color theme="0"/>
      </right>
      <top style="dashed">
        <color rgb="FFFF6238"/>
      </top>
      <bottom style="medium">
        <color theme="0"/>
      </bottom>
      <diagonal/>
    </border>
    <border>
      <left/>
      <right style="medium">
        <color theme="0"/>
      </right>
      <top style="dashed">
        <color rgb="FFFF6238"/>
      </top>
      <bottom style="medium">
        <color theme="0"/>
      </bottom>
      <diagonal/>
    </border>
    <border>
      <left style="medium">
        <color theme="0"/>
      </left>
      <right style="medium">
        <color theme="0"/>
      </right>
      <top style="dashed">
        <color rgb="FFFF6238"/>
      </top>
      <bottom/>
      <diagonal/>
    </border>
    <border>
      <left style="medium">
        <color theme="0"/>
      </left>
      <right style="thick">
        <color rgb="FFFF6238"/>
      </right>
      <top style="dashed">
        <color rgb="FFFF6238"/>
      </top>
      <bottom style="medium">
        <color theme="0"/>
      </bottom>
      <diagonal/>
    </border>
    <border>
      <left style="thick">
        <color rgb="FFFF6238"/>
      </left>
      <right style="medium">
        <color theme="0"/>
      </right>
      <top/>
      <bottom style="medium">
        <color theme="0"/>
      </bottom>
      <diagonal/>
    </border>
    <border>
      <left style="medium">
        <color theme="0"/>
      </left>
      <right style="medium">
        <color theme="0"/>
      </right>
      <top/>
      <bottom style="medium">
        <color theme="0"/>
      </bottom>
      <diagonal/>
    </border>
    <border>
      <left style="medium">
        <color theme="0"/>
      </left>
      <right style="thick">
        <color rgb="FFFF6238"/>
      </right>
      <top/>
      <bottom style="medium">
        <color theme="0"/>
      </bottom>
      <diagonal/>
    </border>
    <border>
      <left style="dotted">
        <color rgb="FFFF6238"/>
      </left>
      <right style="dotted">
        <color rgb="FFFF6238"/>
      </right>
      <top style="medium">
        <color rgb="FFFF6238"/>
      </top>
      <bottom style="medium">
        <color rgb="FFFF6238"/>
      </bottom>
      <diagonal/>
    </border>
    <border>
      <left style="medium">
        <color rgb="FFFF6238"/>
      </left>
      <right style="medium">
        <color theme="0"/>
      </right>
      <top style="dotted">
        <color rgb="FFFF6238"/>
      </top>
      <bottom style="medium">
        <color theme="0"/>
      </bottom>
      <diagonal/>
    </border>
    <border>
      <left style="medium">
        <color theme="0"/>
      </left>
      <right style="medium">
        <color theme="0"/>
      </right>
      <top style="dotted">
        <color rgb="FFFF6238"/>
      </top>
      <bottom style="medium">
        <color theme="0"/>
      </bottom>
      <diagonal/>
    </border>
    <border>
      <left style="medium">
        <color theme="0"/>
      </left>
      <right style="medium">
        <color rgb="FFFF6238"/>
      </right>
      <top style="dotted">
        <color rgb="FFFF6238"/>
      </top>
      <bottom style="medium">
        <color theme="0"/>
      </bottom>
      <diagonal/>
    </border>
    <border>
      <left style="medium">
        <color rgb="FFFF6238"/>
      </left>
      <right style="medium">
        <color theme="0"/>
      </right>
      <top style="medium">
        <color theme="0"/>
      </top>
      <bottom style="dotted">
        <color rgb="FFFF6238"/>
      </bottom>
      <diagonal/>
    </border>
    <border>
      <left style="medium">
        <color theme="0"/>
      </left>
      <right style="medium">
        <color theme="0"/>
      </right>
      <top style="medium">
        <color theme="0"/>
      </top>
      <bottom style="dotted">
        <color rgb="FFFF6238"/>
      </bottom>
      <diagonal/>
    </border>
    <border>
      <left style="medium">
        <color theme="0"/>
      </left>
      <right style="medium">
        <color rgb="FFFF6238"/>
      </right>
      <top style="medium">
        <color theme="0"/>
      </top>
      <bottom style="dotted">
        <color rgb="FFFF6238"/>
      </bottom>
      <diagonal/>
    </border>
    <border>
      <left style="medium">
        <color rgb="FFFF6238"/>
      </left>
      <right style="dashed">
        <color rgb="FFFF6238"/>
      </right>
      <top/>
      <bottom style="dashed">
        <color rgb="FFFF6238"/>
      </bottom>
      <diagonal/>
    </border>
    <border>
      <left/>
      <right/>
      <top/>
      <bottom style="dashed">
        <color rgb="FFFF6238"/>
      </bottom>
      <diagonal/>
    </border>
    <border>
      <left/>
      <right style="medium">
        <color rgb="FFFF6238"/>
      </right>
      <top/>
      <bottom style="dashed">
        <color rgb="FFFF6238"/>
      </bottom>
      <diagonal/>
    </border>
    <border>
      <left style="medium">
        <color rgb="FFFF6238"/>
      </left>
      <right style="dashed">
        <color rgb="FFFF6238"/>
      </right>
      <top style="dashed">
        <color rgb="FFFF6238"/>
      </top>
      <bottom style="medium">
        <color rgb="FFFF6238"/>
      </bottom>
      <diagonal/>
    </border>
    <border>
      <left/>
      <right/>
      <top style="dashed">
        <color rgb="FFFF6238"/>
      </top>
      <bottom style="medium">
        <color rgb="FFFF6238"/>
      </bottom>
      <diagonal/>
    </border>
    <border>
      <left/>
      <right style="medium">
        <color rgb="FFFF6238"/>
      </right>
      <top style="dashed">
        <color rgb="FFFF6238"/>
      </top>
      <bottom style="medium">
        <color rgb="FFFF6238"/>
      </bottom>
      <diagonal/>
    </border>
    <border>
      <left style="medium">
        <color rgb="FFF35D65"/>
      </left>
      <right style="dotted">
        <color rgb="FFF35D65"/>
      </right>
      <top style="medium">
        <color rgb="FFF35D65"/>
      </top>
      <bottom style="dotted">
        <color rgb="FFF35D65"/>
      </bottom>
      <diagonal/>
    </border>
    <border>
      <left/>
      <right/>
      <top style="medium">
        <color rgb="FFF35D65"/>
      </top>
      <bottom style="dotted">
        <color rgb="FFF35D65"/>
      </bottom>
      <diagonal/>
    </border>
    <border>
      <left/>
      <right style="dotted">
        <color rgb="FFF35D65"/>
      </right>
      <top style="medium">
        <color rgb="FFF35D65"/>
      </top>
      <bottom style="dotted">
        <color rgb="FFF35D65"/>
      </bottom>
      <diagonal/>
    </border>
    <border>
      <left style="medium">
        <color rgb="FFF35D65"/>
      </left>
      <right style="medium">
        <color theme="0"/>
      </right>
      <top style="dotted">
        <color rgb="FFF35D65"/>
      </top>
      <bottom style="medium">
        <color theme="0"/>
      </bottom>
      <diagonal/>
    </border>
    <border>
      <left style="medium">
        <color theme="0"/>
      </left>
      <right style="medium">
        <color theme="0"/>
      </right>
      <top style="dotted">
        <color rgb="FFF35D65"/>
      </top>
      <bottom style="medium">
        <color theme="0"/>
      </bottom>
      <diagonal/>
    </border>
    <border>
      <left/>
      <right style="medium">
        <color theme="0"/>
      </right>
      <top style="dotted">
        <color rgb="FFF35D65"/>
      </top>
      <bottom style="medium">
        <color theme="0"/>
      </bottom>
      <diagonal/>
    </border>
    <border>
      <left style="medium">
        <color theme="0"/>
      </left>
      <right style="medium">
        <color rgb="FFF35D65"/>
      </right>
      <top style="dotted">
        <color rgb="FFF35D65"/>
      </top>
      <bottom style="medium">
        <color theme="0"/>
      </bottom>
      <diagonal/>
    </border>
    <border>
      <left style="medium">
        <color rgb="FFF35D65"/>
      </left>
      <right style="medium">
        <color theme="0"/>
      </right>
      <top/>
      <bottom style="medium">
        <color theme="0"/>
      </bottom>
      <diagonal/>
    </border>
    <border>
      <left style="medium">
        <color theme="0"/>
      </left>
      <right style="medium">
        <color theme="0"/>
      </right>
      <top style="medium">
        <color theme="0"/>
      </top>
      <bottom style="dotted">
        <color rgb="FFF35D65"/>
      </bottom>
      <diagonal/>
    </border>
    <border>
      <left style="medium">
        <color theme="0"/>
      </left>
      <right style="medium">
        <color rgb="FFF35D65"/>
      </right>
      <top/>
      <bottom style="medium">
        <color theme="0"/>
      </bottom>
      <diagonal/>
    </border>
    <border>
      <left style="medium">
        <color rgb="FFF35D65"/>
      </left>
      <right style="dotted">
        <color rgb="FFF35D65"/>
      </right>
      <top style="dotted">
        <color rgb="FFF35D65"/>
      </top>
      <bottom/>
      <diagonal/>
    </border>
    <border>
      <left style="dotted">
        <color rgb="FFF35D65"/>
      </left>
      <right style="dotted">
        <color rgb="FFF35D65"/>
      </right>
      <top style="dotted">
        <color rgb="FFF35D65"/>
      </top>
      <bottom/>
      <diagonal/>
    </border>
    <border>
      <left style="dotted">
        <color rgb="FFF35D65"/>
      </left>
      <right style="dotted">
        <color rgb="FFF35D65"/>
      </right>
      <top style="dotted">
        <color rgb="FFF35D65"/>
      </top>
      <bottom style="dotted">
        <color rgb="FFF35D65"/>
      </bottom>
      <diagonal/>
    </border>
    <border>
      <left style="dotted">
        <color rgb="FFF35D65"/>
      </left>
      <right style="medium">
        <color rgb="FFF35D65"/>
      </right>
      <top style="dotted">
        <color rgb="FFF35D65"/>
      </top>
      <bottom style="dotted">
        <color rgb="FFF35D65"/>
      </bottom>
      <diagonal/>
    </border>
    <border>
      <left style="medium">
        <color rgb="FFF35D65"/>
      </left>
      <right style="dotted">
        <color rgb="FFF35D65"/>
      </right>
      <top/>
      <bottom/>
      <diagonal/>
    </border>
    <border>
      <left style="dotted">
        <color rgb="FFF35D65"/>
      </left>
      <right style="dotted">
        <color rgb="FFF35D65"/>
      </right>
      <top/>
      <bottom/>
      <diagonal/>
    </border>
    <border>
      <left style="medium">
        <color rgb="FFF35D65"/>
      </left>
      <right style="dotted">
        <color rgb="FFF35D65"/>
      </right>
      <top style="dotted">
        <color rgb="FFF35D65"/>
      </top>
      <bottom style="dotted">
        <color rgb="FFF35D65"/>
      </bottom>
      <diagonal/>
    </border>
    <border>
      <left/>
      <right/>
      <top style="dotted">
        <color rgb="FFF35D65"/>
      </top>
      <bottom style="dotted">
        <color rgb="FFF35D65"/>
      </bottom>
      <diagonal/>
    </border>
    <border>
      <left/>
      <right style="dotted">
        <color rgb="FFF35D65"/>
      </right>
      <top style="dotted">
        <color rgb="FFF35D65"/>
      </top>
      <bottom style="dotted">
        <color rgb="FFF35D65"/>
      </bottom>
      <diagonal/>
    </border>
    <border>
      <left style="medium">
        <color rgb="FFF35D65"/>
      </left>
      <right style="dotted">
        <color rgb="FFF35D65"/>
      </right>
      <top style="dotted">
        <color rgb="FFF35D65"/>
      </top>
      <bottom style="medium">
        <color rgb="FFF35D65"/>
      </bottom>
      <diagonal/>
    </border>
    <border>
      <left/>
      <right/>
      <top style="dotted">
        <color rgb="FFF35D65"/>
      </top>
      <bottom style="medium">
        <color rgb="FFF35D65"/>
      </bottom>
      <diagonal/>
    </border>
    <border>
      <left/>
      <right style="dotted">
        <color rgb="FFF35D65"/>
      </right>
      <top style="dotted">
        <color rgb="FFF35D65"/>
      </top>
      <bottom style="medium">
        <color rgb="FFF35D65"/>
      </bottom>
      <diagonal/>
    </border>
    <border>
      <left/>
      <right/>
      <top style="dotted">
        <color rgb="FFFF6238"/>
      </top>
      <bottom style="medium">
        <color theme="0"/>
      </bottom>
      <diagonal/>
    </border>
    <border>
      <left/>
      <right style="medium">
        <color theme="0"/>
      </right>
      <top style="dotted">
        <color rgb="FFFF6238"/>
      </top>
      <bottom style="medium">
        <color theme="0"/>
      </bottom>
      <diagonal/>
    </border>
    <border>
      <left style="medium">
        <color rgb="FFFF6238"/>
      </left>
      <right style="medium">
        <color theme="0"/>
      </right>
      <top/>
      <bottom style="medium">
        <color theme="0"/>
      </bottom>
      <diagonal/>
    </border>
    <border>
      <left style="medium">
        <color theme="0"/>
      </left>
      <right style="medium">
        <color rgb="FFFF6238"/>
      </right>
      <top/>
      <bottom style="medium">
        <color theme="0"/>
      </bottom>
      <diagonal/>
    </border>
    <border>
      <left style="dotted">
        <color rgb="FF21A9B8"/>
      </left>
      <right style="medium">
        <color rgb="FF21A9B8"/>
      </right>
      <top style="dotted">
        <color rgb="FF21A9B8"/>
      </top>
      <bottom style="dotted">
        <color rgb="FF21A9B8"/>
      </bottom>
      <diagonal/>
    </border>
    <border>
      <left style="medium">
        <color rgb="FFFF6238"/>
      </left>
      <right style="medium">
        <color theme="0"/>
      </right>
      <top style="dashed">
        <color rgb="FFFF6238"/>
      </top>
      <bottom style="medium">
        <color theme="0"/>
      </bottom>
      <diagonal/>
    </border>
    <border>
      <left/>
      <right/>
      <top style="dashed">
        <color rgb="FFFF6238"/>
      </top>
      <bottom style="medium">
        <color theme="0"/>
      </bottom>
      <diagonal/>
    </border>
    <border>
      <left style="medium">
        <color theme="0"/>
      </left>
      <right style="medium">
        <color rgb="FFFF6238"/>
      </right>
      <top style="dashed">
        <color rgb="FFFF6238"/>
      </top>
      <bottom style="medium">
        <color theme="0"/>
      </bottom>
      <diagonal/>
    </border>
    <border>
      <left style="dashed">
        <color rgb="FFFF6238"/>
      </left>
      <right/>
      <top style="dashed">
        <color rgb="FFFF6238"/>
      </top>
      <bottom style="dashed">
        <color rgb="FFFF6238"/>
      </bottom>
      <diagonal/>
    </border>
    <border>
      <left/>
      <right style="dashed">
        <color rgb="FFFF6238"/>
      </right>
      <top style="dashed">
        <color rgb="FFFF6238"/>
      </top>
      <bottom style="dashed">
        <color rgb="FFFF6238"/>
      </bottom>
      <diagonal/>
    </border>
    <border>
      <left style="dashed">
        <color rgb="FFFF6238"/>
      </left>
      <right style="dashed">
        <color rgb="FFFF6238"/>
      </right>
      <top style="dashed">
        <color rgb="FFFF6238"/>
      </top>
      <bottom style="dashed">
        <color rgb="FFFF6238"/>
      </bottom>
      <diagonal/>
    </border>
    <border>
      <left style="dashed">
        <color rgb="FFFF6238"/>
      </left>
      <right style="medium">
        <color rgb="FFFF6238"/>
      </right>
      <top style="dashed">
        <color rgb="FFFF6238"/>
      </top>
      <bottom style="dashed">
        <color rgb="FFFF6238"/>
      </bottom>
      <diagonal/>
    </border>
    <border>
      <left style="medium">
        <color rgb="FFFF6238"/>
      </left>
      <right style="dashed">
        <color rgb="FFFF6238"/>
      </right>
      <top/>
      <bottom/>
      <diagonal/>
    </border>
    <border>
      <left style="dashed">
        <color rgb="FFFF6238"/>
      </left>
      <right/>
      <top/>
      <bottom/>
      <diagonal/>
    </border>
    <border>
      <left style="dashed">
        <color rgb="FFFF6238"/>
      </left>
      <right/>
      <top/>
      <bottom style="dashed">
        <color rgb="FFFF6238"/>
      </bottom>
      <diagonal/>
    </border>
    <border>
      <left style="medium">
        <color rgb="FFFF6238"/>
      </left>
      <right style="dashed">
        <color rgb="FFFF6238"/>
      </right>
      <top/>
      <bottom style="medium">
        <color rgb="FFFF6238"/>
      </bottom>
      <diagonal/>
    </border>
    <border>
      <left style="dashed">
        <color rgb="FFFF6238"/>
      </left>
      <right/>
      <top/>
      <bottom style="medium">
        <color rgb="FFFF6238"/>
      </bottom>
      <diagonal/>
    </border>
    <border>
      <left style="dashed">
        <color rgb="FFFF6238"/>
      </left>
      <right style="dashed">
        <color rgb="FFFF6238"/>
      </right>
      <top style="dashed">
        <color rgb="FFFF6238"/>
      </top>
      <bottom style="medium">
        <color rgb="FFFF6238"/>
      </bottom>
      <diagonal/>
    </border>
    <border>
      <left style="dashed">
        <color rgb="FFFF6238"/>
      </left>
      <right style="medium">
        <color rgb="FFFF6238"/>
      </right>
      <top style="dashed">
        <color rgb="FFFF6238"/>
      </top>
      <bottom style="medium">
        <color rgb="FFFF6238"/>
      </bottom>
      <diagonal/>
    </border>
    <border>
      <left style="medium">
        <color rgb="FFFD5C0C"/>
      </left>
      <right style="dotted">
        <color rgb="FFFF6238"/>
      </right>
      <top style="medium">
        <color rgb="FFFD5C0C"/>
      </top>
      <bottom style="dotted">
        <color rgb="FFFF6238"/>
      </bottom>
      <diagonal/>
    </border>
    <border>
      <left style="dotted">
        <color rgb="FFFF6238"/>
      </left>
      <right style="dotted">
        <color rgb="FFFF6238"/>
      </right>
      <top style="medium">
        <color rgb="FFFD5C0C"/>
      </top>
      <bottom style="dotted">
        <color rgb="FFFF6238"/>
      </bottom>
      <diagonal/>
    </border>
    <border>
      <left style="dotted">
        <color rgb="FFFF6238"/>
      </left>
      <right style="medium">
        <color rgb="FFFD5C0C"/>
      </right>
      <top style="medium">
        <color rgb="FFFD5C0C"/>
      </top>
      <bottom style="dotted">
        <color rgb="FFFF6238"/>
      </bottom>
      <diagonal/>
    </border>
    <border>
      <left style="medium">
        <color rgb="FFFD5C0C"/>
      </left>
      <right style="medium">
        <color theme="0"/>
      </right>
      <top style="dotted">
        <color rgb="FFFF6238"/>
      </top>
      <bottom style="medium">
        <color theme="0"/>
      </bottom>
      <diagonal/>
    </border>
    <border>
      <left style="medium">
        <color theme="0"/>
      </left>
      <right style="medium">
        <color rgb="FFFD5C0C"/>
      </right>
      <top style="dotted">
        <color rgb="FFFF6238"/>
      </top>
      <bottom style="medium">
        <color theme="0"/>
      </bottom>
      <diagonal/>
    </border>
    <border>
      <left style="medium">
        <color rgb="FFFD5C0C"/>
      </left>
      <right style="medium">
        <color theme="0"/>
      </right>
      <top style="medium">
        <color theme="0"/>
      </top>
      <bottom/>
      <diagonal/>
    </border>
    <border>
      <left style="medium">
        <color theme="0"/>
      </left>
      <right style="medium">
        <color rgb="FFFD5C0C"/>
      </right>
      <top style="medium">
        <color theme="0"/>
      </top>
      <bottom/>
      <diagonal/>
    </border>
    <border>
      <left style="dotted">
        <color rgb="FFFD5C0C"/>
      </left>
      <right style="dotted">
        <color rgb="FFFD5C0C"/>
      </right>
      <top style="medium">
        <color rgb="FFFD5C0C"/>
      </top>
      <bottom style="dotted">
        <color rgb="FFFD5C0C"/>
      </bottom>
      <diagonal/>
    </border>
    <border>
      <left style="dotted">
        <color rgb="FFFD5C0C"/>
      </left>
      <right style="medium">
        <color rgb="FFFD5C0C"/>
      </right>
      <top style="medium">
        <color rgb="FFFD5C0C"/>
      </top>
      <bottom style="dotted">
        <color rgb="FFFD5C0C"/>
      </bottom>
      <diagonal/>
    </border>
    <border>
      <left style="medium">
        <color rgb="FFFD5C0C"/>
      </left>
      <right style="medium">
        <color theme="0"/>
      </right>
      <top style="medium">
        <color theme="0"/>
      </top>
      <bottom style="dotted">
        <color rgb="FFFF6238"/>
      </bottom>
      <diagonal/>
    </border>
    <border>
      <left style="medium">
        <color theme="0"/>
      </left>
      <right style="medium">
        <color rgb="FFFD5C0C"/>
      </right>
      <top style="medium">
        <color theme="0"/>
      </top>
      <bottom style="dotted">
        <color rgb="FFFF6238"/>
      </bottom>
      <diagonal/>
    </border>
    <border>
      <left style="medium">
        <color rgb="FFFD5C0C"/>
      </left>
      <right style="dotted">
        <color rgb="FFFF6238"/>
      </right>
      <top style="dotted">
        <color rgb="FFFF6238"/>
      </top>
      <bottom style="dotted">
        <color rgb="FFFF6238"/>
      </bottom>
      <diagonal/>
    </border>
    <border>
      <left style="dotted">
        <color rgb="FFFF6238"/>
      </left>
      <right style="medium">
        <color rgb="FFFD5C0C"/>
      </right>
      <top style="dotted">
        <color rgb="FFFF6238"/>
      </top>
      <bottom style="dotted">
        <color rgb="FFFF6238"/>
      </bottom>
      <diagonal/>
    </border>
    <border>
      <left style="medium">
        <color rgb="FFFD5C0C"/>
      </left>
      <right style="dotted">
        <color rgb="FFFF6238"/>
      </right>
      <top style="dotted">
        <color rgb="FFFF6238"/>
      </top>
      <bottom/>
      <diagonal/>
    </border>
    <border>
      <left style="dotted">
        <color rgb="FFFF6238"/>
      </left>
      <right style="medium">
        <color rgb="FFFD5C0C"/>
      </right>
      <top style="dotted">
        <color rgb="FFFF6238"/>
      </top>
      <bottom/>
      <diagonal/>
    </border>
    <border>
      <left style="medium">
        <color rgb="FFFD5C0C"/>
      </left>
      <right style="dotted">
        <color rgb="FFFF6238"/>
      </right>
      <top style="dotted">
        <color rgb="FFFF6238"/>
      </top>
      <bottom style="medium">
        <color rgb="FFFD5C0C"/>
      </bottom>
      <diagonal/>
    </border>
    <border>
      <left style="dotted">
        <color rgb="FFFF6238"/>
      </left>
      <right style="dotted">
        <color rgb="FFFF6238"/>
      </right>
      <top style="dotted">
        <color rgb="FFFF6238"/>
      </top>
      <bottom style="medium">
        <color rgb="FFFD5C0C"/>
      </bottom>
      <diagonal/>
    </border>
    <border>
      <left style="dotted">
        <color rgb="FFFF6238"/>
      </left>
      <right style="medium">
        <color rgb="FFFD5C0C"/>
      </right>
      <top style="dotted">
        <color rgb="FFFF6238"/>
      </top>
      <bottom style="medium">
        <color rgb="FFFD5C0C"/>
      </bottom>
      <diagonal/>
    </border>
    <border>
      <left style="medium">
        <color rgb="FFFD5C0C"/>
      </left>
      <right style="dotted">
        <color rgb="FFFD5C0C"/>
      </right>
      <top style="medium">
        <color rgb="FFFD5C0C"/>
      </top>
      <bottom style="medium">
        <color theme="0"/>
      </bottom>
      <diagonal/>
    </border>
    <border>
      <left style="dotted">
        <color rgb="FFFD5C0C"/>
      </left>
      <right style="dotted">
        <color rgb="FFFD5C0C"/>
      </right>
      <top style="medium">
        <color rgb="FFFD5C0C"/>
      </top>
      <bottom style="medium">
        <color theme="0"/>
      </bottom>
      <diagonal/>
    </border>
    <border>
      <left style="dotted">
        <color rgb="FFFD5C0C"/>
      </left>
      <right style="medium">
        <color rgb="FFFD5C0C"/>
      </right>
      <top style="medium">
        <color rgb="FFFD5C0C"/>
      </top>
      <bottom style="medium">
        <color theme="0"/>
      </bottom>
      <diagonal/>
    </border>
    <border>
      <left style="medium">
        <color rgb="FFFD5C0C"/>
      </left>
      <right style="medium">
        <color theme="0"/>
      </right>
      <top/>
      <bottom style="medium">
        <color theme="0"/>
      </bottom>
      <diagonal/>
    </border>
    <border>
      <left style="medium">
        <color theme="0"/>
      </left>
      <right style="medium">
        <color rgb="FFFD5C0C"/>
      </right>
      <top/>
      <bottom style="medium">
        <color theme="0"/>
      </bottom>
      <diagonal/>
    </border>
    <border>
      <left style="medium">
        <color rgb="FFFD5C0C"/>
      </left>
      <right style="medium">
        <color theme="0"/>
      </right>
      <top style="medium">
        <color theme="0"/>
      </top>
      <bottom style="dotted">
        <color rgb="FFFD5C0C"/>
      </bottom>
      <diagonal/>
    </border>
    <border>
      <left style="medium">
        <color rgb="FFFD5C0C"/>
      </left>
      <right style="dotted">
        <color rgb="FFFD5C0C"/>
      </right>
      <top style="dotted">
        <color rgb="FFFD5C0C"/>
      </top>
      <bottom/>
      <diagonal/>
    </border>
    <border>
      <left style="medium">
        <color rgb="FFEE843E"/>
      </left>
      <right style="dotted">
        <color rgb="FFEE843E"/>
      </right>
      <top style="medium">
        <color rgb="FFEE843E"/>
      </top>
      <bottom style="dotted">
        <color rgb="FFEE843E"/>
      </bottom>
      <diagonal/>
    </border>
    <border>
      <left style="dotted">
        <color rgb="FFEE843E"/>
      </left>
      <right style="dotted">
        <color rgb="FFEE843E"/>
      </right>
      <top style="medium">
        <color rgb="FFEE843E"/>
      </top>
      <bottom style="dotted">
        <color rgb="FFEE843E"/>
      </bottom>
      <diagonal/>
    </border>
    <border>
      <left style="dotted">
        <color rgb="FFEE843E"/>
      </left>
      <right style="medium">
        <color rgb="FFEE843E"/>
      </right>
      <top style="medium">
        <color rgb="FFEE843E"/>
      </top>
      <bottom style="dotted">
        <color rgb="FFEE843E"/>
      </bottom>
      <diagonal/>
    </border>
    <border>
      <left style="medium">
        <color rgb="FFEE843E"/>
      </left>
      <right style="medium">
        <color theme="0"/>
      </right>
      <top style="dotted">
        <color rgb="FFEE843E"/>
      </top>
      <bottom style="medium">
        <color theme="0"/>
      </bottom>
      <diagonal/>
    </border>
    <border>
      <left style="medium">
        <color theme="0"/>
      </left>
      <right style="medium">
        <color theme="0"/>
      </right>
      <top style="dotted">
        <color rgb="FFEE843E"/>
      </top>
      <bottom style="medium">
        <color theme="0"/>
      </bottom>
      <diagonal/>
    </border>
    <border>
      <left style="medium">
        <color theme="0"/>
      </left>
      <right style="medium">
        <color rgb="FFEE843E"/>
      </right>
      <top style="dotted">
        <color rgb="FFEE843E"/>
      </top>
      <bottom style="medium">
        <color theme="0"/>
      </bottom>
      <diagonal/>
    </border>
    <border>
      <left style="medium">
        <color rgb="FFEE843E"/>
      </left>
      <right style="medium">
        <color theme="0"/>
      </right>
      <top style="medium">
        <color theme="0"/>
      </top>
      <bottom style="dotted">
        <color rgb="FFEE843E"/>
      </bottom>
      <diagonal/>
    </border>
    <border>
      <left style="medium">
        <color theme="0"/>
      </left>
      <right style="medium">
        <color theme="0"/>
      </right>
      <top style="medium">
        <color theme="0"/>
      </top>
      <bottom style="dotted">
        <color rgb="FFEE843E"/>
      </bottom>
      <diagonal/>
    </border>
    <border>
      <left style="medium">
        <color theme="0"/>
      </left>
      <right style="medium">
        <color rgb="FFEE843E"/>
      </right>
      <top style="medium">
        <color theme="0"/>
      </top>
      <bottom style="dotted">
        <color rgb="FFEE843E"/>
      </bottom>
      <diagonal/>
    </border>
    <border>
      <left style="medium">
        <color rgb="FFEE843E"/>
      </left>
      <right style="dotted">
        <color rgb="FFEE843E"/>
      </right>
      <top style="dotted">
        <color rgb="FFEE843E"/>
      </top>
      <bottom style="dotted">
        <color rgb="FFEE843E"/>
      </bottom>
      <diagonal/>
    </border>
    <border>
      <left style="dotted">
        <color rgb="FFEE843E"/>
      </left>
      <right style="dotted">
        <color rgb="FFEE843E"/>
      </right>
      <top style="dotted">
        <color rgb="FFEE843E"/>
      </top>
      <bottom style="dotted">
        <color rgb="FFEE843E"/>
      </bottom>
      <diagonal/>
    </border>
    <border>
      <left style="dotted">
        <color rgb="FFEE843E"/>
      </left>
      <right style="medium">
        <color rgb="FFEE843E"/>
      </right>
      <top style="dotted">
        <color rgb="FFEE843E"/>
      </top>
      <bottom style="dotted">
        <color rgb="FFEE843E"/>
      </bottom>
      <diagonal/>
    </border>
    <border>
      <left style="medium">
        <color rgb="FFEE843E"/>
      </left>
      <right/>
      <top style="dotted">
        <color rgb="FFEE843E"/>
      </top>
      <bottom/>
      <diagonal/>
    </border>
    <border>
      <left/>
      <right/>
      <top style="dotted">
        <color rgb="FFEE843E"/>
      </top>
      <bottom/>
      <diagonal/>
    </border>
    <border>
      <left/>
      <right style="medium">
        <color rgb="FFEE843E"/>
      </right>
      <top style="dotted">
        <color rgb="FFEE843E"/>
      </top>
      <bottom/>
      <diagonal/>
    </border>
    <border>
      <left style="medium">
        <color rgb="FFEE843E"/>
      </left>
      <right/>
      <top/>
      <bottom/>
      <diagonal/>
    </border>
    <border>
      <left/>
      <right style="medium">
        <color rgb="FFEE843E"/>
      </right>
      <top/>
      <bottom/>
      <diagonal/>
    </border>
    <border>
      <left style="medium">
        <color rgb="FFEE843E"/>
      </left>
      <right/>
      <top/>
      <bottom style="medium">
        <color rgb="FFEE843E"/>
      </bottom>
      <diagonal/>
    </border>
    <border>
      <left/>
      <right/>
      <top/>
      <bottom style="medium">
        <color rgb="FFEE843E"/>
      </bottom>
      <diagonal/>
    </border>
    <border>
      <left/>
      <right style="medium">
        <color rgb="FFEE843E"/>
      </right>
      <top/>
      <bottom style="medium">
        <color rgb="FFEE843E"/>
      </bottom>
      <diagonal/>
    </border>
    <border>
      <left style="medium">
        <color theme="0"/>
      </left>
      <right/>
      <top style="dotted">
        <color rgb="FFEB7594"/>
      </top>
      <bottom style="medium">
        <color theme="0"/>
      </bottom>
      <diagonal/>
    </border>
    <border>
      <left/>
      <right/>
      <top style="dotted">
        <color rgb="FFEB7594"/>
      </top>
      <bottom style="medium">
        <color theme="0"/>
      </bottom>
      <diagonal/>
    </border>
    <border>
      <left/>
      <right style="medium">
        <color theme="0"/>
      </right>
      <top style="dotted">
        <color rgb="FFEB7594"/>
      </top>
      <bottom style="medium">
        <color theme="0"/>
      </bottom>
      <diagonal/>
    </border>
    <border>
      <left style="medium">
        <color rgb="FFEB7594"/>
      </left>
      <right style="dotted">
        <color rgb="FFEB7594"/>
      </right>
      <top style="medium">
        <color rgb="FFEB7594"/>
      </top>
      <bottom style="dotted">
        <color rgb="FFEB7594"/>
      </bottom>
      <diagonal/>
    </border>
    <border>
      <left/>
      <right/>
      <top style="medium">
        <color rgb="FFEB7594"/>
      </top>
      <bottom style="dotted">
        <color rgb="FFEB7594"/>
      </bottom>
      <diagonal/>
    </border>
    <border>
      <left/>
      <right style="medium">
        <color rgb="FFEB7594"/>
      </right>
      <top style="medium">
        <color rgb="FFEB7594"/>
      </top>
      <bottom style="dotted">
        <color rgb="FFEB7594"/>
      </bottom>
      <diagonal/>
    </border>
    <border>
      <left style="medium">
        <color rgb="FFEB7594"/>
      </left>
      <right style="medium">
        <color theme="0"/>
      </right>
      <top style="dotted">
        <color rgb="FFEB7594"/>
      </top>
      <bottom style="medium">
        <color theme="0"/>
      </bottom>
      <diagonal/>
    </border>
    <border>
      <left style="medium">
        <color theme="0"/>
      </left>
      <right style="medium">
        <color theme="0"/>
      </right>
      <top style="dotted">
        <color rgb="FFEB7594"/>
      </top>
      <bottom style="medium">
        <color theme="0"/>
      </bottom>
      <diagonal/>
    </border>
    <border>
      <left style="medium">
        <color theme="0"/>
      </left>
      <right style="medium">
        <color rgb="FFEB7594"/>
      </right>
      <top style="dotted">
        <color rgb="FFEB7594"/>
      </top>
      <bottom style="medium">
        <color theme="0"/>
      </bottom>
      <diagonal/>
    </border>
    <border>
      <left style="medium">
        <color rgb="FFEB7594"/>
      </left>
      <right style="medium">
        <color theme="0"/>
      </right>
      <top/>
      <bottom style="medium">
        <color theme="0"/>
      </bottom>
      <diagonal/>
    </border>
    <border>
      <left style="medium">
        <color theme="0"/>
      </left>
      <right style="medium">
        <color theme="0"/>
      </right>
      <top style="medium">
        <color theme="0"/>
      </top>
      <bottom style="dotted">
        <color rgb="FFEB7594"/>
      </bottom>
      <diagonal/>
    </border>
    <border>
      <left style="medium">
        <color theme="0"/>
      </left>
      <right style="medium">
        <color rgb="FFEB7594"/>
      </right>
      <top/>
      <bottom style="medium">
        <color theme="0"/>
      </bottom>
      <diagonal/>
    </border>
    <border>
      <left style="dotted">
        <color rgb="FFEB7594"/>
      </left>
      <right/>
      <top style="dotted">
        <color rgb="FFEB7594"/>
      </top>
      <bottom/>
      <diagonal/>
    </border>
    <border>
      <left style="dotted">
        <color rgb="FFEB7594"/>
      </left>
      <right style="dotted">
        <color rgb="FFEB7594"/>
      </right>
      <top style="dotted">
        <color rgb="FFEB7594"/>
      </top>
      <bottom style="dotted">
        <color rgb="FFEB7594"/>
      </bottom>
      <diagonal/>
    </border>
    <border>
      <left style="dotted">
        <color rgb="FFEB7594"/>
      </left>
      <right style="medium">
        <color rgb="FFEB7594"/>
      </right>
      <top style="dotted">
        <color rgb="FFEB7594"/>
      </top>
      <bottom style="dotted">
        <color rgb="FFEB7594"/>
      </bottom>
      <diagonal/>
    </border>
    <border>
      <left style="dotted">
        <color rgb="FFEB7594"/>
      </left>
      <right/>
      <top/>
      <bottom/>
      <diagonal/>
    </border>
    <border>
      <left style="medium">
        <color rgb="FFEB7594"/>
      </left>
      <right style="dotted">
        <color rgb="FFEB7594"/>
      </right>
      <top style="dotted">
        <color rgb="FFEB7594"/>
      </top>
      <bottom style="dotted">
        <color rgb="FFEB7594"/>
      </bottom>
      <diagonal/>
    </border>
    <border>
      <left/>
      <right/>
      <top style="dotted">
        <color rgb="FFEB7594"/>
      </top>
      <bottom style="dotted">
        <color rgb="FFEB7594"/>
      </bottom>
      <diagonal/>
    </border>
    <border>
      <left/>
      <right style="medium">
        <color rgb="FFEB7594"/>
      </right>
      <top style="dotted">
        <color rgb="FFEB7594"/>
      </top>
      <bottom style="dotted">
        <color rgb="FFEB7594"/>
      </bottom>
      <diagonal/>
    </border>
    <border>
      <left style="medium">
        <color rgb="FFEB7594"/>
      </left>
      <right style="dotted">
        <color rgb="FFEB7594"/>
      </right>
      <top style="dotted">
        <color rgb="FFEB7594"/>
      </top>
      <bottom style="medium">
        <color rgb="FFEB7594"/>
      </bottom>
      <diagonal/>
    </border>
    <border>
      <left/>
      <right/>
      <top style="dotted">
        <color rgb="FFEB7594"/>
      </top>
      <bottom style="medium">
        <color rgb="FFEB7594"/>
      </bottom>
      <diagonal/>
    </border>
    <border>
      <left/>
      <right style="medium">
        <color rgb="FFEB7594"/>
      </right>
      <top style="dotted">
        <color rgb="FFEB7594"/>
      </top>
      <bottom style="medium">
        <color rgb="FFEB7594"/>
      </bottom>
      <diagonal/>
    </border>
    <border>
      <left style="medium">
        <color rgb="FFEB654B"/>
      </left>
      <right style="dotted">
        <color rgb="FFEB654B"/>
      </right>
      <top style="medium">
        <color rgb="FFEB654B"/>
      </top>
      <bottom style="dotted">
        <color rgb="FFEB654B"/>
      </bottom>
      <diagonal/>
    </border>
    <border>
      <left style="dotted">
        <color rgb="FFEB654B"/>
      </left>
      <right style="dotted">
        <color rgb="FFEB654B"/>
      </right>
      <top style="medium">
        <color rgb="FFEB654B"/>
      </top>
      <bottom style="dotted">
        <color rgb="FFEB654B"/>
      </bottom>
      <diagonal/>
    </border>
    <border>
      <left style="dotted">
        <color rgb="FFEB654B"/>
      </left>
      <right style="medium">
        <color rgb="FFEB654B"/>
      </right>
      <top style="medium">
        <color rgb="FFEB654B"/>
      </top>
      <bottom style="dotted">
        <color rgb="FFEB654B"/>
      </bottom>
      <diagonal/>
    </border>
    <border>
      <left style="medium">
        <color rgb="FFEB654B"/>
      </left>
      <right style="dotted">
        <color rgb="FFEB654B"/>
      </right>
      <top style="dotted">
        <color rgb="FFEB654B"/>
      </top>
      <bottom style="dotted">
        <color rgb="FFEB654B"/>
      </bottom>
      <diagonal/>
    </border>
    <border>
      <left style="dotted">
        <color rgb="FFEB654B"/>
      </left>
      <right style="dotted">
        <color rgb="FFEB654B"/>
      </right>
      <top style="dotted">
        <color rgb="FFEB654B"/>
      </top>
      <bottom style="dotted">
        <color rgb="FFEB654B"/>
      </bottom>
      <diagonal/>
    </border>
    <border>
      <left style="dotted">
        <color rgb="FFEB654B"/>
      </left>
      <right style="medium">
        <color rgb="FFEB654B"/>
      </right>
      <top style="dotted">
        <color rgb="FFEB654B"/>
      </top>
      <bottom style="dotted">
        <color rgb="FFEB654B"/>
      </bottom>
      <diagonal/>
    </border>
    <border>
      <left style="medium">
        <color rgb="FFEB654B"/>
      </left>
      <right style="dotted">
        <color rgb="FFEB654B"/>
      </right>
      <top style="dotted">
        <color rgb="FFEB654B"/>
      </top>
      <bottom style="medium">
        <color rgb="FFEB654B"/>
      </bottom>
      <diagonal/>
    </border>
    <border>
      <left style="dotted">
        <color rgb="FFEB654B"/>
      </left>
      <right style="dotted">
        <color rgb="FFEB654B"/>
      </right>
      <top style="dotted">
        <color rgb="FFEB654B"/>
      </top>
      <bottom style="medium">
        <color rgb="FFEB654B"/>
      </bottom>
      <diagonal/>
    </border>
    <border>
      <left style="dotted">
        <color rgb="FFEB654B"/>
      </left>
      <right style="medium">
        <color rgb="FFEB654B"/>
      </right>
      <top style="dotted">
        <color rgb="FFEB654B"/>
      </top>
      <bottom style="medium">
        <color rgb="FFEB654B"/>
      </bottom>
      <diagonal/>
    </border>
    <border>
      <left/>
      <right style="medium">
        <color rgb="FFF35D65"/>
      </right>
      <top style="medium">
        <color rgb="FFF35D65"/>
      </top>
      <bottom style="dotted">
        <color rgb="FFF35D65"/>
      </bottom>
      <diagonal/>
    </border>
    <border>
      <left/>
      <right/>
      <top style="dotted">
        <color rgb="FFF35D65"/>
      </top>
      <bottom style="medium">
        <color theme="0"/>
      </bottom>
      <diagonal/>
    </border>
    <border>
      <left/>
      <right style="medium">
        <color rgb="FFF35D65"/>
      </right>
      <top style="dotted">
        <color rgb="FFF35D65"/>
      </top>
      <bottom style="dotted">
        <color rgb="FFF35D65"/>
      </bottom>
      <diagonal/>
    </border>
    <border>
      <left/>
      <right style="medium">
        <color rgb="FFF35D65"/>
      </right>
      <top style="dotted">
        <color rgb="FFF35D65"/>
      </top>
      <bottom style="medium">
        <color rgb="FFF35D65"/>
      </bottom>
      <diagonal/>
    </border>
    <border>
      <left style="medium">
        <color theme="0"/>
      </left>
      <right/>
      <top style="dotted">
        <color rgb="FFF35D65"/>
      </top>
      <bottom style="medium">
        <color theme="0"/>
      </bottom>
      <diagonal/>
    </border>
    <border>
      <left/>
      <right/>
      <top style="dotted">
        <color rgb="FFF35D65"/>
      </top>
      <bottom/>
      <diagonal/>
    </border>
    <border>
      <left/>
      <right style="medium">
        <color rgb="FFF35D65"/>
      </right>
      <top style="dotted">
        <color rgb="FFF35D65"/>
      </top>
      <bottom/>
      <diagonal/>
    </border>
    <border>
      <left style="medium">
        <color rgb="FFFD5C0C"/>
      </left>
      <right/>
      <top style="medium">
        <color rgb="FFFD5C0C"/>
      </top>
      <bottom style="medium">
        <color rgb="FFFD5C0C"/>
      </bottom>
      <diagonal/>
    </border>
    <border>
      <left/>
      <right style="medium">
        <color rgb="FFFD5C0C"/>
      </right>
      <top style="medium">
        <color rgb="FFFD5C0C"/>
      </top>
      <bottom style="medium">
        <color rgb="FFFD5C0C"/>
      </bottom>
      <diagonal/>
    </border>
    <border>
      <left style="medium">
        <color rgb="FFFD5C0C"/>
      </left>
      <right/>
      <top/>
      <bottom style="medium">
        <color rgb="FFFD5C0C"/>
      </bottom>
      <diagonal/>
    </border>
    <border>
      <left/>
      <right/>
      <top/>
      <bottom style="medium">
        <color rgb="FFFD5C0C"/>
      </bottom>
      <diagonal/>
    </border>
    <border>
      <left/>
      <right style="medium">
        <color rgb="FFFD5C0C"/>
      </right>
      <top/>
      <bottom style="medium">
        <color rgb="FFFD5C0C"/>
      </bottom>
      <diagonal/>
    </border>
    <border>
      <left/>
      <right style="medium">
        <color theme="0"/>
      </right>
      <top/>
      <bottom style="medium">
        <color theme="0"/>
      </bottom>
      <diagonal/>
    </border>
    <border>
      <left style="thick">
        <color rgb="FFFF6238"/>
      </left>
      <right style="dashed">
        <color rgb="FFFF6238"/>
      </right>
      <top/>
      <bottom/>
      <diagonal/>
    </border>
    <border>
      <left style="dashed">
        <color rgb="FFFF6238"/>
      </left>
      <right style="thick">
        <color rgb="FFFF6238"/>
      </right>
      <top style="dashed">
        <color rgb="FFFF6238"/>
      </top>
      <bottom style="dashed">
        <color rgb="FFFF6238"/>
      </bottom>
      <diagonal/>
    </border>
    <border>
      <left style="dashed">
        <color rgb="FFFF6238"/>
      </left>
      <right style="dashed">
        <color rgb="FFFF6238"/>
      </right>
      <top/>
      <bottom/>
      <diagonal/>
    </border>
    <border>
      <left style="dashed">
        <color rgb="FFFF6238"/>
      </left>
      <right style="dashed">
        <color rgb="FFFF6238"/>
      </right>
      <top/>
      <bottom style="dashed">
        <color rgb="FFFF6238"/>
      </bottom>
      <diagonal/>
    </border>
    <border>
      <left style="medium">
        <color rgb="FFEB6D29"/>
      </left>
      <right style="dotted">
        <color rgb="FFEB6D29"/>
      </right>
      <top style="medium">
        <color rgb="FFEB6D29"/>
      </top>
      <bottom style="dotted">
        <color rgb="FFEB6D29"/>
      </bottom>
      <diagonal/>
    </border>
    <border>
      <left style="dotted">
        <color rgb="FFEB6D29"/>
      </left>
      <right style="dotted">
        <color rgb="FFEB6D29"/>
      </right>
      <top style="medium">
        <color rgb="FFEB6D29"/>
      </top>
      <bottom style="dotted">
        <color rgb="FFEB6D29"/>
      </bottom>
      <diagonal/>
    </border>
    <border>
      <left style="dotted">
        <color rgb="FFEB6D29"/>
      </left>
      <right style="dotted">
        <color rgb="FFEB6D29"/>
      </right>
      <top/>
      <bottom style="dotted">
        <color rgb="FFEB6D29"/>
      </bottom>
      <diagonal/>
    </border>
    <border>
      <left style="dotted">
        <color rgb="FFEB6D29"/>
      </left>
      <right style="medium">
        <color rgb="FFEB6D29"/>
      </right>
      <top style="medium">
        <color rgb="FFEB6D29"/>
      </top>
      <bottom style="dotted">
        <color rgb="FFEB6D29"/>
      </bottom>
      <diagonal/>
    </border>
    <border>
      <left style="medium">
        <color rgb="FFEB6D29"/>
      </left>
      <right/>
      <top style="dotted">
        <color rgb="FFEB6D29"/>
      </top>
      <bottom style="dotted">
        <color rgb="FFEB6D29"/>
      </bottom>
      <diagonal/>
    </border>
    <border>
      <left/>
      <right/>
      <top style="dotted">
        <color rgb="FFEB6D29"/>
      </top>
      <bottom style="dotted">
        <color rgb="FFEB6D29"/>
      </bottom>
      <diagonal/>
    </border>
    <border>
      <left/>
      <right style="medium">
        <color rgb="FFEB6D29"/>
      </right>
      <top style="dotted">
        <color rgb="FFEB6D29"/>
      </top>
      <bottom style="dotted">
        <color rgb="FFEB6D29"/>
      </bottom>
      <diagonal/>
    </border>
    <border>
      <left style="medium">
        <color rgb="FFEB6D29"/>
      </left>
      <right/>
      <top style="dotted">
        <color rgb="FFEB6D29"/>
      </top>
      <bottom style="medium">
        <color rgb="FFEB6D29"/>
      </bottom>
      <diagonal/>
    </border>
    <border>
      <left/>
      <right/>
      <top style="dotted">
        <color rgb="FFEB6D29"/>
      </top>
      <bottom style="medium">
        <color rgb="FFEB6D29"/>
      </bottom>
      <diagonal/>
    </border>
    <border>
      <left/>
      <right style="medium">
        <color rgb="FFEB6D29"/>
      </right>
      <top style="dotted">
        <color rgb="FFEB6D29"/>
      </top>
      <bottom style="medium">
        <color rgb="FFEB6D29"/>
      </bottom>
      <diagonal/>
    </border>
    <border>
      <left style="medium">
        <color rgb="FFEB654B"/>
      </left>
      <right style="dotted">
        <color rgb="FF33BDBB"/>
      </right>
      <top style="medium">
        <color rgb="FFEB654B"/>
      </top>
      <bottom style="medium">
        <color rgb="FFEB654B"/>
      </bottom>
      <diagonal/>
    </border>
    <border>
      <left style="dotted">
        <color rgb="FF33BDBB"/>
      </left>
      <right style="dotted">
        <color rgb="FF33BDBB"/>
      </right>
      <top style="medium">
        <color rgb="FFEB654B"/>
      </top>
      <bottom style="medium">
        <color rgb="FFEB654B"/>
      </bottom>
      <diagonal/>
    </border>
    <border>
      <left style="dotted">
        <color rgb="FF33BDBB"/>
      </left>
      <right style="medium">
        <color rgb="FFEB654B"/>
      </right>
      <top style="medium">
        <color rgb="FFEB654B"/>
      </top>
      <bottom style="medium">
        <color rgb="FFEB654B"/>
      </bottom>
      <diagonal/>
    </border>
    <border>
      <left style="medium">
        <color rgb="FFFD5C0C"/>
      </left>
      <right style="medium">
        <color theme="0"/>
      </right>
      <top style="medium">
        <color theme="0"/>
      </top>
      <bottom style="medium">
        <color rgb="FFFD5C0C"/>
      </bottom>
      <diagonal/>
    </border>
    <border>
      <left style="medium">
        <color theme="0"/>
      </left>
      <right style="medium">
        <color theme="0"/>
      </right>
      <top style="medium">
        <color theme="0"/>
      </top>
      <bottom style="medium">
        <color rgb="FFFD5C0C"/>
      </bottom>
      <diagonal/>
    </border>
    <border>
      <left style="medium">
        <color theme="0"/>
      </left>
      <right style="medium">
        <color rgb="FFFD5C0C"/>
      </right>
      <top style="medium">
        <color theme="0"/>
      </top>
      <bottom style="medium">
        <color rgb="FFFD5C0C"/>
      </bottom>
      <diagonal/>
    </border>
    <border>
      <left style="medium">
        <color rgb="FFFD5C0C"/>
      </left>
      <right style="dotted">
        <color rgb="FFFD5C0C"/>
      </right>
      <top/>
      <bottom/>
      <diagonal/>
    </border>
    <border>
      <left style="dotted">
        <color rgb="FFFD5C0C"/>
      </left>
      <right style="medium">
        <color rgb="FFFD5C0C"/>
      </right>
      <top/>
      <bottom style="dotted">
        <color rgb="FFFD5C0C"/>
      </bottom>
      <diagonal/>
    </border>
    <border>
      <left style="dotted">
        <color rgb="FFFD5C0C"/>
      </left>
      <right style="dotted">
        <color rgb="FFFD5C0C"/>
      </right>
      <top/>
      <bottom/>
      <diagonal/>
    </border>
    <border>
      <left style="medium">
        <color rgb="FFFD5C0C"/>
      </left>
      <right style="dotted">
        <color rgb="FFFD5C0C"/>
      </right>
      <top/>
      <bottom style="dotted">
        <color rgb="FFFD5C0C"/>
      </bottom>
      <diagonal/>
    </border>
    <border>
      <left style="dotted">
        <color rgb="FF33BDBB"/>
      </left>
      <right style="dotted">
        <color rgb="FF33BDBB"/>
      </right>
      <top style="dotted">
        <color rgb="FF33BDBB"/>
      </top>
      <bottom style="dotted">
        <color rgb="FF33BDBB"/>
      </bottom>
      <diagonal/>
    </border>
    <border>
      <left style="medium">
        <color theme="0"/>
      </left>
      <right style="medium">
        <color theme="0"/>
      </right>
      <top style="medium">
        <color theme="0"/>
      </top>
      <bottom style="medium">
        <color rgb="FFFF0000"/>
      </bottom>
      <diagonal/>
    </border>
    <border>
      <left/>
      <right style="medium">
        <color theme="0"/>
      </right>
      <top style="medium">
        <color theme="0"/>
      </top>
      <bottom style="medium">
        <color rgb="FFFF0000"/>
      </bottom>
      <diagonal/>
    </border>
    <border>
      <left style="medium">
        <color theme="0"/>
      </left>
      <right/>
      <top/>
      <bottom style="medium">
        <color rgb="FFFF6238"/>
      </bottom>
      <diagonal/>
    </border>
    <border>
      <left/>
      <right/>
      <top/>
      <bottom style="medium">
        <color rgb="FFFF6238"/>
      </bottom>
      <diagonal/>
    </border>
    <border>
      <left style="thin">
        <color theme="2"/>
      </left>
      <right/>
      <top/>
      <bottom style="medium">
        <color rgb="FFFF6238"/>
      </bottom>
      <diagonal/>
    </border>
    <border>
      <left style="thin">
        <color theme="2"/>
      </left>
      <right style="medium">
        <color theme="0"/>
      </right>
      <top/>
      <bottom style="medium">
        <color rgb="FFFF6238"/>
      </bottom>
      <diagonal/>
    </border>
    <border>
      <left/>
      <right style="medium">
        <color theme="0"/>
      </right>
      <top style="medium">
        <color rgb="FFFF8325"/>
      </top>
      <bottom style="medium">
        <color rgb="FFFF8325"/>
      </bottom>
      <diagonal/>
    </border>
    <border>
      <left/>
      <right/>
      <top style="medium">
        <color rgb="FFFF8325"/>
      </top>
      <bottom style="medium">
        <color rgb="FFFF8325"/>
      </bottom>
      <diagonal/>
    </border>
    <border>
      <left style="medium">
        <color theme="0"/>
      </left>
      <right style="medium">
        <color theme="0"/>
      </right>
      <top style="medium">
        <color rgb="FFFF8325"/>
      </top>
      <bottom style="medium">
        <color rgb="FFFF8325"/>
      </bottom>
      <diagonal/>
    </border>
    <border>
      <left style="medium">
        <color rgb="FFEF8C49"/>
      </left>
      <right style="medium">
        <color theme="0"/>
      </right>
      <top style="medium">
        <color rgb="FFFF8325"/>
      </top>
      <bottom style="medium">
        <color rgb="FFFF8325"/>
      </bottom>
      <diagonal/>
    </border>
    <border>
      <left style="medium">
        <color theme="0"/>
      </left>
      <right/>
      <top style="medium">
        <color rgb="FFFF8325"/>
      </top>
      <bottom style="medium">
        <color rgb="FFFF8325"/>
      </bottom>
      <diagonal/>
    </border>
    <border>
      <left/>
      <right/>
      <top/>
      <bottom style="dotted">
        <color rgb="FFE0E0E0"/>
      </bottom>
      <diagonal/>
    </border>
    <border>
      <left style="thin">
        <color theme="2"/>
      </left>
      <right/>
      <top/>
      <bottom style="dotted">
        <color rgb="FFE0E0E0"/>
      </bottom>
      <diagonal/>
    </border>
    <border>
      <left style="thin">
        <color theme="2"/>
      </left>
      <right style="thin">
        <color theme="2"/>
      </right>
      <top/>
      <bottom style="dotted">
        <color rgb="FFE0E0E0"/>
      </bottom>
      <diagonal/>
    </border>
    <border>
      <left/>
      <right style="thin">
        <color theme="2"/>
      </right>
      <top/>
      <bottom style="dotted">
        <color rgb="FFE0E0E0"/>
      </bottom>
      <diagonal/>
    </border>
    <border>
      <left/>
      <right style="medium">
        <color theme="0"/>
      </right>
      <top/>
      <bottom style="dotted">
        <color rgb="FFE0E0E0"/>
      </bottom>
      <diagonal/>
    </border>
    <border>
      <left/>
      <right style="medium">
        <color rgb="FFEF8C49"/>
      </right>
      <top/>
      <bottom/>
      <diagonal/>
    </border>
    <border>
      <left style="thin">
        <color theme="2"/>
      </left>
      <right/>
      <top style="dotted">
        <color rgb="FFE0E0E0"/>
      </top>
      <bottom style="dashDot">
        <color rgb="FFFF6238"/>
      </bottom>
      <diagonal/>
    </border>
    <border>
      <left style="thin">
        <color theme="2"/>
      </left>
      <right style="thin">
        <color theme="2"/>
      </right>
      <top/>
      <bottom style="dashDot">
        <color rgb="FFFF6238"/>
      </bottom>
      <diagonal/>
    </border>
    <border>
      <left/>
      <right/>
      <top/>
      <bottom style="dashDot">
        <color rgb="FFFF6238"/>
      </bottom>
      <diagonal/>
    </border>
    <border>
      <left/>
      <right style="thin">
        <color theme="2"/>
      </right>
      <top/>
      <bottom style="dashDot">
        <color rgb="FFFF6238"/>
      </bottom>
      <diagonal/>
    </border>
    <border>
      <left/>
      <right style="medium">
        <color theme="0"/>
      </right>
      <top/>
      <bottom style="dashDot">
        <color rgb="FFFF6238"/>
      </bottom>
      <diagonal/>
    </border>
    <border>
      <left style="thin">
        <color theme="2"/>
      </left>
      <right/>
      <top style="dotted">
        <color rgb="FFE0E0E0"/>
      </top>
      <bottom/>
      <diagonal/>
    </border>
    <border>
      <left style="thin">
        <color theme="2"/>
      </left>
      <right style="thin">
        <color theme="2"/>
      </right>
      <top style="dotted">
        <color rgb="FFE0E0E0"/>
      </top>
      <bottom/>
      <diagonal/>
    </border>
    <border>
      <left/>
      <right/>
      <top style="dotted">
        <color rgb="FFE0E0E0"/>
      </top>
      <bottom/>
      <diagonal/>
    </border>
    <border>
      <left/>
      <right/>
      <top style="dotted">
        <color rgb="FFE0E0E0"/>
      </top>
      <bottom style="dashed">
        <color rgb="FFED7D31"/>
      </bottom>
      <diagonal/>
    </border>
    <border>
      <left style="thin">
        <color theme="2"/>
      </left>
      <right style="thin">
        <color theme="2"/>
      </right>
      <top/>
      <bottom style="dashed">
        <color rgb="FFED7D31"/>
      </bottom>
      <diagonal/>
    </border>
    <border>
      <left/>
      <right style="thin">
        <color theme="2"/>
      </right>
      <top/>
      <bottom style="dashed">
        <color rgb="FFED7D31"/>
      </bottom>
      <diagonal/>
    </border>
    <border>
      <left/>
      <right/>
      <top style="dashDot">
        <color rgb="FFFF6238"/>
      </top>
      <bottom style="dashDot">
        <color rgb="FFFF6238"/>
      </bottom>
      <diagonal/>
    </border>
    <border>
      <left style="thin">
        <color theme="2"/>
      </left>
      <right/>
      <top style="dashDot">
        <color rgb="FFFF6238"/>
      </top>
      <bottom style="dashDot">
        <color rgb="FFFF6238"/>
      </bottom>
      <diagonal/>
    </border>
    <border>
      <left style="thin">
        <color theme="2"/>
      </left>
      <right style="thin">
        <color theme="2"/>
      </right>
      <top style="dashDot">
        <color rgb="FFFF6238"/>
      </top>
      <bottom style="dashDot">
        <color rgb="FFFF6238"/>
      </bottom>
      <diagonal/>
    </border>
    <border>
      <left/>
      <right style="thin">
        <color theme="2"/>
      </right>
      <top style="dashDot">
        <color rgb="FFFF6238"/>
      </top>
      <bottom style="dashDot">
        <color rgb="FFFF6238"/>
      </bottom>
      <diagonal/>
    </border>
    <border>
      <left/>
      <right style="medium">
        <color theme="0"/>
      </right>
      <top style="dashDot">
        <color rgb="FFFF6238"/>
      </top>
      <bottom style="dashDot">
        <color rgb="FFFF6238"/>
      </bottom>
      <diagonal/>
    </border>
    <border>
      <left/>
      <right/>
      <top style="dotted">
        <color rgb="FFE0E0E0"/>
      </top>
      <bottom style="dotted">
        <color rgb="FFE0E0E0"/>
      </bottom>
      <diagonal/>
    </border>
    <border>
      <left/>
      <right/>
      <top style="dashed">
        <color rgb="FFEF8C49"/>
      </top>
      <bottom/>
      <diagonal/>
    </border>
    <border>
      <left style="thin">
        <color theme="2"/>
      </left>
      <right/>
      <top style="dashed">
        <color rgb="FFEF8C49"/>
      </top>
      <bottom/>
      <diagonal/>
    </border>
    <border>
      <left style="thin">
        <color theme="2"/>
      </left>
      <right style="thin">
        <color theme="2"/>
      </right>
      <top style="dashed">
        <color rgb="FFEF8C49"/>
      </top>
      <bottom/>
      <diagonal/>
    </border>
    <border>
      <left style="thin">
        <color theme="2"/>
      </left>
      <right style="thin">
        <color theme="2"/>
      </right>
      <top/>
      <bottom/>
      <diagonal/>
    </border>
    <border>
      <left/>
      <right style="thin">
        <color theme="2"/>
      </right>
      <top/>
      <bottom/>
      <diagonal/>
    </border>
    <border>
      <left style="thin">
        <color theme="2"/>
      </left>
      <right/>
      <top style="dashed">
        <color rgb="FFEF8C49"/>
      </top>
      <bottom style="dotted">
        <color rgb="FFE0E0E0"/>
      </bottom>
      <diagonal/>
    </border>
    <border>
      <left style="thin">
        <color theme="2"/>
      </left>
      <right style="thin">
        <color theme="2"/>
      </right>
      <top style="dashed">
        <color rgb="FFEF8C49"/>
      </top>
      <bottom style="dotted">
        <color rgb="FFE0E0E0"/>
      </bottom>
      <diagonal/>
    </border>
    <border>
      <left/>
      <right/>
      <top style="dashed">
        <color rgb="FFEF8C49"/>
      </top>
      <bottom style="dotted">
        <color rgb="FFE0E0E0"/>
      </bottom>
      <diagonal/>
    </border>
    <border>
      <left/>
      <right/>
      <top style="dashed">
        <color rgb="FFED7D31"/>
      </top>
      <bottom/>
      <diagonal/>
    </border>
    <border>
      <left style="thin">
        <color theme="2"/>
      </left>
      <right style="thin">
        <color theme="2"/>
      </right>
      <top style="dashed">
        <color rgb="FFED7D31"/>
      </top>
      <bottom style="dotted">
        <color rgb="FFE0E0E0"/>
      </bottom>
      <diagonal/>
    </border>
    <border>
      <left/>
      <right style="thin">
        <color theme="2"/>
      </right>
      <top style="dashed">
        <color rgb="FFED7D31"/>
      </top>
      <bottom style="dotted">
        <color rgb="FFE0E0E0"/>
      </bottom>
      <diagonal/>
    </border>
    <border>
      <left style="thin">
        <color theme="2"/>
      </left>
      <right/>
      <top style="dotted">
        <color rgb="FFE0E0E0"/>
      </top>
      <bottom style="dotted">
        <color rgb="FFE0E0E0"/>
      </bottom>
      <diagonal/>
    </border>
    <border>
      <left style="thin">
        <color theme="2"/>
      </left>
      <right/>
      <top/>
      <bottom/>
      <diagonal/>
    </border>
    <border>
      <left style="thin">
        <color theme="2"/>
      </left>
      <right style="thin">
        <color theme="2"/>
      </right>
      <top/>
      <bottom style="dashed">
        <color rgb="FFEF8C49"/>
      </bottom>
      <diagonal/>
    </border>
    <border>
      <left style="thin">
        <color theme="2"/>
      </left>
      <right style="thin">
        <color theme="2"/>
      </right>
      <top style="dashed">
        <color rgb="FFED7D31"/>
      </top>
      <bottom/>
      <diagonal/>
    </border>
    <border>
      <left/>
      <right style="thin">
        <color theme="2"/>
      </right>
      <top style="dashed">
        <color rgb="FFED7D31"/>
      </top>
      <bottom/>
      <diagonal/>
    </border>
    <border>
      <left style="thin">
        <color theme="2"/>
      </left>
      <right/>
      <top style="dotted">
        <color rgb="FFE0E0E0"/>
      </top>
      <bottom style="dashed">
        <color rgb="FFEF8C49"/>
      </bottom>
      <diagonal/>
    </border>
    <border>
      <left style="thin">
        <color theme="2"/>
      </left>
      <right style="thin">
        <color theme="2"/>
      </right>
      <top style="dotted">
        <color rgb="FFE0E0E0"/>
      </top>
      <bottom style="dashed">
        <color rgb="FFEF8C49"/>
      </bottom>
      <diagonal/>
    </border>
    <border>
      <left/>
      <right/>
      <top style="dotted">
        <color rgb="FFE0E0E0"/>
      </top>
      <bottom style="dashed">
        <color rgb="FFEF8C49"/>
      </bottom>
      <diagonal/>
    </border>
    <border>
      <left style="thin">
        <color theme="2"/>
      </left>
      <right/>
      <top style="dotted">
        <color rgb="FFE0E0E0"/>
      </top>
      <bottom style="dashDot">
        <color rgb="FFEB654B"/>
      </bottom>
      <diagonal/>
    </border>
    <border>
      <left/>
      <right/>
      <top style="dashDot">
        <color rgb="FFFF6238"/>
      </top>
      <bottom/>
      <diagonal/>
    </border>
    <border>
      <left style="thin">
        <color theme="0" tint="-0.15"/>
      </left>
      <right style="thin">
        <color theme="0" tint="-0.15"/>
      </right>
      <top/>
      <bottom/>
      <diagonal/>
    </border>
    <border>
      <left/>
      <right style="thin">
        <color theme="0" tint="-0.15"/>
      </right>
      <top/>
      <bottom/>
      <diagonal/>
    </border>
    <border>
      <left/>
      <right/>
      <top/>
      <bottom style="dashed">
        <color rgb="FFEF8C49"/>
      </bottom>
      <diagonal/>
    </border>
    <border>
      <left/>
      <right/>
      <top style="dashed">
        <color rgb="FFED7D31"/>
      </top>
      <bottom style="dashed">
        <color rgb="FFED7D31"/>
      </bottom>
      <diagonal/>
    </border>
    <border>
      <left style="thin">
        <color theme="2"/>
      </left>
      <right style="thin">
        <color theme="2"/>
      </right>
      <top style="dashed">
        <color rgb="FFED7D31"/>
      </top>
      <bottom style="dashed">
        <color rgb="FFED7D31"/>
      </bottom>
      <diagonal/>
    </border>
    <border>
      <left style="thin">
        <color theme="2"/>
      </left>
      <right/>
      <top/>
      <bottom style="thin">
        <color theme="2"/>
      </bottom>
      <diagonal/>
    </border>
    <border>
      <left style="thin">
        <color theme="0" tint="-0.15"/>
      </left>
      <right style="thin">
        <color theme="0" tint="-0.15"/>
      </right>
      <top/>
      <bottom style="dotted">
        <color rgb="FFE0E0E0"/>
      </bottom>
      <diagonal/>
    </border>
    <border>
      <left/>
      <right style="thin">
        <color theme="0" tint="-0.15"/>
      </right>
      <top/>
      <bottom style="dotted">
        <color rgb="FFE0E0E0"/>
      </bottom>
      <diagonal/>
    </border>
    <border>
      <left/>
      <right/>
      <top/>
      <bottom style="thin">
        <color theme="2"/>
      </bottom>
      <diagonal/>
    </border>
    <border>
      <left style="thin">
        <color theme="2"/>
      </left>
      <right style="thin">
        <color theme="2"/>
      </right>
      <top style="dotted">
        <color theme="2"/>
      </top>
      <bottom style="thin">
        <color theme="2"/>
      </bottom>
      <diagonal/>
    </border>
    <border>
      <left/>
      <right style="thin">
        <color theme="2"/>
      </right>
      <top style="dotted">
        <color theme="2"/>
      </top>
      <bottom style="thin">
        <color theme="2"/>
      </bottom>
      <diagonal/>
    </border>
    <border>
      <left/>
      <right style="medium">
        <color theme="0"/>
      </right>
      <top/>
      <bottom style="thin">
        <color theme="2"/>
      </bottom>
      <diagonal/>
    </border>
    <border>
      <left/>
      <right/>
      <top style="dotted">
        <color rgb="FFEB6D29"/>
      </top>
      <bottom/>
      <diagonal/>
    </border>
    <border>
      <left/>
      <right/>
      <top style="dotted">
        <color rgb="FFEB6D29"/>
      </top>
      <bottom style="dashed">
        <color rgb="FFEF8C49"/>
      </bottom>
      <diagonal/>
    </border>
    <border>
      <left style="dotted">
        <color rgb="FFEB6D29"/>
      </left>
      <right style="dotted">
        <color rgb="FFEB6D29"/>
      </right>
      <top style="dotted">
        <color rgb="FFEB6D29"/>
      </top>
      <bottom style="dotted">
        <color rgb="FFEB6D29"/>
      </bottom>
      <diagonal/>
    </border>
    <border>
      <left style="dotted">
        <color rgb="FFEB6D29"/>
      </left>
      <right style="dotted">
        <color theme="0"/>
      </right>
      <top style="dotted">
        <color rgb="FFEB6D29"/>
      </top>
      <bottom style="dotted">
        <color rgb="FFEB6D29"/>
      </bottom>
      <diagonal/>
    </border>
    <border>
      <left style="thin">
        <color theme="2"/>
      </left>
      <right/>
      <top/>
      <bottom style="dashDot">
        <color rgb="FFFD5C0C"/>
      </bottom>
      <diagonal/>
    </border>
    <border>
      <left/>
      <right/>
      <top/>
      <bottom style="dashDot">
        <color rgb="FFFD5C0C"/>
      </bottom>
      <diagonal/>
    </border>
    <border>
      <left style="thin">
        <color theme="2"/>
      </left>
      <right style="thin">
        <color theme="2"/>
      </right>
      <top/>
      <bottom style="dashDot">
        <color rgb="FFFD5C0C"/>
      </bottom>
      <diagonal/>
    </border>
    <border>
      <left/>
      <right style="thin">
        <color theme="2"/>
      </right>
      <top/>
      <bottom style="dashDot">
        <color rgb="FFFD5C0C"/>
      </bottom>
      <diagonal/>
    </border>
    <border>
      <left/>
      <right style="medium">
        <color theme="0"/>
      </right>
      <top/>
      <bottom style="dashDot">
        <color rgb="FFFD5C0C"/>
      </bottom>
      <diagonal/>
    </border>
    <border>
      <left/>
      <right style="thin">
        <color theme="0" tint="-0.15"/>
      </right>
      <top style="dashDotDot">
        <color rgb="FFFD5C0C"/>
      </top>
      <bottom/>
      <diagonal/>
    </border>
    <border>
      <left style="thin">
        <color theme="2"/>
      </left>
      <right style="thin">
        <color theme="2"/>
      </right>
      <top style="dotted">
        <color rgb="FFE0E0E0"/>
      </top>
      <bottom style="dotted">
        <color rgb="FFE0E0E0"/>
      </bottom>
      <diagonal/>
    </border>
    <border>
      <left/>
      <right/>
      <top style="dotted">
        <color rgb="FFE0E0E0"/>
      </top>
      <bottom style="medium">
        <color rgb="FFFF8325"/>
      </bottom>
      <diagonal/>
    </border>
    <border>
      <left style="thin">
        <color theme="2"/>
      </left>
      <right/>
      <top style="dotted">
        <color rgb="FFE0E0E0"/>
      </top>
      <bottom style="medium">
        <color rgb="FFFF8325"/>
      </bottom>
      <diagonal/>
    </border>
    <border>
      <left style="thin">
        <color theme="2"/>
      </left>
      <right style="thin">
        <color theme="2"/>
      </right>
      <top style="dotted">
        <color rgb="FFE0E0E0"/>
      </top>
      <bottom style="medium">
        <color rgb="FFFF8325"/>
      </bottom>
      <diagonal/>
    </border>
    <border>
      <left/>
      <right/>
      <top style="dotted">
        <color rgb="FFE0E0E0"/>
      </top>
      <bottom style="medium">
        <color rgb="FFED7D31"/>
      </bottom>
      <diagonal/>
    </border>
    <border>
      <left style="thin">
        <color theme="2"/>
      </left>
      <right style="thin">
        <color theme="2"/>
      </right>
      <top/>
      <bottom style="medium">
        <color rgb="FFED7D31"/>
      </bottom>
      <diagonal/>
    </border>
    <border>
      <left/>
      <right style="thin">
        <color theme="2"/>
      </right>
      <top/>
      <bottom style="medium">
        <color rgb="FFED7D31"/>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thin">
        <color rgb="FF1F2329"/>
      </left>
      <right style="thin">
        <color rgb="FF1F2329"/>
      </right>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bottom style="thin">
        <color rgb="FF1F2329"/>
      </bottom>
      <diagonal/>
    </border>
    <border>
      <left style="medium">
        <color rgb="FFFF6238"/>
      </left>
      <right style="dotted">
        <color rgb="FFFF6238"/>
      </right>
      <top style="medium">
        <color rgb="FFFF6238"/>
      </top>
      <bottom style="medium">
        <color rgb="FFFF6238"/>
      </bottom>
      <diagonal/>
    </border>
    <border>
      <left/>
      <right style="medium">
        <color rgb="FFFF6238"/>
      </right>
      <top style="medium">
        <color rgb="FFFF6238"/>
      </top>
      <bottom style="medium">
        <color rgb="FFFF6238"/>
      </bottom>
      <diagonal/>
    </border>
    <border>
      <left style="dotted">
        <color rgb="FFFF6238"/>
      </left>
      <right style="medium">
        <color rgb="FFFF6238"/>
      </right>
      <top/>
      <bottom/>
      <diagonal/>
    </border>
    <border>
      <left/>
      <right style="medium">
        <color rgb="FFFF6238"/>
      </right>
      <top/>
      <bottom/>
      <diagonal/>
    </border>
    <border>
      <left style="dotted">
        <color rgb="FFFF6238"/>
      </left>
      <right style="medium">
        <color rgb="FFFF6238"/>
      </right>
      <top/>
      <bottom style="medium">
        <color rgb="FFFF6238"/>
      </bottom>
      <diagonal/>
    </border>
    <border>
      <left/>
      <right style="medium">
        <color rgb="FFFF6238"/>
      </right>
      <top/>
      <bottom style="medium">
        <color rgb="FFFF6238"/>
      </bottom>
      <diagonal/>
    </border>
    <border>
      <left style="medium">
        <color rgb="FFFF6238"/>
      </left>
      <right/>
      <top/>
      <bottom/>
      <diagonal/>
    </border>
    <border>
      <left style="medium">
        <color rgb="FFFF6238"/>
      </left>
      <right style="dashed">
        <color rgb="FFFF6238"/>
      </right>
      <top style="dashed">
        <color rgb="FFFF6238"/>
      </top>
      <bottom style="dashed">
        <color rgb="FFFF6238"/>
      </bottom>
      <diagonal/>
    </border>
    <border>
      <left style="dashed">
        <color rgb="FFFF6238"/>
      </left>
      <right style="medium">
        <color rgb="FFFF6238"/>
      </right>
      <top/>
      <bottom/>
      <diagonal/>
    </border>
    <border>
      <left style="medium">
        <color rgb="FFFF6238"/>
      </left>
      <right/>
      <top/>
      <bottom style="dashed">
        <color rgb="FFFF6238"/>
      </bottom>
      <diagonal/>
    </border>
    <border>
      <left style="medium">
        <color rgb="FFFF6238"/>
      </left>
      <right style="dashed">
        <color rgb="FFFF6238"/>
      </right>
      <top style="dashed">
        <color rgb="FFFF6238"/>
      </top>
      <bottom/>
      <diagonal/>
    </border>
    <border>
      <left/>
      <right/>
      <top style="dashed">
        <color rgb="FFFF6238"/>
      </top>
      <bottom/>
      <diagonal/>
    </border>
    <border>
      <left/>
      <right style="medium">
        <color rgb="FFFF6238"/>
      </right>
      <top style="dashed">
        <color rgb="FFFF6238"/>
      </top>
      <bottom/>
      <diagonal/>
    </border>
    <border>
      <left style="medium">
        <color rgb="FFFF6238"/>
      </left>
      <right style="thick">
        <color rgb="FFFF6238"/>
      </right>
      <top style="thick">
        <color rgb="FFFF6238"/>
      </top>
      <bottom style="dashed">
        <color rgb="FFFF6238"/>
      </bottom>
      <diagonal/>
    </border>
    <border>
      <left/>
      <right style="medium">
        <color rgb="FFFF6238"/>
      </right>
      <top style="thick">
        <color rgb="FFFF6238"/>
      </top>
      <bottom style="dashed">
        <color rgb="FFFF6238"/>
      </bottom>
      <diagonal/>
    </border>
    <border>
      <left style="medium">
        <color rgb="FFFF6238"/>
      </left>
      <right style="thick">
        <color rgb="FFFF6238"/>
      </right>
      <top style="dashed">
        <color rgb="FFFF6238"/>
      </top>
      <bottom/>
      <diagonal/>
    </border>
    <border>
      <left style="thick">
        <color rgb="FFFF6238"/>
      </left>
      <right style="thick">
        <color rgb="FFFF6238"/>
      </right>
      <top style="thick">
        <color rgb="FFFF6238"/>
      </top>
      <bottom/>
      <diagonal/>
    </border>
    <border>
      <left/>
      <right/>
      <top style="thick">
        <color rgb="FFFF6238"/>
      </top>
      <bottom/>
      <diagonal/>
    </border>
    <border>
      <left/>
      <right style="thick">
        <color rgb="FFFF6238"/>
      </right>
      <top style="thick">
        <color rgb="FFFF6238"/>
      </top>
      <bottom/>
      <diagonal/>
    </border>
    <border>
      <left style="thick">
        <color rgb="FFFF6238"/>
      </left>
      <right style="thick">
        <color rgb="FFFF6238"/>
      </right>
      <top/>
      <bottom style="dashed">
        <color rgb="FFFF6238"/>
      </bottom>
      <diagonal/>
    </border>
    <border>
      <left/>
      <right style="thick">
        <color rgb="FFFF6238"/>
      </right>
      <top/>
      <bottom style="dashed">
        <color rgb="FFFF6238"/>
      </bottom>
      <diagonal/>
    </border>
    <border>
      <left style="thick">
        <color rgb="FFFF6238"/>
      </left>
      <right style="thick">
        <color rgb="FFFF6238"/>
      </right>
      <top style="dashed">
        <color rgb="FFFF6238"/>
      </top>
      <bottom style="dashed">
        <color rgb="FFFF6238"/>
      </bottom>
      <diagonal/>
    </border>
    <border>
      <left/>
      <right style="thick">
        <color rgb="FFFF6238"/>
      </right>
      <top style="dashed">
        <color rgb="FFFF6238"/>
      </top>
      <bottom style="dashed">
        <color rgb="FFFF6238"/>
      </bottom>
      <diagonal/>
    </border>
    <border>
      <left style="thick">
        <color rgb="FFFF6238"/>
      </left>
      <right/>
      <top style="dashed">
        <color rgb="FFFF6238"/>
      </top>
      <bottom style="dashed">
        <color rgb="FFFF6238"/>
      </bottom>
      <diagonal/>
    </border>
    <border>
      <left style="thick">
        <color rgb="FFFF6238"/>
      </left>
      <right style="thick">
        <color rgb="FFFF6238"/>
      </right>
      <top style="dashed">
        <color rgb="FFFF6238"/>
      </top>
      <bottom style="thick">
        <color rgb="FFFF6238"/>
      </bottom>
      <diagonal/>
    </border>
    <border>
      <left/>
      <right/>
      <top style="dashed">
        <color rgb="FFFF6238"/>
      </top>
      <bottom style="thick">
        <color rgb="FFFF6238"/>
      </bottom>
      <diagonal/>
    </border>
    <border>
      <left/>
      <right style="thick">
        <color rgb="FFFF6238"/>
      </right>
      <top style="dashed">
        <color rgb="FFFF6238"/>
      </top>
      <bottom style="thick">
        <color rgb="FFFF6238"/>
      </bottom>
      <diagonal/>
    </border>
    <border>
      <left style="thick">
        <color rgb="FFFF6238"/>
      </left>
      <right style="dashed">
        <color rgb="FFFF6238"/>
      </right>
      <top style="thick">
        <color rgb="FFFF6238"/>
      </top>
      <bottom/>
      <diagonal/>
    </border>
    <border>
      <left/>
      <right style="dashed">
        <color rgb="FFFF6238"/>
      </right>
      <top style="thick">
        <color rgb="FFFF6238"/>
      </top>
      <bottom/>
      <diagonal/>
    </border>
    <border>
      <left style="dashed">
        <color rgb="FF21A9B8"/>
      </left>
      <right style="medium">
        <color rgb="FFFF6238"/>
      </right>
      <top style="medium">
        <color rgb="FFFF6238"/>
      </top>
      <bottom style="dotted">
        <color rgb="FFFF6238"/>
      </bottom>
      <diagonal/>
    </border>
    <border>
      <left style="dashed">
        <color rgb="FF21A9B8"/>
      </left>
      <right style="medium">
        <color rgb="FFFF6238"/>
      </right>
      <top style="dotted">
        <color rgb="FFFF6238"/>
      </top>
      <bottom style="dotted">
        <color rgb="FFFF623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3">
    <xf numFmtId="176"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176" fontId="174" fillId="0" borderId="0">
      <alignment vertical="center"/>
    </xf>
    <xf numFmtId="0" fontId="170" fillId="0" borderId="0">
      <alignment vertical="center"/>
    </xf>
    <xf numFmtId="0" fontId="0" fillId="37" borderId="649">
      <alignment vertical="center"/>
    </xf>
    <xf numFmtId="0" fontId="38" fillId="0" borderId="0">
      <alignment vertical="center"/>
    </xf>
    <xf numFmtId="0" fontId="175" fillId="0" borderId="0">
      <alignment vertical="center"/>
    </xf>
    <xf numFmtId="0" fontId="176" fillId="0" borderId="0">
      <alignment vertical="center"/>
    </xf>
    <xf numFmtId="0" fontId="177" fillId="0" borderId="650">
      <alignment vertical="center"/>
    </xf>
    <xf numFmtId="0" fontId="178" fillId="0" borderId="650">
      <alignment vertical="center"/>
    </xf>
    <xf numFmtId="0" fontId="179" fillId="0" borderId="651">
      <alignment vertical="center"/>
    </xf>
    <xf numFmtId="0" fontId="179" fillId="0" borderId="0">
      <alignment vertical="center"/>
    </xf>
    <xf numFmtId="0" fontId="180" fillId="38" borderId="652">
      <alignment vertical="center"/>
    </xf>
    <xf numFmtId="0" fontId="181" fillId="39" borderId="653">
      <alignment vertical="center"/>
    </xf>
    <xf numFmtId="0" fontId="182" fillId="39" borderId="652">
      <alignment vertical="center"/>
    </xf>
    <xf numFmtId="0" fontId="183" fillId="40" borderId="654">
      <alignment vertical="center"/>
    </xf>
    <xf numFmtId="0" fontId="184" fillId="0" borderId="655">
      <alignment vertical="center"/>
    </xf>
    <xf numFmtId="0" fontId="107" fillId="0" borderId="656">
      <alignment vertical="center"/>
    </xf>
    <xf numFmtId="0" fontId="185" fillId="41" borderId="0">
      <alignment vertical="center"/>
    </xf>
    <xf numFmtId="0" fontId="186" fillId="42" borderId="0">
      <alignment vertical="center"/>
    </xf>
    <xf numFmtId="0" fontId="187" fillId="43" borderId="0">
      <alignment vertical="center"/>
    </xf>
    <xf numFmtId="0" fontId="171" fillId="11" borderId="0">
      <alignment vertical="center"/>
    </xf>
    <xf numFmtId="0" fontId="0" fillId="44" borderId="0">
      <alignment vertical="center"/>
    </xf>
    <xf numFmtId="0" fontId="0" fillId="6" borderId="0">
      <alignment vertical="center"/>
    </xf>
    <xf numFmtId="0" fontId="171" fillId="45" borderId="0">
      <alignment vertical="center"/>
    </xf>
    <xf numFmtId="0" fontId="171" fillId="46" borderId="0">
      <alignment vertical="center"/>
    </xf>
    <xf numFmtId="0" fontId="0" fillId="47" borderId="0">
      <alignment vertical="center"/>
    </xf>
    <xf numFmtId="0" fontId="0" fillId="48" borderId="0">
      <alignment vertical="center"/>
    </xf>
    <xf numFmtId="0" fontId="171" fillId="49" borderId="0">
      <alignment vertical="center"/>
    </xf>
    <xf numFmtId="0" fontId="171" fillId="50" borderId="0">
      <alignment vertical="center"/>
    </xf>
    <xf numFmtId="0" fontId="0" fillId="51" borderId="0">
      <alignment vertical="center"/>
    </xf>
    <xf numFmtId="0" fontId="0" fillId="52" borderId="0">
      <alignment vertical="center"/>
    </xf>
    <xf numFmtId="0" fontId="171" fillId="53" borderId="0">
      <alignment vertical="center"/>
    </xf>
    <xf numFmtId="0" fontId="171" fillId="54" borderId="0">
      <alignment vertical="center"/>
    </xf>
    <xf numFmtId="0" fontId="0" fillId="55" borderId="0">
      <alignment vertical="center"/>
    </xf>
    <xf numFmtId="0" fontId="0" fillId="5" borderId="0">
      <alignment vertical="center"/>
    </xf>
    <xf numFmtId="0" fontId="171" fillId="56" borderId="0">
      <alignment vertical="center"/>
    </xf>
    <xf numFmtId="0" fontId="171" fillId="57" borderId="0">
      <alignment vertical="center"/>
    </xf>
    <xf numFmtId="0" fontId="0" fillId="58" borderId="0">
      <alignment vertical="center"/>
    </xf>
    <xf numFmtId="0" fontId="0" fillId="59" borderId="0">
      <alignment vertical="center"/>
    </xf>
    <xf numFmtId="0" fontId="171" fillId="60" borderId="0">
      <alignment vertical="center"/>
    </xf>
    <xf numFmtId="0" fontId="171" fillId="10" borderId="0">
      <alignment vertical="center"/>
    </xf>
    <xf numFmtId="0" fontId="0" fillId="61" borderId="0">
      <alignment vertical="center"/>
    </xf>
    <xf numFmtId="0" fontId="0" fillId="62" borderId="0">
      <alignment vertical="center"/>
    </xf>
    <xf numFmtId="0" fontId="171" fillId="63" borderId="0">
      <alignment vertical="center"/>
    </xf>
    <xf numFmtId="0" fontId="188" fillId="0" borderId="0">
      <alignment vertical="center"/>
    </xf>
    <xf numFmtId="176" fontId="189" fillId="0" borderId="0">
      <alignment vertical="center"/>
    </xf>
    <xf numFmtId="0" fontId="0" fillId="0" borderId="0">
      <alignment vertical="center"/>
    </xf>
    <xf numFmtId="0" fontId="190" fillId="0" borderId="0">
      <alignment vertical="center"/>
    </xf>
    <xf numFmtId="176" fontId="0" fillId="0" borderId="0">
      <alignment vertical="center"/>
    </xf>
    <xf numFmtId="0" fontId="191" fillId="0" borderId="0">
      <alignment vertical="center"/>
    </xf>
    <xf numFmtId="177" fontId="0" fillId="0" borderId="0">
      <alignment vertical="center"/>
    </xf>
    <xf numFmtId="176" fontId="0" fillId="0" borderId="0">
      <alignment vertical="center"/>
    </xf>
    <xf numFmtId="176" fontId="190" fillId="0" borderId="0">
      <alignment vertical="center"/>
    </xf>
    <xf numFmtId="178" fontId="192" fillId="64" borderId="0">
      <alignment vertical="center"/>
    </xf>
    <xf numFmtId="179" fontId="190" fillId="0" borderId="0">
      <alignment vertical="center"/>
    </xf>
    <xf numFmtId="176" fontId="0" fillId="0" borderId="0">
      <alignment vertical="center"/>
    </xf>
    <xf numFmtId="180" fontId="0" fillId="0" borderId="0">
      <alignment vertical="center"/>
    </xf>
    <xf numFmtId="0" fontId="193" fillId="0" borderId="0">
      <alignment vertical="top"/>
    </xf>
    <xf numFmtId="176" fontId="0" fillId="0" borderId="0"/>
    <xf numFmtId="176" fontId="194" fillId="0" borderId="0"/>
    <xf numFmtId="0" fontId="0" fillId="0" borderId="0"/>
    <xf numFmtId="181" fontId="195" fillId="0" borderId="0"/>
    <xf numFmtId="176" fontId="196" fillId="0" borderId="0">
      <alignment vertical="center"/>
    </xf>
    <xf numFmtId="176" fontId="174" fillId="0" borderId="0">
      <alignment vertical="center"/>
    </xf>
    <xf numFmtId="0" fontId="174" fillId="0" borderId="0">
      <alignment vertical="center"/>
    </xf>
    <xf numFmtId="44" fontId="190" fillId="0" borderId="0">
      <alignment vertical="center"/>
    </xf>
    <xf numFmtId="0" fontId="197" fillId="65" borderId="0">
      <alignment vertical="center"/>
    </xf>
    <xf numFmtId="0" fontId="197" fillId="66" borderId="0">
      <alignment vertical="center"/>
    </xf>
  </cellStyleXfs>
  <cellXfs count="2353">
    <xf numFmtId="176" fontId="0" fillId="0" borderId="0" xfId="0" applyAlignment="1">
      <alignment vertical="center"/>
    </xf>
    <xf numFmtId="176" fontId="1" fillId="0" borderId="0" xfId="0" applyFont="1">
      <alignment vertical="center"/>
    </xf>
    <xf numFmtId="0" fontId="2" fillId="0" borderId="0" xfId="0" applyNumberFormat="1" applyFont="1" applyAlignment="1">
      <alignment vertical="center"/>
    </xf>
    <xf numFmtId="0" fontId="0" fillId="0" borderId="0" xfId="0" applyNumberFormat="1" applyAlignment="1"/>
    <xf numFmtId="0" fontId="3" fillId="2" borderId="1"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3" xfId="0" applyNumberFormat="1" applyFont="1" applyFill="1" applyBorder="1" applyAlignment="1">
      <alignment horizontal="center" vertical="center"/>
    </xf>
    <xf numFmtId="0" fontId="2" fillId="0" borderId="0" xfId="0" applyNumberFormat="1" applyFont="1">
      <alignment vertical="center"/>
    </xf>
    <xf numFmtId="0" fontId="4" fillId="3" borderId="4" xfId="61" applyNumberFormat="1" applyFont="1" applyFill="1" applyBorder="1" applyAlignment="1">
      <alignment horizontal="center" vertical="center" wrapText="1"/>
    </xf>
    <xf numFmtId="0" fontId="4" fillId="3" borderId="5" xfId="61" applyNumberFormat="1" applyFont="1" applyFill="1" applyBorder="1" applyAlignment="1">
      <alignment horizontal="center" vertical="center" wrapText="1"/>
    </xf>
    <xf numFmtId="10" fontId="4" fillId="3" borderId="5" xfId="61" applyNumberFormat="1" applyFont="1" applyFill="1" applyBorder="1" applyAlignment="1">
      <alignment horizontal="center" vertical="center" wrapText="1"/>
    </xf>
    <xf numFmtId="0" fontId="4" fillId="3" borderId="6" xfId="61" applyNumberFormat="1" applyFont="1" applyFill="1" applyBorder="1" applyAlignment="1">
      <alignment horizontal="center" vertical="center" wrapText="1"/>
    </xf>
    <xf numFmtId="0" fontId="5" fillId="0" borderId="0" xfId="6" applyNumberFormat="1" applyFont="1">
      <alignment vertical="center"/>
    </xf>
    <xf numFmtId="0" fontId="6" fillId="0" borderId="7" xfId="60" applyNumberFormat="1" applyFont="1" applyBorder="1" applyAlignment="1">
      <alignment horizontal="left" vertical="center" wrapText="1"/>
    </xf>
    <xf numFmtId="0" fontId="6" fillId="0" borderId="8" xfId="60" applyNumberFormat="1" applyFont="1" applyBorder="1" applyAlignment="1">
      <alignment horizontal="left" vertical="center" wrapText="1"/>
    </xf>
    <xf numFmtId="0" fontId="6" fillId="0" borderId="8" xfId="60" applyNumberFormat="1" applyFont="1" applyBorder="1" applyAlignment="1">
      <alignment horizontal="center" vertical="center" wrapText="1"/>
    </xf>
    <xf numFmtId="0" fontId="6" fillId="0" borderId="9" xfId="60" applyNumberFormat="1" applyFont="1" applyBorder="1" applyAlignment="1">
      <alignment horizontal="center" vertical="center" wrapText="1"/>
    </xf>
    <xf numFmtId="0" fontId="6" fillId="2" borderId="7" xfId="60" applyNumberFormat="1" applyFont="1" applyFill="1" applyBorder="1" applyAlignment="1">
      <alignment horizontal="left" vertical="center" wrapText="1"/>
    </xf>
    <xf numFmtId="0" fontId="6" fillId="2" borderId="8" xfId="60" applyNumberFormat="1" applyFont="1" applyFill="1" applyBorder="1" applyAlignment="1">
      <alignment horizontal="left" vertical="center" wrapText="1"/>
    </xf>
    <xf numFmtId="0" fontId="6" fillId="2" borderId="9" xfId="60" applyNumberFormat="1" applyFont="1" applyFill="1" applyBorder="1" applyAlignment="1">
      <alignment horizontal="left" vertical="center" wrapText="1"/>
    </xf>
    <xf numFmtId="0" fontId="6" fillId="0" borderId="7" xfId="60" applyNumberFormat="1" applyFont="1" applyBorder="1" applyAlignment="1">
      <alignment vertical="center" wrapText="1"/>
    </xf>
    <xf numFmtId="0" fontId="6" fillId="0" borderId="8" xfId="60" applyNumberFormat="1" applyFont="1" applyBorder="1" applyAlignment="1">
      <alignment vertical="center" wrapText="1"/>
    </xf>
    <xf numFmtId="0" fontId="6" fillId="0" borderId="9" xfId="60" applyNumberFormat="1" applyFont="1" applyBorder="1" applyAlignment="1">
      <alignment vertical="center" wrapText="1"/>
    </xf>
    <xf numFmtId="0" fontId="6" fillId="2" borderId="7" xfId="60" applyNumberFormat="1" applyFont="1" applyFill="1" applyBorder="1" applyAlignment="1">
      <alignment vertical="center" wrapText="1"/>
    </xf>
    <xf numFmtId="0" fontId="6" fillId="2" borderId="8" xfId="60" applyNumberFormat="1" applyFont="1" applyFill="1" applyBorder="1" applyAlignment="1">
      <alignment vertical="center" wrapText="1"/>
    </xf>
    <xf numFmtId="0" fontId="6" fillId="2" borderId="9" xfId="60" applyNumberFormat="1" applyFont="1" applyFill="1" applyBorder="1" applyAlignment="1">
      <alignment vertical="center" wrapText="1"/>
    </xf>
    <xf numFmtId="0" fontId="6" fillId="2" borderId="8" xfId="60" applyNumberFormat="1" applyFont="1" applyFill="1" applyBorder="1" applyAlignment="1">
      <alignment horizontal="center" vertical="center" wrapText="1"/>
    </xf>
    <xf numFmtId="0" fontId="6" fillId="2" borderId="9" xfId="60" applyNumberFormat="1" applyFont="1" applyFill="1" applyBorder="1" applyAlignment="1">
      <alignment horizontal="center" vertical="center" wrapText="1"/>
    </xf>
    <xf numFmtId="182" fontId="6" fillId="0" borderId="8" xfId="60" applyNumberFormat="1" applyFont="1" applyBorder="1" applyAlignment="1">
      <alignment horizontal="center" vertical="center" wrapText="1"/>
    </xf>
    <xf numFmtId="182" fontId="6" fillId="0" borderId="9" xfId="60" applyNumberFormat="1" applyFont="1" applyBorder="1" applyAlignment="1">
      <alignment horizontal="center" vertical="center" wrapText="1"/>
    </xf>
    <xf numFmtId="182" fontId="7" fillId="2" borderId="8" xfId="60" applyNumberFormat="1" applyFont="1" applyFill="1" applyBorder="1" applyAlignment="1">
      <alignment horizontal="center" vertical="center" wrapText="1"/>
    </xf>
    <xf numFmtId="182" fontId="7" fillId="2" borderId="9" xfId="60" applyNumberFormat="1" applyFont="1" applyFill="1" applyBorder="1" applyAlignment="1">
      <alignment horizontal="center" vertical="center" wrapText="1"/>
    </xf>
    <xf numFmtId="0" fontId="7" fillId="0" borderId="8" xfId="60" applyNumberFormat="1" applyFont="1" applyBorder="1" applyAlignment="1">
      <alignment horizontal="center" vertical="center" wrapText="1"/>
    </xf>
    <xf numFmtId="0" fontId="7" fillId="0" borderId="9" xfId="60" applyNumberFormat="1" applyFont="1" applyBorder="1" applyAlignment="1">
      <alignment horizontal="center" vertical="center" wrapText="1"/>
    </xf>
    <xf numFmtId="0" fontId="7" fillId="2" borderId="8" xfId="60" applyNumberFormat="1" applyFont="1" applyFill="1" applyBorder="1" applyAlignment="1">
      <alignment horizontal="center" vertical="center" wrapText="1"/>
    </xf>
    <xf numFmtId="0" fontId="7" fillId="2" borderId="9" xfId="60" applyNumberFormat="1" applyFont="1" applyFill="1" applyBorder="1" applyAlignment="1">
      <alignment horizontal="center" vertical="center" wrapText="1"/>
    </xf>
    <xf numFmtId="182" fontId="6" fillId="2" borderId="8" xfId="60" applyNumberFormat="1" applyFont="1" applyFill="1" applyBorder="1" applyAlignment="1">
      <alignment horizontal="center" vertical="center" wrapText="1"/>
    </xf>
    <xf numFmtId="182" fontId="6" fillId="2" borderId="9" xfId="60" applyNumberFormat="1" applyFont="1" applyFill="1" applyBorder="1" applyAlignment="1">
      <alignment horizontal="center" vertical="center" wrapText="1"/>
    </xf>
    <xf numFmtId="0" fontId="6" fillId="2" borderId="7" xfId="0" applyNumberFormat="1" applyFont="1" applyFill="1" applyBorder="1" applyAlignment="1">
      <alignment horizontal="left" vertical="center"/>
    </xf>
    <xf numFmtId="0" fontId="6" fillId="2" borderId="8" xfId="0" applyNumberFormat="1" applyFont="1" applyFill="1" applyBorder="1" applyAlignment="1">
      <alignment horizontal="left" vertical="center"/>
    </xf>
    <xf numFmtId="0" fontId="6" fillId="0" borderId="7" xfId="0" applyNumberFormat="1" applyFont="1" applyBorder="1" applyAlignment="1">
      <alignment horizontal="left" vertical="center"/>
    </xf>
    <xf numFmtId="0" fontId="6" fillId="0" borderId="8" xfId="0" applyNumberFormat="1" applyFont="1" applyBorder="1" applyAlignment="1">
      <alignment horizontal="left" vertical="center"/>
    </xf>
    <xf numFmtId="0" fontId="8" fillId="2" borderId="8" xfId="60" applyNumberFormat="1" applyFont="1" applyFill="1" applyBorder="1" applyAlignment="1">
      <alignment horizontal="center" vertical="center" wrapText="1"/>
    </xf>
    <xf numFmtId="0" fontId="8" fillId="2" borderId="9" xfId="60" applyNumberFormat="1" applyFont="1" applyFill="1" applyBorder="1" applyAlignment="1">
      <alignment horizontal="center" vertical="center" wrapText="1"/>
    </xf>
    <xf numFmtId="49" fontId="6" fillId="0" borderId="10" xfId="65" applyNumberFormat="1" applyFont="1" applyBorder="1" applyAlignment="1">
      <alignment horizontal="left" vertical="center" wrapText="1"/>
    </xf>
    <xf numFmtId="49" fontId="6" fillId="0" borderId="11" xfId="65" applyNumberFormat="1" applyFont="1" applyBorder="1" applyAlignment="1">
      <alignment horizontal="left" vertical="center" wrapText="1"/>
    </xf>
    <xf numFmtId="49" fontId="6" fillId="0" borderId="12" xfId="65" applyNumberFormat="1" applyFont="1" applyBorder="1" applyAlignment="1">
      <alignment horizontal="left" vertical="center" wrapText="1"/>
    </xf>
    <xf numFmtId="49" fontId="2" fillId="0" borderId="0" xfId="65" applyNumberFormat="1" applyFont="1" applyAlignment="1">
      <alignment horizontal="center"/>
    </xf>
    <xf numFmtId="49" fontId="2" fillId="0" borderId="13" xfId="65" applyNumberFormat="1" applyFont="1" applyBorder="1" applyAlignment="1">
      <alignment horizontal="center"/>
    </xf>
    <xf numFmtId="49" fontId="2" fillId="0" borderId="14" xfId="65" applyNumberFormat="1" applyFont="1" applyBorder="1" applyAlignment="1">
      <alignment horizontal="center"/>
    </xf>
    <xf numFmtId="49" fontId="2" fillId="0" borderId="15" xfId="65" applyNumberFormat="1" applyFont="1" applyBorder="1" applyAlignment="1">
      <alignment horizontal="center"/>
    </xf>
    <xf numFmtId="49" fontId="2" fillId="0" borderId="16" xfId="65" applyNumberFormat="1" applyFont="1" applyBorder="1" applyAlignment="1">
      <alignment horizontal="center"/>
    </xf>
    <xf numFmtId="176" fontId="2" fillId="0" borderId="0" xfId="0" applyFont="1" applyAlignment="1">
      <alignment vertical="center"/>
    </xf>
    <xf numFmtId="176" fontId="2" fillId="4" borderId="0" xfId="0" applyFont="1" applyFill="1" applyAlignment="1">
      <alignment vertical="center"/>
    </xf>
    <xf numFmtId="183" fontId="9" fillId="0" borderId="17" xfId="0" applyNumberFormat="1" applyFont="1" applyBorder="1" applyAlignment="1">
      <alignment horizontal="center"/>
    </xf>
    <xf numFmtId="183" fontId="9" fillId="4" borderId="17" xfId="0" applyNumberFormat="1" applyFont="1" applyFill="1" applyBorder="1" applyAlignment="1">
      <alignment horizontal="center"/>
    </xf>
    <xf numFmtId="0" fontId="9" fillId="0" borderId="0" xfId="0" applyNumberFormat="1" applyFont="1" applyAlignment="1"/>
    <xf numFmtId="0" fontId="0" fillId="0" borderId="0" xfId="0" applyNumberFormat="1" applyAlignment="1">
      <alignment vertical="center"/>
    </xf>
    <xf numFmtId="0" fontId="2" fillId="4" borderId="0" xfId="0" applyNumberFormat="1" applyFont="1" applyFill="1" applyAlignment="1">
      <alignment vertical="center"/>
    </xf>
    <xf numFmtId="183" fontId="9" fillId="0" borderId="18" xfId="0" applyNumberFormat="1" applyFont="1" applyBorder="1" applyAlignment="1">
      <alignment horizontal="center"/>
    </xf>
    <xf numFmtId="183" fontId="9" fillId="4" borderId="18" xfId="0" applyNumberFormat="1" applyFont="1" applyFill="1" applyBorder="1" applyAlignment="1">
      <alignment horizontal="center"/>
    </xf>
    <xf numFmtId="183" fontId="9" fillId="0" borderId="19" xfId="0" applyNumberFormat="1" applyFont="1" applyBorder="1" applyAlignment="1">
      <alignment horizontal="center"/>
    </xf>
    <xf numFmtId="183" fontId="2" fillId="4" borderId="0" xfId="0" applyNumberFormat="1" applyFont="1" applyFill="1" applyAlignment="1">
      <alignment horizontal="center"/>
    </xf>
    <xf numFmtId="183" fontId="2" fillId="0" borderId="0" xfId="0" applyNumberFormat="1" applyFont="1" applyAlignment="1">
      <alignment horizontal="center"/>
    </xf>
    <xf numFmtId="183" fontId="9" fillId="0" borderId="0" xfId="0" applyNumberFormat="1" applyFont="1" applyAlignment="1">
      <alignment horizontal="center"/>
    </xf>
    <xf numFmtId="0" fontId="10" fillId="5" borderId="17" xfId="0" applyNumberFormat="1" applyFont="1" applyFill="1" applyBorder="1" applyAlignment="1">
      <alignment horizontal="center" vertical="center" wrapText="1"/>
    </xf>
    <xf numFmtId="0" fontId="0" fillId="0" borderId="20" xfId="0" applyNumberFormat="1" applyBorder="1" applyAlignment="1"/>
    <xf numFmtId="0" fontId="0" fillId="0" borderId="21" xfId="0" applyNumberFormat="1" applyBorder="1" applyAlignment="1"/>
    <xf numFmtId="0" fontId="1" fillId="0" borderId="0" xfId="0" applyNumberFormat="1" applyFont="1" applyAlignment="1">
      <alignment vertical="center"/>
    </xf>
    <xf numFmtId="0" fontId="10" fillId="5" borderId="17" xfId="0" applyNumberFormat="1" applyFont="1" applyFill="1" applyBorder="1" applyAlignment="1">
      <alignment horizontal="center" vertical="center"/>
    </xf>
    <xf numFmtId="0" fontId="0" fillId="0" borderId="22" xfId="0" applyNumberFormat="1" applyBorder="1" applyAlignment="1"/>
    <xf numFmtId="0" fontId="0" fillId="0" borderId="23" xfId="0" applyNumberFormat="1" applyBorder="1" applyAlignment="1"/>
    <xf numFmtId="0" fontId="0" fillId="0" borderId="24" xfId="0" applyNumberFormat="1" applyBorder="1" applyAlignment="1"/>
    <xf numFmtId="0" fontId="11" fillId="5" borderId="17" xfId="0" applyNumberFormat="1" applyFont="1" applyFill="1" applyBorder="1" applyAlignment="1">
      <alignment horizontal="center" vertical="center"/>
    </xf>
    <xf numFmtId="0" fontId="1" fillId="0" borderId="25" xfId="0" applyNumberFormat="1" applyFont="1" applyBorder="1" applyAlignment="1">
      <alignment horizontal="left" vertical="top"/>
    </xf>
    <xf numFmtId="0" fontId="1" fillId="0" borderId="25" xfId="0" applyNumberFormat="1" applyFont="1" applyBorder="1" applyAlignment="1">
      <alignment horizontal="center" vertical="top"/>
    </xf>
    <xf numFmtId="0" fontId="1" fillId="0" borderId="26" xfId="0" applyNumberFormat="1" applyFont="1" applyBorder="1" applyAlignment="1">
      <alignment horizontal="left" vertical="top"/>
    </xf>
    <xf numFmtId="0" fontId="1" fillId="0" borderId="26" xfId="0" applyNumberFormat="1" applyFont="1" applyBorder="1" applyAlignment="1">
      <alignment horizontal="center" vertical="top"/>
    </xf>
    <xf numFmtId="0" fontId="1" fillId="0" borderId="26" xfId="0" applyNumberFormat="1" applyFont="1" applyBorder="1" applyAlignment="1">
      <alignment horizontal="left" vertical="center"/>
    </xf>
    <xf numFmtId="0" fontId="1" fillId="0" borderId="26" xfId="0" applyNumberFormat="1" applyFont="1" applyBorder="1" applyAlignment="1">
      <alignment horizontal="center" vertical="center"/>
    </xf>
    <xf numFmtId="0" fontId="12" fillId="0" borderId="0" xfId="0" applyNumberFormat="1" applyFont="1" applyAlignment="1">
      <alignment horizontal="center" vertical="center"/>
    </xf>
    <xf numFmtId="0" fontId="13" fillId="5" borderId="17" xfId="0" applyNumberFormat="1" applyFont="1" applyFill="1" applyBorder="1" applyAlignment="1">
      <alignment horizontal="center" vertical="center"/>
    </xf>
    <xf numFmtId="0" fontId="14" fillId="0" borderId="0" xfId="6" applyNumberFormat="1" applyFont="1" applyAlignment="1">
      <alignment vertical="center"/>
    </xf>
    <xf numFmtId="0" fontId="2" fillId="0" borderId="17" xfId="0" applyNumberFormat="1" applyFont="1" applyBorder="1" applyAlignment="1">
      <alignment horizontal="center" vertical="center"/>
    </xf>
    <xf numFmtId="0" fontId="15" fillId="0" borderId="0" xfId="6" applyNumberFormat="1" applyFont="1" applyAlignment="1">
      <alignment vertical="center"/>
    </xf>
    <xf numFmtId="0" fontId="16" fillId="5" borderId="0" xfId="0" applyNumberFormat="1" applyFont="1" applyFill="1" applyAlignment="1">
      <alignment vertical="center"/>
    </xf>
    <xf numFmtId="176" fontId="2" fillId="0" borderId="0" xfId="0" applyFont="1">
      <alignment vertical="center"/>
    </xf>
    <xf numFmtId="176" fontId="8" fillId="0" borderId="0" xfId="0" applyFont="1">
      <alignment vertical="center"/>
    </xf>
    <xf numFmtId="0" fontId="16" fillId="6" borderId="17" xfId="0" applyNumberFormat="1" applyFont="1" applyFill="1" applyBorder="1" applyAlignment="1">
      <alignment horizontal="center" vertical="center" wrapText="1"/>
    </xf>
    <xf numFmtId="0" fontId="17" fillId="7" borderId="17" xfId="0" applyNumberFormat="1" applyFont="1" applyFill="1" applyBorder="1" applyAlignment="1">
      <alignment horizontal="center" vertical="center" wrapText="1"/>
    </xf>
    <xf numFmtId="0" fontId="18" fillId="7" borderId="17" xfId="0" applyNumberFormat="1" applyFont="1" applyFill="1" applyBorder="1" applyAlignment="1">
      <alignment horizontal="center" vertical="center" wrapText="1"/>
    </xf>
    <xf numFmtId="0" fontId="18" fillId="7" borderId="17" xfId="0" applyNumberFormat="1" applyFont="1" applyFill="1" applyBorder="1" applyAlignment="1">
      <alignment horizontal="left" vertical="center" wrapText="1"/>
    </xf>
    <xf numFmtId="0" fontId="19" fillId="7" borderId="17" xfId="0" applyNumberFormat="1" applyFont="1" applyFill="1" applyBorder="1" applyAlignment="1">
      <alignment horizontal="center" vertical="center" wrapText="1"/>
    </xf>
    <xf numFmtId="182" fontId="18" fillId="7" borderId="17" xfId="0" applyNumberFormat="1" applyFont="1" applyFill="1" applyBorder="1" applyAlignment="1">
      <alignment horizontal="left" vertical="center" wrapText="1"/>
    </xf>
    <xf numFmtId="0" fontId="2" fillId="0" borderId="17" xfId="0" applyNumberFormat="1" applyFont="1" applyBorder="1" applyAlignment="1"/>
    <xf numFmtId="0" fontId="20" fillId="0" borderId="27" xfId="0" applyNumberFormat="1" applyFont="1" applyBorder="1" applyAlignment="1">
      <alignment horizontal="center" vertical="center"/>
    </xf>
    <xf numFmtId="0" fontId="20" fillId="0" borderId="28" xfId="0" applyNumberFormat="1" applyFont="1" applyBorder="1" applyAlignment="1">
      <alignment horizontal="center" vertical="center"/>
    </xf>
    <xf numFmtId="0" fontId="2" fillId="0" borderId="17" xfId="0" applyNumberFormat="1" applyFont="1" applyBorder="1" applyAlignment="1">
      <alignment horizontal="left"/>
    </xf>
    <xf numFmtId="176" fontId="2" fillId="0" borderId="17" xfId="0" applyFont="1" applyBorder="1">
      <alignment vertical="center"/>
    </xf>
    <xf numFmtId="0" fontId="20" fillId="0" borderId="18" xfId="0" applyNumberFormat="1" applyFont="1" applyBorder="1" applyAlignment="1">
      <alignment horizontal="center" vertical="center"/>
    </xf>
    <xf numFmtId="0" fontId="18" fillId="7" borderId="29" xfId="0" applyNumberFormat="1" applyFont="1" applyFill="1" applyBorder="1" applyAlignment="1">
      <alignment horizontal="center" vertical="center" wrapText="1"/>
    </xf>
    <xf numFmtId="0" fontId="18" fillId="7" borderId="27" xfId="0" applyNumberFormat="1" applyFont="1" applyFill="1" applyBorder="1" applyAlignment="1">
      <alignment horizontal="center" vertical="center" wrapText="1"/>
    </xf>
    <xf numFmtId="0" fontId="18" fillId="7" borderId="30" xfId="0" applyNumberFormat="1" applyFont="1" applyFill="1" applyBorder="1" applyAlignment="1">
      <alignment horizontal="center" vertical="center" wrapText="1"/>
    </xf>
    <xf numFmtId="176" fontId="2" fillId="0" borderId="0" xfId="0" applyFont="1" applyAlignment="1">
      <alignment horizontal="left" vertical="center"/>
    </xf>
    <xf numFmtId="0" fontId="2" fillId="0" borderId="29" xfId="0" applyNumberFormat="1" applyFont="1" applyBorder="1" applyAlignment="1">
      <alignment horizontal="left"/>
    </xf>
    <xf numFmtId="176" fontId="17" fillId="0" borderId="27" xfId="0" applyFont="1" applyBorder="1" applyAlignment="1">
      <alignment horizontal="center" vertical="center"/>
    </xf>
    <xf numFmtId="176" fontId="17" fillId="0" borderId="28" xfId="0" applyFont="1" applyBorder="1" applyAlignment="1">
      <alignment horizontal="center" vertical="center"/>
    </xf>
    <xf numFmtId="0" fontId="2" fillId="0" borderId="30" xfId="0" applyNumberFormat="1" applyFont="1" applyBorder="1" applyAlignment="1">
      <alignment horizontal="left"/>
    </xf>
    <xf numFmtId="176" fontId="2" fillId="0" borderId="17" xfId="0" applyFont="1" applyBorder="1" applyAlignment="1">
      <alignment horizontal="left" vertical="center"/>
    </xf>
    <xf numFmtId="176" fontId="2" fillId="0" borderId="29" xfId="0" applyFont="1" applyBorder="1" applyAlignment="1">
      <alignment horizontal="left" vertical="center"/>
    </xf>
    <xf numFmtId="176" fontId="17" fillId="0" borderId="18" xfId="0" applyFont="1" applyBorder="1" applyAlignment="1">
      <alignment horizontal="center" vertical="center"/>
    </xf>
    <xf numFmtId="0" fontId="17" fillId="7" borderId="17" xfId="0" applyNumberFormat="1" applyFont="1" applyFill="1" applyBorder="1" applyAlignment="1">
      <alignment vertical="center" wrapText="1"/>
    </xf>
    <xf numFmtId="0" fontId="17" fillId="7" borderId="27" xfId="0" applyNumberFormat="1" applyFont="1" applyFill="1" applyBorder="1" applyAlignment="1">
      <alignment horizontal="center" vertical="center" wrapText="1"/>
    </xf>
    <xf numFmtId="0" fontId="17" fillId="7" borderId="28" xfId="0" applyNumberFormat="1" applyFont="1" applyFill="1" applyBorder="1" applyAlignment="1">
      <alignment horizontal="center" vertical="center" wrapText="1"/>
    </xf>
    <xf numFmtId="0" fontId="17" fillId="7" borderId="18" xfId="0" applyNumberFormat="1" applyFont="1" applyFill="1" applyBorder="1" applyAlignment="1">
      <alignment horizontal="center" vertical="center" wrapText="1"/>
    </xf>
    <xf numFmtId="0" fontId="8" fillId="0" borderId="17" xfId="0" applyNumberFormat="1" applyFont="1" applyBorder="1" applyAlignment="1">
      <alignment horizontal="center" vertical="center"/>
    </xf>
    <xf numFmtId="182" fontId="8" fillId="0" borderId="17" xfId="0" applyNumberFormat="1" applyFont="1" applyBorder="1" applyAlignment="1">
      <alignment horizontal="center" vertical="center"/>
    </xf>
    <xf numFmtId="0" fontId="18" fillId="0" borderId="17" xfId="0" applyNumberFormat="1" applyFont="1" applyBorder="1" applyAlignment="1">
      <alignment horizontal="center" vertical="center" wrapText="1"/>
    </xf>
    <xf numFmtId="0" fontId="21" fillId="0" borderId="17" xfId="0" applyNumberFormat="1" applyFont="1" applyBorder="1" applyAlignment="1">
      <alignment vertical="center" wrapText="1"/>
    </xf>
    <xf numFmtId="0" fontId="21" fillId="0" borderId="27" xfId="0" applyNumberFormat="1" applyFont="1" applyBorder="1" applyAlignment="1">
      <alignment horizontal="center" vertical="center" wrapText="1"/>
    </xf>
    <xf numFmtId="0" fontId="21" fillId="0" borderId="28" xfId="0" applyNumberFormat="1" applyFont="1" applyBorder="1" applyAlignment="1">
      <alignment horizontal="center" vertical="center" wrapText="1"/>
    </xf>
    <xf numFmtId="0" fontId="22" fillId="0" borderId="17" xfId="0" applyNumberFormat="1" applyFont="1" applyBorder="1" applyAlignment="1">
      <alignment horizontal="center" vertical="center" wrapText="1"/>
    </xf>
    <xf numFmtId="0" fontId="21" fillId="0" borderId="18" xfId="0" applyNumberFormat="1" applyFont="1" applyBorder="1" applyAlignment="1">
      <alignment horizontal="center" vertical="center" wrapText="1"/>
    </xf>
    <xf numFmtId="0" fontId="8" fillId="0" borderId="17" xfId="0" applyNumberFormat="1" applyFont="1" applyBorder="1" applyAlignment="1">
      <alignment horizontal="left" vertical="center"/>
    </xf>
    <xf numFmtId="0" fontId="8" fillId="0" borderId="17" xfId="0" applyNumberFormat="1" applyFont="1" applyBorder="1" applyAlignment="1">
      <alignment horizontal="left" vertical="center" wrapText="1"/>
    </xf>
    <xf numFmtId="9" fontId="8" fillId="0" borderId="17" xfId="0" applyNumberFormat="1" applyFont="1" applyBorder="1" applyAlignment="1">
      <alignment horizontal="left" vertical="center"/>
    </xf>
    <xf numFmtId="0" fontId="1" fillId="0" borderId="0" xfId="0" applyNumberFormat="1" applyFont="1" applyFill="1" applyAlignment="1">
      <alignment vertical="center" wrapText="1"/>
    </xf>
    <xf numFmtId="0" fontId="1" fillId="0" borderId="0" xfId="0" applyNumberFormat="1" applyFont="1" applyFill="1" applyAlignment="1">
      <alignment horizontal="center" wrapText="1"/>
    </xf>
    <xf numFmtId="0" fontId="23" fillId="0" borderId="0" xfId="0" applyNumberFormat="1" applyFont="1" applyFill="1" applyBorder="1" applyAlignment="1">
      <alignment vertical="center" wrapText="1"/>
    </xf>
    <xf numFmtId="0" fontId="1" fillId="0" borderId="0" xfId="0" applyNumberFormat="1" applyFont="1" applyFill="1" applyBorder="1" applyAlignment="1">
      <alignment vertical="center" wrapText="1"/>
    </xf>
    <xf numFmtId="0" fontId="1" fillId="0" borderId="0" xfId="0" applyNumberFormat="1" applyFont="1" applyFill="1" applyAlignment="1">
      <alignment horizontal="center" vertical="center" wrapText="1"/>
    </xf>
    <xf numFmtId="0" fontId="24" fillId="0" borderId="31" xfId="0" applyNumberFormat="1" applyFont="1" applyFill="1" applyBorder="1" applyAlignment="1">
      <alignment horizontal="center" wrapText="1"/>
    </xf>
    <xf numFmtId="0" fontId="24" fillId="0" borderId="0" xfId="0" applyNumberFormat="1" applyFont="1" applyFill="1" applyBorder="1" applyAlignment="1">
      <alignment horizontal="center" wrapText="1"/>
    </xf>
    <xf numFmtId="0" fontId="25" fillId="8" borderId="32" xfId="0" applyNumberFormat="1" applyFont="1" applyFill="1" applyBorder="1" applyAlignment="1">
      <alignment horizontal="center" vertical="center" wrapText="1"/>
    </xf>
    <xf numFmtId="0" fontId="25" fillId="8" borderId="33" xfId="0" applyNumberFormat="1" applyFont="1" applyFill="1" applyBorder="1" applyAlignment="1">
      <alignment horizontal="center" vertical="center" wrapText="1"/>
    </xf>
    <xf numFmtId="0" fontId="25" fillId="8" borderId="34" xfId="0" applyNumberFormat="1" applyFont="1" applyFill="1" applyBorder="1" applyAlignment="1">
      <alignment horizontal="center" vertical="center" wrapText="1"/>
    </xf>
    <xf numFmtId="0" fontId="23" fillId="0" borderId="35" xfId="0" applyNumberFormat="1" applyFont="1" applyFill="1" applyBorder="1" applyAlignment="1">
      <alignment vertical="center" wrapText="1"/>
    </xf>
    <xf numFmtId="0" fontId="1" fillId="0" borderId="36" xfId="0" applyNumberFormat="1" applyFont="1" applyFill="1" applyBorder="1" applyAlignment="1">
      <alignment horizontal="center" vertical="center" wrapText="1"/>
    </xf>
    <xf numFmtId="0" fontId="1" fillId="0" borderId="37" xfId="0" applyNumberFormat="1" applyFont="1" applyFill="1" applyBorder="1" applyAlignment="1">
      <alignment horizontal="center" vertical="center" wrapText="1"/>
    </xf>
    <xf numFmtId="10" fontId="1" fillId="0" borderId="38" xfId="0" applyNumberFormat="1" applyFont="1" applyFill="1" applyBorder="1" applyAlignment="1">
      <alignment horizontal="center" vertical="center" wrapText="1"/>
    </xf>
    <xf numFmtId="10" fontId="1" fillId="0" borderId="37" xfId="0" applyNumberFormat="1" applyFont="1" applyFill="1" applyBorder="1" applyAlignment="1">
      <alignment horizontal="center" vertical="center" wrapText="1"/>
    </xf>
    <xf numFmtId="0" fontId="1" fillId="0" borderId="35" xfId="0" applyNumberFormat="1" applyFont="1" applyFill="1" applyBorder="1" applyAlignment="1">
      <alignment vertical="center" wrapText="1"/>
    </xf>
    <xf numFmtId="184" fontId="25" fillId="8" borderId="39" xfId="0" applyNumberFormat="1" applyFont="1" applyFill="1" applyBorder="1" applyAlignment="1">
      <alignment horizontal="center" vertical="center" wrapText="1"/>
    </xf>
    <xf numFmtId="184" fontId="25" fillId="8" borderId="40" xfId="0" applyNumberFormat="1" applyFont="1" applyFill="1" applyBorder="1" applyAlignment="1">
      <alignment horizontal="center" vertical="center" wrapText="1"/>
    </xf>
    <xf numFmtId="184" fontId="25" fillId="8" borderId="41" xfId="0" applyNumberFormat="1" applyFont="1" applyFill="1" applyBorder="1" applyAlignment="1">
      <alignment horizontal="center" vertical="center" wrapText="1"/>
    </xf>
    <xf numFmtId="184" fontId="25" fillId="8" borderId="42" xfId="0" applyNumberFormat="1" applyFont="1" applyFill="1" applyBorder="1" applyAlignment="1">
      <alignment horizontal="center" vertical="center" wrapText="1"/>
    </xf>
    <xf numFmtId="184" fontId="25" fillId="8" borderId="43" xfId="0" applyNumberFormat="1" applyFont="1" applyFill="1" applyBorder="1" applyAlignment="1">
      <alignment horizontal="center" vertical="center" wrapText="1"/>
    </xf>
    <xf numFmtId="0" fontId="10" fillId="0" borderId="44" xfId="0" applyNumberFormat="1" applyFont="1" applyFill="1" applyBorder="1" applyAlignment="1">
      <alignment horizontal="center" vertical="center" wrapText="1"/>
    </xf>
    <xf numFmtId="184" fontId="1" fillId="0" borderId="45" xfId="0" applyNumberFormat="1" applyFont="1" applyFill="1" applyBorder="1" applyAlignment="1">
      <alignment horizontal="left" vertical="center" wrapText="1"/>
    </xf>
    <xf numFmtId="184" fontId="1" fillId="0" borderId="46" xfId="0" applyNumberFormat="1" applyFont="1" applyFill="1" applyBorder="1" applyAlignment="1">
      <alignment horizontal="left" vertical="center" wrapText="1"/>
    </xf>
    <xf numFmtId="185" fontId="1" fillId="0" borderId="45" xfId="0" applyNumberFormat="1" applyFont="1" applyFill="1" applyBorder="1" applyAlignment="1">
      <alignment horizontal="center" vertical="center" wrapText="1"/>
    </xf>
    <xf numFmtId="185" fontId="1" fillId="0" borderId="47" xfId="0" applyNumberFormat="1" applyFont="1" applyFill="1" applyBorder="1" applyAlignment="1">
      <alignment horizontal="center" vertical="center" wrapText="1"/>
    </xf>
    <xf numFmtId="185" fontId="1" fillId="0" borderId="48" xfId="0" applyNumberFormat="1" applyFont="1" applyFill="1" applyBorder="1" applyAlignment="1">
      <alignment horizontal="center" vertical="center" wrapText="1"/>
    </xf>
    <xf numFmtId="0" fontId="10" fillId="0" borderId="49" xfId="0" applyNumberFormat="1" applyFont="1" applyFill="1" applyBorder="1" applyAlignment="1">
      <alignment horizontal="center" vertical="center" wrapText="1"/>
    </xf>
    <xf numFmtId="184" fontId="1" fillId="0" borderId="0" xfId="0" applyNumberFormat="1" applyFont="1" applyFill="1" applyAlignment="1">
      <alignment vertical="center" wrapText="1"/>
    </xf>
    <xf numFmtId="184" fontId="1" fillId="0" borderId="50" xfId="0" applyNumberFormat="1" applyFont="1" applyFill="1" applyBorder="1" applyAlignment="1">
      <alignment vertical="center" wrapText="1"/>
    </xf>
    <xf numFmtId="185" fontId="1" fillId="0" borderId="51" xfId="0" applyNumberFormat="1" applyFont="1" applyFill="1" applyBorder="1" applyAlignment="1">
      <alignment horizontal="center" vertical="center" wrapText="1"/>
    </xf>
    <xf numFmtId="185" fontId="1" fillId="0" borderId="52" xfId="0" applyNumberFormat="1" applyFont="1" applyFill="1" applyBorder="1" applyAlignment="1">
      <alignment horizontal="center" vertical="center" wrapText="1"/>
    </xf>
    <xf numFmtId="184" fontId="1" fillId="0" borderId="53" xfId="0" applyNumberFormat="1" applyFont="1" applyFill="1" applyBorder="1" applyAlignment="1">
      <alignment vertical="center" wrapText="1"/>
    </xf>
    <xf numFmtId="185" fontId="1" fillId="0" borderId="54" xfId="0" applyNumberFormat="1" applyFont="1" applyFill="1" applyBorder="1" applyAlignment="1">
      <alignment horizontal="center" vertical="center" wrapText="1"/>
    </xf>
    <xf numFmtId="185" fontId="1" fillId="0" borderId="55" xfId="0" applyNumberFormat="1" applyFont="1" applyFill="1" applyBorder="1" applyAlignment="1">
      <alignment horizontal="center" vertical="center" wrapText="1"/>
    </xf>
    <xf numFmtId="185" fontId="1" fillId="0" borderId="56" xfId="0" applyNumberFormat="1" applyFont="1" applyFill="1" applyBorder="1" applyAlignment="1">
      <alignment horizontal="center" vertical="center" wrapText="1"/>
    </xf>
    <xf numFmtId="185" fontId="1" fillId="0" borderId="57" xfId="0" applyNumberFormat="1" applyFont="1" applyFill="1" applyBorder="1" applyAlignment="1">
      <alignment horizontal="center" vertical="center" wrapText="1"/>
    </xf>
    <xf numFmtId="185" fontId="1" fillId="0" borderId="58" xfId="0" applyNumberFormat="1" applyFont="1" applyFill="1" applyBorder="1" applyAlignment="1">
      <alignment horizontal="center" vertical="center" wrapText="1"/>
    </xf>
    <xf numFmtId="185" fontId="1" fillId="0" borderId="59" xfId="0" applyNumberFormat="1" applyFont="1" applyFill="1" applyBorder="1" applyAlignment="1">
      <alignment horizontal="center" vertical="center" wrapText="1"/>
    </xf>
    <xf numFmtId="0" fontId="10" fillId="0" borderId="60" xfId="0" applyNumberFormat="1" applyFont="1" applyFill="1" applyBorder="1" applyAlignment="1">
      <alignment horizontal="center" vertical="center" wrapText="1"/>
    </xf>
    <xf numFmtId="184" fontId="1" fillId="0" borderId="61" xfId="0" applyNumberFormat="1" applyFont="1" applyFill="1" applyBorder="1" applyAlignment="1">
      <alignment vertical="center" wrapText="1"/>
    </xf>
    <xf numFmtId="185" fontId="1" fillId="0" borderId="62" xfId="0" applyNumberFormat="1" applyFont="1" applyFill="1" applyBorder="1" applyAlignment="1">
      <alignment horizontal="center" vertical="center" wrapText="1"/>
    </xf>
    <xf numFmtId="185" fontId="1" fillId="0" borderId="63" xfId="0" applyNumberFormat="1" applyFont="1" applyFill="1" applyBorder="1" applyAlignment="1">
      <alignment horizontal="center" vertical="center" wrapText="1"/>
    </xf>
    <xf numFmtId="185" fontId="1" fillId="0" borderId="64" xfId="0" applyNumberFormat="1" applyFont="1" applyFill="1" applyBorder="1" applyAlignment="1">
      <alignment horizontal="center" vertical="center" wrapText="1"/>
    </xf>
    <xf numFmtId="0" fontId="10" fillId="0" borderId="65" xfId="0" applyNumberFormat="1" applyFont="1" applyFill="1" applyBorder="1" applyAlignment="1">
      <alignment horizontal="center" vertical="center" wrapText="1"/>
    </xf>
    <xf numFmtId="184" fontId="1" fillId="0" borderId="66" xfId="0" applyNumberFormat="1" applyFont="1" applyFill="1" applyBorder="1" applyAlignment="1">
      <alignment vertical="center" wrapText="1"/>
    </xf>
    <xf numFmtId="186" fontId="1" fillId="0" borderId="54" xfId="0" applyNumberFormat="1" applyFont="1" applyFill="1" applyBorder="1" applyAlignment="1">
      <alignment horizontal="center" vertical="center" wrapText="1"/>
    </xf>
    <xf numFmtId="186" fontId="1" fillId="0" borderId="55" xfId="0" applyNumberFormat="1" applyFont="1" applyFill="1" applyBorder="1" applyAlignment="1">
      <alignment horizontal="center" vertical="center" wrapText="1"/>
    </xf>
    <xf numFmtId="186" fontId="1" fillId="0" borderId="56" xfId="0" applyNumberFormat="1" applyFont="1" applyFill="1" applyBorder="1" applyAlignment="1">
      <alignment horizontal="center" vertical="center" wrapText="1"/>
    </xf>
    <xf numFmtId="184" fontId="1" fillId="0" borderId="67" xfId="0" applyNumberFormat="1" applyFont="1" applyFill="1" applyBorder="1" applyAlignment="1">
      <alignment vertical="center" wrapText="1"/>
    </xf>
    <xf numFmtId="186" fontId="1" fillId="0" borderId="57" xfId="0" applyNumberFormat="1" applyFont="1" applyFill="1" applyBorder="1" applyAlignment="1">
      <alignment horizontal="center" vertical="center" wrapText="1"/>
    </xf>
    <xf numFmtId="186" fontId="1" fillId="0" borderId="58" xfId="0" applyNumberFormat="1" applyFont="1" applyFill="1" applyBorder="1" applyAlignment="1">
      <alignment horizontal="center" vertical="center" wrapText="1"/>
    </xf>
    <xf numFmtId="186" fontId="1" fillId="0" borderId="59" xfId="0" applyNumberFormat="1" applyFont="1" applyFill="1" applyBorder="1" applyAlignment="1">
      <alignment horizontal="center" vertical="center" wrapText="1"/>
    </xf>
    <xf numFmtId="0" fontId="10" fillId="0" borderId="68" xfId="0" applyNumberFormat="1" applyFont="1" applyFill="1" applyBorder="1" applyAlignment="1">
      <alignment horizontal="center" vertical="center" wrapText="1"/>
    </xf>
    <xf numFmtId="184" fontId="1" fillId="0" borderId="0" xfId="0" applyNumberFormat="1" applyFont="1" applyFill="1" applyBorder="1" applyAlignment="1">
      <alignment vertical="center" wrapText="1"/>
    </xf>
    <xf numFmtId="184" fontId="10" fillId="0" borderId="69" xfId="0" applyNumberFormat="1" applyFont="1" applyFill="1" applyBorder="1" applyAlignment="1">
      <alignment horizontal="center" vertical="center" wrapText="1"/>
    </xf>
    <xf numFmtId="184" fontId="10" fillId="0" borderId="70" xfId="0" applyNumberFormat="1" applyFont="1" applyFill="1" applyBorder="1" applyAlignment="1">
      <alignment horizontal="center" vertical="center" wrapText="1"/>
    </xf>
    <xf numFmtId="184" fontId="10" fillId="0" borderId="71" xfId="0" applyNumberFormat="1" applyFont="1" applyFill="1" applyBorder="1" applyAlignment="1">
      <alignment horizontal="center" vertical="center" wrapText="1"/>
    </xf>
    <xf numFmtId="184" fontId="10" fillId="0" borderId="65" xfId="0" applyNumberFormat="1" applyFont="1" applyFill="1" applyBorder="1" applyAlignment="1">
      <alignment horizontal="center" vertical="center" wrapText="1"/>
    </xf>
    <xf numFmtId="184" fontId="10" fillId="0" borderId="47" xfId="0" applyNumberFormat="1" applyFont="1" applyFill="1" applyBorder="1" applyAlignment="1">
      <alignment horizontal="center" vertical="center" wrapText="1"/>
    </xf>
    <xf numFmtId="184" fontId="10" fillId="0" borderId="72" xfId="0" applyNumberFormat="1" applyFont="1" applyFill="1" applyBorder="1" applyAlignment="1">
      <alignment horizontal="center" vertical="center" wrapText="1"/>
    </xf>
    <xf numFmtId="186" fontId="1" fillId="0" borderId="73" xfId="0" applyNumberFormat="1" applyFont="1" applyFill="1" applyBorder="1" applyAlignment="1">
      <alignment horizontal="center" vertical="center" wrapText="1"/>
    </xf>
    <xf numFmtId="186" fontId="1" fillId="0" borderId="47" xfId="0" applyNumberFormat="1" applyFont="1" applyFill="1" applyBorder="1" applyAlignment="1">
      <alignment horizontal="center" vertical="center" wrapText="1"/>
    </xf>
    <xf numFmtId="186" fontId="1" fillId="0" borderId="48" xfId="0" applyNumberFormat="1" applyFont="1" applyFill="1" applyBorder="1" applyAlignment="1">
      <alignment horizontal="center" vertical="center" wrapText="1"/>
    </xf>
    <xf numFmtId="184" fontId="13" fillId="0" borderId="65" xfId="0" applyNumberFormat="1" applyFont="1" applyFill="1" applyBorder="1" applyAlignment="1">
      <alignment horizontal="center" vertical="center" wrapText="1"/>
    </xf>
    <xf numFmtId="184" fontId="13" fillId="0" borderId="47" xfId="0" applyNumberFormat="1" applyFont="1" applyFill="1" applyBorder="1" applyAlignment="1">
      <alignment horizontal="center" vertical="center" wrapText="1"/>
    </xf>
    <xf numFmtId="184" fontId="13" fillId="0" borderId="72" xfId="0" applyNumberFormat="1" applyFont="1" applyFill="1" applyBorder="1" applyAlignment="1">
      <alignment horizontal="center" vertical="center" wrapText="1"/>
    </xf>
    <xf numFmtId="185" fontId="1" fillId="0" borderId="73" xfId="0" applyNumberFormat="1" applyFont="1" applyFill="1" applyBorder="1" applyAlignment="1">
      <alignment horizontal="center" vertical="center" wrapText="1"/>
    </xf>
    <xf numFmtId="184" fontId="10" fillId="0" borderId="74" xfId="0" applyNumberFormat="1" applyFont="1" applyFill="1" applyBorder="1" applyAlignment="1">
      <alignment horizontal="center" vertical="center" wrapText="1"/>
    </xf>
    <xf numFmtId="184" fontId="10" fillId="0" borderId="53" xfId="0" applyNumberFormat="1" applyFont="1" applyFill="1" applyBorder="1" applyAlignment="1">
      <alignment horizontal="center" vertical="center" wrapText="1"/>
    </xf>
    <xf numFmtId="185" fontId="1" fillId="0" borderId="75" xfId="0" applyNumberFormat="1" applyFont="1" applyFill="1" applyBorder="1" applyAlignment="1">
      <alignment horizontal="center" vertical="center" wrapText="1"/>
    </xf>
    <xf numFmtId="185" fontId="1" fillId="0" borderId="40" xfId="0" applyNumberFormat="1" applyFont="1" applyFill="1" applyBorder="1" applyAlignment="1">
      <alignment horizontal="center" vertical="center" wrapText="1"/>
    </xf>
    <xf numFmtId="185" fontId="1" fillId="0" borderId="76" xfId="0" applyNumberFormat="1" applyFont="1" applyFill="1" applyBorder="1" applyAlignment="1">
      <alignment horizontal="center" vertical="center" wrapText="1"/>
    </xf>
    <xf numFmtId="184" fontId="10" fillId="0" borderId="77" xfId="0" applyNumberFormat="1" applyFont="1" applyFill="1" applyBorder="1" applyAlignment="1">
      <alignment horizontal="center" vertical="center" wrapText="1"/>
    </xf>
    <xf numFmtId="184" fontId="10" fillId="0" borderId="78" xfId="0" applyNumberFormat="1" applyFont="1" applyFill="1" applyBorder="1" applyAlignment="1">
      <alignment horizontal="center" vertical="center" wrapText="1"/>
    </xf>
    <xf numFmtId="184" fontId="10" fillId="0" borderId="79" xfId="0" applyNumberFormat="1" applyFont="1" applyFill="1" applyBorder="1" applyAlignment="1">
      <alignment horizontal="center" vertical="center" wrapText="1"/>
    </xf>
    <xf numFmtId="186" fontId="1" fillId="0" borderId="67" xfId="0" applyNumberFormat="1" applyFont="1" applyFill="1" applyBorder="1" applyAlignment="1">
      <alignment vertical="center" wrapText="1"/>
    </xf>
    <xf numFmtId="186" fontId="1" fillId="0" borderId="0" xfId="0" applyNumberFormat="1" applyFont="1" applyFill="1" applyAlignment="1">
      <alignment vertical="center" wrapText="1"/>
    </xf>
    <xf numFmtId="187" fontId="1" fillId="0" borderId="80" xfId="0" applyNumberFormat="1" applyFont="1" applyFill="1" applyBorder="1" applyAlignment="1">
      <alignment horizontal="center" vertical="center" wrapText="1"/>
    </xf>
    <xf numFmtId="187" fontId="1" fillId="0" borderId="53" xfId="0" applyNumberFormat="1" applyFont="1" applyFill="1" applyBorder="1" applyAlignment="1">
      <alignment horizontal="center" vertical="center" wrapText="1"/>
    </xf>
    <xf numFmtId="187" fontId="1" fillId="0" borderId="81" xfId="0" applyNumberFormat="1" applyFont="1" applyFill="1" applyBorder="1" applyAlignment="1">
      <alignment horizontal="center" vertical="center" wrapText="1"/>
    </xf>
    <xf numFmtId="187" fontId="1" fillId="0" borderId="35" xfId="0" applyNumberFormat="1" applyFont="1" applyFill="1" applyBorder="1" applyAlignment="1">
      <alignment horizontal="center" vertical="center" wrapText="1"/>
    </xf>
    <xf numFmtId="187" fontId="1" fillId="0" borderId="0" xfId="0" applyNumberFormat="1" applyFont="1" applyFill="1" applyAlignment="1">
      <alignment horizontal="center" vertical="center" wrapText="1"/>
    </xf>
    <xf numFmtId="187" fontId="1" fillId="0" borderId="82" xfId="0" applyNumberFormat="1" applyFont="1" applyFill="1" applyBorder="1" applyAlignment="1">
      <alignment horizontal="center" vertical="center" wrapText="1"/>
    </xf>
    <xf numFmtId="184" fontId="10" fillId="0" borderId="83" xfId="0" applyNumberFormat="1" applyFont="1" applyFill="1" applyBorder="1" applyAlignment="1">
      <alignment horizontal="center" vertical="center" wrapText="1"/>
    </xf>
    <xf numFmtId="186" fontId="1" fillId="0" borderId="84" xfId="0" applyNumberFormat="1" applyFont="1" applyFill="1" applyBorder="1" applyAlignment="1">
      <alignment vertical="center" wrapText="1"/>
    </xf>
    <xf numFmtId="186" fontId="1" fillId="0" borderId="61" xfId="0" applyNumberFormat="1" applyFont="1" applyFill="1" applyBorder="1" applyAlignment="1">
      <alignment vertical="center" wrapText="1"/>
    </xf>
    <xf numFmtId="187" fontId="1" fillId="0" borderId="85" xfId="0" applyNumberFormat="1" applyFont="1" applyFill="1" applyBorder="1" applyAlignment="1">
      <alignment horizontal="center" vertical="center" wrapText="1"/>
    </xf>
    <xf numFmtId="187" fontId="1" fillId="0" borderId="61" xfId="0" applyNumberFormat="1" applyFont="1" applyFill="1" applyBorder="1" applyAlignment="1">
      <alignment horizontal="center" vertical="center" wrapText="1"/>
    </xf>
    <xf numFmtId="187" fontId="1" fillId="0" borderId="86" xfId="0" applyNumberFormat="1" applyFont="1" applyFill="1" applyBorder="1" applyAlignment="1">
      <alignment horizontal="center" vertical="center" wrapText="1"/>
    </xf>
    <xf numFmtId="26" fontId="1" fillId="0" borderId="73" xfId="0" applyNumberFormat="1" applyFont="1" applyFill="1" applyBorder="1" applyAlignment="1">
      <alignment horizontal="center" vertical="center" wrapText="1"/>
    </xf>
    <xf numFmtId="26" fontId="1" fillId="0" borderId="47" xfId="0" applyNumberFormat="1" applyFont="1" applyFill="1" applyBorder="1" applyAlignment="1">
      <alignment horizontal="center" vertical="center" wrapText="1"/>
    </xf>
    <xf numFmtId="26" fontId="1" fillId="0" borderId="48" xfId="0" applyNumberFormat="1" applyFont="1" applyFill="1" applyBorder="1" applyAlignment="1">
      <alignment horizontal="center" vertical="center" wrapText="1"/>
    </xf>
    <xf numFmtId="184" fontId="1" fillId="0" borderId="87" xfId="0" applyNumberFormat="1" applyFont="1" applyFill="1" applyBorder="1" applyAlignment="1">
      <alignment horizontal="center" vertical="center" wrapText="1"/>
    </xf>
    <xf numFmtId="184" fontId="1" fillId="0" borderId="88" xfId="0" applyNumberFormat="1" applyFont="1" applyFill="1" applyBorder="1" applyAlignment="1">
      <alignment horizontal="center" vertical="center" wrapText="1"/>
    </xf>
    <xf numFmtId="184" fontId="1" fillId="0" borderId="89" xfId="0" applyNumberFormat="1" applyFont="1" applyFill="1" applyBorder="1" applyAlignment="1">
      <alignment horizontal="center" vertical="center" wrapText="1"/>
    </xf>
    <xf numFmtId="0" fontId="0" fillId="0" borderId="0" xfId="0" applyNumberFormat="1" applyFill="1" applyAlignment="1">
      <alignment vertical="center"/>
    </xf>
    <xf numFmtId="0" fontId="1" fillId="0" borderId="0" xfId="0" applyNumberFormat="1" applyFont="1" applyFill="1" applyAlignment="1">
      <alignment vertical="center"/>
    </xf>
    <xf numFmtId="0" fontId="24" fillId="0" borderId="90" xfId="0" applyNumberFormat="1" applyFont="1" applyFill="1" applyBorder="1" applyAlignment="1">
      <alignment horizontal="center" wrapText="1"/>
    </xf>
    <xf numFmtId="0" fontId="26" fillId="0" borderId="90" xfId="0" applyNumberFormat="1" applyFont="1" applyFill="1" applyBorder="1" applyAlignment="1">
      <alignment horizontal="left" vertical="center" wrapText="1"/>
    </xf>
    <xf numFmtId="0" fontId="26" fillId="0" borderId="91" xfId="0" applyNumberFormat="1" applyFont="1" applyFill="1" applyBorder="1" applyAlignment="1">
      <alignment horizontal="left" vertical="center" wrapText="1"/>
    </xf>
    <xf numFmtId="0" fontId="25" fillId="9" borderId="92" xfId="0" applyNumberFormat="1" applyFont="1" applyFill="1" applyBorder="1" applyAlignment="1">
      <alignment horizontal="center" vertical="center" wrapText="1"/>
    </xf>
    <xf numFmtId="0" fontId="25" fillId="9" borderId="93" xfId="0" applyNumberFormat="1" applyFont="1" applyFill="1" applyBorder="1" applyAlignment="1">
      <alignment horizontal="center" vertical="center" wrapText="1"/>
    </xf>
    <xf numFmtId="0" fontId="25" fillId="9" borderId="94" xfId="0" applyNumberFormat="1" applyFont="1" applyFill="1" applyBorder="1" applyAlignment="1">
      <alignment horizontal="center" vertical="center" wrapText="1"/>
    </xf>
    <xf numFmtId="0" fontId="26" fillId="0" borderId="0" xfId="0" applyNumberFormat="1" applyFont="1" applyFill="1" applyAlignment="1">
      <alignment horizontal="left" vertical="center" wrapText="1"/>
    </xf>
    <xf numFmtId="0" fontId="25" fillId="10" borderId="95" xfId="0" applyNumberFormat="1" applyFont="1" applyFill="1" applyBorder="1" applyAlignment="1">
      <alignment horizontal="center" vertical="center" wrapText="1"/>
    </xf>
    <xf numFmtId="0" fontId="25" fillId="10" borderId="96" xfId="0" applyNumberFormat="1" applyFont="1" applyFill="1" applyBorder="1" applyAlignment="1">
      <alignment horizontal="center" vertical="center" wrapText="1"/>
    </xf>
    <xf numFmtId="0" fontId="25" fillId="10" borderId="97" xfId="0" applyNumberFormat="1" applyFont="1" applyFill="1" applyBorder="1" applyAlignment="1">
      <alignment horizontal="center" vertical="center" wrapText="1"/>
    </xf>
    <xf numFmtId="0" fontId="25" fillId="11" borderId="95" xfId="0" applyNumberFormat="1" applyFont="1" applyFill="1" applyBorder="1" applyAlignment="1">
      <alignment horizontal="center" vertical="center" wrapText="1"/>
    </xf>
    <xf numFmtId="0" fontId="25" fillId="11" borderId="96" xfId="0" applyNumberFormat="1" applyFont="1" applyFill="1" applyBorder="1" applyAlignment="1">
      <alignment horizontal="center" vertical="center" wrapText="1"/>
    </xf>
    <xf numFmtId="0" fontId="25" fillId="11" borderId="97" xfId="0" applyNumberFormat="1" applyFont="1" applyFill="1" applyBorder="1" applyAlignment="1">
      <alignment horizontal="center" vertical="center" wrapText="1"/>
    </xf>
    <xf numFmtId="0" fontId="25" fillId="12" borderId="95" xfId="0" applyNumberFormat="1" applyFont="1" applyFill="1" applyBorder="1" applyAlignment="1">
      <alignment horizontal="center" vertical="center" wrapText="1"/>
    </xf>
    <xf numFmtId="0" fontId="25" fillId="12" borderId="96" xfId="0" applyNumberFormat="1" applyFont="1" applyFill="1" applyBorder="1" applyAlignment="1">
      <alignment horizontal="center" vertical="center" wrapText="1"/>
    </xf>
    <xf numFmtId="0" fontId="25" fillId="12" borderId="97" xfId="0" applyNumberFormat="1" applyFont="1" applyFill="1" applyBorder="1" applyAlignment="1">
      <alignment horizontal="center" vertical="center" wrapText="1"/>
    </xf>
    <xf numFmtId="0" fontId="27" fillId="9" borderId="98" xfId="0" applyNumberFormat="1" applyFont="1" applyFill="1" applyBorder="1" applyAlignment="1">
      <alignment horizontal="center" vertical="center"/>
    </xf>
    <xf numFmtId="0" fontId="27" fillId="9" borderId="99" xfId="0" applyNumberFormat="1" applyFont="1" applyFill="1" applyBorder="1" applyAlignment="1">
      <alignment horizontal="center" vertical="center"/>
    </xf>
    <xf numFmtId="0" fontId="27" fillId="9" borderId="100" xfId="0" applyNumberFormat="1" applyFont="1" applyFill="1" applyBorder="1" applyAlignment="1">
      <alignment horizontal="center" vertical="center"/>
    </xf>
    <xf numFmtId="0" fontId="27" fillId="10" borderId="101" xfId="0" applyNumberFormat="1" applyFont="1" applyFill="1" applyBorder="1" applyAlignment="1">
      <alignment horizontal="center" vertical="center"/>
    </xf>
    <xf numFmtId="0" fontId="27" fillId="10" borderId="102" xfId="0" applyNumberFormat="1" applyFont="1" applyFill="1" applyBorder="1" applyAlignment="1">
      <alignment horizontal="center" vertical="center"/>
    </xf>
    <xf numFmtId="0" fontId="27" fillId="10" borderId="103" xfId="0" applyNumberFormat="1" applyFont="1" applyFill="1" applyBorder="1" applyAlignment="1">
      <alignment horizontal="center" vertical="center"/>
    </xf>
    <xf numFmtId="0" fontId="27" fillId="10" borderId="104" xfId="0" applyNumberFormat="1" applyFont="1" applyFill="1" applyBorder="1" applyAlignment="1">
      <alignment horizontal="center" vertical="center"/>
    </xf>
    <xf numFmtId="0" fontId="27" fillId="11" borderId="101" xfId="0" applyNumberFormat="1" applyFont="1" applyFill="1" applyBorder="1" applyAlignment="1">
      <alignment horizontal="center" vertical="center"/>
    </xf>
    <xf numFmtId="0" fontId="27" fillId="12" borderId="101" xfId="0" applyNumberFormat="1" applyFont="1" applyFill="1" applyBorder="1" applyAlignment="1">
      <alignment horizontal="center" vertical="center"/>
    </xf>
    <xf numFmtId="0" fontId="1" fillId="0" borderId="101" xfId="0" applyNumberFormat="1" applyFont="1" applyFill="1" applyBorder="1" applyAlignment="1">
      <alignment horizontal="center" vertical="center"/>
    </xf>
    <xf numFmtId="0" fontId="28" fillId="0" borderId="101" xfId="0" applyNumberFormat="1" applyFont="1" applyFill="1" applyBorder="1" applyAlignment="1">
      <alignment horizontal="center" vertical="center"/>
    </xf>
    <xf numFmtId="0" fontId="1" fillId="13" borderId="105" xfId="0" applyNumberFormat="1" applyFont="1" applyFill="1" applyBorder="1" applyAlignment="1">
      <alignment horizontal="center" vertical="center"/>
    </xf>
    <xf numFmtId="0" fontId="8" fillId="0" borderId="106" xfId="0" applyNumberFormat="1" applyFont="1" applyFill="1" applyBorder="1" applyAlignment="1">
      <alignment horizontal="center" vertical="center"/>
    </xf>
    <xf numFmtId="0" fontId="8" fillId="0" borderId="107" xfId="0" applyNumberFormat="1" applyFont="1" applyFill="1" applyBorder="1" applyAlignment="1">
      <alignment horizontal="center" vertical="center"/>
    </xf>
    <xf numFmtId="0" fontId="8" fillId="0" borderId="108" xfId="0" applyNumberFormat="1" applyFont="1" applyFill="1" applyBorder="1" applyAlignment="1">
      <alignment horizontal="center" vertical="center"/>
    </xf>
    <xf numFmtId="0" fontId="1" fillId="13" borderId="109" xfId="0" applyNumberFormat="1" applyFont="1" applyFill="1" applyBorder="1" applyAlignment="1">
      <alignment horizontal="center" vertical="center"/>
    </xf>
    <xf numFmtId="0" fontId="8" fillId="0" borderId="110" xfId="0" applyNumberFormat="1" applyFont="1" applyFill="1" applyBorder="1" applyAlignment="1">
      <alignment horizontal="center" vertical="center"/>
    </xf>
    <xf numFmtId="0" fontId="1" fillId="0" borderId="109" xfId="0" applyNumberFormat="1" applyFont="1" applyFill="1" applyBorder="1" applyAlignment="1">
      <alignment horizontal="center" vertical="center"/>
    </xf>
    <xf numFmtId="0" fontId="28" fillId="0" borderId="109" xfId="0" applyNumberFormat="1" applyFont="1" applyFill="1" applyBorder="1" applyAlignment="1">
      <alignment horizontal="center" vertical="center"/>
    </xf>
    <xf numFmtId="0" fontId="8" fillId="0" borderId="111" xfId="0" applyNumberFormat="1" applyFont="1" applyFill="1" applyBorder="1" applyAlignment="1">
      <alignment horizontal="center" vertical="center"/>
    </xf>
    <xf numFmtId="0" fontId="8" fillId="0" borderId="112" xfId="0" applyNumberFormat="1" applyFont="1" applyFill="1" applyBorder="1" applyAlignment="1">
      <alignment horizontal="center" vertical="center"/>
    </xf>
    <xf numFmtId="0" fontId="8" fillId="0" borderId="113" xfId="0" applyNumberFormat="1" applyFont="1" applyFill="1" applyBorder="1" applyAlignment="1">
      <alignment horizontal="center" vertical="center"/>
    </xf>
    <xf numFmtId="0" fontId="8" fillId="0" borderId="114" xfId="0" applyNumberFormat="1" applyFont="1" applyFill="1" applyBorder="1" applyAlignment="1">
      <alignment horizontal="center" vertical="center"/>
    </xf>
    <xf numFmtId="0" fontId="8" fillId="0" borderId="115" xfId="0" applyNumberFormat="1" applyFont="1" applyFill="1" applyBorder="1" applyAlignment="1">
      <alignment horizontal="center" vertical="center"/>
    </xf>
    <xf numFmtId="0" fontId="8" fillId="0" borderId="116" xfId="0" applyNumberFormat="1" applyFont="1" applyFill="1" applyBorder="1" applyAlignment="1">
      <alignment horizontal="center" vertical="center"/>
    </xf>
    <xf numFmtId="0" fontId="8" fillId="0" borderId="117" xfId="0" applyNumberFormat="1" applyFont="1" applyFill="1" applyBorder="1" applyAlignment="1">
      <alignment horizontal="center" vertical="center"/>
    </xf>
    <xf numFmtId="0" fontId="8" fillId="0" borderId="118" xfId="0" applyNumberFormat="1" applyFont="1" applyFill="1" applyBorder="1" applyAlignment="1">
      <alignment horizontal="center" vertical="center"/>
    </xf>
    <xf numFmtId="0" fontId="8" fillId="0" borderId="119" xfId="0" applyNumberFormat="1" applyFont="1" applyFill="1" applyBorder="1" applyAlignment="1">
      <alignment horizontal="center" vertical="center"/>
    </xf>
    <xf numFmtId="0" fontId="1" fillId="0" borderId="115" xfId="0" applyNumberFormat="1" applyFont="1" applyFill="1" applyBorder="1" applyAlignment="1">
      <alignment vertical="center"/>
    </xf>
    <xf numFmtId="0" fontId="1" fillId="13" borderId="120" xfId="0" applyNumberFormat="1" applyFont="1" applyFill="1" applyBorder="1" applyAlignment="1">
      <alignment horizontal="center" vertical="center"/>
    </xf>
    <xf numFmtId="0" fontId="8" fillId="0" borderId="121" xfId="0" applyNumberFormat="1" applyFont="1" applyFill="1" applyBorder="1" applyAlignment="1">
      <alignment horizontal="center" vertical="center"/>
    </xf>
    <xf numFmtId="0" fontId="8" fillId="0" borderId="122" xfId="0" applyNumberFormat="1" applyFont="1" applyFill="1" applyBorder="1" applyAlignment="1">
      <alignment horizontal="center" vertical="center"/>
    </xf>
    <xf numFmtId="0" fontId="8" fillId="0" borderId="123" xfId="0" applyNumberFormat="1" applyFont="1" applyFill="1" applyBorder="1" applyAlignment="1">
      <alignment horizontal="center" vertical="center"/>
    </xf>
    <xf numFmtId="0" fontId="8" fillId="0" borderId="124" xfId="0" applyNumberFormat="1" applyFont="1" applyFill="1" applyBorder="1" applyAlignment="1">
      <alignment horizontal="center" vertical="center"/>
    </xf>
    <xf numFmtId="0" fontId="8" fillId="0" borderId="125" xfId="0" applyNumberFormat="1" applyFont="1" applyFill="1" applyBorder="1" applyAlignment="1">
      <alignment horizontal="center" vertical="center"/>
    </xf>
    <xf numFmtId="0" fontId="8" fillId="0" borderId="126" xfId="0" applyNumberFormat="1" applyFont="1" applyFill="1" applyBorder="1" applyAlignment="1">
      <alignment horizontal="center" vertical="center"/>
    </xf>
    <xf numFmtId="0" fontId="8" fillId="0" borderId="127" xfId="0" applyNumberFormat="1" applyFont="1" applyFill="1" applyBorder="1" applyAlignment="1">
      <alignment horizontal="center" vertical="center"/>
    </xf>
    <xf numFmtId="0" fontId="8" fillId="0" borderId="128" xfId="0" applyNumberFormat="1" applyFont="1" applyFill="1" applyBorder="1" applyAlignment="1">
      <alignment horizontal="center" vertical="center"/>
    </xf>
    <xf numFmtId="0" fontId="8" fillId="0" borderId="129" xfId="0" applyNumberFormat="1" applyFont="1" applyFill="1" applyBorder="1" applyAlignment="1">
      <alignment horizontal="center" vertical="center"/>
    </xf>
    <xf numFmtId="0" fontId="8" fillId="0" borderId="130" xfId="0" applyNumberFormat="1" applyFont="1" applyFill="1" applyBorder="1" applyAlignment="1">
      <alignment horizontal="center" vertical="center"/>
    </xf>
    <xf numFmtId="0" fontId="8" fillId="0" borderId="131" xfId="0" applyNumberFormat="1" applyFont="1" applyFill="1" applyBorder="1" applyAlignment="1">
      <alignment horizontal="center" vertical="center"/>
    </xf>
    <xf numFmtId="0" fontId="8" fillId="0" borderId="132" xfId="0" applyNumberFormat="1" applyFont="1" applyFill="1" applyBorder="1" applyAlignment="1">
      <alignment horizontal="center" vertical="center"/>
    </xf>
    <xf numFmtId="0" fontId="1" fillId="13" borderId="105" xfId="0" applyNumberFormat="1" applyFont="1" applyFill="1" applyBorder="1" applyAlignment="1">
      <alignment horizontal="center"/>
    </xf>
    <xf numFmtId="0" fontId="28" fillId="0" borderId="133" xfId="0" applyNumberFormat="1" applyFont="1" applyFill="1" applyBorder="1" applyAlignment="1">
      <alignment horizontal="center" vertical="center"/>
    </xf>
    <xf numFmtId="0" fontId="1" fillId="0" borderId="0" xfId="0" applyNumberFormat="1" applyFont="1" applyFill="1" applyAlignment="1">
      <alignment horizontal="center"/>
    </xf>
    <xf numFmtId="0" fontId="1" fillId="0" borderId="0" xfId="0" applyNumberFormat="1" applyFont="1" applyFill="1" applyAlignment="1">
      <alignment horizontal="center" vertical="center"/>
    </xf>
    <xf numFmtId="188" fontId="1" fillId="0" borderId="0" xfId="0" applyNumberFormat="1" applyFont="1" applyFill="1" applyAlignment="1">
      <alignment horizontal="center" vertical="center"/>
    </xf>
    <xf numFmtId="188" fontId="1" fillId="0" borderId="0" xfId="0" applyNumberFormat="1" applyFont="1" applyFill="1" applyAlignment="1">
      <alignment vertical="center"/>
    </xf>
    <xf numFmtId="0" fontId="24" fillId="0" borderId="17" xfId="0" applyNumberFormat="1" applyFont="1" applyFill="1" applyBorder="1" applyAlignment="1">
      <alignment horizontal="center" wrapText="1"/>
    </xf>
    <xf numFmtId="0" fontId="26" fillId="0" borderId="17" xfId="0" applyNumberFormat="1" applyFont="1" applyFill="1" applyBorder="1" applyAlignment="1">
      <alignment horizontal="left" vertical="center" wrapText="1"/>
    </xf>
    <xf numFmtId="0" fontId="29" fillId="14" borderId="0" xfId="0" applyNumberFormat="1" applyFont="1" applyFill="1" applyAlignment="1">
      <alignment horizontal="center" vertical="center"/>
    </xf>
    <xf numFmtId="0" fontId="29" fillId="0" borderId="0" xfId="0" applyNumberFormat="1" applyFont="1" applyFill="1" applyAlignment="1">
      <alignment horizontal="center" vertical="center"/>
    </xf>
    <xf numFmtId="0" fontId="29" fillId="15" borderId="134" xfId="0" applyNumberFormat="1" applyFont="1" applyFill="1" applyBorder="1" applyAlignment="1">
      <alignment horizontal="center" vertical="center"/>
    </xf>
    <xf numFmtId="188" fontId="29" fillId="15" borderId="0" xfId="0" applyNumberFormat="1" applyFont="1" applyFill="1" applyAlignment="1">
      <alignment horizontal="center" vertical="center"/>
    </xf>
    <xf numFmtId="0" fontId="29" fillId="15" borderId="135" xfId="0" applyNumberFormat="1" applyFont="1" applyFill="1" applyBorder="1" applyAlignment="1">
      <alignment horizontal="center" vertical="center"/>
    </xf>
    <xf numFmtId="188" fontId="29" fillId="15" borderId="136" xfId="0" applyNumberFormat="1" applyFont="1" applyFill="1" applyBorder="1" applyAlignment="1">
      <alignment horizontal="center" vertical="center"/>
    </xf>
    <xf numFmtId="0" fontId="4" fillId="14" borderId="137" xfId="0" applyNumberFormat="1" applyFont="1" applyFill="1" applyBorder="1" applyAlignment="1">
      <alignment horizontal="center" vertical="center"/>
    </xf>
    <xf numFmtId="0" fontId="30" fillId="14" borderId="138" xfId="0" applyNumberFormat="1" applyFont="1" applyFill="1" applyBorder="1" applyAlignment="1">
      <alignment horizontal="center" vertical="center"/>
    </xf>
    <xf numFmtId="0" fontId="4" fillId="0" borderId="139" xfId="0" applyNumberFormat="1" applyFont="1" applyFill="1" applyBorder="1" applyAlignment="1">
      <alignment horizontal="center" vertical="center"/>
    </xf>
    <xf numFmtId="0" fontId="4" fillId="15" borderId="134" xfId="0" applyNumberFormat="1" applyFont="1" applyFill="1" applyBorder="1" applyAlignment="1">
      <alignment horizontal="center" vertical="center"/>
    </xf>
    <xf numFmtId="188" fontId="30" fillId="15" borderId="137" xfId="0" applyNumberFormat="1" applyFont="1" applyFill="1" applyBorder="1" applyAlignment="1">
      <alignment horizontal="center" vertical="center"/>
    </xf>
    <xf numFmtId="189" fontId="31" fillId="0" borderId="17" xfId="0" applyNumberFormat="1" applyFont="1" applyFill="1" applyBorder="1" applyAlignment="1">
      <alignment horizontal="center" vertical="center"/>
    </xf>
    <xf numFmtId="190" fontId="32" fillId="0" borderId="17" xfId="6" applyNumberFormat="1" applyFont="1" applyFill="1" applyBorder="1" applyAlignment="1" applyProtection="1">
      <alignment horizontal="center" vertical="center" wrapText="1"/>
      <protection locked="0"/>
    </xf>
    <xf numFmtId="189" fontId="0" fillId="7" borderId="17" xfId="0" applyNumberFormat="1" applyFont="1" applyFill="1" applyBorder="1" applyAlignment="1">
      <alignment horizontal="center" vertical="center"/>
    </xf>
    <xf numFmtId="191" fontId="2" fillId="0" borderId="0" xfId="0" applyNumberFormat="1" applyFont="1" applyFill="1" applyBorder="1" applyAlignment="1">
      <alignment horizontal="center" vertical="center" wrapText="1"/>
    </xf>
    <xf numFmtId="0" fontId="33" fillId="0" borderId="109" xfId="0" applyNumberFormat="1" applyFont="1" applyFill="1" applyBorder="1" applyAlignment="1">
      <alignment horizontal="center" wrapText="1"/>
    </xf>
    <xf numFmtId="190" fontId="34" fillId="7" borderId="109" xfId="0" applyNumberFormat="1" applyFont="1" applyFill="1" applyBorder="1" applyAlignment="1">
      <alignment horizontal="center" wrapText="1"/>
    </xf>
    <xf numFmtId="0" fontId="34" fillId="7" borderId="109" xfId="0" applyNumberFormat="1" applyFont="1" applyFill="1" applyBorder="1" applyAlignment="1">
      <alignment horizontal="center" vertical="center" wrapText="1"/>
    </xf>
    <xf numFmtId="190" fontId="34" fillId="7" borderId="140" xfId="0" applyNumberFormat="1" applyFont="1" applyFill="1" applyBorder="1" applyAlignment="1">
      <alignment horizontal="center" vertical="center"/>
    </xf>
    <xf numFmtId="177" fontId="35" fillId="13" borderId="17" xfId="0" applyNumberFormat="1" applyFont="1" applyFill="1" applyBorder="1" applyAlignment="1">
      <alignment horizontal="center"/>
    </xf>
    <xf numFmtId="0" fontId="34" fillId="7" borderId="101" xfId="0" applyNumberFormat="1" applyFont="1" applyFill="1" applyBorder="1" applyAlignment="1">
      <alignment horizontal="center"/>
    </xf>
    <xf numFmtId="190" fontId="34" fillId="7" borderId="109" xfId="0" applyNumberFormat="1" applyFont="1" applyFill="1" applyBorder="1" applyAlignment="1">
      <alignment horizontal="center"/>
    </xf>
    <xf numFmtId="190" fontId="34" fillId="7" borderId="101" xfId="0" applyNumberFormat="1" applyFont="1" applyFill="1" applyBorder="1" applyAlignment="1">
      <alignment horizontal="center"/>
    </xf>
    <xf numFmtId="0" fontId="34" fillId="7" borderId="109" xfId="0" applyNumberFormat="1" applyFont="1" applyFill="1" applyBorder="1" applyAlignment="1">
      <alignment horizontal="center"/>
    </xf>
    <xf numFmtId="189" fontId="31" fillId="0" borderId="17" xfId="0" applyNumberFormat="1" applyFont="1" applyFill="1" applyBorder="1" applyAlignment="1">
      <alignment horizontal="center" vertical="center" wrapText="1"/>
    </xf>
    <xf numFmtId="190" fontId="34" fillId="16" borderId="109" xfId="0" applyNumberFormat="1" applyFont="1" applyFill="1" applyBorder="1" applyAlignment="1">
      <alignment horizontal="center" wrapText="1"/>
    </xf>
    <xf numFmtId="0" fontId="34" fillId="17" borderId="109" xfId="0" applyNumberFormat="1" applyFont="1" applyFill="1" applyBorder="1" applyAlignment="1">
      <alignment horizontal="center"/>
    </xf>
    <xf numFmtId="0" fontId="34" fillId="7" borderId="109" xfId="0" applyNumberFormat="1" applyFont="1" applyFill="1" applyBorder="1" applyAlignment="1">
      <alignment horizontal="center" wrapText="1"/>
    </xf>
    <xf numFmtId="189" fontId="31" fillId="0" borderId="17" xfId="0" applyNumberFormat="1" applyFont="1" applyFill="1" applyBorder="1" applyAlignment="1">
      <alignment horizontal="center" wrapText="1"/>
    </xf>
    <xf numFmtId="190" fontId="36" fillId="0" borderId="17" xfId="6" applyNumberFormat="1" applyFont="1" applyFill="1" applyBorder="1" applyAlignment="1" applyProtection="1">
      <alignment horizontal="center" vertical="center" wrapText="1"/>
      <protection locked="0"/>
    </xf>
    <xf numFmtId="0" fontId="34" fillId="7" borderId="132" xfId="0" applyNumberFormat="1" applyFont="1" applyFill="1" applyBorder="1" applyAlignment="1">
      <alignment horizontal="center"/>
    </xf>
    <xf numFmtId="0" fontId="34" fillId="7" borderId="17" xfId="0" applyNumberFormat="1" applyFont="1" applyFill="1" applyBorder="1" applyAlignment="1">
      <alignment horizontal="center"/>
    </xf>
    <xf numFmtId="0" fontId="34" fillId="17" borderId="17" xfId="0" applyNumberFormat="1" applyFont="1" applyFill="1" applyBorder="1" applyAlignment="1">
      <alignment horizontal="center"/>
    </xf>
    <xf numFmtId="0" fontId="34" fillId="17" borderId="101" xfId="0" applyNumberFormat="1" applyFont="1" applyFill="1" applyBorder="1" applyAlignment="1">
      <alignment horizontal="center"/>
    </xf>
    <xf numFmtId="177" fontId="37" fillId="0" borderId="17" xfId="0" applyNumberFormat="1" applyFont="1" applyFill="1" applyBorder="1" applyAlignment="1">
      <alignment horizontal="center" vertical="center"/>
    </xf>
    <xf numFmtId="0" fontId="34" fillId="17" borderId="132" xfId="0" applyNumberFormat="1" applyFont="1" applyFill="1" applyBorder="1" applyAlignment="1">
      <alignment horizontal="center"/>
    </xf>
    <xf numFmtId="0" fontId="34" fillId="0" borderId="109" xfId="0" applyNumberFormat="1" applyFont="1" applyFill="1" applyBorder="1" applyAlignment="1">
      <alignment horizontal="center" wrapText="1"/>
    </xf>
    <xf numFmtId="190" fontId="34" fillId="0" borderId="109" xfId="0" applyNumberFormat="1" applyFont="1" applyFill="1" applyBorder="1" applyAlignment="1">
      <alignment horizontal="center" wrapText="1"/>
    </xf>
    <xf numFmtId="0" fontId="34" fillId="17" borderId="27" xfId="0" applyNumberFormat="1" applyFont="1" applyFill="1" applyBorder="1" applyAlignment="1">
      <alignment horizontal="center"/>
    </xf>
    <xf numFmtId="0" fontId="34" fillId="0" borderId="132" xfId="0" applyNumberFormat="1" applyFont="1" applyFill="1" applyBorder="1" applyAlignment="1">
      <alignment horizontal="center" wrapText="1"/>
    </xf>
    <xf numFmtId="190" fontId="34" fillId="0" borderId="132" xfId="0" applyNumberFormat="1" applyFont="1" applyFill="1" applyBorder="1" applyAlignment="1">
      <alignment horizontal="center" wrapText="1"/>
    </xf>
    <xf numFmtId="0" fontId="34" fillId="0" borderId="27" xfId="0" applyNumberFormat="1" applyFont="1" applyFill="1" applyBorder="1" applyAlignment="1">
      <alignment horizontal="center" wrapText="1"/>
    </xf>
    <xf numFmtId="190" fontId="34" fillId="0" borderId="27" xfId="0" applyNumberFormat="1" applyFont="1" applyFill="1" applyBorder="1" applyAlignment="1">
      <alignment horizontal="center" wrapText="1"/>
    </xf>
    <xf numFmtId="190" fontId="34" fillId="7" borderId="27" xfId="0" applyNumberFormat="1" applyFont="1" applyFill="1" applyBorder="1" applyAlignment="1">
      <alignment horizontal="center"/>
    </xf>
    <xf numFmtId="0" fontId="34" fillId="0" borderId="17" xfId="0" applyNumberFormat="1" applyFont="1" applyFill="1" applyBorder="1" applyAlignment="1">
      <alignment horizontal="center" wrapText="1"/>
    </xf>
    <xf numFmtId="190" fontId="34" fillId="0" borderId="17" xfId="0" applyNumberFormat="1" applyFont="1" applyFill="1" applyBorder="1" applyAlignment="1">
      <alignment horizontal="center" wrapText="1"/>
    </xf>
    <xf numFmtId="0" fontId="34" fillId="7" borderId="17" xfId="0" applyNumberFormat="1" applyFont="1" applyFill="1" applyBorder="1" applyAlignment="1">
      <alignment horizontal="center" wrapText="1"/>
    </xf>
    <xf numFmtId="190" fontId="34" fillId="7" borderId="17" xfId="0" applyNumberFormat="1" applyFont="1" applyFill="1" applyBorder="1" applyAlignment="1">
      <alignment horizontal="center"/>
    </xf>
    <xf numFmtId="190" fontId="34" fillId="7" borderId="17" xfId="0" applyNumberFormat="1" applyFont="1" applyFill="1" applyBorder="1" applyAlignment="1">
      <alignment horizontal="center" wrapText="1"/>
    </xf>
    <xf numFmtId="190" fontId="31" fillId="0" borderId="17" xfId="6" applyNumberFormat="1" applyFont="1" applyFill="1" applyBorder="1" applyAlignment="1" applyProtection="1">
      <alignment horizontal="center" vertical="center" wrapText="1"/>
      <protection locked="0"/>
    </xf>
    <xf numFmtId="189" fontId="38" fillId="7" borderId="17" xfId="0" applyNumberFormat="1" applyFont="1" applyFill="1" applyBorder="1" applyAlignment="1">
      <alignment horizontal="center" vertical="center"/>
    </xf>
    <xf numFmtId="0" fontId="39" fillId="0" borderId="17" xfId="0" applyNumberFormat="1" applyFont="1" applyFill="1" applyBorder="1" applyAlignment="1">
      <alignment horizontal="center" wrapText="1"/>
    </xf>
    <xf numFmtId="190" fontId="39" fillId="0" borderId="17" xfId="0" applyNumberFormat="1" applyFont="1" applyFill="1" applyBorder="1" applyAlignment="1">
      <alignment horizontal="center" wrapText="1"/>
    </xf>
    <xf numFmtId="0" fontId="34" fillId="16" borderId="17" xfId="0" applyNumberFormat="1" applyFont="1" applyFill="1" applyBorder="1" applyAlignment="1">
      <alignment horizontal="center" vertical="center" wrapText="1"/>
    </xf>
    <xf numFmtId="190" fontId="34" fillId="16" borderId="17" xfId="0" applyNumberFormat="1" applyFont="1" applyFill="1" applyBorder="1" applyAlignment="1">
      <alignment horizontal="center" vertical="center" wrapText="1"/>
    </xf>
    <xf numFmtId="190" fontId="34" fillId="7" borderId="17" xfId="0" applyNumberFormat="1" applyFont="1" applyFill="1" applyBorder="1" applyAlignment="1">
      <alignment horizontal="center" vertical="center" wrapText="1"/>
    </xf>
    <xf numFmtId="190" fontId="40" fillId="0" borderId="17" xfId="6" applyNumberFormat="1" applyFont="1" applyFill="1" applyBorder="1" applyAlignment="1" applyProtection="1">
      <alignment horizontal="center" vertical="center" wrapText="1"/>
      <protection locked="0"/>
    </xf>
    <xf numFmtId="190" fontId="34" fillId="16" borderId="17" xfId="0" applyNumberFormat="1" applyFont="1" applyFill="1" applyBorder="1" applyAlignment="1">
      <alignment horizontal="center" wrapText="1"/>
    </xf>
    <xf numFmtId="191" fontId="20" fillId="0" borderId="0" xfId="0" applyNumberFormat="1" applyFont="1" applyFill="1" applyBorder="1" applyAlignment="1">
      <alignment horizontal="center" vertical="center" wrapText="1"/>
    </xf>
    <xf numFmtId="190" fontId="31" fillId="0" borderId="27" xfId="6" applyNumberFormat="1" applyFont="1" applyFill="1" applyBorder="1" applyAlignment="1" applyProtection="1">
      <alignment horizontal="center" vertical="center" wrapText="1"/>
      <protection locked="0"/>
    </xf>
    <xf numFmtId="177" fontId="36" fillId="0" borderId="27" xfId="0" applyNumberFormat="1" applyFont="1" applyFill="1" applyBorder="1" applyAlignment="1">
      <alignment horizontal="center" vertical="center"/>
    </xf>
    <xf numFmtId="177" fontId="36" fillId="0" borderId="17" xfId="0" applyNumberFormat="1" applyFont="1" applyFill="1" applyBorder="1" applyAlignment="1">
      <alignment horizontal="center" vertical="center"/>
    </xf>
    <xf numFmtId="0" fontId="41" fillId="0" borderId="0" xfId="0" applyNumberFormat="1" applyFont="1" applyFill="1" applyAlignment="1">
      <alignment vertical="center"/>
    </xf>
    <xf numFmtId="0" fontId="41" fillId="0" borderId="0" xfId="0" applyNumberFormat="1" applyFont="1" applyFill="1" applyAlignment="1">
      <alignment horizontal="center" vertical="center"/>
    </xf>
    <xf numFmtId="0" fontId="42" fillId="0" borderId="0" xfId="0" applyNumberFormat="1" applyFont="1" applyFill="1" applyAlignment="1">
      <alignment horizontal="center" vertical="center"/>
    </xf>
    <xf numFmtId="0" fontId="43" fillId="0" borderId="0" xfId="0" applyNumberFormat="1" applyFont="1" applyFill="1" applyAlignment="1">
      <alignment horizontal="center" vertical="center"/>
    </xf>
    <xf numFmtId="0" fontId="44" fillId="0" borderId="141" xfId="0" applyNumberFormat="1" applyFont="1" applyFill="1" applyBorder="1" applyAlignment="1">
      <alignment horizontal="center" vertical="center" wrapText="1"/>
    </xf>
    <xf numFmtId="0" fontId="44" fillId="0" borderId="0" xfId="0" applyNumberFormat="1" applyFont="1" applyFill="1" applyBorder="1" applyAlignment="1">
      <alignment horizontal="center" vertical="center" wrapText="1"/>
    </xf>
    <xf numFmtId="0" fontId="45" fillId="0" borderId="142" xfId="0" applyNumberFormat="1" applyFont="1" applyFill="1" applyBorder="1" applyAlignment="1">
      <alignment horizontal="center" vertical="center" textRotation="255" wrapText="1"/>
    </xf>
    <xf numFmtId="0" fontId="25" fillId="8" borderId="143" xfId="0" applyNumberFormat="1" applyFont="1" applyFill="1" applyBorder="1" applyAlignment="1">
      <alignment horizontal="center" vertical="center"/>
    </xf>
    <xf numFmtId="0" fontId="25" fillId="8" borderId="144" xfId="0" applyNumberFormat="1" applyFont="1" applyFill="1" applyBorder="1" applyAlignment="1">
      <alignment horizontal="center" vertical="center"/>
    </xf>
    <xf numFmtId="0" fontId="25" fillId="8" borderId="145" xfId="0" applyNumberFormat="1" applyFont="1" applyFill="1" applyBorder="1" applyAlignment="1">
      <alignment horizontal="center" vertical="center"/>
    </xf>
    <xf numFmtId="0" fontId="25" fillId="8" borderId="146" xfId="0" applyNumberFormat="1" applyFont="1" applyFill="1" applyBorder="1" applyAlignment="1">
      <alignment horizontal="center" vertical="center"/>
    </xf>
    <xf numFmtId="0" fontId="25" fillId="8" borderId="147" xfId="0" applyNumberFormat="1" applyFont="1" applyFill="1" applyBorder="1" applyAlignment="1">
      <alignment horizontal="center" vertical="center"/>
    </xf>
    <xf numFmtId="0" fontId="45" fillId="0" borderId="35" xfId="0" applyNumberFormat="1" applyFont="1" applyFill="1" applyBorder="1" applyAlignment="1">
      <alignment horizontal="center" vertical="center" textRotation="255" wrapText="1"/>
    </xf>
    <xf numFmtId="0" fontId="46" fillId="0" borderId="148" xfId="0" applyNumberFormat="1" applyFont="1" applyFill="1" applyBorder="1" applyAlignment="1">
      <alignment horizontal="center" vertical="center"/>
    </xf>
    <xf numFmtId="0" fontId="47" fillId="0" borderId="149" xfId="0" applyNumberFormat="1" applyFont="1" applyFill="1" applyBorder="1" applyAlignment="1">
      <alignment horizontal="center" vertical="center" wrapText="1"/>
    </xf>
    <xf numFmtId="0" fontId="17" fillId="0" borderId="150" xfId="0" applyNumberFormat="1" applyFont="1" applyFill="1" applyBorder="1" applyAlignment="1">
      <alignment horizontal="center" vertical="center" wrapText="1"/>
    </xf>
    <xf numFmtId="0" fontId="47" fillId="0" borderId="151" xfId="0" applyNumberFormat="1" applyFont="1" applyFill="1" applyBorder="1" applyAlignment="1">
      <alignment horizontal="left" vertical="center" wrapText="1"/>
    </xf>
    <xf numFmtId="0" fontId="47" fillId="0" borderId="152" xfId="0" applyNumberFormat="1" applyFont="1" applyFill="1" applyBorder="1" applyAlignment="1">
      <alignment horizontal="left" vertical="center" wrapText="1"/>
    </xf>
    <xf numFmtId="0" fontId="47" fillId="0" borderId="153" xfId="0" applyNumberFormat="1" applyFont="1" applyFill="1" applyBorder="1" applyAlignment="1">
      <alignment horizontal="left" vertical="center" wrapText="1"/>
    </xf>
    <xf numFmtId="0" fontId="47" fillId="0" borderId="150" xfId="0" applyNumberFormat="1" applyFont="1" applyFill="1" applyBorder="1" applyAlignment="1">
      <alignment horizontal="left" vertical="center" wrapText="1"/>
    </xf>
    <xf numFmtId="0" fontId="46" fillId="0" borderId="154" xfId="0" applyNumberFormat="1" applyFont="1" applyFill="1" applyBorder="1" applyAlignment="1">
      <alignment horizontal="center" vertical="center"/>
    </xf>
    <xf numFmtId="0" fontId="47" fillId="0" borderId="155" xfId="0" applyNumberFormat="1" applyFont="1" applyFill="1" applyBorder="1" applyAlignment="1">
      <alignment horizontal="center" vertical="center" wrapText="1"/>
    </xf>
    <xf numFmtId="0" fontId="17" fillId="0" borderId="154" xfId="0" applyNumberFormat="1" applyFont="1" applyFill="1" applyBorder="1" applyAlignment="1">
      <alignment horizontal="center" vertical="center" wrapText="1"/>
    </xf>
    <xf numFmtId="0" fontId="47" fillId="0" borderId="156" xfId="0" applyNumberFormat="1" applyFont="1" applyFill="1" applyBorder="1" applyAlignment="1">
      <alignment horizontal="left" vertical="center" wrapText="1"/>
    </xf>
    <xf numFmtId="0" fontId="47" fillId="0" borderId="157" xfId="0" applyNumberFormat="1" applyFont="1" applyFill="1" applyBorder="1" applyAlignment="1">
      <alignment horizontal="left" vertical="center" wrapText="1"/>
    </xf>
    <xf numFmtId="0" fontId="47" fillId="0" borderId="158" xfId="0" applyNumberFormat="1" applyFont="1" applyFill="1" applyBorder="1" applyAlignment="1">
      <alignment horizontal="left" vertical="center" wrapText="1"/>
    </xf>
    <xf numFmtId="0" fontId="47" fillId="0" borderId="159" xfId="0" applyNumberFormat="1" applyFont="1" applyFill="1" applyBorder="1" applyAlignment="1">
      <alignment horizontal="left" vertical="center" wrapText="1"/>
    </xf>
    <xf numFmtId="0" fontId="47" fillId="0" borderId="160" xfId="0" applyNumberFormat="1" applyFont="1" applyFill="1" applyBorder="1" applyAlignment="1">
      <alignment horizontal="left" vertical="center" wrapText="1"/>
    </xf>
    <xf numFmtId="0" fontId="46" fillId="0" borderId="35" xfId="0" applyNumberFormat="1" applyFont="1" applyFill="1" applyBorder="1" applyAlignment="1">
      <alignment horizontal="center" vertical="center"/>
    </xf>
    <xf numFmtId="0" fontId="47" fillId="0" borderId="161" xfId="0" applyNumberFormat="1" applyFont="1" applyFill="1" applyBorder="1" applyAlignment="1">
      <alignment horizontal="center" vertical="center" wrapText="1"/>
    </xf>
    <xf numFmtId="0" fontId="17" fillId="0" borderId="162" xfId="0" applyNumberFormat="1" applyFont="1" applyFill="1" applyBorder="1" applyAlignment="1">
      <alignment horizontal="center" vertical="center" wrapText="1"/>
    </xf>
    <xf numFmtId="0" fontId="47" fillId="0" borderId="163" xfId="0" applyNumberFormat="1" applyFont="1" applyFill="1" applyBorder="1" applyAlignment="1">
      <alignment horizontal="left" vertical="center" wrapText="1"/>
    </xf>
    <xf numFmtId="0" fontId="47" fillId="0" borderId="164" xfId="0" applyNumberFormat="1" applyFont="1" applyFill="1" applyBorder="1" applyAlignment="1">
      <alignment horizontal="left" vertical="center" wrapText="1"/>
    </xf>
    <xf numFmtId="0" fontId="47" fillId="0" borderId="141" xfId="0" applyNumberFormat="1" applyFont="1" applyFill="1" applyBorder="1" applyAlignment="1">
      <alignment horizontal="left" vertical="center" wrapText="1"/>
    </xf>
    <xf numFmtId="0" fontId="17" fillId="0" borderId="163" xfId="0" applyNumberFormat="1" applyFont="1" applyFill="1" applyBorder="1" applyAlignment="1">
      <alignment horizontal="left" vertical="center" wrapText="1"/>
    </xf>
    <xf numFmtId="0" fontId="1" fillId="0" borderId="35" xfId="0" applyNumberFormat="1" applyFont="1" applyFill="1" applyBorder="1" applyAlignment="1">
      <alignment vertical="center"/>
    </xf>
    <xf numFmtId="0" fontId="48" fillId="0" borderId="165" xfId="0" applyNumberFormat="1" applyFont="1" applyFill="1" applyBorder="1" applyAlignment="1">
      <alignment horizontal="center" vertical="center" wrapText="1"/>
    </xf>
    <xf numFmtId="0" fontId="9" fillId="0" borderId="166" xfId="0" applyNumberFormat="1" applyFont="1" applyFill="1" applyBorder="1" applyAlignment="1">
      <alignment horizontal="center" vertical="center" wrapText="1"/>
    </xf>
    <xf numFmtId="0" fontId="9" fillId="0" borderId="167" xfId="0" applyNumberFormat="1" applyFont="1" applyFill="1" applyBorder="1" applyAlignment="1">
      <alignment horizontal="center" vertical="center" wrapText="1"/>
    </xf>
    <xf numFmtId="0" fontId="9" fillId="0" borderId="153" xfId="0" applyNumberFormat="1" applyFont="1" applyFill="1" applyBorder="1" applyAlignment="1">
      <alignment horizontal="center" vertical="center" wrapText="1"/>
    </xf>
    <xf numFmtId="0" fontId="47" fillId="0" borderId="166" xfId="0" applyNumberFormat="1" applyFont="1" applyFill="1" applyBorder="1" applyAlignment="1">
      <alignment horizontal="center" vertical="center" wrapText="1"/>
    </xf>
    <xf numFmtId="0" fontId="47" fillId="0" borderId="152" xfId="0" applyNumberFormat="1" applyFont="1" applyFill="1" applyBorder="1" applyAlignment="1">
      <alignment horizontal="center" vertical="center" wrapText="1"/>
    </xf>
    <xf numFmtId="0" fontId="47" fillId="0" borderId="168" xfId="0" applyNumberFormat="1" applyFont="1" applyFill="1" applyBorder="1" applyAlignment="1">
      <alignment horizontal="center" vertical="center" wrapText="1"/>
    </xf>
    <xf numFmtId="0" fontId="2" fillId="0" borderId="149" xfId="0" applyNumberFormat="1" applyFont="1" applyFill="1" applyBorder="1" applyAlignment="1">
      <alignment horizontal="left" vertical="center" wrapText="1"/>
    </xf>
    <xf numFmtId="0" fontId="9" fillId="0" borderId="152" xfId="0" applyNumberFormat="1" applyFont="1" applyFill="1" applyBorder="1" applyAlignment="1">
      <alignment horizontal="center" vertical="center" wrapText="1"/>
    </xf>
    <xf numFmtId="0" fontId="9" fillId="18" borderId="166" xfId="0" applyNumberFormat="1" applyFont="1" applyFill="1" applyBorder="1" applyAlignment="1">
      <alignment horizontal="center" vertical="center" wrapText="1"/>
    </xf>
    <xf numFmtId="0" fontId="9" fillId="18" borderId="152" xfId="0" applyNumberFormat="1" applyFont="1" applyFill="1" applyBorder="1" applyAlignment="1">
      <alignment horizontal="center" vertical="center" wrapText="1"/>
    </xf>
    <xf numFmtId="0" fontId="9" fillId="18" borderId="168" xfId="0" applyNumberFormat="1" applyFont="1" applyFill="1" applyBorder="1" applyAlignment="1">
      <alignment horizontal="center" vertical="center" wrapText="1"/>
    </xf>
    <xf numFmtId="0" fontId="2" fillId="0" borderId="149" xfId="0" applyNumberFormat="1" applyFont="1" applyFill="1" applyBorder="1" applyAlignment="1">
      <alignment horizontal="center" vertical="center" wrapText="1"/>
    </xf>
    <xf numFmtId="0" fontId="9" fillId="0" borderId="169" xfId="0" applyNumberFormat="1" applyFont="1" applyFill="1" applyBorder="1" applyAlignment="1">
      <alignment horizontal="center" vertical="center" wrapText="1"/>
    </xf>
    <xf numFmtId="0" fontId="9" fillId="0" borderId="170" xfId="0" applyNumberFormat="1" applyFont="1" applyFill="1" applyBorder="1" applyAlignment="1">
      <alignment horizontal="center" vertical="center" wrapText="1"/>
    </xf>
    <xf numFmtId="0" fontId="9" fillId="0" borderId="171" xfId="0" applyNumberFormat="1" applyFont="1" applyFill="1" applyBorder="1" applyAlignment="1">
      <alignment horizontal="center" vertical="center" wrapText="1"/>
    </xf>
    <xf numFmtId="0" fontId="9" fillId="0" borderId="172" xfId="0" applyNumberFormat="1" applyFont="1" applyFill="1" applyBorder="1" applyAlignment="1">
      <alignment horizontal="center" vertical="center" wrapText="1"/>
    </xf>
    <xf numFmtId="0" fontId="9" fillId="0" borderId="173" xfId="0" applyNumberFormat="1" applyFont="1" applyFill="1" applyBorder="1" applyAlignment="1">
      <alignment horizontal="center" vertical="center" wrapText="1"/>
    </xf>
    <xf numFmtId="0" fontId="20" fillId="0" borderId="174" xfId="0" applyNumberFormat="1" applyFont="1" applyFill="1" applyBorder="1" applyAlignment="1">
      <alignment horizontal="left" vertical="center" wrapText="1"/>
    </xf>
    <xf numFmtId="0" fontId="46" fillId="0" borderId="175" xfId="0" applyNumberFormat="1" applyFont="1" applyFill="1" applyBorder="1" applyAlignment="1">
      <alignment horizontal="center" vertical="center"/>
    </xf>
    <xf numFmtId="0" fontId="47" fillId="0" borderId="175" xfId="0" applyNumberFormat="1" applyFont="1" applyFill="1" applyBorder="1" applyAlignment="1">
      <alignment horizontal="center" vertical="center" wrapText="1"/>
    </xf>
    <xf numFmtId="0" fontId="49" fillId="0" borderId="176" xfId="0" applyNumberFormat="1" applyFont="1" applyFill="1" applyBorder="1" applyAlignment="1">
      <alignment horizontal="center" vertical="center" wrapText="1"/>
    </xf>
    <xf numFmtId="0" fontId="47" fillId="0" borderId="177" xfId="0" applyNumberFormat="1" applyFont="1" applyFill="1" applyBorder="1" applyAlignment="1">
      <alignment horizontal="center" vertical="center" wrapText="1"/>
    </xf>
    <xf numFmtId="0" fontId="17" fillId="0" borderId="178" xfId="0" applyNumberFormat="1" applyFont="1" applyFill="1" applyBorder="1" applyAlignment="1">
      <alignment horizontal="center" vertical="center" wrapText="1"/>
    </xf>
    <xf numFmtId="0" fontId="17" fillId="0" borderId="179" xfId="0" applyNumberFormat="1" applyFont="1" applyFill="1" applyBorder="1" applyAlignment="1">
      <alignment horizontal="center" vertical="center" wrapText="1"/>
    </xf>
    <xf numFmtId="0" fontId="47" fillId="0" borderId="0" xfId="0" applyNumberFormat="1" applyFont="1" applyFill="1" applyBorder="1" applyAlignment="1">
      <alignment horizontal="left" vertical="center" wrapText="1"/>
    </xf>
    <xf numFmtId="0" fontId="46" fillId="0" borderId="180" xfId="0" applyNumberFormat="1" applyFont="1" applyFill="1" applyBorder="1" applyAlignment="1">
      <alignment horizontal="center" vertical="center"/>
    </xf>
    <xf numFmtId="0" fontId="47" fillId="0" borderId="141" xfId="0" applyNumberFormat="1" applyFont="1" applyFill="1" applyBorder="1" applyAlignment="1">
      <alignment horizontal="center" vertical="center" wrapText="1"/>
    </xf>
    <xf numFmtId="0" fontId="49" fillId="0" borderId="181" xfId="0" applyNumberFormat="1" applyFont="1" applyFill="1" applyBorder="1" applyAlignment="1">
      <alignment horizontal="center" vertical="center" wrapText="1"/>
    </xf>
    <xf numFmtId="0" fontId="47" fillId="0" borderId="182" xfId="0" applyNumberFormat="1" applyFont="1" applyFill="1" applyBorder="1" applyAlignment="1">
      <alignment horizontal="center" vertical="center" wrapText="1"/>
    </xf>
    <xf numFmtId="0" fontId="17" fillId="0" borderId="171" xfId="0" applyNumberFormat="1" applyFont="1" applyFill="1" applyBorder="1" applyAlignment="1">
      <alignment horizontal="center" vertical="center" wrapText="1"/>
    </xf>
    <xf numFmtId="0" fontId="17" fillId="0" borderId="183" xfId="0" applyNumberFormat="1" applyFont="1" applyFill="1" applyBorder="1" applyAlignment="1">
      <alignment horizontal="center" vertical="center" wrapText="1"/>
    </xf>
    <xf numFmtId="0" fontId="42" fillId="0" borderId="144" xfId="0" applyNumberFormat="1" applyFont="1" applyFill="1" applyBorder="1" applyAlignment="1">
      <alignment horizontal="center" vertical="center"/>
    </xf>
    <xf numFmtId="0" fontId="43" fillId="0" borderId="144" xfId="0" applyNumberFormat="1" applyFont="1" applyFill="1" applyBorder="1" applyAlignment="1">
      <alignment horizontal="center" vertical="center"/>
    </xf>
    <xf numFmtId="0" fontId="1" fillId="0" borderId="0" xfId="0" applyNumberFormat="1" applyFont="1" applyFill="1" applyBorder="1" applyAlignment="1">
      <alignment vertical="center"/>
    </xf>
    <xf numFmtId="0" fontId="25" fillId="8" borderId="184" xfId="0" applyNumberFormat="1" applyFont="1" applyFill="1" applyBorder="1" applyAlignment="1">
      <alignment horizontal="center" vertical="center"/>
    </xf>
    <xf numFmtId="0" fontId="25" fillId="8" borderId="147" xfId="0" applyNumberFormat="1" applyFont="1" applyFill="1" applyBorder="1" applyAlignment="1">
      <alignment vertical="center"/>
    </xf>
    <xf numFmtId="0" fontId="45" fillId="0" borderId="185" xfId="0" applyNumberFormat="1" applyFont="1" applyFill="1" applyBorder="1" applyAlignment="1">
      <alignment horizontal="center" vertical="center" textRotation="255" wrapText="1"/>
    </xf>
    <xf numFmtId="0" fontId="46" fillId="0" borderId="149" xfId="0" applyNumberFormat="1" applyFont="1" applyFill="1" applyBorder="1" applyAlignment="1">
      <alignment horizontal="center" vertical="center" wrapText="1"/>
    </xf>
    <xf numFmtId="0" fontId="2" fillId="0" borderId="165" xfId="0" applyNumberFormat="1" applyFont="1" applyFill="1" applyBorder="1" applyAlignment="1">
      <alignment horizontal="center" vertical="center" wrapText="1"/>
    </xf>
    <xf numFmtId="0" fontId="2" fillId="0" borderId="166" xfId="0" applyNumberFormat="1" applyFont="1" applyFill="1" applyBorder="1" applyAlignment="1">
      <alignment horizontal="center" vertical="center" wrapText="1"/>
    </xf>
    <xf numFmtId="0" fontId="2" fillId="0" borderId="152" xfId="0" applyNumberFormat="1" applyFont="1" applyFill="1" applyBorder="1" applyAlignment="1">
      <alignment horizontal="center" vertical="center" wrapText="1"/>
    </xf>
    <xf numFmtId="0" fontId="2" fillId="0" borderId="153" xfId="0" applyNumberFormat="1" applyFont="1" applyFill="1" applyBorder="1" applyAlignment="1">
      <alignment horizontal="center" vertical="center" wrapText="1"/>
    </xf>
    <xf numFmtId="0" fontId="50" fillId="18" borderId="166" xfId="0" applyNumberFormat="1" applyFont="1" applyFill="1" applyBorder="1" applyAlignment="1">
      <alignment horizontal="center" vertical="center" wrapText="1"/>
    </xf>
    <xf numFmtId="0" fontId="50" fillId="18" borderId="168" xfId="0" applyNumberFormat="1" applyFont="1" applyFill="1" applyBorder="1" applyAlignment="1">
      <alignment horizontal="center" vertical="center" wrapText="1"/>
    </xf>
    <xf numFmtId="0" fontId="48" fillId="0" borderId="149" xfId="0" applyNumberFormat="1" applyFont="1" applyFill="1" applyBorder="1" applyAlignment="1">
      <alignment horizontal="center" vertical="center" wrapText="1"/>
    </xf>
    <xf numFmtId="0" fontId="20" fillId="18" borderId="186" xfId="0" applyNumberFormat="1" applyFont="1" applyFill="1" applyBorder="1" applyAlignment="1">
      <alignment horizontal="center" vertical="center" wrapText="1"/>
    </xf>
    <xf numFmtId="0" fontId="20" fillId="18" borderId="155" xfId="0" applyNumberFormat="1" applyFont="1" applyFill="1" applyBorder="1" applyAlignment="1">
      <alignment horizontal="center" vertical="center" wrapText="1"/>
    </xf>
    <xf numFmtId="0" fontId="20" fillId="18" borderId="187" xfId="0" applyNumberFormat="1" applyFont="1" applyFill="1" applyBorder="1" applyAlignment="1">
      <alignment horizontal="center" vertical="center" wrapText="1"/>
    </xf>
    <xf numFmtId="0" fontId="20" fillId="18" borderId="35" xfId="0" applyNumberFormat="1" applyFont="1" applyFill="1" applyBorder="1" applyAlignment="1">
      <alignment horizontal="center" vertical="center" wrapText="1"/>
    </xf>
    <xf numFmtId="0" fontId="20" fillId="18" borderId="0" xfId="0" applyNumberFormat="1" applyFont="1" applyFill="1" applyAlignment="1">
      <alignment horizontal="center" vertical="center" wrapText="1"/>
    </xf>
    <xf numFmtId="0" fontId="20" fillId="18" borderId="188" xfId="0" applyNumberFormat="1" applyFont="1" applyFill="1" applyBorder="1" applyAlignment="1">
      <alignment horizontal="center" vertical="center" wrapText="1"/>
    </xf>
    <xf numFmtId="0" fontId="45" fillId="0" borderId="189" xfId="0" applyNumberFormat="1" applyFont="1" applyFill="1" applyBorder="1" applyAlignment="1">
      <alignment horizontal="center" vertical="center" textRotation="255" wrapText="1"/>
    </xf>
    <xf numFmtId="0" fontId="46" fillId="0" borderId="174" xfId="0" applyNumberFormat="1" applyFont="1" applyFill="1" applyBorder="1" applyAlignment="1">
      <alignment horizontal="center" vertical="center" wrapText="1"/>
    </xf>
    <xf numFmtId="0" fontId="2" fillId="0" borderId="190" xfId="0" applyNumberFormat="1" applyFont="1" applyFill="1" applyBorder="1" applyAlignment="1">
      <alignment horizontal="center" vertical="center" wrapText="1"/>
    </xf>
    <xf numFmtId="0" fontId="20" fillId="18" borderId="163" xfId="0" applyNumberFormat="1" applyFont="1" applyFill="1" applyBorder="1" applyAlignment="1">
      <alignment horizontal="center" vertical="center" wrapText="1"/>
    </xf>
    <xf numFmtId="0" fontId="20" fillId="18" borderId="141" xfId="0" applyNumberFormat="1" applyFont="1" applyFill="1" applyBorder="1" applyAlignment="1">
      <alignment horizontal="center" vertical="center" wrapText="1"/>
    </xf>
    <xf numFmtId="0" fontId="20" fillId="18" borderId="191" xfId="0" applyNumberFormat="1" applyFont="1" applyFill="1" applyBorder="1" applyAlignment="1">
      <alignment horizontal="center" vertical="center" wrapText="1"/>
    </xf>
    <xf numFmtId="0" fontId="2" fillId="0" borderId="174" xfId="0" applyNumberFormat="1" applyFont="1" applyFill="1" applyBorder="1" applyAlignment="1">
      <alignment horizontal="center" vertical="center" wrapText="1"/>
    </xf>
    <xf numFmtId="0" fontId="45" fillId="0" borderId="192" xfId="0" applyNumberFormat="1" applyFont="1" applyFill="1" applyBorder="1" applyAlignment="1">
      <alignment horizontal="center" vertical="center" textRotation="255" wrapText="1"/>
    </xf>
    <xf numFmtId="0" fontId="25" fillId="8" borderId="193" xfId="0" applyNumberFormat="1" applyFont="1" applyFill="1" applyBorder="1" applyAlignment="1">
      <alignment horizontal="center" vertical="center"/>
    </xf>
    <xf numFmtId="0" fontId="25" fillId="8" borderId="194" xfId="0" applyNumberFormat="1" applyFont="1" applyFill="1" applyBorder="1" applyAlignment="1">
      <alignment horizontal="center" vertical="center"/>
    </xf>
    <xf numFmtId="0" fontId="51" fillId="0" borderId="0" xfId="0" applyNumberFormat="1" applyFont="1" applyFill="1" applyBorder="1" applyAlignment="1">
      <alignment horizontal="center" vertical="center" wrapText="1"/>
    </xf>
    <xf numFmtId="0" fontId="2" fillId="0" borderId="185" xfId="0" applyNumberFormat="1" applyFont="1" applyFill="1" applyBorder="1" applyAlignment="1">
      <alignment horizontal="center" vertical="center" wrapText="1"/>
    </xf>
    <xf numFmtId="26" fontId="2" fillId="0" borderId="151" xfId="0" applyNumberFormat="1" applyFont="1" applyFill="1" applyBorder="1" applyAlignment="1">
      <alignment horizontal="center" vertical="center" wrapText="1"/>
    </xf>
    <xf numFmtId="26" fontId="2" fillId="0" borderId="168" xfId="0" applyNumberFormat="1" applyFont="1" applyFill="1" applyBorder="1" applyAlignment="1">
      <alignment horizontal="center" vertical="center" wrapText="1"/>
    </xf>
    <xf numFmtId="0" fontId="2" fillId="0" borderId="195" xfId="0" applyNumberFormat="1" applyFont="1" applyFill="1" applyBorder="1" applyAlignment="1">
      <alignment horizontal="left" vertical="center" wrapText="1"/>
    </xf>
    <xf numFmtId="0" fontId="2" fillId="0" borderId="196" xfId="0" applyNumberFormat="1" applyFont="1" applyFill="1" applyBorder="1" applyAlignment="1">
      <alignment horizontal="left" vertical="center" wrapText="1"/>
    </xf>
    <xf numFmtId="0" fontId="1" fillId="0" borderId="35" xfId="0" applyNumberFormat="1" applyFont="1" applyFill="1" applyBorder="1" applyAlignment="1">
      <alignment horizontal="center" vertical="center"/>
    </xf>
    <xf numFmtId="0" fontId="51" fillId="0" borderId="149" xfId="0" applyNumberFormat="1" applyFont="1" applyFill="1" applyBorder="1" applyAlignment="1">
      <alignment horizontal="center" vertical="center" wrapText="1"/>
    </xf>
    <xf numFmtId="0" fontId="2" fillId="0" borderId="150" xfId="0" applyNumberFormat="1" applyFont="1" applyFill="1" applyBorder="1" applyAlignment="1">
      <alignment horizontal="center" vertical="center" wrapText="1"/>
    </xf>
    <xf numFmtId="0" fontId="2" fillId="0" borderId="151" xfId="0" applyNumberFormat="1" applyFont="1" applyFill="1" applyBorder="1" applyAlignment="1">
      <alignment horizontal="left" vertical="center" wrapText="1"/>
    </xf>
    <xf numFmtId="0" fontId="2" fillId="0" borderId="153" xfId="0" applyNumberFormat="1" applyFont="1" applyFill="1" applyBorder="1" applyAlignment="1">
      <alignment horizontal="left" vertical="center" wrapText="1"/>
    </xf>
    <xf numFmtId="26" fontId="2" fillId="0" borderId="149" xfId="0" applyNumberFormat="1" applyFont="1" applyFill="1" applyBorder="1" applyAlignment="1">
      <alignment horizontal="center" vertical="center" wrapText="1"/>
    </xf>
    <xf numFmtId="26" fontId="2" fillId="0" borderId="197" xfId="0" applyNumberFormat="1" applyFont="1" applyFill="1" applyBorder="1" applyAlignment="1">
      <alignment horizontal="center" vertical="center" wrapText="1"/>
    </xf>
    <xf numFmtId="0" fontId="16" fillId="0" borderId="151" xfId="0" applyNumberFormat="1" applyFont="1" applyFill="1" applyBorder="1" applyAlignment="1">
      <alignment horizontal="left" vertical="center" wrapText="1"/>
    </xf>
    <xf numFmtId="0" fontId="16" fillId="0" borderId="153" xfId="0" applyNumberFormat="1" applyFont="1" applyFill="1" applyBorder="1" applyAlignment="1">
      <alignment horizontal="left" vertical="center" wrapText="1"/>
    </xf>
    <xf numFmtId="0" fontId="51" fillId="0" borderId="155" xfId="0" applyNumberFormat="1" applyFont="1" applyFill="1" applyBorder="1" applyAlignment="1">
      <alignment horizontal="center" vertical="center" wrapText="1"/>
    </xf>
    <xf numFmtId="0" fontId="51" fillId="0" borderId="0" xfId="0" applyNumberFormat="1" applyFont="1" applyFill="1" applyAlignment="1">
      <alignment horizontal="center" vertical="center" wrapText="1"/>
    </xf>
    <xf numFmtId="0" fontId="51" fillId="0" borderId="177" xfId="0" applyNumberFormat="1" applyFont="1" applyFill="1" applyBorder="1" applyAlignment="1">
      <alignment horizontal="center" vertical="center" wrapText="1"/>
    </xf>
    <xf numFmtId="0" fontId="2" fillId="0" borderId="151" xfId="0" applyNumberFormat="1" applyFont="1" applyFill="1" applyBorder="1" applyAlignment="1">
      <alignment horizontal="center" vertical="center" wrapText="1"/>
    </xf>
    <xf numFmtId="0" fontId="2" fillId="0" borderId="168" xfId="0" applyNumberFormat="1" applyFont="1" applyFill="1" applyBorder="1" applyAlignment="1">
      <alignment horizontal="center" vertical="center" wrapText="1"/>
    </xf>
    <xf numFmtId="0" fontId="51" fillId="0" borderId="174" xfId="0" applyNumberFormat="1" applyFont="1" applyFill="1" applyBorder="1" applyAlignment="1">
      <alignment horizontal="center" vertical="center" wrapText="1"/>
    </xf>
    <xf numFmtId="0" fontId="2" fillId="0" borderId="180" xfId="0" applyNumberFormat="1" applyFont="1" applyFill="1" applyBorder="1" applyAlignment="1">
      <alignment horizontal="center" vertical="center" wrapText="1"/>
    </xf>
    <xf numFmtId="26" fontId="2" fillId="0" borderId="198" xfId="0" applyNumberFormat="1" applyFont="1" applyFill="1" applyBorder="1" applyAlignment="1">
      <alignment horizontal="center" vertical="center" wrapText="1"/>
    </xf>
    <xf numFmtId="26" fontId="2" fillId="0" borderId="173" xfId="0" applyNumberFormat="1" applyFont="1" applyFill="1" applyBorder="1" applyAlignment="1">
      <alignment horizontal="center" vertical="center" wrapText="1"/>
    </xf>
    <xf numFmtId="0" fontId="16" fillId="0" borderId="198" xfId="0" applyNumberFormat="1" applyFont="1" applyFill="1" applyBorder="1" applyAlignment="1">
      <alignment horizontal="left" vertical="center" wrapText="1"/>
    </xf>
    <xf numFmtId="0" fontId="16" fillId="0" borderId="171" xfId="0" applyNumberFormat="1" applyFont="1" applyFill="1" applyBorder="1" applyAlignment="1">
      <alignment horizontal="left" vertical="center" wrapText="1"/>
    </xf>
    <xf numFmtId="0" fontId="43" fillId="0" borderId="141" xfId="0" applyNumberFormat="1" applyFont="1" applyFill="1" applyBorder="1" applyAlignment="1">
      <alignment horizontal="center" vertical="center"/>
    </xf>
    <xf numFmtId="0" fontId="1" fillId="0" borderId="141" xfId="0" applyNumberFormat="1" applyFont="1" applyFill="1" applyBorder="1" applyAlignment="1">
      <alignment vertical="center"/>
    </xf>
    <xf numFmtId="0" fontId="13" fillId="0" borderId="199" xfId="0" applyNumberFormat="1" applyFont="1" applyFill="1" applyBorder="1" applyAlignment="1">
      <alignment horizontal="left" vertical="center" wrapText="1"/>
    </xf>
    <xf numFmtId="0" fontId="2" fillId="0" borderId="167" xfId="0" applyNumberFormat="1" applyFont="1" applyFill="1" applyBorder="1" applyAlignment="1">
      <alignment horizontal="left" vertical="center" wrapText="1"/>
    </xf>
    <xf numFmtId="0" fontId="2" fillId="0" borderId="200" xfId="0" applyNumberFormat="1" applyFont="1" applyFill="1" applyBorder="1" applyAlignment="1">
      <alignment horizontal="left" vertical="center" wrapText="1"/>
    </xf>
    <xf numFmtId="0" fontId="13" fillId="0" borderId="151" xfId="0" applyNumberFormat="1" applyFont="1" applyFill="1" applyBorder="1" applyAlignment="1">
      <alignment horizontal="left" vertical="center" wrapText="1"/>
    </xf>
    <xf numFmtId="0" fontId="2" fillId="0" borderId="152" xfId="0" applyNumberFormat="1" applyFont="1" applyFill="1" applyBorder="1" applyAlignment="1">
      <alignment horizontal="left" vertical="center" wrapText="1"/>
    </xf>
    <xf numFmtId="0" fontId="13" fillId="0" borderId="198" xfId="0" applyNumberFormat="1" applyFont="1" applyFill="1" applyBorder="1" applyAlignment="1">
      <alignment horizontal="left" vertical="center" wrapText="1"/>
    </xf>
    <xf numFmtId="0" fontId="2" fillId="0" borderId="170" xfId="0" applyNumberFormat="1" applyFont="1" applyFill="1" applyBorder="1" applyAlignment="1">
      <alignment horizontal="left" vertical="center" wrapText="1"/>
    </xf>
    <xf numFmtId="0" fontId="2" fillId="0" borderId="171" xfId="0" applyNumberFormat="1" applyFont="1" applyFill="1" applyBorder="1" applyAlignment="1">
      <alignment horizontal="left" vertical="center" wrapText="1"/>
    </xf>
    <xf numFmtId="0" fontId="1" fillId="0" borderId="0" xfId="0" applyNumberFormat="1" applyFont="1" applyAlignment="1">
      <alignment horizontal="center"/>
    </xf>
    <xf numFmtId="0" fontId="23" fillId="0" borderId="0" xfId="0" applyNumberFormat="1" applyFont="1" applyAlignment="1">
      <alignment vertical="center"/>
    </xf>
    <xf numFmtId="0" fontId="52" fillId="0" borderId="0" xfId="0" applyNumberFormat="1" applyFont="1" applyBorder="1" applyAlignment="1">
      <alignment horizontal="center" wrapText="1"/>
    </xf>
    <xf numFmtId="0" fontId="53" fillId="0" borderId="0" xfId="0" applyNumberFormat="1" applyFont="1" applyBorder="1" applyAlignment="1"/>
    <xf numFmtId="0" fontId="1" fillId="0" borderId="201" xfId="0" applyNumberFormat="1" applyFont="1" applyBorder="1" applyAlignment="1">
      <alignment vertical="center"/>
    </xf>
    <xf numFmtId="0" fontId="45" fillId="0" borderId="202" xfId="0" applyNumberFormat="1" applyFont="1" applyBorder="1" applyAlignment="1">
      <alignment horizontal="center" vertical="center" textRotation="255" wrapText="1"/>
    </xf>
    <xf numFmtId="0" fontId="4" fillId="19" borderId="203" xfId="0" applyNumberFormat="1" applyFont="1" applyFill="1" applyBorder="1" applyAlignment="1">
      <alignment horizontal="center" vertical="center" wrapText="1"/>
    </xf>
    <xf numFmtId="0" fontId="4" fillId="19" borderId="204" xfId="0" applyNumberFormat="1" applyFont="1" applyFill="1" applyBorder="1" applyAlignment="1">
      <alignment horizontal="center" vertical="center" wrapText="1"/>
    </xf>
    <xf numFmtId="0" fontId="0" fillId="19" borderId="204" xfId="0" applyNumberFormat="1" applyFill="1" applyBorder="1" applyAlignment="1"/>
    <xf numFmtId="177" fontId="4" fillId="19" borderId="204" xfId="0" applyNumberFormat="1" applyFont="1" applyFill="1" applyBorder="1" applyAlignment="1">
      <alignment horizontal="center" vertical="center" wrapText="1"/>
    </xf>
    <xf numFmtId="0" fontId="4" fillId="19" borderId="205" xfId="0" applyNumberFormat="1" applyFont="1" applyFill="1" applyBorder="1" applyAlignment="1">
      <alignment horizontal="center" vertical="center" wrapText="1"/>
    </xf>
    <xf numFmtId="0" fontId="0" fillId="0" borderId="206" xfId="0" applyNumberFormat="1" applyBorder="1" applyAlignment="1"/>
    <xf numFmtId="0" fontId="0" fillId="19" borderId="207" xfId="0" applyNumberFormat="1" applyFill="1" applyBorder="1" applyAlignment="1"/>
    <xf numFmtId="0" fontId="0" fillId="19" borderId="208" xfId="0" applyNumberFormat="1" applyFill="1" applyBorder="1" applyAlignment="1"/>
    <xf numFmtId="0" fontId="4" fillId="19" borderId="208" xfId="0" applyNumberFormat="1" applyFont="1" applyFill="1" applyBorder="1" applyAlignment="1">
      <alignment horizontal="center" vertical="center" wrapText="1"/>
    </xf>
    <xf numFmtId="0" fontId="0" fillId="19" borderId="209" xfId="0" applyNumberFormat="1" applyFill="1" applyBorder="1" applyAlignment="1"/>
    <xf numFmtId="0" fontId="13" fillId="0" borderId="210" xfId="0" applyNumberFormat="1" applyFont="1" applyBorder="1" applyAlignment="1">
      <alignment horizontal="center" vertical="center"/>
    </xf>
    <xf numFmtId="176" fontId="2" fillId="0" borderId="210" xfId="0" applyFont="1" applyBorder="1" applyAlignment="1">
      <alignment horizontal="center" vertical="center"/>
    </xf>
    <xf numFmtId="192" fontId="54" fillId="0" borderId="210" xfId="0" applyNumberFormat="1" applyFont="1" applyFill="1" applyBorder="1" applyAlignment="1">
      <alignment horizontal="center" vertical="center" wrapText="1"/>
    </xf>
    <xf numFmtId="193" fontId="54" fillId="0" borderId="210" xfId="0" applyNumberFormat="1" applyFont="1" applyFill="1" applyBorder="1" applyAlignment="1">
      <alignment horizontal="center" vertical="center" wrapText="1"/>
    </xf>
    <xf numFmtId="193" fontId="55" fillId="0" borderId="210" xfId="0" applyNumberFormat="1" applyFont="1" applyBorder="1" applyAlignment="1">
      <alignment horizontal="center" vertical="center" wrapText="1"/>
    </xf>
    <xf numFmtId="0" fontId="47" fillId="0" borderId="211" xfId="0" applyNumberFormat="1" applyFont="1" applyBorder="1" applyAlignment="1">
      <alignment horizontal="left" vertical="center" wrapText="1"/>
    </xf>
    <xf numFmtId="0" fontId="2" fillId="0" borderId="210" xfId="0" applyNumberFormat="1" applyFont="1" applyBorder="1" applyAlignment="1">
      <alignment horizontal="center" vertical="center"/>
    </xf>
    <xf numFmtId="192" fontId="23" fillId="0" borderId="210" xfId="0" applyNumberFormat="1" applyFont="1" applyFill="1" applyBorder="1" applyAlignment="1">
      <alignment horizontal="center" vertical="center" wrapText="1"/>
    </xf>
    <xf numFmtId="193" fontId="23" fillId="0" borderId="210" xfId="0" applyNumberFormat="1" applyFont="1" applyFill="1" applyBorder="1" applyAlignment="1">
      <alignment horizontal="center" vertical="center" wrapText="1"/>
    </xf>
    <xf numFmtId="0" fontId="0" fillId="0" borderId="211" xfId="0" applyNumberFormat="1" applyBorder="1" applyAlignment="1"/>
    <xf numFmtId="0" fontId="0" fillId="0" borderId="210" xfId="0" applyNumberFormat="1" applyBorder="1" applyAlignment="1"/>
    <xf numFmtId="0" fontId="13" fillId="0" borderId="212" xfId="0" applyNumberFormat="1" applyFont="1" applyBorder="1" applyAlignment="1">
      <alignment horizontal="center" vertical="center"/>
    </xf>
    <xf numFmtId="176" fontId="2" fillId="0" borderId="212" xfId="0" applyFont="1" applyBorder="1" applyAlignment="1">
      <alignment horizontal="center" vertical="center"/>
    </xf>
    <xf numFmtId="192" fontId="23" fillId="0" borderId="212" xfId="0" applyNumberFormat="1" applyFont="1" applyFill="1" applyBorder="1" applyAlignment="1">
      <alignment horizontal="center" vertical="center" wrapText="1"/>
    </xf>
    <xf numFmtId="193" fontId="23" fillId="0" borderId="212" xfId="0" applyNumberFormat="1" applyFont="1" applyFill="1" applyBorder="1" applyAlignment="1">
      <alignment horizontal="center" vertical="center" wrapText="1"/>
    </xf>
    <xf numFmtId="193" fontId="55" fillId="0" borderId="212" xfId="0" applyNumberFormat="1" applyFont="1" applyBorder="1" applyAlignment="1">
      <alignment horizontal="center" vertical="center" wrapText="1"/>
    </xf>
    <xf numFmtId="0" fontId="1" fillId="0" borderId="213" xfId="0" applyNumberFormat="1" applyFont="1" applyBorder="1" applyAlignment="1">
      <alignment horizontal="center" vertical="center"/>
    </xf>
    <xf numFmtId="0" fontId="1" fillId="0" borderId="214" xfId="0" applyNumberFormat="1" applyFont="1" applyBorder="1" applyAlignment="1">
      <alignment horizontal="center" vertical="center"/>
    </xf>
    <xf numFmtId="0" fontId="1" fillId="0" borderId="215" xfId="0" applyNumberFormat="1" applyFont="1" applyBorder="1" applyAlignment="1">
      <alignment horizontal="center" vertical="center"/>
    </xf>
    <xf numFmtId="0" fontId="13" fillId="0" borderId="216" xfId="0" applyNumberFormat="1" applyFont="1" applyBorder="1" applyAlignment="1">
      <alignment horizontal="center" vertical="center"/>
    </xf>
    <xf numFmtId="176" fontId="2" fillId="0" borderId="216" xfId="0" applyFont="1" applyBorder="1" applyAlignment="1">
      <alignment horizontal="center" vertical="center"/>
    </xf>
    <xf numFmtId="192" fontId="54" fillId="0" borderId="216" xfId="0" applyNumberFormat="1" applyFont="1" applyFill="1" applyBorder="1" applyAlignment="1">
      <alignment horizontal="center" vertical="center" wrapText="1"/>
    </xf>
    <xf numFmtId="193" fontId="54" fillId="0" borderId="216" xfId="0" applyNumberFormat="1" applyFont="1" applyFill="1" applyBorder="1" applyAlignment="1">
      <alignment horizontal="center" vertical="center" wrapText="1"/>
    </xf>
    <xf numFmtId="193" fontId="55" fillId="0" borderId="216" xfId="0" applyNumberFormat="1" applyFont="1" applyBorder="1" applyAlignment="1">
      <alignment horizontal="center" vertical="center" wrapText="1"/>
    </xf>
    <xf numFmtId="0" fontId="0" fillId="0" borderId="217" xfId="0" applyNumberFormat="1" applyBorder="1" applyAlignment="1"/>
    <xf numFmtId="0" fontId="13" fillId="0" borderId="218" xfId="0" applyNumberFormat="1" applyFont="1" applyBorder="1" applyAlignment="1">
      <alignment horizontal="center" vertical="center"/>
    </xf>
    <xf numFmtId="0" fontId="2" fillId="0" borderId="218" xfId="0" applyNumberFormat="1" applyFont="1" applyBorder="1" applyAlignment="1">
      <alignment horizontal="center" vertical="center"/>
    </xf>
    <xf numFmtId="192" fontId="54" fillId="0" borderId="218" xfId="0" applyNumberFormat="1" applyFont="1" applyFill="1" applyBorder="1" applyAlignment="1">
      <alignment horizontal="center" vertical="center" wrapText="1"/>
    </xf>
    <xf numFmtId="193" fontId="54" fillId="0" borderId="218" xfId="0" applyNumberFormat="1" applyFont="1" applyFill="1" applyBorder="1" applyAlignment="1">
      <alignment horizontal="center" vertical="center" wrapText="1"/>
    </xf>
    <xf numFmtId="192" fontId="23" fillId="0" borderId="218" xfId="0" applyNumberFormat="1" applyFont="1" applyFill="1" applyBorder="1" applyAlignment="1">
      <alignment horizontal="center" vertical="center" wrapText="1"/>
    </xf>
    <xf numFmtId="193" fontId="23" fillId="0" borderId="218" xfId="0" applyNumberFormat="1" applyFont="1" applyFill="1" applyBorder="1" applyAlignment="1">
      <alignment horizontal="center" vertical="center" wrapText="1"/>
    </xf>
    <xf numFmtId="193" fontId="55" fillId="0" borderId="218" xfId="0" applyNumberFormat="1" applyFont="1" applyBorder="1" applyAlignment="1">
      <alignment horizontal="center" vertical="center" wrapText="1"/>
    </xf>
    <xf numFmtId="0" fontId="0" fillId="0" borderId="219" xfId="0" applyNumberFormat="1" applyBorder="1" applyAlignment="1"/>
    <xf numFmtId="177" fontId="56" fillId="0" borderId="0" xfId="0" applyNumberFormat="1" applyFont="1" applyAlignment="1">
      <alignment vertical="center"/>
    </xf>
    <xf numFmtId="0" fontId="23" fillId="0" borderId="0" xfId="0" applyNumberFormat="1" applyFont="1" applyAlignment="1">
      <alignment horizontal="center" vertical="center"/>
    </xf>
    <xf numFmtId="177" fontId="30" fillId="0" borderId="0" xfId="0" applyNumberFormat="1" applyFont="1" applyAlignment="1">
      <alignment vertical="center"/>
    </xf>
    <xf numFmtId="177" fontId="30" fillId="18" borderId="0" xfId="0" applyNumberFormat="1" applyFont="1" applyFill="1" applyAlignment="1">
      <alignment vertical="center"/>
    </xf>
    <xf numFmtId="0" fontId="23" fillId="18" borderId="0" xfId="0" applyNumberFormat="1" applyFont="1" applyFill="1" applyAlignment="1">
      <alignment vertical="center"/>
    </xf>
    <xf numFmtId="0" fontId="23" fillId="18" borderId="0" xfId="0" applyNumberFormat="1" applyFont="1" applyFill="1" applyAlignment="1">
      <alignment horizontal="center" vertical="center"/>
    </xf>
    <xf numFmtId="0" fontId="1" fillId="18" borderId="0" xfId="0" applyNumberFormat="1" applyFont="1" applyFill="1" applyAlignment="1">
      <alignment vertical="center"/>
    </xf>
    <xf numFmtId="0" fontId="1" fillId="18" borderId="0" xfId="0" applyNumberFormat="1" applyFont="1" applyFill="1" applyAlignment="1">
      <alignment horizontal="center" vertical="center"/>
    </xf>
    <xf numFmtId="0" fontId="1" fillId="0" borderId="0" xfId="0" applyNumberFormat="1" applyFont="1" applyAlignment="1">
      <alignment horizontal="center" vertical="center"/>
    </xf>
    <xf numFmtId="176" fontId="0" fillId="0" borderId="0" xfId="0" applyAlignment="1" applyProtection="1">
      <alignment vertical="center"/>
      <protection locked="0"/>
    </xf>
    <xf numFmtId="176" fontId="57" fillId="0" borderId="0" xfId="0" applyFont="1" applyAlignment="1" applyProtection="1">
      <alignment vertical="center"/>
      <protection locked="0"/>
    </xf>
    <xf numFmtId="176" fontId="57" fillId="0" borderId="0" xfId="0" applyFont="1" applyAlignment="1" applyProtection="1">
      <alignment horizontal="center" vertical="center"/>
      <protection locked="0"/>
    </xf>
    <xf numFmtId="176" fontId="58" fillId="0" borderId="0" xfId="0" applyFont="1" applyAlignment="1" applyProtection="1">
      <alignment vertical="center"/>
      <protection locked="0"/>
    </xf>
    <xf numFmtId="176" fontId="59" fillId="0" borderId="0" xfId="0" applyFont="1" applyAlignment="1">
      <alignment vertical="center"/>
    </xf>
    <xf numFmtId="176" fontId="0" fillId="0" borderId="0" xfId="0" applyAlignment="1" applyProtection="1">
      <alignment horizontal="center" vertical="center"/>
      <protection locked="0"/>
    </xf>
    <xf numFmtId="176" fontId="0" fillId="0" borderId="0" xfId="0" applyAlignment="1">
      <alignment horizontal="center" vertical="center"/>
    </xf>
    <xf numFmtId="181" fontId="0" fillId="0" borderId="0" xfId="0" applyNumberFormat="1" applyAlignment="1" applyProtection="1">
      <alignment vertical="center"/>
      <protection locked="0"/>
    </xf>
    <xf numFmtId="194" fontId="0" fillId="0" borderId="0" xfId="0" applyNumberFormat="1" applyAlignment="1" applyProtection="1">
      <alignment vertical="center"/>
      <protection locked="0"/>
    </xf>
    <xf numFmtId="195" fontId="0" fillId="0" borderId="0" xfId="0" applyNumberFormat="1" applyAlignment="1" applyProtection="1">
      <alignment vertical="center"/>
      <protection locked="0"/>
    </xf>
    <xf numFmtId="176" fontId="59" fillId="0" borderId="0" xfId="0" applyFont="1" applyAlignment="1" applyProtection="1">
      <alignment horizontal="center" vertical="center"/>
      <protection locked="0"/>
    </xf>
    <xf numFmtId="176" fontId="59" fillId="0" borderId="0" xfId="0" applyFont="1" applyAlignment="1">
      <alignment horizontal="center" vertical="center"/>
    </xf>
    <xf numFmtId="176" fontId="59" fillId="0" borderId="0" xfId="0" applyFont="1" applyAlignment="1" applyProtection="1">
      <alignment vertical="center"/>
      <protection locked="0"/>
    </xf>
    <xf numFmtId="181" fontId="59" fillId="0" borderId="0" xfId="0" applyNumberFormat="1" applyFont="1" applyAlignment="1" applyProtection="1">
      <alignment vertical="center"/>
      <protection locked="0"/>
    </xf>
    <xf numFmtId="0" fontId="60" fillId="13" borderId="220" xfId="0" applyNumberFormat="1" applyFont="1" applyFill="1" applyBorder="1" applyAlignment="1" applyProtection="1">
      <alignment horizontal="center" vertical="center" wrapText="1"/>
      <protection locked="0"/>
    </xf>
    <xf numFmtId="0" fontId="0" fillId="0" borderId="221" xfId="0" applyNumberFormat="1" applyBorder="1" applyAlignment="1" applyProtection="1">
      <protection locked="0"/>
    </xf>
    <xf numFmtId="181" fontId="0" fillId="0" borderId="221" xfId="0" applyNumberFormat="1" applyBorder="1" applyAlignment="1" applyProtection="1">
      <protection locked="0"/>
    </xf>
    <xf numFmtId="0" fontId="0" fillId="0" borderId="222" xfId="0" applyNumberFormat="1" applyBorder="1" applyAlignment="1" applyProtection="1">
      <protection locked="0"/>
    </xf>
    <xf numFmtId="176" fontId="61" fillId="20" borderId="223" xfId="0" applyFont="1" applyFill="1" applyBorder="1" applyAlignment="1" applyProtection="1">
      <alignment horizontal="center" vertical="center" wrapText="1"/>
      <protection locked="0"/>
    </xf>
    <xf numFmtId="0" fontId="0" fillId="0" borderId="224" xfId="0" applyNumberFormat="1" applyBorder="1" applyAlignment="1" applyProtection="1">
      <protection locked="0"/>
    </xf>
    <xf numFmtId="181" fontId="0" fillId="0" borderId="224" xfId="0" applyNumberFormat="1" applyBorder="1" applyAlignment="1" applyProtection="1">
      <protection locked="0"/>
    </xf>
    <xf numFmtId="0" fontId="0" fillId="0" borderId="225" xfId="0" applyNumberFormat="1" applyBorder="1" applyAlignment="1" applyProtection="1">
      <protection locked="0"/>
    </xf>
    <xf numFmtId="0" fontId="62" fillId="7" borderId="226" xfId="0" applyNumberFormat="1" applyFont="1" applyFill="1" applyBorder="1" applyAlignment="1" applyProtection="1">
      <alignment horizontal="left" vertical="center" wrapText="1"/>
      <protection locked="0"/>
    </xf>
    <xf numFmtId="0" fontId="62" fillId="7" borderId="0" xfId="0" applyNumberFormat="1" applyFont="1" applyFill="1" applyBorder="1" applyAlignment="1" applyProtection="1">
      <alignment horizontal="left" vertical="center" wrapText="1"/>
      <protection locked="0"/>
    </xf>
    <xf numFmtId="0" fontId="62" fillId="7" borderId="0" xfId="0" applyNumberFormat="1" applyFont="1" applyFill="1" applyBorder="1" applyAlignment="1" applyProtection="1">
      <alignment horizontal="left" vertical="center" wrapText="1"/>
    </xf>
    <xf numFmtId="49" fontId="62" fillId="7" borderId="0" xfId="0" applyNumberFormat="1" applyFont="1" applyFill="1" applyBorder="1" applyAlignment="1" applyProtection="1">
      <alignment horizontal="center" vertical="center" wrapText="1"/>
    </xf>
    <xf numFmtId="194" fontId="62" fillId="7" borderId="0" xfId="0" applyNumberFormat="1" applyFont="1" applyFill="1" applyBorder="1" applyAlignment="1" applyProtection="1">
      <alignment horizontal="left" vertical="center" wrapText="1"/>
      <protection locked="0"/>
    </xf>
    <xf numFmtId="181" fontId="62" fillId="7" borderId="0" xfId="0" applyNumberFormat="1" applyFont="1" applyFill="1" applyBorder="1" applyAlignment="1" applyProtection="1">
      <alignment horizontal="left" vertical="center" wrapText="1"/>
      <protection locked="0"/>
    </xf>
    <xf numFmtId="0" fontId="62" fillId="7" borderId="227" xfId="0" applyNumberFormat="1" applyFont="1" applyFill="1" applyBorder="1" applyAlignment="1" applyProtection="1">
      <alignment horizontal="left" vertical="center" wrapText="1"/>
      <protection locked="0"/>
    </xf>
    <xf numFmtId="0" fontId="63" fillId="21" borderId="228" xfId="0" applyNumberFormat="1" applyFont="1" applyFill="1" applyBorder="1" applyAlignment="1" applyProtection="1">
      <alignment horizontal="center" vertical="center" wrapText="1"/>
      <protection locked="0"/>
    </xf>
    <xf numFmtId="176" fontId="63" fillId="21" borderId="229" xfId="0" applyFont="1" applyFill="1" applyBorder="1" applyAlignment="1" applyProtection="1">
      <alignment horizontal="center" vertical="center" wrapText="1"/>
      <protection locked="0"/>
    </xf>
    <xf numFmtId="0" fontId="63" fillId="21" borderId="229" xfId="0" applyNumberFormat="1" applyFont="1" applyFill="1" applyBorder="1" applyAlignment="1">
      <alignment horizontal="center" vertical="center" wrapText="1"/>
    </xf>
    <xf numFmtId="194" fontId="64" fillId="21" borderId="229" xfId="0" applyNumberFormat="1" applyFont="1" applyFill="1" applyBorder="1" applyAlignment="1" applyProtection="1">
      <alignment horizontal="center" vertical="center" wrapText="1"/>
      <protection locked="0"/>
    </xf>
    <xf numFmtId="181" fontId="0" fillId="0" borderId="230" xfId="0" applyNumberFormat="1" applyBorder="1" applyAlignment="1" applyProtection="1">
      <protection locked="0"/>
    </xf>
    <xf numFmtId="0" fontId="0" fillId="0" borderId="230" xfId="0" applyNumberFormat="1" applyBorder="1" applyAlignment="1" applyProtection="1">
      <protection locked="0"/>
    </xf>
    <xf numFmtId="181" fontId="0" fillId="0" borderId="231" xfId="0" applyNumberFormat="1" applyBorder="1" applyAlignment="1" applyProtection="1">
      <protection locked="0"/>
    </xf>
    <xf numFmtId="194" fontId="64" fillId="21" borderId="229" xfId="0" applyNumberFormat="1" applyFont="1" applyFill="1" applyBorder="1" applyAlignment="1" applyProtection="1">
      <alignment horizontal="center" vertical="center"/>
      <protection locked="0"/>
    </xf>
    <xf numFmtId="0" fontId="64" fillId="21" borderId="229" xfId="0" applyNumberFormat="1" applyFont="1" applyFill="1" applyBorder="1" applyAlignment="1" applyProtection="1">
      <alignment horizontal="center" vertical="center" wrapText="1"/>
      <protection locked="0"/>
    </xf>
    <xf numFmtId="0" fontId="64" fillId="21" borderId="232" xfId="0" applyNumberFormat="1" applyFont="1" applyFill="1" applyBorder="1" applyAlignment="1" applyProtection="1">
      <alignment horizontal="center" vertical="center" wrapText="1"/>
      <protection locked="0"/>
    </xf>
    <xf numFmtId="195" fontId="57" fillId="0" borderId="0" xfId="0" applyNumberFormat="1" applyFont="1" applyAlignment="1" applyProtection="1">
      <alignment vertical="center"/>
      <protection locked="0"/>
    </xf>
    <xf numFmtId="0" fontId="0" fillId="0" borderId="233" xfId="0" applyNumberFormat="1" applyBorder="1" applyAlignment="1" applyProtection="1">
      <protection locked="0"/>
    </xf>
    <xf numFmtId="0" fontId="0" fillId="0" borderId="137" xfId="0" applyNumberFormat="1" applyBorder="1" applyAlignment="1" applyProtection="1">
      <protection locked="0"/>
    </xf>
    <xf numFmtId="0" fontId="0" fillId="0" borderId="137" xfId="0" applyNumberFormat="1" applyBorder="1" applyAlignment="1"/>
    <xf numFmtId="194" fontId="64" fillId="21" borderId="234" xfId="0" applyNumberFormat="1" applyFont="1" applyFill="1" applyBorder="1" applyAlignment="1" applyProtection="1">
      <alignment horizontal="center" vertical="center" wrapText="1"/>
      <protection locked="0"/>
    </xf>
    <xf numFmtId="181" fontId="64" fillId="21" borderId="234" xfId="0" applyNumberFormat="1" applyFont="1" applyFill="1" applyBorder="1" applyAlignment="1" applyProtection="1">
      <alignment horizontal="center" vertical="center" wrapText="1"/>
      <protection locked="0"/>
    </xf>
    <xf numFmtId="0" fontId="0" fillId="0" borderId="235" xfId="0" applyNumberFormat="1" applyBorder="1" applyAlignment="1" applyProtection="1">
      <protection locked="0"/>
    </xf>
    <xf numFmtId="195" fontId="57" fillId="0" borderId="0" xfId="0" applyNumberFormat="1" applyFont="1" applyAlignment="1" applyProtection="1">
      <alignment horizontal="center" vertical="center"/>
      <protection locked="0"/>
    </xf>
    <xf numFmtId="0" fontId="65" fillId="0" borderId="236" xfId="0" applyNumberFormat="1" applyFont="1" applyBorder="1" applyAlignment="1" applyProtection="1">
      <alignment horizontal="center" vertical="center" wrapText="1"/>
      <protection locked="0"/>
    </xf>
    <xf numFmtId="176" fontId="66" fillId="0" borderId="237" xfId="0" applyFont="1" applyFill="1" applyBorder="1" applyAlignment="1" applyProtection="1">
      <alignment horizontal="center" vertical="center" wrapText="1"/>
      <protection locked="0"/>
    </xf>
    <xf numFmtId="0" fontId="66" fillId="0" borderId="237" xfId="0" applyNumberFormat="1" applyFont="1" applyFill="1" applyBorder="1" applyAlignment="1" applyProtection="1">
      <alignment horizontal="center" vertical="center" wrapText="1"/>
      <protection locked="0"/>
    </xf>
    <xf numFmtId="0" fontId="48" fillId="0" borderId="237" xfId="0" applyNumberFormat="1" applyFont="1" applyFill="1" applyBorder="1" applyAlignment="1">
      <alignment horizontal="center" vertical="center" wrapText="1"/>
    </xf>
    <xf numFmtId="49" fontId="48" fillId="0" borderId="238" xfId="0" applyNumberFormat="1" applyFont="1" applyFill="1" applyBorder="1" applyAlignment="1">
      <alignment horizontal="center" vertical="center" wrapText="1"/>
    </xf>
    <xf numFmtId="194" fontId="67" fillId="13" borderId="239" xfId="0" applyNumberFormat="1" applyFont="1" applyFill="1" applyBorder="1" applyAlignment="1" applyProtection="1">
      <alignment horizontal="center" vertical="center" wrapText="1"/>
      <protection locked="0"/>
    </xf>
    <xf numFmtId="181" fontId="67" fillId="13" borderId="239" xfId="0" applyNumberFormat="1" applyFont="1" applyFill="1" applyBorder="1" applyAlignment="1" applyProtection="1">
      <alignment horizontal="center" vertical="center" wrapText="1"/>
      <protection locked="0"/>
    </xf>
    <xf numFmtId="0" fontId="59" fillId="0" borderId="240" xfId="0" applyNumberFormat="1" applyFont="1" applyFill="1" applyBorder="1" applyAlignment="1" applyProtection="1">
      <alignment horizontal="center" vertical="center"/>
      <protection locked="0"/>
    </xf>
    <xf numFmtId="0" fontId="59" fillId="0" borderId="241" xfId="0" applyNumberFormat="1" applyFont="1" applyFill="1" applyBorder="1" applyAlignment="1" applyProtection="1">
      <alignment horizontal="center" vertical="center"/>
      <protection locked="0"/>
    </xf>
    <xf numFmtId="195" fontId="58" fillId="0" borderId="0" xfId="0" applyNumberFormat="1" applyFont="1" applyAlignment="1" applyProtection="1">
      <alignment vertical="center"/>
      <protection locked="0"/>
    </xf>
    <xf numFmtId="0" fontId="48" fillId="0" borderId="242" xfId="0" applyNumberFormat="1" applyFont="1" applyBorder="1" applyAlignment="1">
      <alignment vertical="center" wrapText="1"/>
    </xf>
    <xf numFmtId="0" fontId="65" fillId="0" borderId="243" xfId="0" applyNumberFormat="1" applyFont="1" applyBorder="1" applyAlignment="1" applyProtection="1">
      <alignment horizontal="center" vertical="center" wrapText="1"/>
      <protection locked="0"/>
    </xf>
    <xf numFmtId="176" fontId="66" fillId="0" borderId="239" xfId="0" applyFont="1" applyFill="1" applyBorder="1" applyAlignment="1" applyProtection="1">
      <alignment horizontal="center" vertical="center" wrapText="1"/>
      <protection locked="0"/>
    </xf>
    <xf numFmtId="0" fontId="66" fillId="0" borderId="239" xfId="0" applyNumberFormat="1" applyFont="1" applyFill="1" applyBorder="1" applyAlignment="1" applyProtection="1">
      <alignment horizontal="center" vertical="center" wrapText="1"/>
      <protection locked="0"/>
    </xf>
    <xf numFmtId="0" fontId="31" fillId="0" borderId="239" xfId="0" applyNumberFormat="1" applyFont="1" applyFill="1" applyBorder="1" applyAlignment="1"/>
    <xf numFmtId="49" fontId="48" fillId="0" borderId="244" xfId="0" applyNumberFormat="1" applyFont="1" applyFill="1" applyBorder="1" applyAlignment="1">
      <alignment horizontal="center" vertical="center" wrapText="1"/>
    </xf>
    <xf numFmtId="0" fontId="59" fillId="0" borderId="245" xfId="0" applyNumberFormat="1" applyFont="1" applyFill="1" applyBorder="1" applyAlignment="1" applyProtection="1">
      <alignment horizontal="center" vertical="center"/>
      <protection locked="0"/>
    </xf>
    <xf numFmtId="0" fontId="59" fillId="0" borderId="246" xfId="0" applyNumberFormat="1" applyFont="1" applyFill="1" applyBorder="1" applyAlignment="1" applyProtection="1">
      <alignment horizontal="center" vertical="center"/>
      <protection locked="0"/>
    </xf>
    <xf numFmtId="0" fontId="48" fillId="0" borderId="247" xfId="0" applyNumberFormat="1" applyFont="1" applyBorder="1" applyAlignment="1">
      <alignment vertical="center" wrapText="1"/>
    </xf>
    <xf numFmtId="0" fontId="68" fillId="0" borderId="245" xfId="0" applyNumberFormat="1" applyFont="1" applyFill="1" applyBorder="1" applyAlignment="1" applyProtection="1">
      <alignment horizontal="center" vertical="center"/>
      <protection locked="0"/>
    </xf>
    <xf numFmtId="0" fontId="48" fillId="0" borderId="239" xfId="0" applyNumberFormat="1" applyFont="1" applyFill="1" applyBorder="1" applyAlignment="1">
      <alignment horizontal="center" vertical="center" wrapText="1"/>
    </xf>
    <xf numFmtId="0" fontId="48" fillId="0" borderId="247" xfId="0" applyNumberFormat="1" applyFont="1" applyBorder="1" applyAlignment="1">
      <alignment horizontal="center" vertical="center" wrapText="1"/>
    </xf>
    <xf numFmtId="49" fontId="48" fillId="0" borderId="244" xfId="0" applyNumberFormat="1" applyFont="1" applyFill="1" applyBorder="1" applyAlignment="1">
      <alignment horizontal="center" vertical="center"/>
    </xf>
    <xf numFmtId="0" fontId="48" fillId="0" borderId="247" xfId="0" applyNumberFormat="1" applyFont="1" applyFill="1" applyBorder="1" applyAlignment="1">
      <alignment horizontal="center" vertical="center" wrapText="1"/>
    </xf>
    <xf numFmtId="0" fontId="46" fillId="0" borderId="247" xfId="0" applyNumberFormat="1" applyFont="1" applyBorder="1" applyAlignment="1">
      <alignment vertical="center" wrapText="1"/>
    </xf>
    <xf numFmtId="0" fontId="46" fillId="0" borderId="247" xfId="0" applyNumberFormat="1" applyFont="1" applyBorder="1" applyAlignment="1">
      <alignment horizontal="center" vertical="center" wrapText="1"/>
    </xf>
    <xf numFmtId="0" fontId="46" fillId="0" borderId="248" xfId="0" applyNumberFormat="1" applyFont="1" applyBorder="1" applyAlignment="1">
      <alignment horizontal="center" vertical="center" wrapText="1"/>
    </xf>
    <xf numFmtId="176" fontId="59" fillId="0" borderId="245" xfId="0" applyFont="1" applyBorder="1" applyAlignment="1" applyProtection="1">
      <alignment horizontal="center" vertical="center"/>
      <protection locked="0"/>
    </xf>
    <xf numFmtId="176" fontId="59" fillId="0" borderId="246" xfId="0" applyFont="1" applyBorder="1" applyAlignment="1" applyProtection="1">
      <alignment horizontal="center" vertical="center"/>
      <protection locked="0"/>
    </xf>
    <xf numFmtId="176" fontId="66" fillId="0" borderId="249" xfId="0" applyFont="1" applyFill="1" applyBorder="1" applyAlignment="1" applyProtection="1">
      <alignment horizontal="center" vertical="center" wrapText="1"/>
      <protection locked="0"/>
    </xf>
    <xf numFmtId="0" fontId="66" fillId="0" borderId="249" xfId="0" applyNumberFormat="1" applyFont="1" applyFill="1" applyBorder="1" applyAlignment="1" applyProtection="1">
      <alignment horizontal="center" vertical="center" wrapText="1"/>
      <protection locked="0"/>
    </xf>
    <xf numFmtId="0" fontId="48" fillId="0" borderId="249" xfId="0" applyNumberFormat="1" applyFont="1" applyFill="1" applyBorder="1" applyAlignment="1">
      <alignment horizontal="center" vertical="center" wrapText="1"/>
    </xf>
    <xf numFmtId="49" fontId="48" fillId="0" borderId="250" xfId="0" applyNumberFormat="1" applyFont="1" applyFill="1" applyBorder="1" applyAlignment="1">
      <alignment horizontal="center" vertical="center" wrapText="1"/>
    </xf>
    <xf numFmtId="176" fontId="59" fillId="0" borderId="251" xfId="0" applyFont="1" applyBorder="1" applyAlignment="1" applyProtection="1">
      <alignment horizontal="center" vertical="center"/>
      <protection locked="0"/>
    </xf>
    <xf numFmtId="176" fontId="59" fillId="0" borderId="252" xfId="0" applyFont="1" applyBorder="1" applyAlignment="1" applyProtection="1">
      <alignment horizontal="center" vertical="center"/>
      <protection locked="0"/>
    </xf>
    <xf numFmtId="0" fontId="69" fillId="0" borderId="253" xfId="0" applyNumberFormat="1" applyFont="1" applyFill="1" applyBorder="1" applyAlignment="1">
      <alignment horizontal="left" vertical="center" wrapText="1"/>
    </xf>
    <xf numFmtId="0" fontId="70" fillId="0" borderId="237" xfId="0" applyNumberFormat="1" applyFont="1" applyFill="1" applyBorder="1" applyAlignment="1">
      <alignment horizontal="left" vertical="center" wrapText="1"/>
    </xf>
    <xf numFmtId="0" fontId="70" fillId="0" borderId="241" xfId="0" applyNumberFormat="1" applyFont="1" applyFill="1" applyBorder="1" applyAlignment="1">
      <alignment horizontal="left" vertical="center" wrapText="1"/>
    </xf>
    <xf numFmtId="0" fontId="69" fillId="0" borderId="254" xfId="0" applyNumberFormat="1" applyFont="1" applyFill="1" applyBorder="1" applyAlignment="1">
      <alignment horizontal="left" vertical="center" wrapText="1"/>
    </xf>
    <xf numFmtId="0" fontId="70" fillId="0" borderId="239" xfId="0" applyNumberFormat="1" applyFont="1" applyFill="1" applyBorder="1" applyAlignment="1">
      <alignment horizontal="left" vertical="center" wrapText="1"/>
    </xf>
    <xf numFmtId="0" fontId="70" fillId="0" borderId="246" xfId="0" applyNumberFormat="1" applyFont="1" applyFill="1" applyBorder="1" applyAlignment="1">
      <alignment horizontal="left" vertical="center" wrapText="1"/>
    </xf>
    <xf numFmtId="0" fontId="69" fillId="0" borderId="255" xfId="0" applyNumberFormat="1" applyFont="1" applyFill="1" applyBorder="1" applyAlignment="1">
      <alignment horizontal="left" vertical="center" wrapText="1"/>
    </xf>
    <xf numFmtId="0" fontId="70" fillId="0" borderId="256" xfId="0" applyNumberFormat="1" applyFont="1" applyFill="1" applyBorder="1" applyAlignment="1">
      <alignment horizontal="left" vertical="center" wrapText="1"/>
    </xf>
    <xf numFmtId="0" fontId="70" fillId="0" borderId="257" xfId="0" applyNumberFormat="1" applyFont="1" applyFill="1" applyBorder="1" applyAlignment="1">
      <alignment horizontal="left" vertical="center" wrapText="1"/>
    </xf>
    <xf numFmtId="176" fontId="69" fillId="0" borderId="0" xfId="0" applyFont="1" applyAlignment="1" applyProtection="1">
      <alignment vertical="center"/>
      <protection locked="0"/>
    </xf>
    <xf numFmtId="176" fontId="42" fillId="0" borderId="0" xfId="0" applyFont="1" applyAlignment="1" applyProtection="1">
      <alignment vertical="center"/>
      <protection locked="0"/>
    </xf>
    <xf numFmtId="176" fontId="71" fillId="0" borderId="0" xfId="0" applyFont="1" applyAlignment="1" applyProtection="1">
      <alignment horizontal="left" vertical="center"/>
      <protection locked="0"/>
    </xf>
    <xf numFmtId="176" fontId="72" fillId="0" borderId="0" xfId="0" applyFont="1" applyAlignment="1" applyProtection="1">
      <alignment horizontal="center" vertical="center"/>
      <protection locked="0"/>
    </xf>
    <xf numFmtId="176" fontId="73" fillId="0" borderId="0" xfId="0" applyFont="1" applyAlignment="1" applyProtection="1">
      <alignment horizontal="left" vertical="center"/>
      <protection locked="0"/>
    </xf>
    <xf numFmtId="176" fontId="59" fillId="0" borderId="0" xfId="0" applyFont="1" applyBorder="1" applyAlignment="1">
      <alignment vertical="center"/>
    </xf>
    <xf numFmtId="49" fontId="59" fillId="0" borderId="0" xfId="0" applyNumberFormat="1" applyFont="1" applyAlignment="1">
      <alignment horizontal="center" vertical="center"/>
    </xf>
    <xf numFmtId="194" fontId="59" fillId="0" borderId="0" xfId="0" applyNumberFormat="1" applyFont="1" applyAlignment="1" applyProtection="1">
      <alignment vertical="center"/>
      <protection locked="0"/>
    </xf>
    <xf numFmtId="0" fontId="60" fillId="13" borderId="0" xfId="0" applyNumberFormat="1" applyFont="1" applyFill="1" applyAlignment="1" applyProtection="1">
      <alignment horizontal="center" vertical="center" wrapText="1"/>
      <protection locked="0"/>
    </xf>
    <xf numFmtId="0" fontId="0" fillId="0" borderId="0" xfId="0" applyNumberFormat="1" applyAlignment="1" applyProtection="1">
      <protection locked="0"/>
    </xf>
    <xf numFmtId="194" fontId="0" fillId="0" borderId="0" xfId="0" applyNumberFormat="1" applyAlignment="1" applyProtection="1">
      <protection locked="0"/>
    </xf>
    <xf numFmtId="181" fontId="0" fillId="0" borderId="0" xfId="0" applyNumberFormat="1" applyAlignment="1" applyProtection="1">
      <protection locked="0"/>
    </xf>
    <xf numFmtId="0" fontId="61" fillId="13" borderId="258" xfId="0" applyNumberFormat="1" applyFont="1" applyFill="1" applyBorder="1" applyAlignment="1" applyProtection="1">
      <alignment horizontal="center" vertical="center" wrapText="1"/>
      <protection locked="0"/>
    </xf>
    <xf numFmtId="0" fontId="0" fillId="0" borderId="259" xfId="0" applyNumberFormat="1" applyBorder="1" applyAlignment="1" applyProtection="1">
      <protection locked="0"/>
    </xf>
    <xf numFmtId="194" fontId="0" fillId="0" borderId="259" xfId="0" applyNumberFormat="1" applyBorder="1" applyAlignment="1" applyProtection="1">
      <protection locked="0"/>
    </xf>
    <xf numFmtId="181" fontId="0" fillId="0" borderId="259" xfId="0" applyNumberFormat="1" applyBorder="1" applyAlignment="1" applyProtection="1">
      <protection locked="0"/>
    </xf>
    <xf numFmtId="0" fontId="0" fillId="0" borderId="260" xfId="0" applyNumberFormat="1" applyBorder="1" applyAlignment="1" applyProtection="1">
      <protection locked="0"/>
    </xf>
    <xf numFmtId="49" fontId="63" fillId="21" borderId="229" xfId="0" applyNumberFormat="1" applyFont="1" applyFill="1" applyBorder="1" applyAlignment="1">
      <alignment horizontal="center" vertical="center" wrapText="1"/>
    </xf>
    <xf numFmtId="194" fontId="63" fillId="21" borderId="229" xfId="0" applyNumberFormat="1" applyFont="1" applyFill="1" applyBorder="1" applyAlignment="1" applyProtection="1">
      <alignment horizontal="center" vertical="center" wrapText="1"/>
      <protection locked="0"/>
    </xf>
    <xf numFmtId="181" fontId="0" fillId="0" borderId="229" xfId="0" applyNumberFormat="1" applyBorder="1" applyAlignment="1" applyProtection="1">
      <protection locked="0"/>
    </xf>
    <xf numFmtId="194" fontId="0" fillId="0" borderId="229" xfId="0" applyNumberFormat="1" applyBorder="1" applyAlignment="1" applyProtection="1">
      <protection locked="0"/>
    </xf>
    <xf numFmtId="0" fontId="63" fillId="21" borderId="229" xfId="0" applyNumberFormat="1" applyFont="1" applyFill="1" applyBorder="1" applyAlignment="1" applyProtection="1">
      <alignment horizontal="center" vertical="center" wrapText="1"/>
      <protection locked="0"/>
    </xf>
    <xf numFmtId="0" fontId="63" fillId="21" borderId="232" xfId="0" applyNumberFormat="1" applyFont="1" applyFill="1" applyBorder="1" applyAlignment="1" applyProtection="1">
      <alignment horizontal="center" vertical="center" wrapText="1"/>
      <protection locked="0"/>
    </xf>
    <xf numFmtId="0" fontId="0" fillId="0" borderId="261" xfId="0" applyNumberFormat="1" applyBorder="1" applyAlignment="1" applyProtection="1">
      <protection locked="0"/>
    </xf>
    <xf numFmtId="0" fontId="0" fillId="0" borderId="234" xfId="0" applyNumberFormat="1" applyBorder="1" applyAlignment="1" applyProtection="1">
      <protection locked="0"/>
    </xf>
    <xf numFmtId="0" fontId="0" fillId="0" borderId="234" xfId="0" applyNumberFormat="1" applyBorder="1" applyAlignment="1"/>
    <xf numFmtId="0" fontId="0" fillId="0" borderId="262" xfId="0" applyNumberFormat="1" applyBorder="1" applyAlignment="1" applyProtection="1">
      <protection locked="0"/>
    </xf>
    <xf numFmtId="0" fontId="43" fillId="0" borderId="263" xfId="0" applyNumberFormat="1" applyFont="1" applyBorder="1" applyAlignment="1" applyProtection="1">
      <alignment horizontal="center" vertical="center" wrapText="1"/>
      <protection locked="0"/>
    </xf>
    <xf numFmtId="176" fontId="43" fillId="0" borderId="248" xfId="0" applyFont="1" applyBorder="1" applyAlignment="1" applyProtection="1">
      <alignment horizontal="center" vertical="center" wrapText="1"/>
      <protection locked="0"/>
    </xf>
    <xf numFmtId="182" fontId="43" fillId="0" borderId="247" xfId="0" applyNumberFormat="1" applyFont="1" applyBorder="1" applyAlignment="1" applyProtection="1">
      <alignment horizontal="center" vertical="center" wrapText="1"/>
      <protection locked="0"/>
    </xf>
    <xf numFmtId="49" fontId="66" fillId="0" borderId="247" xfId="0" applyNumberFormat="1" applyFont="1" applyBorder="1" applyAlignment="1">
      <alignment horizontal="center" vertical="center" wrapText="1"/>
    </xf>
    <xf numFmtId="194" fontId="42" fillId="0" borderId="247" xfId="56" applyNumberFormat="1" applyFont="1" applyBorder="1" applyAlignment="1" applyProtection="1">
      <alignment horizontal="center" vertical="center"/>
      <protection locked="0"/>
    </xf>
    <xf numFmtId="181" fontId="42" fillId="0" borderId="247" xfId="56" applyNumberFormat="1" applyFont="1" applyBorder="1" applyAlignment="1" applyProtection="1">
      <alignment horizontal="center" vertical="center"/>
      <protection locked="0"/>
    </xf>
    <xf numFmtId="0" fontId="42" fillId="0" borderId="239" xfId="0" applyNumberFormat="1" applyFont="1" applyFill="1" applyBorder="1" applyAlignment="1" applyProtection="1">
      <alignment horizontal="center" vertical="center"/>
      <protection locked="0"/>
    </xf>
    <xf numFmtId="0" fontId="42" fillId="0" borderId="246" xfId="0" applyNumberFormat="1" applyFont="1" applyFill="1" applyBorder="1" applyAlignment="1" applyProtection="1">
      <alignment horizontal="center" vertical="center"/>
      <protection locked="0"/>
    </xf>
    <xf numFmtId="182" fontId="43" fillId="0" borderId="247" xfId="0" applyNumberFormat="1" applyFont="1" applyBorder="1" applyAlignment="1" applyProtection="1">
      <alignment vertical="center" wrapText="1"/>
      <protection locked="0"/>
    </xf>
    <xf numFmtId="0" fontId="43" fillId="0" borderId="264" xfId="0" applyNumberFormat="1" applyFont="1" applyBorder="1" applyAlignment="1" applyProtection="1">
      <alignment horizontal="center" vertical="center" wrapText="1"/>
      <protection locked="0"/>
    </xf>
    <xf numFmtId="176" fontId="43" fillId="0" borderId="265" xfId="0" applyFont="1" applyBorder="1" applyAlignment="1" applyProtection="1">
      <alignment horizontal="center" vertical="center" wrapText="1"/>
      <protection locked="0"/>
    </xf>
    <xf numFmtId="49" fontId="74" fillId="0" borderId="247" xfId="0" applyNumberFormat="1" applyFont="1" applyBorder="1" applyAlignment="1">
      <alignment horizontal="center" vertical="center" wrapText="1"/>
    </xf>
    <xf numFmtId="49" fontId="66" fillId="0" borderId="247" xfId="0" applyNumberFormat="1" applyFont="1" applyFill="1" applyBorder="1" applyAlignment="1">
      <alignment horizontal="center" vertical="center" wrapText="1"/>
    </xf>
    <xf numFmtId="176" fontId="43" fillId="0" borderId="248" xfId="0" applyFont="1" applyFill="1" applyBorder="1" applyAlignment="1" applyProtection="1">
      <alignment horizontal="center" vertical="center" wrapText="1"/>
      <protection locked="0"/>
    </xf>
    <xf numFmtId="176" fontId="43" fillId="0" borderId="248" xfId="0" applyFont="1" applyFill="1" applyBorder="1" applyAlignment="1" applyProtection="1">
      <alignment vertical="center" wrapText="1"/>
      <protection locked="0"/>
    </xf>
    <xf numFmtId="176" fontId="43" fillId="0" borderId="265" xfId="0" applyFont="1" applyFill="1" applyBorder="1" applyAlignment="1" applyProtection="1">
      <alignment horizontal="center" vertical="center" wrapText="1"/>
      <protection locked="0"/>
    </xf>
    <xf numFmtId="49" fontId="74" fillId="0" borderId="247" xfId="0" applyNumberFormat="1" applyFont="1" applyFill="1" applyBorder="1" applyAlignment="1">
      <alignment horizontal="center" vertical="center" wrapText="1"/>
    </xf>
    <xf numFmtId="176" fontId="43" fillId="0" borderId="265" xfId="0" applyFont="1" applyFill="1" applyBorder="1" applyAlignment="1" applyProtection="1">
      <alignment vertical="center" wrapText="1"/>
      <protection locked="0"/>
    </xf>
    <xf numFmtId="0" fontId="0" fillId="0" borderId="247" xfId="0" applyNumberFormat="1" applyBorder="1" applyAlignment="1" applyProtection="1">
      <protection locked="0"/>
    </xf>
    <xf numFmtId="0" fontId="66" fillId="0" borderId="247" xfId="0" applyNumberFormat="1" applyFont="1" applyFill="1" applyBorder="1" applyAlignment="1">
      <alignment horizontal="center" vertical="center" wrapText="1"/>
    </xf>
    <xf numFmtId="182" fontId="43" fillId="0" borderId="247" xfId="0" applyNumberFormat="1" applyFont="1" applyFill="1" applyBorder="1" applyAlignment="1" applyProtection="1">
      <alignment horizontal="center" vertical="center" wrapText="1"/>
      <protection locked="0"/>
    </xf>
    <xf numFmtId="176" fontId="43" fillId="0" borderId="247" xfId="0" applyFont="1" applyBorder="1" applyAlignment="1" applyProtection="1">
      <alignment horizontal="center" vertical="center" wrapText="1"/>
      <protection locked="0"/>
    </xf>
    <xf numFmtId="176" fontId="43" fillId="0" borderId="247" xfId="0" applyFont="1" applyBorder="1" applyAlignment="1" applyProtection="1">
      <alignment vertical="center" wrapText="1"/>
      <protection locked="0"/>
    </xf>
    <xf numFmtId="0" fontId="43" fillId="0" borderId="247" xfId="0" applyNumberFormat="1" applyFont="1" applyBorder="1" applyAlignment="1" applyProtection="1">
      <alignment vertical="center" wrapText="1"/>
      <protection locked="0"/>
    </xf>
    <xf numFmtId="49" fontId="43" fillId="0" borderId="247" xfId="0" applyNumberFormat="1" applyFont="1" applyBorder="1" applyAlignment="1">
      <alignment horizontal="center" vertical="center" wrapText="1"/>
    </xf>
    <xf numFmtId="49" fontId="43" fillId="0" borderId="247" xfId="0" applyNumberFormat="1" applyFont="1" applyFill="1" applyBorder="1" applyAlignment="1">
      <alignment horizontal="center" vertical="center" wrapText="1"/>
    </xf>
    <xf numFmtId="182" fontId="43" fillId="0" borderId="247" xfId="0" applyNumberFormat="1" applyFont="1" applyFill="1" applyBorder="1" applyAlignment="1" applyProtection="1">
      <alignment vertical="center" wrapText="1"/>
      <protection locked="0"/>
    </xf>
    <xf numFmtId="49" fontId="66" fillId="0" borderId="247" xfId="0" applyNumberFormat="1" applyFont="1" applyFill="1" applyBorder="1" applyAlignment="1" applyProtection="1">
      <alignment horizontal="center" vertical="center" wrapText="1"/>
    </xf>
    <xf numFmtId="0" fontId="43" fillId="0" borderId="266" xfId="0" applyNumberFormat="1" applyFont="1" applyFill="1" applyBorder="1" applyAlignment="1" applyProtection="1">
      <alignment horizontal="center" vertical="center" wrapText="1"/>
    </xf>
    <xf numFmtId="0" fontId="43" fillId="0" borderId="267" xfId="0" applyNumberFormat="1" applyFont="1" applyFill="1" applyBorder="1" applyAlignment="1" applyProtection="1">
      <alignment horizontal="center" vertical="center" wrapText="1"/>
    </xf>
    <xf numFmtId="0" fontId="43" fillId="0" borderId="268" xfId="0" applyNumberFormat="1" applyFont="1" applyFill="1" applyBorder="1" applyAlignment="1" applyProtection="1">
      <alignment horizontal="center" vertical="center" wrapText="1"/>
    </xf>
    <xf numFmtId="49" fontId="66" fillId="0" borderId="269" xfId="0" applyNumberFormat="1" applyFont="1" applyFill="1" applyBorder="1" applyAlignment="1" applyProtection="1">
      <alignment horizontal="center" vertical="center" wrapText="1"/>
    </xf>
    <xf numFmtId="176" fontId="43" fillId="0" borderId="247" xfId="0" applyFont="1" applyFill="1" applyBorder="1" applyAlignment="1" applyProtection="1">
      <alignment horizontal="center" vertical="center" wrapText="1"/>
      <protection locked="0"/>
    </xf>
    <xf numFmtId="0" fontId="43" fillId="0" borderId="247" xfId="0" applyNumberFormat="1" applyFont="1" applyFill="1" applyBorder="1" applyAlignment="1" applyProtection="1">
      <alignment horizontal="center" vertical="center" wrapText="1"/>
      <protection locked="0"/>
    </xf>
    <xf numFmtId="176" fontId="43" fillId="0" borderId="270" xfId="0" applyFont="1" applyFill="1" applyBorder="1" applyAlignment="1" applyProtection="1">
      <alignment horizontal="center" vertical="center" wrapText="1"/>
      <protection locked="0"/>
    </xf>
    <xf numFmtId="176" fontId="43" fillId="0" borderId="271" xfId="0" applyFont="1" applyBorder="1" applyAlignment="1" applyProtection="1">
      <alignment horizontal="center" vertical="center" wrapText="1"/>
      <protection locked="0"/>
    </xf>
    <xf numFmtId="0" fontId="66" fillId="0" borderId="239" xfId="0" applyNumberFormat="1" applyFont="1" applyFill="1" applyBorder="1" applyAlignment="1">
      <alignment horizontal="center" vertical="center" wrapText="1"/>
    </xf>
    <xf numFmtId="49" fontId="66" fillId="0" borderId="239" xfId="0" applyNumberFormat="1" applyFont="1" applyFill="1" applyBorder="1" applyAlignment="1">
      <alignment horizontal="center" vertical="center" wrapText="1"/>
    </xf>
    <xf numFmtId="176" fontId="43" fillId="0" borderId="270" xfId="0" applyFont="1" applyBorder="1" applyAlignment="1" applyProtection="1">
      <alignment horizontal="center" vertical="center" wrapText="1"/>
      <protection locked="0"/>
    </xf>
    <xf numFmtId="49" fontId="43" fillId="0" borderId="270" xfId="0" applyNumberFormat="1" applyFont="1" applyFill="1" applyBorder="1" applyAlignment="1">
      <alignment horizontal="center" vertical="center" wrapText="1"/>
    </xf>
    <xf numFmtId="176" fontId="75" fillId="21" borderId="272" xfId="0" applyFont="1" applyFill="1" applyBorder="1" applyAlignment="1" applyProtection="1">
      <alignment horizontal="left" vertical="center" wrapText="1"/>
      <protection locked="0"/>
    </xf>
    <xf numFmtId="0" fontId="0" fillId="0" borderId="270" xfId="0" applyNumberFormat="1" applyBorder="1" applyAlignment="1" applyProtection="1">
      <protection locked="0"/>
    </xf>
    <xf numFmtId="194" fontId="0" fillId="0" borderId="270" xfId="0" applyNumberFormat="1" applyBorder="1" applyAlignment="1" applyProtection="1">
      <protection locked="0"/>
    </xf>
    <xf numFmtId="181" fontId="0" fillId="0" borderId="270" xfId="0" applyNumberFormat="1" applyBorder="1" applyAlignment="1" applyProtection="1">
      <protection locked="0"/>
    </xf>
    <xf numFmtId="0" fontId="0" fillId="0" borderId="273" xfId="0" applyNumberFormat="1" applyBorder="1" applyAlignment="1" applyProtection="1">
      <protection locked="0"/>
    </xf>
    <xf numFmtId="176" fontId="76" fillId="20" borderId="274" xfId="0" applyFont="1" applyFill="1" applyBorder="1" applyAlignment="1" applyProtection="1">
      <alignment horizontal="left" vertical="center" wrapText="1"/>
      <protection locked="0"/>
    </xf>
    <xf numFmtId="176" fontId="76" fillId="20" borderId="275" xfId="0" applyFont="1" applyFill="1" applyBorder="1" applyAlignment="1" applyProtection="1">
      <alignment horizontal="left" vertical="center" wrapText="1"/>
      <protection locked="0"/>
    </xf>
    <xf numFmtId="194" fontId="76" fillId="20" borderId="275" xfId="0" applyNumberFormat="1" applyFont="1" applyFill="1" applyBorder="1" applyAlignment="1" applyProtection="1">
      <alignment horizontal="left" vertical="center" wrapText="1"/>
      <protection locked="0"/>
    </xf>
    <xf numFmtId="181" fontId="76" fillId="20" borderId="275" xfId="0" applyNumberFormat="1" applyFont="1" applyFill="1" applyBorder="1" applyAlignment="1" applyProtection="1">
      <alignment horizontal="left" vertical="center" wrapText="1"/>
      <protection locked="0"/>
    </xf>
    <xf numFmtId="176" fontId="76" fillId="20" borderId="276" xfId="0" applyFont="1" applyFill="1" applyBorder="1" applyAlignment="1" applyProtection="1">
      <alignment horizontal="left" vertical="center" wrapText="1"/>
      <protection locked="0"/>
    </xf>
    <xf numFmtId="176" fontId="77" fillId="0" borderId="277" xfId="0" applyFont="1" applyBorder="1" applyAlignment="1" applyProtection="1">
      <alignment horizontal="left" vertical="center" wrapText="1"/>
      <protection locked="0"/>
    </xf>
    <xf numFmtId="176" fontId="77" fillId="0" borderId="278" xfId="0" applyFont="1" applyBorder="1" applyAlignment="1" applyProtection="1">
      <alignment horizontal="left" vertical="center" wrapText="1"/>
      <protection locked="0"/>
    </xf>
    <xf numFmtId="194" fontId="77" fillId="0" borderId="278" xfId="0" applyNumberFormat="1" applyFont="1" applyBorder="1" applyAlignment="1" applyProtection="1">
      <alignment horizontal="left" vertical="center" wrapText="1"/>
      <protection locked="0"/>
    </xf>
    <xf numFmtId="181" fontId="77" fillId="0" borderId="278" xfId="0" applyNumberFormat="1" applyFont="1" applyBorder="1" applyAlignment="1" applyProtection="1">
      <alignment horizontal="left" vertical="center" wrapText="1"/>
      <protection locked="0"/>
    </xf>
    <xf numFmtId="176" fontId="77" fillId="0" borderId="279" xfId="0" applyFont="1" applyBorder="1" applyAlignment="1" applyProtection="1">
      <alignment horizontal="left" vertical="center" wrapText="1"/>
      <protection locked="0"/>
    </xf>
    <xf numFmtId="181" fontId="70" fillId="0" borderId="237" xfId="0" applyNumberFormat="1" applyFont="1" applyFill="1" applyBorder="1" applyAlignment="1">
      <alignment horizontal="left" vertical="center" wrapText="1"/>
    </xf>
    <xf numFmtId="0" fontId="70" fillId="0" borderId="239" xfId="0" applyNumberFormat="1" applyFont="1" applyFill="1" applyBorder="1" applyAlignment="1">
      <alignment horizontal="center" vertical="center" wrapText="1"/>
    </xf>
    <xf numFmtId="181" fontId="70" fillId="0" borderId="239" xfId="0" applyNumberFormat="1" applyFont="1" applyFill="1" applyBorder="1" applyAlignment="1">
      <alignment horizontal="center" vertical="center" wrapText="1"/>
    </xf>
    <xf numFmtId="0" fontId="70" fillId="0" borderId="246" xfId="0" applyNumberFormat="1" applyFont="1" applyFill="1" applyBorder="1" applyAlignment="1">
      <alignment horizontal="center" vertical="center" wrapText="1"/>
    </xf>
    <xf numFmtId="181" fontId="70" fillId="0" borderId="239" xfId="0" applyNumberFormat="1" applyFont="1" applyFill="1" applyBorder="1" applyAlignment="1">
      <alignment horizontal="left" vertical="center" wrapText="1"/>
    </xf>
    <xf numFmtId="181" fontId="70" fillId="0" borderId="256" xfId="0" applyNumberFormat="1" applyFont="1" applyFill="1" applyBorder="1" applyAlignment="1">
      <alignment horizontal="left" vertical="center" wrapText="1"/>
    </xf>
    <xf numFmtId="176" fontId="43" fillId="20" borderId="248" xfId="0" applyFont="1" applyFill="1" applyBorder="1" applyAlignment="1" applyProtection="1">
      <alignment horizontal="center" vertical="center" wrapText="1"/>
      <protection locked="0"/>
    </xf>
    <xf numFmtId="182" fontId="43" fillId="20" borderId="247" xfId="0" applyNumberFormat="1" applyFont="1" applyFill="1" applyBorder="1" applyAlignment="1" applyProtection="1">
      <alignment horizontal="center" vertical="center" wrapText="1"/>
      <protection locked="0"/>
    </xf>
    <xf numFmtId="49" fontId="66" fillId="20" borderId="247" xfId="0" applyNumberFormat="1" applyFont="1" applyFill="1" applyBorder="1" applyAlignment="1">
      <alignment horizontal="center" vertical="center" wrapText="1"/>
    </xf>
    <xf numFmtId="194" fontId="78" fillId="20" borderId="247" xfId="0" applyNumberFormat="1" applyFont="1" applyFill="1" applyBorder="1" applyAlignment="1" applyProtection="1">
      <alignment horizontal="center" vertical="center" wrapText="1"/>
      <protection locked="0"/>
    </xf>
    <xf numFmtId="181" fontId="78" fillId="20" borderId="247" xfId="0" applyNumberFormat="1" applyFont="1" applyFill="1" applyBorder="1" applyAlignment="1" applyProtection="1">
      <alignment horizontal="center" vertical="center" wrapText="1"/>
      <protection locked="0"/>
    </xf>
    <xf numFmtId="182" fontId="43" fillId="20" borderId="247" xfId="0" applyNumberFormat="1" applyFont="1" applyFill="1" applyBorder="1" applyAlignment="1" applyProtection="1">
      <alignment vertical="center" wrapText="1"/>
      <protection locked="0"/>
    </xf>
    <xf numFmtId="176" fontId="43" fillId="20" borderId="265" xfId="0" applyFont="1" applyFill="1" applyBorder="1" applyAlignment="1" applyProtection="1">
      <alignment horizontal="center" vertical="center" wrapText="1"/>
      <protection locked="0"/>
    </xf>
    <xf numFmtId="49" fontId="74" fillId="20" borderId="247" xfId="0" applyNumberFormat="1" applyFont="1" applyFill="1" applyBorder="1" applyAlignment="1">
      <alignment horizontal="center" vertical="center" wrapText="1"/>
    </xf>
    <xf numFmtId="49" fontId="66" fillId="22" borderId="247" xfId="0" applyNumberFormat="1" applyFont="1" applyFill="1" applyBorder="1" applyAlignment="1">
      <alignment horizontal="center" vertical="center" wrapText="1"/>
    </xf>
    <xf numFmtId="176" fontId="43" fillId="22" borderId="248" xfId="0" applyFont="1" applyFill="1" applyBorder="1" applyAlignment="1" applyProtection="1">
      <alignment horizontal="center" vertical="center" wrapText="1"/>
      <protection locked="0"/>
    </xf>
    <xf numFmtId="176" fontId="43" fillId="22" borderId="248" xfId="0" applyFont="1" applyFill="1" applyBorder="1" applyAlignment="1" applyProtection="1">
      <alignment vertical="center" wrapText="1"/>
      <protection locked="0"/>
    </xf>
    <xf numFmtId="176" fontId="43" fillId="22" borderId="265" xfId="0" applyFont="1" applyFill="1" applyBorder="1" applyAlignment="1" applyProtection="1">
      <alignment horizontal="center" vertical="center" wrapText="1"/>
      <protection locked="0"/>
    </xf>
    <xf numFmtId="49" fontId="74" fillId="22" borderId="247" xfId="0" applyNumberFormat="1" applyFont="1" applyFill="1" applyBorder="1" applyAlignment="1">
      <alignment horizontal="center" vertical="center" wrapText="1"/>
    </xf>
    <xf numFmtId="176" fontId="43" fillId="22" borderId="265" xfId="0" applyFont="1" applyFill="1" applyBorder="1" applyAlignment="1" applyProtection="1">
      <alignment vertical="center" wrapText="1"/>
      <protection locked="0"/>
    </xf>
    <xf numFmtId="182" fontId="66" fillId="22" borderId="247" xfId="0" applyNumberFormat="1" applyFont="1" applyFill="1" applyBorder="1" applyAlignment="1" applyProtection="1">
      <alignment horizontal="center" vertical="center" wrapText="1"/>
      <protection locked="0"/>
    </xf>
    <xf numFmtId="182" fontId="43" fillId="22" borderId="247" xfId="0" applyNumberFormat="1" applyFont="1" applyFill="1" applyBorder="1" applyAlignment="1" applyProtection="1">
      <alignment horizontal="center" vertical="center" wrapText="1"/>
      <protection locked="0"/>
    </xf>
    <xf numFmtId="176" fontId="43" fillId="20" borderId="247" xfId="0" applyFont="1" applyFill="1" applyBorder="1" applyAlignment="1" applyProtection="1">
      <alignment horizontal="center" vertical="center" wrapText="1"/>
      <protection locked="0"/>
    </xf>
    <xf numFmtId="176" fontId="43" fillId="20" borderId="247" xfId="0" applyFont="1" applyFill="1" applyBorder="1" applyAlignment="1" applyProtection="1">
      <alignment vertical="center" wrapText="1"/>
      <protection locked="0"/>
    </xf>
    <xf numFmtId="0" fontId="43" fillId="20" borderId="247" xfId="0" applyNumberFormat="1" applyFont="1" applyFill="1" applyBorder="1" applyAlignment="1" applyProtection="1">
      <alignment vertical="center" wrapText="1"/>
      <protection locked="0"/>
    </xf>
    <xf numFmtId="49" fontId="43" fillId="20" borderId="247" xfId="0" applyNumberFormat="1" applyFont="1" applyFill="1" applyBorder="1" applyAlignment="1">
      <alignment horizontal="center" vertical="center" wrapText="1"/>
    </xf>
    <xf numFmtId="49" fontId="43" fillId="22" borderId="247" xfId="0" applyNumberFormat="1" applyFont="1" applyFill="1" applyBorder="1" applyAlignment="1">
      <alignment horizontal="center" vertical="center" wrapText="1"/>
    </xf>
    <xf numFmtId="182" fontId="43" fillId="22" borderId="247" xfId="0" applyNumberFormat="1" applyFont="1" applyFill="1" applyBorder="1" applyAlignment="1" applyProtection="1">
      <alignment vertical="center" wrapText="1"/>
      <protection locked="0"/>
    </xf>
    <xf numFmtId="49" fontId="66" fillId="22" borderId="247" xfId="0" applyNumberFormat="1" applyFont="1" applyFill="1" applyBorder="1" applyAlignment="1" applyProtection="1">
      <alignment horizontal="center" vertical="center" wrapText="1"/>
    </xf>
    <xf numFmtId="0" fontId="43" fillId="22" borderId="266" xfId="0" applyNumberFormat="1" applyFont="1" applyFill="1" applyBorder="1" applyAlignment="1" applyProtection="1">
      <alignment horizontal="center" vertical="center" wrapText="1"/>
    </xf>
    <xf numFmtId="0" fontId="43" fillId="22" borderId="267" xfId="0" applyNumberFormat="1" applyFont="1" applyFill="1" applyBorder="1" applyAlignment="1" applyProtection="1">
      <alignment horizontal="center" vertical="center" wrapText="1"/>
    </xf>
    <xf numFmtId="0" fontId="43" fillId="22" borderId="268" xfId="0" applyNumberFormat="1" applyFont="1" applyFill="1" applyBorder="1" applyAlignment="1" applyProtection="1">
      <alignment horizontal="center" vertical="center" wrapText="1"/>
    </xf>
    <xf numFmtId="49" fontId="66" fillId="22" borderId="269" xfId="0" applyNumberFormat="1" applyFont="1" applyFill="1" applyBorder="1" applyAlignment="1" applyProtection="1">
      <alignment horizontal="center" vertical="center" wrapText="1"/>
    </xf>
    <xf numFmtId="176" fontId="43" fillId="22" borderId="247" xfId="0" applyFont="1" applyFill="1" applyBorder="1" applyAlignment="1" applyProtection="1">
      <alignment horizontal="center" vertical="center" wrapText="1"/>
      <protection locked="0"/>
    </xf>
    <xf numFmtId="0" fontId="43" fillId="22" borderId="247" xfId="0" applyNumberFormat="1" applyFont="1" applyFill="1" applyBorder="1" applyAlignment="1" applyProtection="1">
      <alignment horizontal="center" vertical="center" wrapText="1"/>
      <protection locked="0"/>
    </xf>
    <xf numFmtId="176" fontId="43" fillId="22" borderId="270" xfId="0" applyFont="1" applyFill="1" applyBorder="1" applyAlignment="1" applyProtection="1">
      <alignment horizontal="center" vertical="center" wrapText="1"/>
      <protection locked="0"/>
    </xf>
    <xf numFmtId="0" fontId="66" fillId="22" borderId="239" xfId="0" applyNumberFormat="1" applyFont="1" applyFill="1" applyBorder="1" applyAlignment="1">
      <alignment horizontal="center" vertical="center" wrapText="1"/>
    </xf>
    <xf numFmtId="49" fontId="66" fillId="22" borderId="239" xfId="0" applyNumberFormat="1" applyFont="1" applyFill="1" applyBorder="1" applyAlignment="1">
      <alignment horizontal="center" vertical="center" wrapText="1"/>
    </xf>
    <xf numFmtId="176" fontId="43" fillId="20" borderId="270" xfId="0" applyFont="1" applyFill="1" applyBorder="1" applyAlignment="1" applyProtection="1">
      <alignment horizontal="center" vertical="center" wrapText="1"/>
      <protection locked="0"/>
    </xf>
    <xf numFmtId="49" fontId="43" fillId="22" borderId="270" xfId="0" applyNumberFormat="1" applyFont="1" applyFill="1" applyBorder="1" applyAlignment="1">
      <alignment horizontal="center" vertical="center" wrapText="1"/>
    </xf>
    <xf numFmtId="176" fontId="77" fillId="0" borderId="280" xfId="0" applyFont="1" applyBorder="1" applyAlignment="1" applyProtection="1">
      <alignment horizontal="left" vertical="center" wrapText="1"/>
      <protection locked="0"/>
    </xf>
    <xf numFmtId="176" fontId="77" fillId="0" borderId="281" xfId="0" applyFont="1" applyBorder="1" applyAlignment="1" applyProtection="1">
      <alignment horizontal="left" vertical="center" wrapText="1"/>
      <protection locked="0"/>
    </xf>
    <xf numFmtId="194" fontId="77" fillId="0" borderId="281" xfId="0" applyNumberFormat="1" applyFont="1" applyBorder="1" applyAlignment="1" applyProtection="1">
      <alignment horizontal="left" vertical="center" wrapText="1"/>
      <protection locked="0"/>
    </xf>
    <xf numFmtId="181" fontId="77" fillId="0" borderId="281" xfId="0" applyNumberFormat="1" applyFont="1" applyBorder="1" applyAlignment="1" applyProtection="1">
      <alignment horizontal="left" vertical="center" wrapText="1"/>
      <protection locked="0"/>
    </xf>
    <xf numFmtId="176" fontId="77" fillId="0" borderId="282" xfId="0" applyFont="1" applyBorder="1" applyAlignment="1" applyProtection="1">
      <alignment horizontal="left" vertical="center" wrapText="1"/>
      <protection locked="0"/>
    </xf>
    <xf numFmtId="0" fontId="43" fillId="7" borderId="283" xfId="0" applyNumberFormat="1" applyFont="1" applyFill="1" applyBorder="1" applyAlignment="1" applyProtection="1">
      <alignment horizontal="center" vertical="center" wrapText="1"/>
      <protection locked="0"/>
    </xf>
    <xf numFmtId="0" fontId="66" fillId="0" borderId="247" xfId="0" applyNumberFormat="1" applyFont="1" applyBorder="1" applyAlignment="1">
      <alignment horizontal="center" vertical="center" wrapText="1"/>
    </xf>
    <xf numFmtId="194" fontId="78" fillId="0" borderId="247" xfId="0" applyNumberFormat="1" applyFont="1" applyBorder="1" applyAlignment="1" applyProtection="1">
      <alignment horizontal="center" vertical="center" wrapText="1"/>
      <protection locked="0"/>
    </xf>
    <xf numFmtId="181" fontId="78" fillId="0" borderId="247" xfId="0" applyNumberFormat="1" applyFont="1" applyBorder="1" applyAlignment="1" applyProtection="1">
      <alignment horizontal="center" vertical="center" wrapText="1"/>
      <protection locked="0"/>
    </xf>
    <xf numFmtId="0" fontId="42" fillId="0" borderId="247" xfId="0" applyNumberFormat="1" applyFont="1" applyFill="1" applyBorder="1" applyAlignment="1" applyProtection="1">
      <alignment horizontal="center" vertical="center"/>
      <protection locked="0"/>
    </xf>
    <xf numFmtId="0" fontId="42" fillId="0" borderId="284" xfId="0" applyNumberFormat="1" applyFont="1" applyFill="1" applyBorder="1" applyAlignment="1" applyProtection="1">
      <alignment horizontal="center" vertical="center"/>
      <protection locked="0"/>
    </xf>
    <xf numFmtId="0" fontId="43" fillId="7" borderId="264" xfId="0" applyNumberFormat="1" applyFont="1" applyFill="1" applyBorder="1" applyAlignment="1" applyProtection="1">
      <alignment horizontal="center" vertical="center" wrapText="1"/>
      <protection locked="0"/>
    </xf>
    <xf numFmtId="0" fontId="66" fillId="0" borderId="248" xfId="0" applyNumberFormat="1" applyFont="1" applyFill="1" applyBorder="1" applyAlignment="1">
      <alignment horizontal="center" vertical="center" wrapText="1"/>
    </xf>
    <xf numFmtId="49" fontId="43" fillId="0" borderId="248" xfId="0" applyNumberFormat="1" applyFont="1" applyFill="1" applyBorder="1" applyAlignment="1">
      <alignment horizontal="center" vertical="center" wrapText="1"/>
    </xf>
    <xf numFmtId="0" fontId="66" fillId="0" borderId="248" xfId="0" applyNumberFormat="1" applyFont="1" applyFill="1" applyBorder="1" applyAlignment="1">
      <alignment vertical="center" wrapText="1"/>
    </xf>
    <xf numFmtId="0" fontId="66" fillId="0" borderId="285" xfId="0" applyNumberFormat="1" applyFont="1" applyFill="1" applyBorder="1" applyAlignment="1">
      <alignment horizontal="center" vertical="center" wrapText="1"/>
    </xf>
    <xf numFmtId="49" fontId="43" fillId="0" borderId="239" xfId="0" applyNumberFormat="1" applyFont="1" applyFill="1" applyBorder="1" applyAlignment="1">
      <alignment horizontal="center" vertical="center" wrapText="1"/>
    </xf>
    <xf numFmtId="0" fontId="66" fillId="0" borderId="270" xfId="0" applyNumberFormat="1" applyFont="1" applyFill="1" applyBorder="1" applyAlignment="1">
      <alignment vertical="center" wrapText="1"/>
    </xf>
    <xf numFmtId="49" fontId="43" fillId="0" borderId="270" xfId="0" applyNumberFormat="1" applyFont="1" applyBorder="1" applyAlignment="1">
      <alignment horizontal="center" vertical="center" wrapText="1"/>
    </xf>
    <xf numFmtId="0" fontId="66" fillId="0" borderId="286" xfId="0" applyNumberFormat="1" applyFont="1" applyFill="1" applyBorder="1" applyAlignment="1">
      <alignment horizontal="center" vertical="center" wrapText="1"/>
    </xf>
    <xf numFmtId="49" fontId="66" fillId="0" borderId="269" xfId="0" applyNumberFormat="1" applyFont="1" applyFill="1" applyBorder="1" applyAlignment="1">
      <alignment horizontal="center" vertical="center" wrapText="1"/>
    </xf>
    <xf numFmtId="0" fontId="42" fillId="0" borderId="269" xfId="0" applyNumberFormat="1" applyFont="1" applyFill="1" applyBorder="1" applyAlignment="1" applyProtection="1">
      <alignment horizontal="center" vertical="center"/>
      <protection locked="0"/>
    </xf>
    <xf numFmtId="0" fontId="42" fillId="0" borderId="287" xfId="0" applyNumberFormat="1" applyFont="1" applyFill="1" applyBorder="1" applyAlignment="1" applyProtection="1">
      <alignment horizontal="center" vertical="center"/>
      <protection locked="0"/>
    </xf>
    <xf numFmtId="0" fontId="66" fillId="20" borderId="247" xfId="0" applyNumberFormat="1" applyFont="1" applyFill="1" applyBorder="1" applyAlignment="1">
      <alignment horizontal="center" vertical="center" wrapText="1"/>
    </xf>
    <xf numFmtId="0" fontId="42" fillId="0" borderId="247" xfId="0" applyNumberFormat="1" applyFont="1" applyFill="1" applyBorder="1" applyAlignment="1" applyProtection="1">
      <alignment horizontal="center" vertical="center" wrapText="1"/>
      <protection locked="0"/>
    </xf>
    <xf numFmtId="0" fontId="42" fillId="0" borderId="284" xfId="0" applyNumberFormat="1" applyFont="1" applyFill="1" applyBorder="1" applyAlignment="1" applyProtection="1">
      <alignment horizontal="center" vertical="center" wrapText="1"/>
      <protection locked="0"/>
    </xf>
    <xf numFmtId="0" fontId="66" fillId="22" borderId="247" xfId="0" applyNumberFormat="1" applyFont="1" applyFill="1" applyBorder="1" applyAlignment="1">
      <alignment horizontal="center" vertical="center" wrapText="1"/>
    </xf>
    <xf numFmtId="0" fontId="43" fillId="20" borderId="247" xfId="0" applyNumberFormat="1" applyFont="1" applyFill="1" applyBorder="1" applyAlignment="1">
      <alignment horizontal="center" vertical="center" wrapText="1"/>
    </xf>
    <xf numFmtId="0" fontId="66" fillId="22" borderId="248" xfId="0" applyNumberFormat="1" applyFont="1" applyFill="1" applyBorder="1" applyAlignment="1">
      <alignment horizontal="center" vertical="center" wrapText="1"/>
    </xf>
    <xf numFmtId="0" fontId="66" fillId="22" borderId="248" xfId="0" applyNumberFormat="1" applyFont="1" applyFill="1" applyBorder="1" applyAlignment="1">
      <alignment vertical="center" wrapText="1"/>
    </xf>
    <xf numFmtId="0" fontId="66" fillId="22" borderId="270" xfId="0" applyNumberFormat="1" applyFont="1" applyFill="1" applyBorder="1" applyAlignment="1">
      <alignment horizontal="center" vertical="center" wrapText="1"/>
    </xf>
    <xf numFmtId="49" fontId="43" fillId="22" borderId="269" xfId="0" applyNumberFormat="1" applyFont="1" applyFill="1" applyBorder="1" applyAlignment="1">
      <alignment horizontal="center" vertical="center" wrapText="1"/>
    </xf>
    <xf numFmtId="0" fontId="66" fillId="22" borderId="270" xfId="0" applyNumberFormat="1" applyFont="1" applyFill="1" applyBorder="1" applyAlignment="1">
      <alignment vertical="center" wrapText="1"/>
    </xf>
    <xf numFmtId="0" fontId="66" fillId="22" borderId="285" xfId="0" applyNumberFormat="1" applyFont="1" applyFill="1" applyBorder="1" applyAlignment="1">
      <alignment horizontal="center" vertical="center" wrapText="1"/>
    </xf>
    <xf numFmtId="49" fontId="43" fillId="22" borderId="239" xfId="0" applyNumberFormat="1" applyFont="1" applyFill="1" applyBorder="1" applyAlignment="1">
      <alignment horizontal="center" vertical="center" wrapText="1"/>
    </xf>
    <xf numFmtId="49" fontId="66" fillId="20" borderId="248" xfId="0" applyNumberFormat="1" applyFont="1" applyFill="1" applyBorder="1" applyAlignment="1">
      <alignment horizontal="center" vertical="center" wrapText="1"/>
    </xf>
    <xf numFmtId="0" fontId="66" fillId="22" borderId="288" xfId="0" applyNumberFormat="1" applyFont="1" applyFill="1" applyBorder="1" applyAlignment="1">
      <alignment horizontal="center" vertical="center" wrapText="1"/>
    </xf>
    <xf numFmtId="194" fontId="78" fillId="20" borderId="289" xfId="0" applyNumberFormat="1" applyFont="1" applyFill="1" applyBorder="1" applyAlignment="1" applyProtection="1">
      <alignment horizontal="center" vertical="center" wrapText="1"/>
      <protection locked="0"/>
    </xf>
    <xf numFmtId="0" fontId="43" fillId="7" borderId="290" xfId="0" applyNumberFormat="1" applyFont="1" applyFill="1" applyBorder="1" applyAlignment="1" applyProtection="1">
      <alignment horizontal="center" vertical="center" wrapText="1"/>
      <protection locked="0"/>
    </xf>
    <xf numFmtId="176" fontId="43" fillId="20" borderId="291" xfId="0" applyFont="1" applyFill="1" applyBorder="1" applyAlignment="1" applyProtection="1">
      <alignment horizontal="center" vertical="center" wrapText="1"/>
      <protection locked="0"/>
    </xf>
    <xf numFmtId="49" fontId="66" fillId="22" borderId="291" xfId="0" applyNumberFormat="1" applyFont="1" applyFill="1" applyBorder="1" applyAlignment="1">
      <alignment horizontal="center" vertical="center" wrapText="1"/>
    </xf>
    <xf numFmtId="49" fontId="66" fillId="22" borderId="292" xfId="0" applyNumberFormat="1" applyFont="1" applyFill="1" applyBorder="1" applyAlignment="1">
      <alignment horizontal="center" vertical="center" wrapText="1"/>
    </xf>
    <xf numFmtId="194" fontId="78" fillId="20" borderId="291" xfId="0" applyNumberFormat="1" applyFont="1" applyFill="1" applyBorder="1" applyAlignment="1" applyProtection="1">
      <alignment horizontal="center" vertical="center" wrapText="1"/>
      <protection locked="0"/>
    </xf>
    <xf numFmtId="181" fontId="78" fillId="20" borderId="291" xfId="0" applyNumberFormat="1" applyFont="1" applyFill="1" applyBorder="1" applyAlignment="1" applyProtection="1">
      <alignment horizontal="center" vertical="center" wrapText="1"/>
      <protection locked="0"/>
    </xf>
    <xf numFmtId="0" fontId="42" fillId="0" borderId="291" xfId="0" applyNumberFormat="1" applyFont="1" applyFill="1" applyBorder="1" applyAlignment="1" applyProtection="1">
      <alignment horizontal="center" vertical="center" wrapText="1"/>
      <protection locked="0"/>
    </xf>
    <xf numFmtId="0" fontId="42" fillId="0" borderId="293" xfId="0" applyNumberFormat="1" applyFont="1" applyFill="1" applyBorder="1" applyAlignment="1" applyProtection="1">
      <alignment horizontal="center" vertical="center" wrapText="1"/>
      <protection locked="0"/>
    </xf>
    <xf numFmtId="182" fontId="43" fillId="0" borderId="242" xfId="0" applyNumberFormat="1" applyFont="1" applyBorder="1" applyAlignment="1" applyProtection="1">
      <alignment horizontal="center" vertical="center" wrapText="1"/>
      <protection locked="0"/>
    </xf>
    <xf numFmtId="182" fontId="66" fillId="0" borderId="242" xfId="0" applyNumberFormat="1" applyFont="1" applyBorder="1" applyAlignment="1" applyProtection="1">
      <alignment horizontal="center" vertical="center" wrapText="1"/>
      <protection locked="0"/>
    </xf>
    <xf numFmtId="49" fontId="66" fillId="0" borderId="294" xfId="0" applyNumberFormat="1" applyFont="1" applyBorder="1" applyAlignment="1">
      <alignment horizontal="center" vertical="center" wrapText="1"/>
    </xf>
    <xf numFmtId="194" fontId="42" fillId="0" borderId="247" xfId="0" applyNumberFormat="1" applyFont="1" applyBorder="1" applyAlignment="1" applyProtection="1">
      <alignment horizontal="center" vertical="center" wrapText="1"/>
      <protection locked="0"/>
    </xf>
    <xf numFmtId="181" fontId="42" fillId="0" borderId="247" xfId="0" applyNumberFormat="1" applyFont="1" applyBorder="1" applyAlignment="1" applyProtection="1">
      <alignment horizontal="center" vertical="center" wrapText="1"/>
      <protection locked="0"/>
    </xf>
    <xf numFmtId="0" fontId="42" fillId="0" borderId="295" xfId="0" applyNumberFormat="1" applyFont="1" applyFill="1" applyBorder="1" applyAlignment="1" applyProtection="1">
      <alignment horizontal="center" vertical="center"/>
      <protection locked="0"/>
    </xf>
    <xf numFmtId="0" fontId="42" fillId="0" borderId="296" xfId="0" applyNumberFormat="1" applyFont="1" applyFill="1" applyBorder="1" applyAlignment="1" applyProtection="1">
      <alignment horizontal="center" vertical="center"/>
      <protection locked="0"/>
    </xf>
    <xf numFmtId="182" fontId="66" fillId="0" borderId="247" xfId="0" applyNumberFormat="1" applyFont="1" applyBorder="1" applyAlignment="1" applyProtection="1">
      <alignment horizontal="center" vertical="center" wrapText="1"/>
      <protection locked="0"/>
    </xf>
    <xf numFmtId="49" fontId="66" fillId="0" borderId="297" xfId="0" applyNumberFormat="1" applyFont="1" applyFill="1" applyBorder="1" applyAlignment="1">
      <alignment horizontal="center" vertical="center" wrapText="1"/>
    </xf>
    <xf numFmtId="0" fontId="42" fillId="0" borderId="289" xfId="0" applyNumberFormat="1" applyFont="1" applyFill="1" applyBorder="1" applyAlignment="1" applyProtection="1">
      <alignment horizontal="center" vertical="center"/>
      <protection locked="0"/>
    </xf>
    <xf numFmtId="49" fontId="66" fillId="0" borderId="297" xfId="0" applyNumberFormat="1" applyFont="1" applyBorder="1" applyAlignment="1">
      <alignment horizontal="center" vertical="center" wrapText="1"/>
    </xf>
    <xf numFmtId="182" fontId="66" fillId="0" borderId="247" xfId="0" applyNumberFormat="1" applyFont="1" applyFill="1" applyBorder="1" applyAlignment="1" applyProtection="1">
      <alignment horizontal="center" vertical="center" wrapText="1"/>
      <protection locked="0"/>
    </xf>
    <xf numFmtId="182" fontId="66" fillId="20" borderId="247" xfId="0" applyNumberFormat="1" applyFont="1" applyFill="1" applyBorder="1" applyAlignment="1" applyProtection="1">
      <alignment horizontal="center" vertical="center" wrapText="1"/>
      <protection locked="0"/>
    </xf>
    <xf numFmtId="194" fontId="42" fillId="20" borderId="270" xfId="56" applyNumberFormat="1" applyFont="1" applyFill="1" applyBorder="1" applyAlignment="1" applyProtection="1">
      <alignment horizontal="center" vertical="center"/>
      <protection locked="0"/>
    </xf>
    <xf numFmtId="181" fontId="42" fillId="20" borderId="270" xfId="56" applyNumberFormat="1" applyFont="1" applyFill="1" applyBorder="1" applyAlignment="1" applyProtection="1">
      <alignment horizontal="center" vertical="center"/>
      <protection locked="0"/>
    </xf>
    <xf numFmtId="176" fontId="66" fillId="20" borderId="247" xfId="0" applyFont="1" applyFill="1" applyBorder="1" applyAlignment="1" applyProtection="1">
      <alignment horizontal="center" vertical="center" wrapText="1"/>
      <protection locked="0"/>
    </xf>
    <xf numFmtId="182" fontId="66" fillId="20" borderId="247" xfId="0" applyNumberFormat="1" applyFont="1" applyFill="1" applyBorder="1" applyAlignment="1" applyProtection="1">
      <alignment vertical="center" wrapText="1"/>
      <protection locked="0"/>
    </xf>
    <xf numFmtId="0" fontId="31" fillId="0" borderId="247" xfId="0" applyNumberFormat="1" applyFont="1" applyBorder="1" applyAlignment="1" applyProtection="1">
      <protection locked="0"/>
    </xf>
    <xf numFmtId="0" fontId="59" fillId="0" borderId="284" xfId="0" applyNumberFormat="1" applyFont="1" applyFill="1" applyBorder="1" applyAlignment="1" applyProtection="1">
      <alignment horizontal="center" vertical="center"/>
      <protection locked="0"/>
    </xf>
    <xf numFmtId="0" fontId="43" fillId="22" borderId="286" xfId="0" applyNumberFormat="1" applyFont="1" applyFill="1" applyBorder="1" applyAlignment="1" applyProtection="1">
      <alignment horizontal="center" vertical="center" wrapText="1"/>
    </xf>
    <xf numFmtId="176" fontId="57" fillId="0" borderId="0" xfId="0" applyFont="1" applyAlignment="1">
      <alignment vertical="center"/>
    </xf>
    <xf numFmtId="176" fontId="57" fillId="0" borderId="0" xfId="0" applyFont="1" applyAlignment="1">
      <alignment horizontal="center" vertical="center"/>
    </xf>
    <xf numFmtId="176" fontId="58" fillId="0" borderId="0" xfId="0" applyFont="1" applyAlignment="1">
      <alignment vertical="center"/>
    </xf>
    <xf numFmtId="176" fontId="58" fillId="0" borderId="0" xfId="0" applyFont="1" applyAlignment="1">
      <alignment horizontal="center" vertical="center"/>
    </xf>
    <xf numFmtId="176" fontId="58" fillId="0" borderId="0" xfId="0" applyFont="1" applyFill="1" applyAlignment="1">
      <alignment horizontal="center" vertical="center"/>
    </xf>
    <xf numFmtId="49" fontId="0" fillId="0" borderId="0" xfId="0" applyNumberFormat="1" applyAlignment="1">
      <alignment horizontal="center" vertical="center"/>
    </xf>
    <xf numFmtId="181" fontId="0" fillId="0" borderId="0" xfId="0" applyNumberFormat="1" applyAlignment="1">
      <alignment vertical="center"/>
    </xf>
    <xf numFmtId="194" fontId="0" fillId="0" borderId="0" xfId="0" applyNumberFormat="1" applyAlignment="1">
      <alignment vertical="center"/>
    </xf>
    <xf numFmtId="181" fontId="59" fillId="0" borderId="0" xfId="0" applyNumberFormat="1" applyFont="1" applyAlignment="1">
      <alignment vertical="center"/>
    </xf>
    <xf numFmtId="0" fontId="60" fillId="13" borderId="298" xfId="0" applyNumberFormat="1" applyFont="1" applyFill="1" applyBorder="1" applyAlignment="1">
      <alignment horizontal="center" vertical="center" wrapText="1"/>
    </xf>
    <xf numFmtId="0" fontId="0" fillId="0" borderId="299" xfId="0" applyNumberFormat="1" applyBorder="1" applyAlignment="1"/>
    <xf numFmtId="181" fontId="0" fillId="0" borderId="299" xfId="0" applyNumberFormat="1" applyBorder="1" applyAlignment="1"/>
    <xf numFmtId="0" fontId="0" fillId="0" borderId="300" xfId="0" applyNumberFormat="1" applyBorder="1" applyAlignment="1"/>
    <xf numFmtId="176" fontId="61" fillId="20" borderId="301" xfId="0" applyFont="1" applyFill="1" applyBorder="1" applyAlignment="1">
      <alignment horizontal="center" vertical="center" wrapText="1"/>
    </xf>
    <xf numFmtId="0" fontId="0" fillId="0" borderId="275" xfId="0" applyNumberFormat="1" applyBorder="1" applyAlignment="1"/>
    <xf numFmtId="181" fontId="0" fillId="0" borderId="275" xfId="0" applyNumberFormat="1" applyBorder="1" applyAlignment="1"/>
    <xf numFmtId="0" fontId="0" fillId="0" borderId="276" xfId="0" applyNumberFormat="1" applyBorder="1" applyAlignment="1"/>
    <xf numFmtId="0" fontId="63" fillId="21" borderId="228" xfId="0" applyNumberFormat="1" applyFont="1" applyFill="1" applyBorder="1" applyAlignment="1">
      <alignment horizontal="center" vertical="center" wrapText="1"/>
    </xf>
    <xf numFmtId="176" fontId="63" fillId="21" borderId="229" xfId="0" applyFont="1" applyFill="1" applyBorder="1" applyAlignment="1">
      <alignment horizontal="center" vertical="center" wrapText="1"/>
    </xf>
    <xf numFmtId="194" fontId="64" fillId="21" borderId="229" xfId="0" applyNumberFormat="1" applyFont="1" applyFill="1" applyBorder="1" applyAlignment="1">
      <alignment horizontal="center" vertical="center" wrapText="1"/>
    </xf>
    <xf numFmtId="181" fontId="0" fillId="0" borderId="230" xfId="0" applyNumberFormat="1" applyBorder="1" applyAlignment="1"/>
    <xf numFmtId="0" fontId="0" fillId="0" borderId="230" xfId="0" applyNumberFormat="1" applyBorder="1" applyAlignment="1"/>
    <xf numFmtId="181" fontId="0" fillId="0" borderId="231" xfId="0" applyNumberFormat="1" applyBorder="1" applyAlignment="1"/>
    <xf numFmtId="194" fontId="64" fillId="21" borderId="229" xfId="0" applyNumberFormat="1" applyFont="1" applyFill="1" applyBorder="1" applyAlignment="1">
      <alignment horizontal="center" vertical="center"/>
    </xf>
    <xf numFmtId="0" fontId="64" fillId="21" borderId="229" xfId="0" applyNumberFormat="1" applyFont="1" applyFill="1" applyBorder="1" applyAlignment="1">
      <alignment horizontal="center" vertical="center" wrapText="1"/>
    </xf>
    <xf numFmtId="0" fontId="64" fillId="21" borderId="232" xfId="0" applyNumberFormat="1" applyFont="1" applyFill="1" applyBorder="1" applyAlignment="1">
      <alignment horizontal="center" vertical="center" wrapText="1"/>
    </xf>
    <xf numFmtId="0" fontId="0" fillId="0" borderId="233" xfId="0" applyNumberFormat="1" applyBorder="1" applyAlignment="1"/>
    <xf numFmtId="194" fontId="64" fillId="21" borderId="234" xfId="0" applyNumberFormat="1" applyFont="1" applyFill="1" applyBorder="1" applyAlignment="1">
      <alignment horizontal="center" vertical="center" wrapText="1"/>
    </xf>
    <xf numFmtId="181" fontId="64" fillId="21" borderId="234" xfId="0" applyNumberFormat="1" applyFont="1" applyFill="1" applyBorder="1" applyAlignment="1">
      <alignment horizontal="center" vertical="center" wrapText="1"/>
    </xf>
    <xf numFmtId="0" fontId="0" fillId="0" borderId="235" xfId="0" applyNumberFormat="1" applyBorder="1" applyAlignment="1"/>
    <xf numFmtId="0" fontId="65" fillId="20" borderId="298" xfId="0" applyNumberFormat="1" applyFont="1" applyFill="1" applyBorder="1" applyAlignment="1">
      <alignment horizontal="center" vertical="center" wrapText="1"/>
    </xf>
    <xf numFmtId="176" fontId="65" fillId="20" borderId="242" xfId="0" applyFont="1" applyFill="1" applyBorder="1" applyAlignment="1">
      <alignment horizontal="center" vertical="center" wrapText="1"/>
    </xf>
    <xf numFmtId="0" fontId="46" fillId="20" borderId="242" xfId="0" applyNumberFormat="1" applyFont="1" applyFill="1" applyBorder="1" applyAlignment="1">
      <alignment horizontal="center" vertical="center" wrapText="1"/>
    </xf>
    <xf numFmtId="49" fontId="46" fillId="22" borderId="294" xfId="0" applyNumberFormat="1" applyFont="1" applyFill="1" applyBorder="1" applyAlignment="1">
      <alignment horizontal="center" vertical="center" wrapText="1"/>
    </xf>
    <xf numFmtId="194" fontId="67" fillId="20" borderId="247" xfId="0" applyNumberFormat="1" applyFont="1" applyFill="1" applyBorder="1" applyAlignment="1">
      <alignment horizontal="center" vertical="center" wrapText="1"/>
    </xf>
    <xf numFmtId="181" fontId="67" fillId="20" borderId="247" xfId="0" applyNumberFormat="1" applyFont="1" applyFill="1" applyBorder="1" applyAlignment="1">
      <alignment horizontal="center" vertical="center" wrapText="1"/>
    </xf>
    <xf numFmtId="0" fontId="59" fillId="0" borderId="245" xfId="0" applyNumberFormat="1" applyFont="1" applyFill="1" applyBorder="1" applyAlignment="1">
      <alignment horizontal="center" vertical="center"/>
    </xf>
    <xf numFmtId="0" fontId="59" fillId="0" borderId="246" xfId="0" applyNumberFormat="1" applyFont="1" applyFill="1" applyBorder="1" applyAlignment="1">
      <alignment horizontal="center" vertical="center"/>
    </xf>
    <xf numFmtId="0" fontId="46" fillId="20" borderId="242" xfId="0" applyNumberFormat="1" applyFont="1" applyFill="1" applyBorder="1" applyAlignment="1">
      <alignment vertical="center" wrapText="1"/>
    </xf>
    <xf numFmtId="0" fontId="65" fillId="20" borderId="272" xfId="0" applyNumberFormat="1" applyFont="1" applyFill="1" applyBorder="1" applyAlignment="1">
      <alignment horizontal="center" vertical="center" wrapText="1"/>
    </xf>
    <xf numFmtId="176" fontId="65" fillId="20" borderId="270" xfId="0" applyFont="1" applyFill="1" applyBorder="1" applyAlignment="1">
      <alignment horizontal="center" vertical="center" wrapText="1"/>
    </xf>
    <xf numFmtId="0" fontId="46" fillId="20" borderId="270" xfId="0" applyNumberFormat="1" applyFont="1" applyFill="1" applyBorder="1" applyAlignment="1">
      <alignment horizontal="center" vertical="center" wrapText="1"/>
    </xf>
    <xf numFmtId="49" fontId="46" fillId="22" borderId="285" xfId="0" applyNumberFormat="1" applyFont="1" applyFill="1" applyBorder="1" applyAlignment="1">
      <alignment horizontal="center" vertical="center" wrapText="1"/>
    </xf>
    <xf numFmtId="0" fontId="65" fillId="20" borderId="301" xfId="0" applyNumberFormat="1" applyFont="1" applyFill="1" applyBorder="1" applyAlignment="1">
      <alignment horizontal="center" vertical="center" wrapText="1"/>
    </xf>
    <xf numFmtId="176" fontId="65" fillId="20" borderId="247" xfId="0" applyFont="1" applyFill="1" applyBorder="1" applyAlignment="1">
      <alignment horizontal="center" vertical="center" wrapText="1"/>
    </xf>
    <xf numFmtId="0" fontId="46" fillId="20" borderId="247" xfId="0" applyNumberFormat="1" applyFont="1" applyFill="1" applyBorder="1" applyAlignment="1">
      <alignment horizontal="center" vertical="center" wrapText="1"/>
    </xf>
    <xf numFmtId="49" fontId="46" fillId="22" borderId="297" xfId="0" applyNumberFormat="1" applyFont="1" applyFill="1" applyBorder="1" applyAlignment="1">
      <alignment horizontal="center" vertical="center"/>
    </xf>
    <xf numFmtId="0" fontId="68" fillId="0" borderId="245" xfId="0" applyNumberFormat="1" applyFont="1" applyFill="1" applyBorder="1" applyAlignment="1">
      <alignment horizontal="center" vertical="center"/>
    </xf>
    <xf numFmtId="0" fontId="46" fillId="20" borderId="247" xfId="0" applyNumberFormat="1" applyFont="1" applyFill="1" applyBorder="1" applyAlignment="1">
      <alignment vertical="center" wrapText="1"/>
    </xf>
    <xf numFmtId="0" fontId="46" fillId="22" borderId="247" xfId="0" applyNumberFormat="1" applyFont="1" applyFill="1" applyBorder="1" applyAlignment="1">
      <alignment horizontal="center" vertical="center" wrapText="1"/>
    </xf>
    <xf numFmtId="49" fontId="46" fillId="22" borderId="297" xfId="0" applyNumberFormat="1" applyFont="1" applyFill="1" applyBorder="1" applyAlignment="1">
      <alignment horizontal="center" vertical="center" wrapText="1"/>
    </xf>
    <xf numFmtId="0" fontId="46" fillId="22" borderId="247" xfId="0" applyNumberFormat="1" applyFont="1" applyFill="1" applyBorder="1" applyAlignment="1">
      <alignment vertical="center" wrapText="1"/>
    </xf>
    <xf numFmtId="49" fontId="46" fillId="20" borderId="297" xfId="0" applyNumberFormat="1" applyFont="1" applyFill="1" applyBorder="1" applyAlignment="1">
      <alignment horizontal="center" vertical="center" wrapText="1"/>
    </xf>
    <xf numFmtId="49" fontId="46" fillId="20" borderId="297" xfId="0" applyNumberFormat="1" applyFont="1" applyFill="1" applyBorder="1" applyAlignment="1">
      <alignment horizontal="center" vertical="center"/>
    </xf>
    <xf numFmtId="0" fontId="0" fillId="0" borderId="247" xfId="0" applyNumberFormat="1" applyBorder="1" applyAlignment="1"/>
    <xf numFmtId="0" fontId="48" fillId="20" borderId="247" xfId="0" applyNumberFormat="1" applyFont="1" applyFill="1" applyBorder="1" applyAlignment="1" applyProtection="1">
      <alignment horizontal="center" vertical="center" wrapText="1"/>
      <protection locked="0"/>
    </xf>
    <xf numFmtId="49" fontId="48" fillId="20" borderId="297" xfId="0" applyNumberFormat="1" applyFont="1" applyFill="1" applyBorder="1" applyAlignment="1">
      <alignment horizontal="center" vertical="center" wrapText="1"/>
    </xf>
    <xf numFmtId="49" fontId="48" fillId="22" borderId="247" xfId="0" applyNumberFormat="1" applyFont="1" applyFill="1" applyBorder="1" applyAlignment="1">
      <alignment horizontal="center" vertical="center" wrapText="1"/>
    </xf>
    <xf numFmtId="49" fontId="48" fillId="22" borderId="297" xfId="0" applyNumberFormat="1" applyFont="1" applyFill="1" applyBorder="1" applyAlignment="1">
      <alignment horizontal="center" vertical="center" wrapText="1"/>
    </xf>
    <xf numFmtId="49" fontId="48" fillId="20" borderId="247" xfId="0" applyNumberFormat="1" applyFont="1" applyFill="1" applyBorder="1" applyAlignment="1">
      <alignment horizontal="center" vertical="center" wrapText="1"/>
    </xf>
    <xf numFmtId="49" fontId="48" fillId="20" borderId="247" xfId="0" applyNumberFormat="1" applyFont="1" applyFill="1" applyBorder="1" applyAlignment="1">
      <alignment vertical="center" wrapText="1"/>
    </xf>
    <xf numFmtId="0" fontId="48" fillId="22" borderId="302" xfId="0" applyNumberFormat="1" applyFont="1" applyFill="1" applyBorder="1" applyAlignment="1">
      <alignment horizontal="center" vertical="center" wrapText="1"/>
    </xf>
    <xf numFmtId="49" fontId="48" fillId="22" borderId="303" xfId="0" applyNumberFormat="1" applyFont="1" applyFill="1" applyBorder="1" applyAlignment="1">
      <alignment horizontal="center" vertical="center" wrapText="1"/>
    </xf>
    <xf numFmtId="0" fontId="48" fillId="22" borderId="289" xfId="0" applyNumberFormat="1" applyFont="1" applyFill="1" applyBorder="1" applyAlignment="1">
      <alignment horizontal="center" vertical="center" wrapText="1"/>
    </xf>
    <xf numFmtId="0" fontId="65" fillId="0" borderId="283" xfId="0" applyNumberFormat="1" applyFont="1" applyBorder="1" applyAlignment="1">
      <alignment horizontal="center" vertical="center" wrapText="1"/>
    </xf>
    <xf numFmtId="176" fontId="65" fillId="13" borderId="248" xfId="0" applyFont="1" applyFill="1" applyBorder="1" applyAlignment="1">
      <alignment horizontal="center" vertical="center" wrapText="1"/>
    </xf>
    <xf numFmtId="0" fontId="46" fillId="7" borderId="248" xfId="0" applyNumberFormat="1" applyFont="1" applyFill="1" applyBorder="1" applyAlignment="1">
      <alignment horizontal="center" vertical="center" wrapText="1"/>
    </xf>
    <xf numFmtId="0" fontId="46" fillId="7" borderId="247" xfId="0" applyNumberFormat="1" applyFont="1" applyFill="1" applyBorder="1" applyAlignment="1">
      <alignment horizontal="center" vertical="center" wrapText="1"/>
    </xf>
    <xf numFmtId="49" fontId="46" fillId="7" borderId="247" xfId="0" applyNumberFormat="1" applyFont="1" applyFill="1" applyBorder="1" applyAlignment="1">
      <alignment horizontal="center" vertical="center"/>
    </xf>
    <xf numFmtId="194" fontId="78" fillId="13" borderId="270" xfId="0" applyNumberFormat="1" applyFont="1" applyFill="1" applyBorder="1" applyAlignment="1">
      <alignment horizontal="center" vertical="center" wrapText="1"/>
    </xf>
    <xf numFmtId="181" fontId="78" fillId="13" borderId="270" xfId="0" applyNumberFormat="1" applyFont="1" applyFill="1" applyBorder="1" applyAlignment="1">
      <alignment horizontal="center" vertical="center" wrapText="1"/>
    </xf>
    <xf numFmtId="0" fontId="59" fillId="0" borderId="270" xfId="0" applyNumberFormat="1" applyFont="1" applyFill="1" applyBorder="1" applyAlignment="1">
      <alignment horizontal="center" vertical="center"/>
    </xf>
    <xf numFmtId="0" fontId="59" fillId="0" borderId="273" xfId="0" applyNumberFormat="1" applyFont="1" applyFill="1" applyBorder="1" applyAlignment="1">
      <alignment horizontal="center" vertical="center"/>
    </xf>
    <xf numFmtId="0" fontId="46" fillId="7" borderId="247" xfId="0" applyNumberFormat="1" applyFont="1" applyFill="1" applyBorder="1" applyAlignment="1">
      <alignment vertical="center" wrapText="1"/>
    </xf>
    <xf numFmtId="0" fontId="65" fillId="0" borderId="264" xfId="0" applyNumberFormat="1" applyFont="1" applyBorder="1" applyAlignment="1">
      <alignment horizontal="center" vertical="center" wrapText="1"/>
    </xf>
    <xf numFmtId="176" fontId="65" fillId="13" borderId="265" xfId="0" applyFont="1" applyFill="1" applyBorder="1" applyAlignment="1">
      <alignment horizontal="center" vertical="center" wrapText="1"/>
    </xf>
    <xf numFmtId="0" fontId="46" fillId="7" borderId="265" xfId="0" applyNumberFormat="1" applyFont="1" applyFill="1" applyBorder="1" applyAlignment="1">
      <alignment horizontal="center" vertical="center" wrapText="1"/>
    </xf>
    <xf numFmtId="49" fontId="48" fillId="7" borderId="247" xfId="0" applyNumberFormat="1" applyFont="1" applyFill="1" applyBorder="1" applyAlignment="1">
      <alignment horizontal="center" vertical="center"/>
    </xf>
    <xf numFmtId="0" fontId="59" fillId="0" borderId="247" xfId="0" applyNumberFormat="1" applyFont="1" applyFill="1" applyBorder="1" applyAlignment="1">
      <alignment horizontal="center" vertical="center"/>
    </xf>
    <xf numFmtId="0" fontId="59" fillId="0" borderId="284" xfId="0" applyNumberFormat="1" applyFont="1" applyFill="1" applyBorder="1" applyAlignment="1">
      <alignment horizontal="center" vertical="center"/>
    </xf>
    <xf numFmtId="0" fontId="46" fillId="0" borderId="247" xfId="0" applyNumberFormat="1" applyFont="1" applyFill="1" applyBorder="1" applyAlignment="1">
      <alignment horizontal="center" vertical="center" wrapText="1"/>
    </xf>
    <xf numFmtId="49" fontId="46" fillId="0" borderId="247" xfId="0" applyNumberFormat="1" applyFont="1" applyFill="1" applyBorder="1" applyAlignment="1">
      <alignment horizontal="center" vertical="center" wrapText="1"/>
    </xf>
    <xf numFmtId="0" fontId="46" fillId="0" borderId="247" xfId="0" applyNumberFormat="1" applyFont="1" applyFill="1" applyBorder="1" applyAlignment="1">
      <alignment vertical="center" wrapText="1"/>
    </xf>
    <xf numFmtId="0" fontId="46" fillId="0" borderId="248" xfId="0" applyNumberFormat="1" applyFont="1" applyFill="1" applyBorder="1" applyAlignment="1">
      <alignment horizontal="center" vertical="center" wrapText="1"/>
    </xf>
    <xf numFmtId="0" fontId="46" fillId="0" borderId="270" xfId="0" applyNumberFormat="1" applyFont="1" applyFill="1" applyBorder="1" applyAlignment="1">
      <alignment horizontal="center" vertical="center" wrapText="1"/>
    </xf>
    <xf numFmtId="0" fontId="65" fillId="0" borderId="272" xfId="0" applyNumberFormat="1" applyFont="1" applyBorder="1" applyAlignment="1">
      <alignment horizontal="center" vertical="center" wrapText="1"/>
    </xf>
    <xf numFmtId="176" fontId="65" fillId="13" borderId="270" xfId="0" applyFont="1" applyFill="1" applyBorder="1" applyAlignment="1">
      <alignment horizontal="center" vertical="center" wrapText="1"/>
    </xf>
    <xf numFmtId="0" fontId="65" fillId="22" borderId="264" xfId="0" applyNumberFormat="1" applyFont="1" applyFill="1" applyBorder="1" applyAlignment="1">
      <alignment horizontal="center" vertical="center" wrapText="1"/>
    </xf>
    <xf numFmtId="176" fontId="65" fillId="22" borderId="265" xfId="0" applyFont="1" applyFill="1" applyBorder="1" applyAlignment="1">
      <alignment horizontal="center" vertical="center" wrapText="1"/>
    </xf>
    <xf numFmtId="0" fontId="46" fillId="22" borderId="248" xfId="0" applyNumberFormat="1" applyFont="1" applyFill="1" applyBorder="1" applyAlignment="1">
      <alignment horizontal="center" vertical="center" wrapText="1"/>
    </xf>
    <xf numFmtId="49" fontId="46" fillId="22" borderId="247" xfId="0" applyNumberFormat="1" applyFont="1" applyFill="1" applyBorder="1" applyAlignment="1">
      <alignment horizontal="center" vertical="center" wrapText="1"/>
    </xf>
    <xf numFmtId="194" fontId="78" fillId="22" borderId="247" xfId="0" applyNumberFormat="1" applyFont="1" applyFill="1" applyBorder="1" applyAlignment="1">
      <alignment horizontal="center" vertical="center" wrapText="1"/>
    </xf>
    <xf numFmtId="181" fontId="78" fillId="22" borderId="247" xfId="0" applyNumberFormat="1" applyFont="1" applyFill="1" applyBorder="1" applyAlignment="1">
      <alignment horizontal="center" vertical="center" wrapText="1"/>
    </xf>
    <xf numFmtId="0" fontId="46" fillId="22" borderId="265" xfId="0" applyNumberFormat="1" applyFont="1" applyFill="1" applyBorder="1" applyAlignment="1">
      <alignment horizontal="center" vertical="center" wrapText="1"/>
    </xf>
    <xf numFmtId="0" fontId="65" fillId="22" borderId="272" xfId="0" applyNumberFormat="1" applyFont="1" applyFill="1" applyBorder="1" applyAlignment="1">
      <alignment horizontal="center" vertical="center" wrapText="1"/>
    </xf>
    <xf numFmtId="176" fontId="65" fillId="22" borderId="270" xfId="0" applyFont="1" applyFill="1" applyBorder="1" applyAlignment="1">
      <alignment horizontal="center" vertical="center" wrapText="1"/>
    </xf>
    <xf numFmtId="176" fontId="65" fillId="0" borderId="301" xfId="0" applyFont="1" applyFill="1" applyBorder="1" applyAlignment="1">
      <alignment horizontal="center" vertical="center" wrapText="1"/>
    </xf>
    <xf numFmtId="176" fontId="65" fillId="0" borderId="247" xfId="0" applyFont="1" applyFill="1" applyBorder="1" applyAlignment="1">
      <alignment horizontal="center" vertical="center" wrapText="1"/>
    </xf>
    <xf numFmtId="194" fontId="79" fillId="0" borderId="247" xfId="0" applyNumberFormat="1" applyFont="1" applyFill="1" applyBorder="1" applyAlignment="1">
      <alignment horizontal="center" vertical="center" wrapText="1"/>
    </xf>
    <xf numFmtId="182" fontId="79" fillId="0" borderId="247" xfId="0" applyNumberFormat="1" applyFont="1" applyFill="1" applyBorder="1" applyAlignment="1">
      <alignment horizontal="center" vertical="center" wrapText="1"/>
    </xf>
    <xf numFmtId="176" fontId="59" fillId="0" borderId="247" xfId="0" applyNumberFormat="1" applyFont="1" applyFill="1" applyBorder="1" applyAlignment="1">
      <alignment horizontal="center" vertical="center"/>
    </xf>
    <xf numFmtId="0" fontId="46" fillId="0" borderId="265" xfId="0" applyNumberFormat="1" applyFont="1" applyFill="1" applyBorder="1" applyAlignment="1">
      <alignment horizontal="center" vertical="center" wrapText="1"/>
    </xf>
    <xf numFmtId="0" fontId="0" fillId="0" borderId="247" xfId="0" applyNumberFormat="1" applyFill="1" applyBorder="1" applyAlignment="1"/>
    <xf numFmtId="0" fontId="80" fillId="0" borderId="247" xfId="0" applyNumberFormat="1" applyFont="1" applyFill="1" applyBorder="1" applyAlignment="1">
      <alignment horizontal="center" vertical="center" wrapText="1"/>
    </xf>
    <xf numFmtId="176" fontId="65" fillId="22" borderId="301" xfId="0" applyFont="1" applyFill="1" applyBorder="1" applyAlignment="1">
      <alignment horizontal="center" vertical="center" wrapText="1"/>
    </xf>
    <xf numFmtId="176" fontId="65" fillId="22" borderId="247" xfId="0" applyFont="1" applyFill="1" applyBorder="1" applyAlignment="1">
      <alignment horizontal="center" vertical="center" wrapText="1"/>
    </xf>
    <xf numFmtId="0" fontId="0" fillId="22" borderId="247" xfId="0" applyNumberFormat="1" applyFill="1" applyBorder="1" applyAlignment="1"/>
    <xf numFmtId="0" fontId="46" fillId="22" borderId="270" xfId="0" applyNumberFormat="1" applyFont="1" applyFill="1" applyBorder="1" applyAlignment="1">
      <alignment horizontal="center" vertical="center" wrapText="1"/>
    </xf>
    <xf numFmtId="176" fontId="65" fillId="22" borderId="283" xfId="0" applyFont="1" applyFill="1" applyBorder="1" applyAlignment="1">
      <alignment horizontal="center" vertical="center" wrapText="1"/>
    </xf>
    <xf numFmtId="176" fontId="65" fillId="22" borderId="248" xfId="0" applyFont="1" applyFill="1" applyBorder="1" applyAlignment="1">
      <alignment horizontal="center" vertical="center" wrapText="1"/>
    </xf>
    <xf numFmtId="49" fontId="46" fillId="22" borderId="248" xfId="0" applyNumberFormat="1" applyFont="1" applyFill="1" applyBorder="1" applyAlignment="1">
      <alignment horizontal="center" vertical="center" wrapText="1"/>
    </xf>
    <xf numFmtId="176" fontId="59" fillId="0" borderId="248" xfId="0" applyNumberFormat="1" applyFont="1" applyFill="1" applyBorder="1" applyAlignment="1">
      <alignment horizontal="center" vertical="center"/>
    </xf>
    <xf numFmtId="0" fontId="59" fillId="0" borderId="304" xfId="0" applyNumberFormat="1" applyFont="1" applyFill="1" applyBorder="1" applyAlignment="1">
      <alignment horizontal="center" vertical="center"/>
    </xf>
    <xf numFmtId="0" fontId="46" fillId="0" borderId="291" xfId="0" applyNumberFormat="1" applyFont="1" applyFill="1" applyBorder="1" applyAlignment="1">
      <alignment horizontal="center" vertical="center" wrapText="1"/>
    </xf>
    <xf numFmtId="176" fontId="65" fillId="22" borderId="305" xfId="0" applyFont="1" applyFill="1" applyBorder="1" applyAlignment="1">
      <alignment horizontal="center" vertical="center" wrapText="1"/>
    </xf>
    <xf numFmtId="176" fontId="65" fillId="22" borderId="291" xfId="0" applyFont="1" applyFill="1" applyBorder="1" applyAlignment="1">
      <alignment horizontal="center" vertical="center" wrapText="1"/>
    </xf>
    <xf numFmtId="0" fontId="46" fillId="22" borderId="291" xfId="0" applyNumberFormat="1" applyFont="1" applyFill="1" applyBorder="1" applyAlignment="1">
      <alignment horizontal="center" vertical="center" wrapText="1"/>
    </xf>
    <xf numFmtId="0" fontId="46" fillId="22" borderId="292" xfId="0" applyNumberFormat="1" applyFont="1" applyFill="1" applyBorder="1" applyAlignment="1">
      <alignment horizontal="center" vertical="center" wrapText="1"/>
    </xf>
    <xf numFmtId="49" fontId="46" fillId="22" borderId="291" xfId="0" applyNumberFormat="1" applyFont="1" applyFill="1" applyBorder="1" applyAlignment="1">
      <alignment horizontal="center" vertical="center" wrapText="1"/>
    </xf>
    <xf numFmtId="176" fontId="59" fillId="0" borderId="291" xfId="0" applyNumberFormat="1" applyFont="1" applyFill="1" applyBorder="1" applyAlignment="1">
      <alignment horizontal="center" vertical="center"/>
    </xf>
    <xf numFmtId="0" fontId="59" fillId="0" borderId="293" xfId="0" applyNumberFormat="1" applyFont="1" applyFill="1" applyBorder="1" applyAlignment="1">
      <alignment horizontal="center" vertical="center"/>
    </xf>
    <xf numFmtId="176" fontId="57" fillId="0" borderId="0" xfId="0" applyFont="1" applyFill="1" applyAlignment="1" applyProtection="1">
      <alignment vertical="center"/>
      <protection locked="0"/>
    </xf>
    <xf numFmtId="176" fontId="57" fillId="0" borderId="0" xfId="0" applyFont="1" applyFill="1" applyAlignment="1" applyProtection="1">
      <alignment horizontal="center" vertical="center"/>
      <protection locked="0"/>
    </xf>
    <xf numFmtId="181" fontId="0" fillId="21" borderId="230" xfId="0" applyNumberFormat="1" applyFill="1" applyBorder="1" applyAlignment="1" applyProtection="1">
      <protection locked="0"/>
    </xf>
    <xf numFmtId="0" fontId="0" fillId="21" borderId="230" xfId="0" applyNumberFormat="1" applyFill="1" applyBorder="1" applyAlignment="1" applyProtection="1">
      <protection locked="0"/>
    </xf>
    <xf numFmtId="181" fontId="0" fillId="21" borderId="231" xfId="0" applyNumberFormat="1" applyFill="1" applyBorder="1" applyAlignment="1" applyProtection="1">
      <protection locked="0"/>
    </xf>
    <xf numFmtId="0" fontId="0" fillId="21" borderId="233" xfId="0" applyNumberFormat="1" applyFill="1" applyBorder="1" applyAlignment="1" applyProtection="1">
      <protection locked="0"/>
    </xf>
    <xf numFmtId="0" fontId="0" fillId="21" borderId="137" xfId="0" applyNumberFormat="1" applyFill="1" applyBorder="1" applyAlignment="1" applyProtection="1">
      <protection locked="0"/>
    </xf>
    <xf numFmtId="0" fontId="0" fillId="21" borderId="137" xfId="0" applyNumberFormat="1" applyFill="1" applyBorder="1" applyAlignment="1"/>
    <xf numFmtId="0" fontId="0" fillId="21" borderId="235" xfId="0" applyNumberFormat="1" applyFill="1" applyBorder="1" applyAlignment="1" applyProtection="1">
      <protection locked="0"/>
    </xf>
    <xf numFmtId="49" fontId="48" fillId="0" borderId="237" xfId="0" applyNumberFormat="1" applyFont="1" applyFill="1" applyBorder="1" applyAlignment="1">
      <alignment horizontal="center" vertical="center" wrapText="1"/>
    </xf>
    <xf numFmtId="0" fontId="59" fillId="0" borderId="237" xfId="0" applyNumberFormat="1" applyFont="1" applyFill="1" applyBorder="1" applyAlignment="1" applyProtection="1">
      <alignment horizontal="center" vertical="center"/>
      <protection locked="0"/>
    </xf>
    <xf numFmtId="49" fontId="48" fillId="0" borderId="239" xfId="0" applyNumberFormat="1" applyFont="1" applyFill="1" applyBorder="1" applyAlignment="1">
      <alignment horizontal="center" vertical="center" wrapText="1"/>
    </xf>
    <xf numFmtId="0" fontId="59" fillId="0" borderId="239" xfId="0" applyNumberFormat="1" applyFont="1" applyFill="1" applyBorder="1" applyAlignment="1" applyProtection="1">
      <alignment horizontal="center" vertical="center"/>
      <protection locked="0"/>
    </xf>
    <xf numFmtId="0" fontId="68" fillId="0" borderId="239" xfId="0" applyNumberFormat="1" applyFont="1" applyFill="1" applyBorder="1" applyAlignment="1" applyProtection="1">
      <alignment horizontal="center" vertical="center"/>
      <protection locked="0"/>
    </xf>
    <xf numFmtId="49" fontId="48" fillId="0" borderId="239" xfId="0" applyNumberFormat="1" applyFont="1" applyFill="1" applyBorder="1" applyAlignment="1">
      <alignment horizontal="center" vertical="center"/>
    </xf>
    <xf numFmtId="176" fontId="59" fillId="0" borderId="239" xfId="0" applyFont="1" applyBorder="1" applyAlignment="1" applyProtection="1">
      <alignment horizontal="center" vertical="center"/>
      <protection locked="0"/>
    </xf>
    <xf numFmtId="0" fontId="65" fillId="0" borderId="306" xfId="0" applyNumberFormat="1" applyFont="1" applyBorder="1" applyAlignment="1" applyProtection="1">
      <alignment horizontal="center" vertical="center" wrapText="1"/>
      <protection locked="0"/>
    </xf>
    <xf numFmtId="176" fontId="66" fillId="0" borderId="256" xfId="0" applyFont="1" applyFill="1" applyBorder="1" applyAlignment="1" applyProtection="1">
      <alignment horizontal="center" vertical="center" wrapText="1"/>
      <protection locked="0"/>
    </xf>
    <xf numFmtId="0" fontId="66" fillId="0" borderId="256" xfId="0" applyNumberFormat="1" applyFont="1" applyFill="1" applyBorder="1" applyAlignment="1" applyProtection="1">
      <alignment horizontal="center" vertical="center" wrapText="1"/>
      <protection locked="0"/>
    </xf>
    <xf numFmtId="49" fontId="48" fillId="0" borderId="249" xfId="0" applyNumberFormat="1" applyFont="1" applyFill="1" applyBorder="1" applyAlignment="1">
      <alignment horizontal="center" vertical="center" wrapText="1"/>
    </xf>
    <xf numFmtId="176" fontId="59" fillId="0" borderId="249" xfId="0" applyFont="1" applyBorder="1" applyAlignment="1" applyProtection="1">
      <alignment horizontal="center" vertical="center"/>
      <protection locked="0"/>
    </xf>
    <xf numFmtId="176" fontId="42" fillId="0" borderId="236" xfId="0" applyFont="1" applyBorder="1" applyAlignment="1" applyProtection="1">
      <alignment horizontal="center" vertical="center"/>
      <protection locked="0"/>
    </xf>
    <xf numFmtId="176" fontId="66" fillId="0" borderId="307" xfId="0" applyFont="1" applyFill="1" applyBorder="1" applyAlignment="1" applyProtection="1">
      <alignment horizontal="center" vertical="center"/>
      <protection locked="0"/>
    </xf>
    <xf numFmtId="176" fontId="66" fillId="0" borderId="307" xfId="0" applyFont="1" applyFill="1" applyBorder="1" applyAlignment="1" applyProtection="1">
      <alignment horizontal="center" vertical="center" wrapText="1"/>
      <protection locked="0"/>
    </xf>
    <xf numFmtId="176" fontId="48" fillId="0" borderId="237" xfId="0" applyFont="1" applyFill="1" applyBorder="1" applyAlignment="1">
      <alignment horizontal="center" vertical="center"/>
    </xf>
    <xf numFmtId="194" fontId="67" fillId="13" borderId="237" xfId="0" applyNumberFormat="1" applyFont="1" applyFill="1" applyBorder="1" applyAlignment="1" applyProtection="1">
      <alignment horizontal="center" vertical="center" wrapText="1"/>
      <protection locked="0"/>
    </xf>
    <xf numFmtId="181" fontId="67" fillId="13" borderId="237" xfId="0" applyNumberFormat="1" applyFont="1" applyFill="1" applyBorder="1" applyAlignment="1" applyProtection="1">
      <alignment horizontal="center" vertical="center" wrapText="1"/>
      <protection locked="0"/>
    </xf>
    <xf numFmtId="176" fontId="59" fillId="0" borderId="237" xfId="0" applyFont="1" applyBorder="1" applyAlignment="1" applyProtection="1">
      <alignment horizontal="center" vertical="center"/>
      <protection locked="0"/>
    </xf>
    <xf numFmtId="176" fontId="59" fillId="0" borderId="241" xfId="0" applyFont="1" applyBorder="1" applyAlignment="1" applyProtection="1">
      <alignment horizontal="center" vertical="center"/>
      <protection locked="0"/>
    </xf>
    <xf numFmtId="176" fontId="42" fillId="0" borderId="306" xfId="0" applyFont="1" applyBorder="1" applyAlignment="1" applyProtection="1">
      <alignment horizontal="center" vertical="center"/>
      <protection locked="0"/>
    </xf>
    <xf numFmtId="176" fontId="66" fillId="0" borderId="308" xfId="0" applyFont="1" applyFill="1" applyBorder="1" applyAlignment="1" applyProtection="1">
      <alignment horizontal="center" vertical="center"/>
      <protection locked="0"/>
    </xf>
    <xf numFmtId="176" fontId="66" fillId="0" borderId="308" xfId="0" applyFont="1" applyFill="1" applyBorder="1" applyAlignment="1" applyProtection="1">
      <alignment horizontal="center" vertical="center" wrapText="1"/>
      <protection locked="0"/>
    </xf>
    <xf numFmtId="176" fontId="48" fillId="0" borderId="256" xfId="0" applyFont="1" applyFill="1" applyBorder="1" applyAlignment="1">
      <alignment horizontal="center" vertical="center"/>
    </xf>
    <xf numFmtId="194" fontId="67" fillId="13" borderId="256" xfId="0" applyNumberFormat="1" applyFont="1" applyFill="1" applyBorder="1" applyAlignment="1" applyProtection="1">
      <alignment horizontal="center" vertical="center" wrapText="1"/>
      <protection locked="0"/>
    </xf>
    <xf numFmtId="181" fontId="67" fillId="13" borderId="256" xfId="0" applyNumberFormat="1" applyFont="1" applyFill="1" applyBorder="1" applyAlignment="1" applyProtection="1">
      <alignment horizontal="center" vertical="center" wrapText="1"/>
      <protection locked="0"/>
    </xf>
    <xf numFmtId="176" fontId="59" fillId="0" borderId="256" xfId="0" applyFont="1" applyBorder="1" applyAlignment="1" applyProtection="1">
      <alignment horizontal="center" vertical="center"/>
      <protection locked="0"/>
    </xf>
    <xf numFmtId="176" fontId="59" fillId="0" borderId="257" xfId="0" applyFont="1" applyBorder="1" applyAlignment="1" applyProtection="1">
      <alignment horizontal="center" vertical="center"/>
      <protection locked="0"/>
    </xf>
    <xf numFmtId="176" fontId="1" fillId="0" borderId="0" xfId="0" applyNumberFormat="1" applyFont="1">
      <alignment vertical="center"/>
    </xf>
    <xf numFmtId="176" fontId="41" fillId="0" borderId="0" xfId="0" applyNumberFormat="1" applyFont="1" applyFill="1">
      <alignment vertical="center"/>
    </xf>
    <xf numFmtId="176" fontId="59" fillId="0" borderId="0" xfId="0" applyNumberFormat="1" applyFont="1" applyFill="1">
      <alignment vertical="center"/>
    </xf>
    <xf numFmtId="176" fontId="59" fillId="0" borderId="0" xfId="0" applyNumberFormat="1" applyFont="1" applyFill="1" applyAlignment="1">
      <alignment horizontal="center" vertical="center"/>
    </xf>
    <xf numFmtId="176" fontId="10" fillId="0" borderId="0" xfId="0" applyNumberFormat="1" applyFont="1">
      <alignment vertical="center"/>
    </xf>
    <xf numFmtId="176" fontId="10" fillId="0" borderId="0" xfId="0" applyNumberFormat="1" applyFont="1" applyAlignment="1">
      <alignment horizontal="center" vertical="center"/>
    </xf>
    <xf numFmtId="49" fontId="10" fillId="0" borderId="0" xfId="0" applyNumberFormat="1" applyFont="1" applyAlignment="1">
      <alignment horizontal="center" vertical="center"/>
    </xf>
    <xf numFmtId="194" fontId="1" fillId="0" borderId="0" xfId="0" applyNumberFormat="1" applyFont="1">
      <alignment vertical="center"/>
    </xf>
    <xf numFmtId="181" fontId="1" fillId="0" borderId="0" xfId="0" applyNumberFormat="1" applyFont="1">
      <alignment vertical="center"/>
    </xf>
    <xf numFmtId="0" fontId="60" fillId="0" borderId="253" xfId="0" applyNumberFormat="1" applyFont="1" applyFill="1" applyBorder="1" applyAlignment="1">
      <alignment horizontal="center" vertical="center" wrapText="1"/>
    </xf>
    <xf numFmtId="0" fontId="60" fillId="0" borderId="237" xfId="0" applyNumberFormat="1" applyFont="1" applyFill="1" applyBorder="1" applyAlignment="1">
      <alignment horizontal="center" vertical="center" wrapText="1"/>
    </xf>
    <xf numFmtId="49" fontId="60" fillId="0" borderId="237" xfId="0" applyNumberFormat="1" applyFont="1" applyFill="1" applyBorder="1" applyAlignment="1">
      <alignment horizontal="center" vertical="center" wrapText="1"/>
    </xf>
    <xf numFmtId="194" fontId="60" fillId="0" borderId="237" xfId="0" applyNumberFormat="1" applyFont="1" applyFill="1" applyBorder="1" applyAlignment="1">
      <alignment horizontal="center" vertical="center" wrapText="1"/>
    </xf>
    <xf numFmtId="181" fontId="60" fillId="0" borderId="237" xfId="0" applyNumberFormat="1" applyFont="1" applyFill="1" applyBorder="1" applyAlignment="1">
      <alignment horizontal="center" vertical="center" wrapText="1"/>
    </xf>
    <xf numFmtId="0" fontId="60" fillId="0" borderId="241" xfId="0" applyNumberFormat="1" applyFont="1" applyFill="1" applyBorder="1" applyAlignment="1">
      <alignment horizontal="center" vertical="center" wrapText="1"/>
    </xf>
    <xf numFmtId="0" fontId="60" fillId="0" borderId="254" xfId="0" applyNumberFormat="1" applyFont="1" applyFill="1" applyBorder="1" applyAlignment="1">
      <alignment horizontal="center" vertical="center"/>
    </xf>
    <xf numFmtId="0" fontId="60" fillId="0" borderId="239" xfId="0" applyNumberFormat="1" applyFont="1" applyFill="1" applyBorder="1" applyAlignment="1">
      <alignment horizontal="center" vertical="center"/>
    </xf>
    <xf numFmtId="49" fontId="60" fillId="0" borderId="239" xfId="0" applyNumberFormat="1" applyFont="1" applyFill="1" applyBorder="1" applyAlignment="1">
      <alignment horizontal="center" vertical="center"/>
    </xf>
    <xf numFmtId="194" fontId="60" fillId="0" borderId="239" xfId="0" applyNumberFormat="1" applyFont="1" applyFill="1" applyBorder="1" applyAlignment="1">
      <alignment horizontal="center" vertical="center"/>
    </xf>
    <xf numFmtId="181" fontId="60" fillId="0" borderId="239" xfId="0" applyNumberFormat="1" applyFont="1" applyFill="1" applyBorder="1" applyAlignment="1">
      <alignment horizontal="center" vertical="center"/>
    </xf>
    <xf numFmtId="0" fontId="60" fillId="0" borderId="246" xfId="0" applyNumberFormat="1" applyFont="1" applyFill="1" applyBorder="1" applyAlignment="1">
      <alignment horizontal="center" vertical="center"/>
    </xf>
    <xf numFmtId="0" fontId="62" fillId="7" borderId="254" xfId="0" applyNumberFormat="1" applyFont="1" applyFill="1" applyBorder="1" applyAlignment="1" applyProtection="1">
      <alignment horizontal="left" vertical="center" wrapText="1"/>
      <protection locked="0"/>
    </xf>
    <xf numFmtId="0" fontId="62" fillId="7" borderId="239" xfId="0" applyNumberFormat="1" applyFont="1" applyFill="1" applyBorder="1" applyAlignment="1" applyProtection="1">
      <alignment horizontal="left" vertical="center" wrapText="1"/>
      <protection locked="0"/>
    </xf>
    <xf numFmtId="0" fontId="62" fillId="7" borderId="239" xfId="0" applyNumberFormat="1" applyFont="1" applyFill="1" applyBorder="1" applyAlignment="1" applyProtection="1">
      <alignment horizontal="left" vertical="center" wrapText="1"/>
    </xf>
    <xf numFmtId="49" fontId="62" fillId="7" borderId="239" xfId="0" applyNumberFormat="1" applyFont="1" applyFill="1" applyBorder="1" applyAlignment="1" applyProtection="1">
      <alignment horizontal="center" vertical="center" wrapText="1"/>
    </xf>
    <xf numFmtId="194" fontId="62" fillId="7" borderId="239" xfId="0" applyNumberFormat="1" applyFont="1" applyFill="1" applyBorder="1" applyAlignment="1" applyProtection="1">
      <alignment horizontal="left" vertical="center" wrapText="1"/>
      <protection locked="0"/>
    </xf>
    <xf numFmtId="181" fontId="62" fillId="7" borderId="239" xfId="0" applyNumberFormat="1" applyFont="1" applyFill="1" applyBorder="1" applyAlignment="1" applyProtection="1">
      <alignment horizontal="left" vertical="center" wrapText="1"/>
      <protection locked="0"/>
    </xf>
    <xf numFmtId="0" fontId="62" fillId="7" borderId="246" xfId="0" applyNumberFormat="1" applyFont="1" applyFill="1" applyBorder="1" applyAlignment="1" applyProtection="1">
      <alignment horizontal="left" vertical="center" wrapText="1"/>
      <protection locked="0"/>
    </xf>
    <xf numFmtId="0" fontId="64" fillId="21" borderId="309" xfId="0" applyNumberFormat="1" applyFont="1" applyFill="1" applyBorder="1" applyAlignment="1">
      <alignment horizontal="center" vertical="center" wrapText="1"/>
    </xf>
    <xf numFmtId="176" fontId="64" fillId="21" borderId="310" xfId="0" applyNumberFormat="1" applyFont="1" applyFill="1" applyBorder="1" applyAlignment="1">
      <alignment horizontal="center" vertical="center"/>
    </xf>
    <xf numFmtId="0" fontId="64" fillId="21" borderId="310" xfId="0" applyNumberFormat="1" applyFont="1" applyFill="1" applyBorder="1" applyAlignment="1">
      <alignment horizontal="center" vertical="center" wrapText="1"/>
    </xf>
    <xf numFmtId="49" fontId="64" fillId="21" borderId="310" xfId="0" applyNumberFormat="1" applyFont="1" applyFill="1" applyBorder="1" applyAlignment="1">
      <alignment horizontal="center" vertical="center" wrapText="1"/>
    </xf>
    <xf numFmtId="194" fontId="64" fillId="21" borderId="310" xfId="0" applyNumberFormat="1" applyFont="1" applyFill="1" applyBorder="1" applyAlignment="1">
      <alignment horizontal="center" vertical="center" wrapText="1"/>
    </xf>
    <xf numFmtId="181" fontId="64" fillId="21" borderId="310" xfId="0" applyNumberFormat="1" applyFont="1" applyFill="1" applyBorder="1" applyAlignment="1">
      <alignment horizontal="center" vertical="center" wrapText="1"/>
    </xf>
    <xf numFmtId="194" fontId="64" fillId="21" borderId="310" xfId="0" applyNumberFormat="1" applyFont="1" applyFill="1" applyBorder="1" applyAlignment="1">
      <alignment horizontal="center" vertical="center"/>
    </xf>
    <xf numFmtId="181" fontId="64" fillId="21" borderId="310" xfId="0" applyNumberFormat="1" applyFont="1" applyFill="1" applyBorder="1" applyAlignment="1">
      <alignment horizontal="center" vertical="center"/>
    </xf>
    <xf numFmtId="0" fontId="64" fillId="21" borderId="311" xfId="0" applyNumberFormat="1" applyFont="1" applyFill="1" applyBorder="1" applyAlignment="1">
      <alignment horizontal="center" vertical="center" wrapText="1"/>
    </xf>
    <xf numFmtId="0" fontId="64" fillId="21" borderId="312" xfId="0" applyNumberFormat="1" applyFont="1" applyFill="1" applyBorder="1" applyAlignment="1">
      <alignment horizontal="center" vertical="center" wrapText="1"/>
    </xf>
    <xf numFmtId="176" fontId="64" fillId="21" borderId="313" xfId="0" applyNumberFormat="1" applyFont="1" applyFill="1" applyBorder="1" applyAlignment="1">
      <alignment horizontal="center" vertical="center"/>
    </xf>
    <xf numFmtId="0" fontId="64" fillId="21" borderId="313" xfId="0" applyNumberFormat="1" applyFont="1" applyFill="1" applyBorder="1" applyAlignment="1">
      <alignment horizontal="center" vertical="center" wrapText="1"/>
    </xf>
    <xf numFmtId="49" fontId="64" fillId="21" borderId="313" xfId="0" applyNumberFormat="1" applyFont="1" applyFill="1" applyBorder="1" applyAlignment="1">
      <alignment horizontal="center" vertical="center" wrapText="1"/>
    </xf>
    <xf numFmtId="194" fontId="64" fillId="21" borderId="313" xfId="0" applyNumberFormat="1" applyFont="1" applyFill="1" applyBorder="1" applyAlignment="1">
      <alignment horizontal="center" vertical="center" wrapText="1"/>
    </xf>
    <xf numFmtId="181" fontId="64" fillId="21" borderId="313" xfId="0" applyNumberFormat="1" applyFont="1" applyFill="1" applyBorder="1" applyAlignment="1">
      <alignment horizontal="center" vertical="center" wrapText="1"/>
    </xf>
    <xf numFmtId="0" fontId="64" fillId="21" borderId="313" xfId="0" applyNumberFormat="1" applyFont="1" applyFill="1" applyBorder="1" applyAlignment="1">
      <alignment horizontal="center" vertical="center"/>
    </xf>
    <xf numFmtId="0" fontId="64" fillId="21" borderId="314" xfId="0" applyNumberFormat="1" applyFont="1" applyFill="1" applyBorder="1" applyAlignment="1">
      <alignment horizontal="center" vertical="center"/>
    </xf>
    <xf numFmtId="0" fontId="66" fillId="0" borderId="254" xfId="0" applyNumberFormat="1" applyFont="1" applyFill="1" applyBorder="1" applyAlignment="1">
      <alignment horizontal="center" vertical="center" wrapText="1"/>
    </xf>
    <xf numFmtId="176" fontId="66" fillId="0" borderId="239" xfId="0" applyNumberFormat="1" applyFont="1" applyFill="1" applyBorder="1" applyAlignment="1">
      <alignment horizontal="center" vertical="center"/>
    </xf>
    <xf numFmtId="176" fontId="66" fillId="0" borderId="239" xfId="0" applyNumberFormat="1" applyFont="1" applyFill="1" applyBorder="1" applyAlignment="1">
      <alignment horizontal="center" vertical="center" wrapText="1"/>
    </xf>
    <xf numFmtId="0" fontId="66" fillId="0" borderId="239" xfId="0" applyNumberFormat="1" applyFont="1" applyFill="1" applyBorder="1" applyAlignment="1" applyProtection="1">
      <alignment horizontal="center" vertical="center" wrapText="1"/>
    </xf>
    <xf numFmtId="49" fontId="66" fillId="0" borderId="239" xfId="0" applyNumberFormat="1" applyFont="1" applyFill="1" applyBorder="1" applyAlignment="1" applyProtection="1">
      <alignment horizontal="center" vertical="center" wrapText="1"/>
    </xf>
    <xf numFmtId="194" fontId="68" fillId="0" borderId="239" xfId="0" applyNumberFormat="1" applyFont="1" applyFill="1" applyBorder="1" applyAlignment="1" applyProtection="1">
      <alignment horizontal="center" vertical="center" wrapText="1"/>
    </xf>
    <xf numFmtId="181" fontId="68" fillId="0" borderId="239" xfId="0" applyNumberFormat="1" applyFont="1" applyFill="1" applyBorder="1" applyAlignment="1" applyProtection="1">
      <alignment horizontal="center" vertical="center" wrapText="1"/>
    </xf>
    <xf numFmtId="0" fontId="43" fillId="22" borderId="254" xfId="0" applyNumberFormat="1" applyFont="1" applyFill="1" applyBorder="1" applyAlignment="1">
      <alignment horizontal="center" vertical="center"/>
    </xf>
    <xf numFmtId="0" fontId="43" fillId="22" borderId="239" xfId="0" applyNumberFormat="1" applyFont="1" applyFill="1" applyBorder="1" applyAlignment="1">
      <alignment horizontal="center" vertical="center"/>
    </xf>
    <xf numFmtId="0" fontId="43" fillId="22" borderId="239" xfId="0" applyNumberFormat="1" applyFont="1" applyFill="1" applyBorder="1" applyAlignment="1">
      <alignment horizontal="center" vertical="center" wrapText="1"/>
    </xf>
    <xf numFmtId="194" fontId="68" fillId="22" borderId="239" xfId="0" applyNumberFormat="1" applyFont="1" applyFill="1" applyBorder="1" applyAlignment="1">
      <alignment horizontal="center" vertical="center"/>
    </xf>
    <xf numFmtId="181" fontId="68" fillId="22" borderId="239" xfId="0" applyNumberFormat="1" applyFont="1" applyFill="1" applyBorder="1" applyAlignment="1">
      <alignment horizontal="center" vertical="center"/>
    </xf>
    <xf numFmtId="0" fontId="59" fillId="22" borderId="239" xfId="0" applyNumberFormat="1" applyFont="1" applyFill="1" applyBorder="1" applyAlignment="1">
      <alignment horizontal="center" vertical="center"/>
    </xf>
    <xf numFmtId="0" fontId="59" fillId="22" borderId="246" xfId="0" applyNumberFormat="1" applyFont="1" applyFill="1" applyBorder="1" applyAlignment="1">
      <alignment horizontal="center" vertical="center"/>
    </xf>
    <xf numFmtId="0" fontId="46" fillId="0" borderId="286" xfId="0" applyNumberFormat="1" applyFont="1" applyFill="1" applyBorder="1" applyAlignment="1">
      <alignment vertical="center" wrapText="1"/>
    </xf>
    <xf numFmtId="0" fontId="43" fillId="0" borderId="254" xfId="0" applyNumberFormat="1" applyFont="1" applyFill="1" applyBorder="1" applyAlignment="1">
      <alignment horizontal="center" vertical="center"/>
    </xf>
    <xf numFmtId="176" fontId="43" fillId="0" borderId="239" xfId="0" applyNumberFormat="1" applyFont="1" applyFill="1" applyBorder="1" applyAlignment="1">
      <alignment horizontal="center" vertical="center" wrapText="1"/>
    </xf>
    <xf numFmtId="0" fontId="43" fillId="0" borderId="239" xfId="0" applyNumberFormat="1" applyFont="1" applyFill="1" applyBorder="1" applyAlignment="1">
      <alignment horizontal="center" vertical="center" wrapText="1"/>
    </xf>
    <xf numFmtId="194" fontId="59" fillId="0" borderId="239" xfId="0" applyNumberFormat="1" applyFont="1" applyFill="1" applyBorder="1" applyAlignment="1">
      <alignment horizontal="center" vertical="center"/>
    </xf>
    <xf numFmtId="181" fontId="59" fillId="0" borderId="239" xfId="0" applyNumberFormat="1" applyFont="1" applyFill="1" applyBorder="1" applyAlignment="1">
      <alignment horizontal="center" vertical="center"/>
    </xf>
    <xf numFmtId="0" fontId="59" fillId="0" borderId="239" xfId="0" applyNumberFormat="1" applyFont="1" applyFill="1" applyBorder="1" applyAlignment="1">
      <alignment horizontal="center" vertical="center"/>
    </xf>
    <xf numFmtId="176" fontId="43" fillId="22" borderId="254" xfId="0" applyNumberFormat="1" applyFont="1" applyFill="1" applyBorder="1" applyAlignment="1">
      <alignment horizontal="center" vertical="center"/>
    </xf>
    <xf numFmtId="176" fontId="43" fillId="22" borderId="239" xfId="0" applyNumberFormat="1" applyFont="1" applyFill="1" applyBorder="1" applyAlignment="1">
      <alignment horizontal="center" vertical="center"/>
    </xf>
    <xf numFmtId="176" fontId="59" fillId="22" borderId="239" xfId="0" applyNumberFormat="1" applyFont="1" applyFill="1" applyBorder="1" applyAlignment="1">
      <alignment horizontal="center" vertical="center"/>
    </xf>
    <xf numFmtId="176" fontId="43" fillId="0" borderId="254" xfId="0" applyNumberFormat="1" applyFont="1" applyFill="1" applyBorder="1" applyAlignment="1">
      <alignment horizontal="center" vertical="center"/>
    </xf>
    <xf numFmtId="176" fontId="43" fillId="0" borderId="239" xfId="0" applyNumberFormat="1" applyFont="1" applyFill="1" applyBorder="1" applyAlignment="1">
      <alignment horizontal="center" vertical="center"/>
    </xf>
    <xf numFmtId="176" fontId="59" fillId="0" borderId="239" xfId="0" applyNumberFormat="1" applyFont="1" applyFill="1" applyBorder="1" applyAlignment="1">
      <alignment horizontal="center" vertical="center"/>
    </xf>
    <xf numFmtId="176" fontId="43" fillId="22" borderId="239" xfId="0" applyNumberFormat="1" applyFont="1" applyFill="1" applyBorder="1" applyAlignment="1">
      <alignment horizontal="center" vertical="center" wrapText="1"/>
    </xf>
    <xf numFmtId="182" fontId="43" fillId="22" borderId="239" xfId="0" applyNumberFormat="1" applyFont="1" applyFill="1" applyBorder="1" applyAlignment="1" applyProtection="1">
      <alignment horizontal="center" vertical="center" wrapText="1"/>
      <protection locked="0"/>
    </xf>
    <xf numFmtId="49" fontId="66" fillId="22" borderId="239" xfId="0" applyNumberFormat="1" applyFont="1" applyFill="1" applyBorder="1" applyAlignment="1" applyProtection="1">
      <alignment horizontal="center" vertical="center" wrapText="1"/>
    </xf>
    <xf numFmtId="0" fontId="42" fillId="22" borderId="239" xfId="0" applyNumberFormat="1" applyFont="1" applyFill="1" applyBorder="1" applyAlignment="1" applyProtection="1">
      <alignment horizontal="center" vertical="center"/>
      <protection locked="0"/>
    </xf>
    <xf numFmtId="0" fontId="42" fillId="22" borderId="246" xfId="0" applyNumberFormat="1" applyFont="1" applyFill="1" applyBorder="1" applyAlignment="1" applyProtection="1">
      <alignment horizontal="center" vertical="center"/>
      <protection locked="0"/>
    </xf>
    <xf numFmtId="182" fontId="43" fillId="0" borderId="239" xfId="0" applyNumberFormat="1" applyFont="1" applyFill="1" applyBorder="1" applyAlignment="1" applyProtection="1">
      <alignment horizontal="center" vertical="center" wrapText="1"/>
      <protection locked="0"/>
    </xf>
    <xf numFmtId="194" fontId="68" fillId="0" borderId="239" xfId="0" applyNumberFormat="1" applyFont="1" applyFill="1" applyBorder="1" applyAlignment="1">
      <alignment horizontal="center" vertical="center"/>
    </xf>
    <xf numFmtId="181" fontId="68" fillId="0" borderId="239" xfId="0" applyNumberFormat="1" applyFont="1" applyFill="1" applyBorder="1" applyAlignment="1">
      <alignment horizontal="center" vertical="center"/>
    </xf>
    <xf numFmtId="49" fontId="43" fillId="22" borderId="239" xfId="0" applyNumberFormat="1" applyFont="1" applyFill="1" applyBorder="1" applyAlignment="1" applyProtection="1">
      <alignment horizontal="center" vertical="center" wrapText="1"/>
    </xf>
    <xf numFmtId="49" fontId="43" fillId="0" borderId="239" xfId="0" applyNumberFormat="1" applyFont="1" applyFill="1" applyBorder="1" applyAlignment="1" applyProtection="1">
      <alignment horizontal="center" vertical="center" wrapText="1"/>
    </xf>
    <xf numFmtId="0" fontId="66" fillId="22" borderId="254" xfId="0" applyNumberFormat="1" applyFont="1" applyFill="1" applyBorder="1" applyAlignment="1">
      <alignment horizontal="center" vertical="center" wrapText="1"/>
    </xf>
    <xf numFmtId="176" fontId="66" fillId="22" borderId="239" xfId="0" applyNumberFormat="1" applyFont="1" applyFill="1" applyBorder="1" applyAlignment="1">
      <alignment horizontal="center" vertical="center"/>
    </xf>
    <xf numFmtId="176" fontId="66" fillId="22" borderId="239" xfId="0" applyNumberFormat="1" applyFont="1" applyFill="1" applyBorder="1" applyAlignment="1">
      <alignment horizontal="center" vertical="center" wrapText="1"/>
    </xf>
    <xf numFmtId="0" fontId="66" fillId="22" borderId="239" xfId="0" applyNumberFormat="1" applyFont="1" applyFill="1" applyBorder="1" applyAlignment="1" applyProtection="1">
      <alignment horizontal="center" vertical="center" wrapText="1"/>
    </xf>
    <xf numFmtId="194" fontId="68" fillId="22" borderId="239" xfId="0" applyNumberFormat="1" applyFont="1" applyFill="1" applyBorder="1" applyAlignment="1" applyProtection="1">
      <alignment horizontal="center" vertical="center"/>
      <protection locked="0"/>
    </xf>
    <xf numFmtId="181" fontId="68" fillId="22" borderId="239" xfId="0" applyNumberFormat="1" applyFont="1" applyFill="1" applyBorder="1" applyAlignment="1" applyProtection="1">
      <alignment horizontal="center" vertical="center"/>
      <protection locked="0"/>
    </xf>
    <xf numFmtId="0" fontId="59" fillId="22" borderId="239" xfId="0" applyNumberFormat="1" applyFont="1" applyFill="1" applyBorder="1" applyAlignment="1" applyProtection="1">
      <alignment horizontal="center" vertical="center"/>
      <protection locked="0"/>
    </xf>
    <xf numFmtId="0" fontId="59" fillId="22" borderId="246" xfId="0" applyNumberFormat="1" applyFont="1" applyFill="1" applyBorder="1" applyAlignment="1" applyProtection="1">
      <alignment horizontal="center" vertical="center"/>
      <protection locked="0"/>
    </xf>
    <xf numFmtId="176" fontId="43" fillId="22" borderId="255" xfId="0" applyNumberFormat="1" applyFont="1" applyFill="1" applyBorder="1" applyAlignment="1">
      <alignment horizontal="center" vertical="center"/>
    </xf>
    <xf numFmtId="176" fontId="43" fillId="22" borderId="256" xfId="0" applyNumberFormat="1" applyFont="1" applyFill="1" applyBorder="1" applyAlignment="1">
      <alignment horizontal="center" vertical="center"/>
    </xf>
    <xf numFmtId="176" fontId="43" fillId="22" borderId="256" xfId="0" applyNumberFormat="1" applyFont="1" applyFill="1" applyBorder="1" applyAlignment="1">
      <alignment horizontal="center" vertical="center" wrapText="1"/>
    </xf>
    <xf numFmtId="0" fontId="66" fillId="22" borderId="256" xfId="0" applyNumberFormat="1" applyFont="1" applyFill="1" applyBorder="1" applyAlignment="1" applyProtection="1">
      <alignment horizontal="center" vertical="center" wrapText="1"/>
    </xf>
    <xf numFmtId="49" fontId="43" fillId="22" borderId="256" xfId="0" applyNumberFormat="1" applyFont="1" applyFill="1" applyBorder="1" applyAlignment="1">
      <alignment horizontal="center" vertical="center" wrapText="1"/>
    </xf>
    <xf numFmtId="0" fontId="42" fillId="22" borderId="256" xfId="0" applyNumberFormat="1" applyFont="1" applyFill="1" applyBorder="1" applyAlignment="1" applyProtection="1">
      <alignment horizontal="center" vertical="center"/>
      <protection locked="0"/>
    </xf>
    <xf numFmtId="0" fontId="42" fillId="22" borderId="257" xfId="0" applyNumberFormat="1" applyFont="1" applyFill="1" applyBorder="1" applyAlignment="1" applyProtection="1">
      <alignment horizontal="center" vertical="center"/>
      <protection locked="0"/>
    </xf>
    <xf numFmtId="176" fontId="43" fillId="0" borderId="0" xfId="0" applyNumberFormat="1" applyFont="1">
      <alignment vertical="center"/>
    </xf>
    <xf numFmtId="176" fontId="43" fillId="0" borderId="0" xfId="0" applyNumberFormat="1" applyFont="1" applyAlignment="1">
      <alignment horizontal="center" vertical="center"/>
    </xf>
    <xf numFmtId="49" fontId="43" fillId="0" borderId="0" xfId="0" applyNumberFormat="1" applyFont="1" applyAlignment="1">
      <alignment horizontal="center" vertical="center"/>
    </xf>
    <xf numFmtId="176" fontId="1" fillId="0" borderId="0" xfId="0" applyNumberFormat="1" applyFont="1" applyAlignment="1">
      <alignment horizontal="center" vertical="center"/>
    </xf>
    <xf numFmtId="0" fontId="60" fillId="0" borderId="315" xfId="0" applyNumberFormat="1" applyFont="1" applyFill="1" applyBorder="1" applyAlignment="1">
      <alignment horizontal="center" vertical="center" wrapText="1"/>
    </xf>
    <xf numFmtId="0" fontId="60" fillId="0" borderId="316" xfId="0" applyNumberFormat="1" applyFont="1" applyFill="1" applyBorder="1" applyAlignment="1">
      <alignment horizontal="center" vertical="center" wrapText="1"/>
    </xf>
    <xf numFmtId="49" fontId="60" fillId="0" borderId="316" xfId="0" applyNumberFormat="1" applyFont="1" applyFill="1" applyBorder="1" applyAlignment="1">
      <alignment horizontal="center" vertical="center" wrapText="1"/>
    </xf>
    <xf numFmtId="194" fontId="60" fillId="0" borderId="316" xfId="0" applyNumberFormat="1" applyFont="1" applyFill="1" applyBorder="1" applyAlignment="1">
      <alignment horizontal="center" vertical="center" wrapText="1"/>
    </xf>
    <xf numFmtId="181" fontId="60" fillId="0" borderId="316" xfId="0" applyNumberFormat="1" applyFont="1" applyFill="1" applyBorder="1" applyAlignment="1">
      <alignment horizontal="center" vertical="center" wrapText="1"/>
    </xf>
    <xf numFmtId="0" fontId="60" fillId="0" borderId="317" xfId="0" applyNumberFormat="1" applyFont="1" applyFill="1" applyBorder="1" applyAlignment="1">
      <alignment horizontal="center" vertical="center" wrapText="1"/>
    </xf>
    <xf numFmtId="0" fontId="60" fillId="0" borderId="318" xfId="0" applyNumberFormat="1" applyFont="1" applyFill="1" applyBorder="1" applyAlignment="1">
      <alignment horizontal="center" vertical="center"/>
    </xf>
    <xf numFmtId="0" fontId="60" fillId="0" borderId="319" xfId="0" applyNumberFormat="1" applyFont="1" applyFill="1" applyBorder="1" applyAlignment="1">
      <alignment horizontal="center" vertical="center"/>
    </xf>
    <xf numFmtId="49" fontId="60" fillId="0" borderId="319" xfId="0" applyNumberFormat="1" applyFont="1" applyFill="1" applyBorder="1" applyAlignment="1">
      <alignment horizontal="center" vertical="center"/>
    </xf>
    <xf numFmtId="194" fontId="60" fillId="0" borderId="319" xfId="0" applyNumberFormat="1" applyFont="1" applyFill="1" applyBorder="1" applyAlignment="1">
      <alignment horizontal="center" vertical="center"/>
    </xf>
    <xf numFmtId="181" fontId="60" fillId="0" borderId="319" xfId="0" applyNumberFormat="1" applyFont="1" applyFill="1" applyBorder="1" applyAlignment="1">
      <alignment horizontal="center" vertical="center"/>
    </xf>
    <xf numFmtId="0" fontId="60" fillId="0" borderId="320" xfId="0" applyNumberFormat="1" applyFont="1" applyFill="1" applyBorder="1" applyAlignment="1">
      <alignment horizontal="center" vertical="center"/>
    </xf>
    <xf numFmtId="0" fontId="64" fillId="21" borderId="254" xfId="0" applyNumberFormat="1" applyFont="1" applyFill="1" applyBorder="1" applyAlignment="1">
      <alignment horizontal="center" vertical="center" wrapText="1"/>
    </xf>
    <xf numFmtId="176" fontId="64" fillId="21" borderId="321" xfId="0" applyNumberFormat="1" applyFont="1" applyFill="1" applyBorder="1" applyAlignment="1">
      <alignment horizontal="center" vertical="center"/>
    </xf>
    <xf numFmtId="176" fontId="64" fillId="21" borderId="322" xfId="0" applyNumberFormat="1" applyFont="1" applyFill="1" applyBorder="1" applyAlignment="1">
      <alignment horizontal="center" vertical="center"/>
    </xf>
    <xf numFmtId="194" fontId="68" fillId="0" borderId="239" xfId="0" applyNumberFormat="1" applyFont="1" applyFill="1" applyBorder="1" applyAlignment="1" applyProtection="1">
      <alignment horizontal="center" vertical="center"/>
      <protection locked="0"/>
    </xf>
    <xf numFmtId="181" fontId="68" fillId="0" borderId="239" xfId="0" applyNumberFormat="1" applyFont="1" applyFill="1" applyBorder="1" applyAlignment="1" applyProtection="1">
      <alignment horizontal="center" vertical="center"/>
      <protection locked="0"/>
    </xf>
    <xf numFmtId="0" fontId="43" fillId="0" borderId="239" xfId="0" applyNumberFormat="1" applyFont="1" applyFill="1" applyBorder="1" applyAlignment="1">
      <alignment horizontal="center" vertical="center"/>
    </xf>
    <xf numFmtId="0" fontId="46" fillId="0" borderId="239" xfId="0" applyNumberFormat="1" applyFont="1" applyFill="1" applyBorder="1" applyAlignment="1">
      <alignment horizontal="center" vertical="center" wrapText="1"/>
    </xf>
    <xf numFmtId="176" fontId="43" fillId="22" borderId="239" xfId="0" applyNumberFormat="1" applyFont="1" applyFill="1" applyBorder="1" applyAlignment="1" applyProtection="1">
      <alignment horizontal="center" vertical="center" wrapText="1"/>
      <protection locked="0"/>
    </xf>
    <xf numFmtId="0" fontId="46" fillId="0" borderId="0" xfId="0" applyNumberFormat="1" applyFont="1" applyFill="1" applyAlignment="1">
      <alignment vertical="center" wrapText="1"/>
    </xf>
    <xf numFmtId="182" fontId="66" fillId="0" borderId="239" xfId="0" applyNumberFormat="1" applyFont="1" applyFill="1" applyBorder="1" applyAlignment="1" applyProtection="1">
      <alignment horizontal="center" vertical="center" wrapText="1"/>
      <protection locked="0"/>
    </xf>
    <xf numFmtId="176" fontId="43" fillId="0" borderId="239" xfId="0" applyNumberFormat="1" applyFont="1" applyFill="1" applyBorder="1" applyAlignment="1" applyProtection="1">
      <alignment horizontal="center" vertical="center" wrapText="1"/>
      <protection locked="0"/>
    </xf>
    <xf numFmtId="194" fontId="68" fillId="22" borderId="256" xfId="0" applyNumberFormat="1" applyFont="1" applyFill="1" applyBorder="1" applyAlignment="1" applyProtection="1">
      <alignment horizontal="center" vertical="center"/>
      <protection locked="0"/>
    </xf>
    <xf numFmtId="181" fontId="68" fillId="22" borderId="256" xfId="0" applyNumberFormat="1" applyFont="1" applyFill="1" applyBorder="1" applyAlignment="1" applyProtection="1">
      <alignment horizontal="center" vertical="center"/>
      <protection locked="0"/>
    </xf>
    <xf numFmtId="176" fontId="1" fillId="0" borderId="0" xfId="0" applyNumberFormat="1" applyFont="1" applyBorder="1">
      <alignment vertical="center"/>
    </xf>
    <xf numFmtId="176" fontId="41" fillId="0" borderId="0" xfId="0" applyNumberFormat="1" applyFont="1" applyFill="1" applyBorder="1">
      <alignment vertical="center"/>
    </xf>
    <xf numFmtId="176" fontId="81" fillId="0" borderId="0" xfId="0" applyNumberFormat="1" applyFont="1" applyFill="1" applyBorder="1">
      <alignment vertical="center"/>
    </xf>
    <xf numFmtId="176" fontId="59" fillId="0" borderId="0" xfId="0" applyNumberFormat="1" applyFont="1" applyFill="1" applyBorder="1">
      <alignment vertical="center"/>
    </xf>
    <xf numFmtId="176" fontId="59" fillId="0" borderId="0" xfId="0" applyNumberFormat="1" applyFont="1" applyFill="1" applyBorder="1" applyAlignment="1">
      <alignment horizontal="center" vertical="center"/>
    </xf>
    <xf numFmtId="176" fontId="0" fillId="0" borderId="0" xfId="0" applyNumberFormat="1" applyBorder="1">
      <alignment vertical="center"/>
    </xf>
    <xf numFmtId="176" fontId="1" fillId="0" borderId="0" xfId="0" applyNumberFormat="1" applyFont="1" applyFill="1" applyBorder="1">
      <alignment vertical="center"/>
    </xf>
    <xf numFmtId="176" fontId="10" fillId="0" borderId="0" xfId="0" applyNumberFormat="1" applyFont="1" applyBorder="1">
      <alignment vertical="center"/>
    </xf>
    <xf numFmtId="49" fontId="10" fillId="0" borderId="0" xfId="0" applyNumberFormat="1" applyFont="1" applyBorder="1" applyAlignment="1">
      <alignment horizontal="center" vertical="center"/>
    </xf>
    <xf numFmtId="0" fontId="10" fillId="0" borderId="0" xfId="0" applyNumberFormat="1" applyFont="1" applyBorder="1" applyAlignment="1">
      <alignment horizontal="center" vertical="center"/>
    </xf>
    <xf numFmtId="181" fontId="10" fillId="0" borderId="0" xfId="0" applyNumberFormat="1" applyFont="1" applyBorder="1" applyAlignment="1">
      <alignment horizontal="center" vertical="center"/>
    </xf>
    <xf numFmtId="194" fontId="1" fillId="0" borderId="0" xfId="0" applyNumberFormat="1" applyFont="1" applyBorder="1">
      <alignment vertical="center"/>
    </xf>
    <xf numFmtId="181" fontId="1" fillId="0" borderId="0" xfId="0" applyNumberFormat="1" applyFont="1" applyBorder="1">
      <alignment vertical="center"/>
    </xf>
    <xf numFmtId="0" fontId="60" fillId="0" borderId="323" xfId="0" applyNumberFormat="1" applyFont="1" applyFill="1" applyBorder="1" applyAlignment="1">
      <alignment horizontal="center" vertical="center" wrapText="1"/>
    </xf>
    <xf numFmtId="0" fontId="60" fillId="0" borderId="324" xfId="0" applyNumberFormat="1" applyFont="1" applyFill="1" applyBorder="1" applyAlignment="1">
      <alignment horizontal="center" vertical="center" wrapText="1"/>
    </xf>
    <xf numFmtId="49" fontId="60" fillId="0" borderId="324" xfId="0" applyNumberFormat="1" applyFont="1" applyFill="1" applyBorder="1" applyAlignment="1">
      <alignment horizontal="center" vertical="center" wrapText="1"/>
    </xf>
    <xf numFmtId="181" fontId="60" fillId="0" borderId="324" xfId="0" applyNumberFormat="1" applyFont="1" applyFill="1" applyBorder="1" applyAlignment="1">
      <alignment horizontal="center" vertical="center" wrapText="1"/>
    </xf>
    <xf numFmtId="0" fontId="60" fillId="0" borderId="325" xfId="0" applyNumberFormat="1" applyFont="1" applyFill="1" applyBorder="1" applyAlignment="1">
      <alignment horizontal="center" vertical="center" wrapText="1"/>
    </xf>
    <xf numFmtId="0" fontId="60" fillId="0" borderId="326" xfId="0" applyNumberFormat="1" applyFont="1" applyFill="1" applyBorder="1" applyAlignment="1">
      <alignment horizontal="center" vertical="center"/>
    </xf>
    <xf numFmtId="0" fontId="60" fillId="0" borderId="327" xfId="0" applyNumberFormat="1" applyFont="1" applyFill="1" applyBorder="1" applyAlignment="1">
      <alignment horizontal="center" vertical="center"/>
    </xf>
    <xf numFmtId="49" fontId="60" fillId="0" borderId="327" xfId="0" applyNumberFormat="1" applyFont="1" applyFill="1" applyBorder="1" applyAlignment="1">
      <alignment horizontal="center" vertical="center"/>
    </xf>
    <xf numFmtId="181" fontId="60" fillId="0" borderId="327" xfId="0" applyNumberFormat="1" applyFont="1" applyFill="1" applyBorder="1" applyAlignment="1">
      <alignment horizontal="center" vertical="center"/>
    </xf>
    <xf numFmtId="194" fontId="60" fillId="0" borderId="327" xfId="0" applyNumberFormat="1" applyFont="1" applyFill="1" applyBorder="1" applyAlignment="1">
      <alignment horizontal="center" vertical="center"/>
    </xf>
    <xf numFmtId="0" fontId="60" fillId="0" borderId="328" xfId="0" applyNumberFormat="1" applyFont="1" applyFill="1" applyBorder="1" applyAlignment="1">
      <alignment horizontal="center" vertical="center"/>
    </xf>
    <xf numFmtId="0" fontId="62" fillId="7" borderId="0" xfId="0" applyNumberFormat="1" applyFont="1" applyFill="1" applyBorder="1" applyAlignment="1" applyProtection="1">
      <alignment horizontal="center" vertical="center" wrapText="1"/>
    </xf>
    <xf numFmtId="181" fontId="62" fillId="7" borderId="0" xfId="0" applyNumberFormat="1" applyFont="1" applyFill="1" applyBorder="1" applyAlignment="1" applyProtection="1">
      <alignment horizontal="center" vertical="center" wrapText="1"/>
    </xf>
    <xf numFmtId="0" fontId="64" fillId="21" borderId="329" xfId="0" applyNumberFormat="1" applyFont="1" applyFill="1" applyBorder="1" applyAlignment="1">
      <alignment horizontal="center" vertical="center" wrapText="1"/>
    </xf>
    <xf numFmtId="176" fontId="64" fillId="21" borderId="330" xfId="0" applyNumberFormat="1" applyFont="1" applyFill="1" applyBorder="1" applyAlignment="1">
      <alignment horizontal="center" vertical="center"/>
    </xf>
    <xf numFmtId="49" fontId="64" fillId="21" borderId="330" xfId="0" applyNumberFormat="1" applyFont="1" applyFill="1" applyBorder="1" applyAlignment="1">
      <alignment horizontal="center" vertical="center" wrapText="1"/>
    </xf>
    <xf numFmtId="0" fontId="64" fillId="21" borderId="330" xfId="0" applyNumberFormat="1" applyFont="1" applyFill="1" applyBorder="1" applyAlignment="1">
      <alignment horizontal="center" vertical="center" wrapText="1"/>
    </xf>
    <xf numFmtId="181" fontId="64" fillId="21" borderId="330" xfId="0" applyNumberFormat="1" applyFont="1" applyFill="1" applyBorder="1" applyAlignment="1">
      <alignment horizontal="center" vertical="center" wrapText="1"/>
    </xf>
    <xf numFmtId="194" fontId="64" fillId="21" borderId="330" xfId="0" applyNumberFormat="1" applyFont="1" applyFill="1" applyBorder="1" applyAlignment="1">
      <alignment horizontal="center" vertical="center" wrapText="1"/>
    </xf>
    <xf numFmtId="194" fontId="64" fillId="21" borderId="330" xfId="0" applyNumberFormat="1" applyFont="1" applyFill="1" applyBorder="1" applyAlignment="1">
      <alignment horizontal="center" vertical="center"/>
    </xf>
    <xf numFmtId="181" fontId="64" fillId="21" borderId="330" xfId="0" applyNumberFormat="1" applyFont="1" applyFill="1" applyBorder="1" applyAlignment="1">
      <alignment horizontal="center" vertical="center"/>
    </xf>
    <xf numFmtId="0" fontId="64" fillId="21" borderId="331" xfId="0" applyNumberFormat="1" applyFont="1" applyFill="1" applyBorder="1" applyAlignment="1">
      <alignment horizontal="center" vertical="center" wrapText="1"/>
    </xf>
    <xf numFmtId="181" fontId="66" fillId="0" borderId="239" xfId="0" applyNumberFormat="1" applyFont="1" applyFill="1" applyBorder="1" applyAlignment="1" applyProtection="1">
      <alignment horizontal="center" vertical="center" wrapText="1"/>
    </xf>
    <xf numFmtId="49" fontId="74" fillId="0" borderId="239" xfId="0" applyNumberFormat="1" applyFont="1" applyFill="1" applyBorder="1" applyAlignment="1" applyProtection="1">
      <alignment horizontal="center" vertical="center" wrapText="1"/>
    </xf>
    <xf numFmtId="181" fontId="66" fillId="22" borderId="239" xfId="0" applyNumberFormat="1" applyFont="1" applyFill="1" applyBorder="1" applyAlignment="1" applyProtection="1">
      <alignment horizontal="center" vertical="center" wrapText="1"/>
    </xf>
    <xf numFmtId="0" fontId="42" fillId="22" borderId="239" xfId="0" applyNumberFormat="1" applyFont="1" applyFill="1" applyBorder="1" applyAlignment="1">
      <alignment horizontal="center" vertical="center"/>
    </xf>
    <xf numFmtId="0" fontId="42" fillId="22" borderId="246" xfId="0" applyNumberFormat="1" applyFont="1" applyFill="1" applyBorder="1" applyAlignment="1">
      <alignment horizontal="center" vertical="center"/>
    </xf>
    <xf numFmtId="49" fontId="48" fillId="0" borderId="0" xfId="0" applyNumberFormat="1" applyFont="1" applyFill="1" applyBorder="1" applyAlignment="1">
      <alignment vertical="center" wrapText="1"/>
    </xf>
    <xf numFmtId="49" fontId="74" fillId="22" borderId="239" xfId="0" applyNumberFormat="1" applyFont="1" applyFill="1" applyBorder="1" applyAlignment="1">
      <alignment horizontal="center" vertical="center" wrapText="1"/>
    </xf>
    <xf numFmtId="49" fontId="74" fillId="0" borderId="239" xfId="0" applyNumberFormat="1" applyFont="1" applyFill="1" applyBorder="1" applyAlignment="1">
      <alignment horizontal="center" vertical="center" wrapText="1"/>
    </xf>
    <xf numFmtId="181" fontId="66" fillId="0" borderId="239" xfId="0" applyNumberFormat="1" applyFont="1" applyFill="1" applyBorder="1" applyAlignment="1">
      <alignment horizontal="center" vertical="center" wrapText="1"/>
    </xf>
    <xf numFmtId="0" fontId="42" fillId="0" borderId="239" xfId="0" applyNumberFormat="1" applyFont="1" applyFill="1" applyBorder="1" applyAlignment="1">
      <alignment horizontal="center" vertical="center"/>
    </xf>
    <xf numFmtId="0" fontId="42" fillId="0" borderId="246" xfId="0" applyNumberFormat="1" applyFont="1" applyFill="1" applyBorder="1" applyAlignment="1">
      <alignment horizontal="center" vertical="center"/>
    </xf>
    <xf numFmtId="0" fontId="46" fillId="0" borderId="0" xfId="0" applyNumberFormat="1" applyFont="1" applyFill="1" applyBorder="1" applyAlignment="1">
      <alignment vertical="center" wrapText="1"/>
    </xf>
    <xf numFmtId="0" fontId="46" fillId="0" borderId="0" xfId="0" applyNumberFormat="1" applyFont="1" applyFill="1" applyBorder="1" applyAlignment="1">
      <alignment horizontal="center" vertical="center" wrapText="1"/>
    </xf>
    <xf numFmtId="0" fontId="74" fillId="22" borderId="239" xfId="0" applyNumberFormat="1" applyFont="1" applyFill="1" applyBorder="1" applyAlignment="1">
      <alignment horizontal="center" vertical="center" wrapText="1"/>
    </xf>
    <xf numFmtId="176" fontId="42" fillId="0" borderId="239" xfId="0" applyNumberFormat="1" applyFont="1" applyFill="1" applyBorder="1" applyAlignment="1">
      <alignment horizontal="center" vertical="center"/>
    </xf>
    <xf numFmtId="49" fontId="74" fillId="22" borderId="239" xfId="0" applyNumberFormat="1" applyFont="1" applyFill="1" applyBorder="1" applyAlignment="1" applyProtection="1">
      <alignment horizontal="center" vertical="center" wrapText="1"/>
    </xf>
    <xf numFmtId="0" fontId="43" fillId="22" borderId="255" xfId="0" applyNumberFormat="1" applyFont="1" applyFill="1" applyBorder="1" applyAlignment="1">
      <alignment horizontal="center" vertical="center"/>
    </xf>
    <xf numFmtId="0" fontId="43" fillId="22" borderId="256" xfId="0" applyNumberFormat="1" applyFont="1" applyFill="1" applyBorder="1" applyAlignment="1">
      <alignment horizontal="center" vertical="center" wrapText="1"/>
    </xf>
    <xf numFmtId="49" fontId="74" fillId="22" borderId="256" xfId="0" applyNumberFormat="1" applyFont="1" applyFill="1" applyBorder="1" applyAlignment="1">
      <alignment horizontal="center" vertical="center" wrapText="1"/>
    </xf>
    <xf numFmtId="176" fontId="82" fillId="0" borderId="0" xfId="0" applyNumberFormat="1" applyFont="1" applyAlignment="1">
      <alignment horizontal="left" vertical="center" wrapText="1"/>
    </xf>
    <xf numFmtId="176" fontId="72" fillId="0" borderId="0" xfId="0" applyNumberFormat="1" applyFont="1" applyAlignment="1">
      <alignment horizontal="left" vertical="center" wrapText="1"/>
    </xf>
    <xf numFmtId="176" fontId="81" fillId="0" borderId="0" xfId="0" applyNumberFormat="1" applyFont="1" applyFill="1">
      <alignment vertical="center"/>
    </xf>
    <xf numFmtId="194" fontId="43" fillId="0" borderId="0" xfId="0" applyNumberFormat="1" applyFont="1" applyAlignment="1">
      <alignment horizontal="center" vertical="center"/>
    </xf>
    <xf numFmtId="181" fontId="43" fillId="0" borderId="0" xfId="0" applyNumberFormat="1" applyFont="1" applyAlignment="1">
      <alignment horizontal="center" vertical="center"/>
    </xf>
    <xf numFmtId="194" fontId="42" fillId="0" borderId="0" xfId="0" applyNumberFormat="1" applyFont="1">
      <alignment vertical="center"/>
    </xf>
    <xf numFmtId="181" fontId="42" fillId="0" borderId="0" xfId="0" applyNumberFormat="1" applyFont="1">
      <alignment vertical="center"/>
    </xf>
    <xf numFmtId="176" fontId="42" fillId="0" borderId="0" xfId="0" applyNumberFormat="1" applyFont="1">
      <alignment vertical="center"/>
    </xf>
    <xf numFmtId="194" fontId="10" fillId="0" borderId="0" xfId="0" applyNumberFormat="1" applyFont="1" applyAlignment="1">
      <alignment horizontal="center" vertical="center"/>
    </xf>
    <xf numFmtId="181" fontId="10" fillId="0" borderId="0" xfId="0" applyNumberFormat="1" applyFont="1" applyAlignment="1">
      <alignment horizontal="center" vertical="center"/>
    </xf>
    <xf numFmtId="0" fontId="62" fillId="0" borderId="254" xfId="0" applyNumberFormat="1" applyFont="1" applyFill="1" applyBorder="1" applyAlignment="1" applyProtection="1">
      <alignment horizontal="left" vertical="center" wrapText="1"/>
      <protection locked="0"/>
    </xf>
    <xf numFmtId="0" fontId="62" fillId="0" borderId="239" xfId="0" applyNumberFormat="1" applyFont="1" applyFill="1" applyBorder="1" applyAlignment="1" applyProtection="1">
      <alignment horizontal="left" vertical="center" wrapText="1"/>
      <protection locked="0"/>
    </xf>
    <xf numFmtId="0" fontId="62" fillId="0" borderId="239" xfId="0" applyNumberFormat="1" applyFont="1" applyFill="1" applyBorder="1" applyAlignment="1" applyProtection="1">
      <alignment horizontal="left" vertical="center" wrapText="1"/>
    </xf>
    <xf numFmtId="49" fontId="62" fillId="0" borderId="239" xfId="0" applyNumberFormat="1" applyFont="1" applyFill="1" applyBorder="1" applyAlignment="1" applyProtection="1">
      <alignment horizontal="center" vertical="center" wrapText="1"/>
    </xf>
    <xf numFmtId="194" fontId="62" fillId="0" borderId="239" xfId="0" applyNumberFormat="1" applyFont="1" applyFill="1" applyBorder="1" applyAlignment="1" applyProtection="1">
      <alignment horizontal="center" vertical="center" wrapText="1"/>
    </xf>
    <xf numFmtId="181" fontId="62" fillId="0" borderId="239" xfId="0" applyNumberFormat="1" applyFont="1" applyFill="1" applyBorder="1" applyAlignment="1" applyProtection="1">
      <alignment horizontal="center" vertical="center" wrapText="1"/>
    </xf>
    <xf numFmtId="194" fontId="62" fillId="0" borderId="239" xfId="0" applyNumberFormat="1" applyFont="1" applyFill="1" applyBorder="1" applyAlignment="1" applyProtection="1">
      <alignment horizontal="left" vertical="center" wrapText="1"/>
      <protection locked="0"/>
    </xf>
    <xf numFmtId="181" fontId="62" fillId="0" borderId="239" xfId="0" applyNumberFormat="1" applyFont="1" applyFill="1" applyBorder="1" applyAlignment="1" applyProtection="1">
      <alignment horizontal="left" vertical="center" wrapText="1"/>
      <protection locked="0"/>
    </xf>
    <xf numFmtId="0" fontId="62" fillId="0" borderId="246" xfId="0" applyNumberFormat="1" applyFont="1" applyFill="1" applyBorder="1" applyAlignment="1" applyProtection="1">
      <alignment horizontal="left" vertical="center" wrapText="1"/>
      <protection locked="0"/>
    </xf>
    <xf numFmtId="0" fontId="43" fillId="0" borderId="239" xfId="0" applyNumberFormat="1" applyFont="1" applyFill="1" applyBorder="1" applyAlignment="1" applyProtection="1">
      <alignment horizontal="center" vertical="center" wrapText="1"/>
    </xf>
    <xf numFmtId="194" fontId="66" fillId="0" borderId="239" xfId="0" applyNumberFormat="1" applyFont="1" applyFill="1" applyBorder="1" applyAlignment="1" applyProtection="1">
      <alignment horizontal="center" vertical="center" wrapText="1"/>
    </xf>
    <xf numFmtId="0" fontId="43" fillId="22" borderId="239" xfId="0" applyNumberFormat="1" applyFont="1" applyFill="1" applyBorder="1" applyAlignment="1" applyProtection="1">
      <alignment horizontal="center" vertical="center" wrapText="1"/>
    </xf>
    <xf numFmtId="194" fontId="43" fillId="22" borderId="239" xfId="0" applyNumberFormat="1" applyFont="1" applyFill="1" applyBorder="1" applyAlignment="1" applyProtection="1">
      <alignment horizontal="center" vertical="center" wrapText="1"/>
    </xf>
    <xf numFmtId="181" fontId="43" fillId="22" borderId="239" xfId="0" applyNumberFormat="1" applyFont="1" applyFill="1" applyBorder="1" applyAlignment="1" applyProtection="1">
      <alignment horizontal="center" vertical="center" wrapText="1"/>
    </xf>
    <xf numFmtId="194" fontId="43" fillId="0" borderId="239" xfId="0" applyNumberFormat="1" applyFont="1" applyFill="1" applyBorder="1" applyAlignment="1" applyProtection="1">
      <alignment horizontal="center" vertical="center" wrapText="1"/>
    </xf>
    <xf numFmtId="181" fontId="43" fillId="0" borderId="239" xfId="0" applyNumberFormat="1" applyFont="1" applyFill="1" applyBorder="1" applyAlignment="1" applyProtection="1">
      <alignment horizontal="center" vertical="center" wrapText="1"/>
    </xf>
    <xf numFmtId="181" fontId="42" fillId="0" borderId="239" xfId="0" applyNumberFormat="1" applyFont="1" applyFill="1" applyBorder="1" applyAlignment="1">
      <alignment horizontal="center" vertical="center"/>
    </xf>
    <xf numFmtId="49" fontId="74" fillId="0" borderId="239" xfId="0" applyNumberFormat="1" applyFont="1" applyFill="1" applyBorder="1" applyAlignment="1">
      <alignment horizontal="center" vertical="center"/>
    </xf>
    <xf numFmtId="0" fontId="67" fillId="0" borderId="239" xfId="0" applyNumberFormat="1" applyFont="1" applyFill="1" applyBorder="1" applyAlignment="1">
      <alignment horizontal="center" vertical="center"/>
    </xf>
    <xf numFmtId="49" fontId="43" fillId="22" borderId="239" xfId="0" applyNumberFormat="1" applyFont="1" applyFill="1" applyBorder="1" applyAlignment="1">
      <alignment horizontal="center" vertical="center"/>
    </xf>
    <xf numFmtId="49" fontId="66" fillId="22" borderId="239" xfId="0" applyNumberFormat="1" applyFont="1" applyFill="1" applyBorder="1" applyAlignment="1">
      <alignment horizontal="center" vertical="center"/>
    </xf>
    <xf numFmtId="49" fontId="74" fillId="22" borderId="239" xfId="0" applyNumberFormat="1" applyFont="1" applyFill="1" applyBorder="1" applyAlignment="1">
      <alignment horizontal="center" vertical="center"/>
    </xf>
    <xf numFmtId="0" fontId="74" fillId="0" borderId="239" xfId="0" applyNumberFormat="1" applyFont="1" applyFill="1" applyBorder="1" applyAlignment="1">
      <alignment horizontal="center" vertical="center" wrapText="1"/>
    </xf>
    <xf numFmtId="176" fontId="42" fillId="22" borderId="239" xfId="0" applyNumberFormat="1" applyFont="1" applyFill="1" applyBorder="1" applyAlignment="1">
      <alignment horizontal="center" vertical="center"/>
    </xf>
    <xf numFmtId="194" fontId="66" fillId="22" borderId="239" xfId="0" applyNumberFormat="1" applyFont="1" applyFill="1" applyBorder="1" applyAlignment="1" applyProtection="1">
      <alignment horizontal="center" vertical="center" wrapText="1"/>
    </xf>
    <xf numFmtId="194" fontId="42" fillId="0" borderId="239" xfId="0" applyNumberFormat="1" applyFont="1" applyFill="1" applyBorder="1">
      <alignment vertical="center"/>
    </xf>
    <xf numFmtId="181" fontId="42" fillId="0" borderId="239" xfId="0" applyNumberFormat="1" applyFont="1" applyFill="1" applyBorder="1">
      <alignment vertical="center"/>
    </xf>
    <xf numFmtId="176" fontId="43" fillId="0" borderId="255" xfId="0" applyNumberFormat="1" applyFont="1" applyFill="1" applyBorder="1" applyAlignment="1">
      <alignment horizontal="center" vertical="center"/>
    </xf>
    <xf numFmtId="176" fontId="43" fillId="0" borderId="256" xfId="0" applyNumberFormat="1" applyFont="1" applyFill="1" applyBorder="1" applyAlignment="1">
      <alignment horizontal="center" vertical="center"/>
    </xf>
    <xf numFmtId="176" fontId="43" fillId="0" borderId="256" xfId="0" applyNumberFormat="1" applyFont="1" applyFill="1" applyBorder="1" applyAlignment="1">
      <alignment horizontal="center" vertical="center" wrapText="1"/>
    </xf>
    <xf numFmtId="0" fontId="66" fillId="0" borderId="256" xfId="0" applyNumberFormat="1" applyFont="1" applyFill="1" applyBorder="1" applyAlignment="1" applyProtection="1">
      <alignment horizontal="center" vertical="center" wrapText="1"/>
    </xf>
    <xf numFmtId="49" fontId="74" fillId="0" borderId="256" xfId="0" applyNumberFormat="1" applyFont="1" applyFill="1" applyBorder="1" applyAlignment="1" applyProtection="1">
      <alignment horizontal="center" vertical="center" wrapText="1"/>
    </xf>
    <xf numFmtId="194" fontId="42" fillId="0" borderId="256" xfId="0" applyNumberFormat="1" applyFont="1" applyFill="1" applyBorder="1" applyAlignment="1">
      <alignment horizontal="center" vertical="center"/>
    </xf>
    <xf numFmtId="181" fontId="42" fillId="0" borderId="256" xfId="0" applyNumberFormat="1" applyFont="1" applyFill="1" applyBorder="1" applyAlignment="1">
      <alignment horizontal="center" vertical="center"/>
    </xf>
    <xf numFmtId="0" fontId="42" fillId="0" borderId="256" xfId="0" applyNumberFormat="1" applyFont="1" applyFill="1" applyBorder="1" applyAlignment="1" applyProtection="1">
      <alignment horizontal="center" vertical="center"/>
      <protection locked="0"/>
    </xf>
    <xf numFmtId="0" fontId="42" fillId="0" borderId="257" xfId="0" applyNumberFormat="1" applyFont="1" applyFill="1" applyBorder="1" applyAlignment="1" applyProtection="1">
      <alignment horizontal="center" vertical="center"/>
      <protection locked="0"/>
    </xf>
    <xf numFmtId="176" fontId="1" fillId="7" borderId="0" xfId="0" applyNumberFormat="1" applyFont="1" applyFill="1" applyAlignment="1">
      <alignment vertical="center"/>
    </xf>
    <xf numFmtId="0" fontId="1" fillId="7" borderId="0" xfId="0" applyNumberFormat="1" applyFont="1" applyFill="1" applyAlignment="1">
      <alignment vertical="center"/>
    </xf>
    <xf numFmtId="0" fontId="83" fillId="7" borderId="0" xfId="0" applyNumberFormat="1" applyFont="1" applyFill="1" applyAlignment="1">
      <alignment vertical="center"/>
    </xf>
    <xf numFmtId="0" fontId="61" fillId="7" borderId="0" xfId="0" applyNumberFormat="1" applyFont="1" applyFill="1" applyAlignment="1">
      <alignment horizontal="center" vertical="center"/>
    </xf>
    <xf numFmtId="0" fontId="84" fillId="21" borderId="332" xfId="0" applyNumberFormat="1" applyFont="1" applyFill="1" applyBorder="1" applyAlignment="1">
      <alignment horizontal="center" vertical="center" wrapText="1"/>
    </xf>
    <xf numFmtId="0" fontId="64" fillId="21" borderId="332" xfId="53" applyNumberFormat="1" applyFont="1" applyFill="1" applyBorder="1" applyAlignment="1">
      <alignment horizontal="center" vertical="center"/>
    </xf>
    <xf numFmtId="0" fontId="64" fillId="21" borderId="333" xfId="53" applyNumberFormat="1" applyFont="1" applyFill="1" applyBorder="1" applyAlignment="1">
      <alignment horizontal="center" vertical="center"/>
    </xf>
    <xf numFmtId="0" fontId="51" fillId="20" borderId="334" xfId="0" applyNumberFormat="1" applyFont="1" applyFill="1" applyBorder="1" applyAlignment="1">
      <alignment horizontal="left" vertical="center" wrapText="1"/>
    </xf>
    <xf numFmtId="176" fontId="2" fillId="20" borderId="334" xfId="0" applyFont="1" applyFill="1" applyBorder="1" applyAlignment="1">
      <alignment horizontal="left" vertical="center" wrapText="1"/>
    </xf>
    <xf numFmtId="0" fontId="85" fillId="7" borderId="334" xfId="0" applyNumberFormat="1" applyFont="1" applyFill="1" applyBorder="1" applyAlignment="1">
      <alignment horizontal="left" vertical="center" wrapText="1"/>
    </xf>
    <xf numFmtId="0" fontId="17" fillId="7" borderId="334" xfId="0" applyNumberFormat="1" applyFont="1" applyFill="1" applyBorder="1" applyAlignment="1">
      <alignment horizontal="left" vertical="center" wrapText="1"/>
    </xf>
    <xf numFmtId="176" fontId="2" fillId="20" borderId="335" xfId="0" applyFont="1" applyFill="1" applyBorder="1" applyAlignment="1">
      <alignment horizontal="left" vertical="center" wrapText="1"/>
    </xf>
    <xf numFmtId="0" fontId="86" fillId="21" borderId="332" xfId="0" applyNumberFormat="1" applyFont="1" applyFill="1" applyBorder="1" applyAlignment="1">
      <alignment horizontal="center" vertical="center" wrapText="1"/>
    </xf>
    <xf numFmtId="0" fontId="83" fillId="20" borderId="334" xfId="0" applyNumberFormat="1" applyFont="1" applyFill="1" applyBorder="1" applyAlignment="1">
      <alignment horizontal="left" vertical="center" wrapText="1"/>
    </xf>
    <xf numFmtId="0" fontId="2" fillId="7" borderId="334" xfId="0" applyNumberFormat="1" applyFont="1" applyFill="1" applyBorder="1" applyAlignment="1">
      <alignment horizontal="left" vertical="center" wrapText="1"/>
    </xf>
    <xf numFmtId="0" fontId="2" fillId="7" borderId="334" xfId="0" applyNumberFormat="1" applyFont="1" applyFill="1" applyBorder="1" applyAlignment="1">
      <alignment vertical="center" wrapText="1"/>
    </xf>
    <xf numFmtId="176" fontId="2" fillId="0" borderId="334" xfId="0" applyFont="1" applyBorder="1" applyAlignment="1">
      <alignment horizontal="left" vertical="center" wrapText="1"/>
    </xf>
    <xf numFmtId="176" fontId="2" fillId="0" borderId="334" xfId="0" applyFont="1" applyFill="1" applyBorder="1" applyAlignment="1">
      <alignment horizontal="left" vertical="center" wrapText="1"/>
    </xf>
    <xf numFmtId="0" fontId="9" fillId="20" borderId="334" xfId="0" applyNumberFormat="1" applyFont="1" applyFill="1" applyBorder="1" applyAlignment="1">
      <alignment horizontal="left" vertical="center" wrapText="1"/>
    </xf>
    <xf numFmtId="0" fontId="87" fillId="20" borderId="334" xfId="0" applyNumberFormat="1" applyFont="1" applyFill="1" applyBorder="1" applyAlignment="1">
      <alignment horizontal="left" vertical="center" wrapText="1"/>
    </xf>
    <xf numFmtId="0" fontId="9" fillId="7" borderId="334" xfId="0" applyNumberFormat="1" applyFont="1" applyFill="1" applyBorder="1" applyAlignment="1">
      <alignment horizontal="left" vertical="center" wrapText="1"/>
    </xf>
    <xf numFmtId="176" fontId="2" fillId="0" borderId="334" xfId="0" applyFont="1" applyFill="1" applyBorder="1" applyAlignment="1">
      <alignment vertical="center" wrapText="1"/>
    </xf>
    <xf numFmtId="176" fontId="2" fillId="20" borderId="334" xfId="0" applyFont="1" applyFill="1" applyBorder="1" applyAlignment="1">
      <alignment vertical="center" wrapText="1"/>
    </xf>
    <xf numFmtId="0" fontId="1" fillId="7" borderId="0" xfId="0" applyNumberFormat="1" applyFont="1" applyFill="1" applyBorder="1" applyAlignment="1">
      <alignment vertical="center"/>
    </xf>
    <xf numFmtId="0" fontId="88" fillId="20" borderId="334" xfId="0" applyNumberFormat="1" applyFont="1" applyFill="1" applyBorder="1" applyAlignment="1">
      <alignment horizontal="left" vertical="center" wrapText="1"/>
    </xf>
    <xf numFmtId="0" fontId="88" fillId="20" borderId="335" xfId="0" applyNumberFormat="1" applyFont="1" applyFill="1" applyBorder="1" applyAlignment="1">
      <alignment horizontal="left" vertical="center" wrapText="1"/>
    </xf>
    <xf numFmtId="0" fontId="9" fillId="7" borderId="335" xfId="0" applyNumberFormat="1" applyFont="1" applyFill="1" applyBorder="1" applyAlignment="1">
      <alignment horizontal="left" vertical="center" wrapText="1"/>
    </xf>
    <xf numFmtId="0" fontId="1" fillId="7" borderId="0" xfId="0" applyNumberFormat="1" applyFont="1" applyFill="1" applyAlignment="1">
      <alignment vertical="center" wrapText="1"/>
    </xf>
    <xf numFmtId="0" fontId="89" fillId="0" borderId="0" xfId="0" applyNumberFormat="1" applyFont="1" applyAlignment="1">
      <alignment vertical="center"/>
    </xf>
    <xf numFmtId="0" fontId="90" fillId="0" borderId="0" xfId="0" applyNumberFormat="1" applyFont="1" applyAlignment="1">
      <alignment vertical="center"/>
    </xf>
    <xf numFmtId="0" fontId="61" fillId="13" borderId="0" xfId="0" applyNumberFormat="1" applyFont="1" applyFill="1" applyAlignment="1">
      <alignment horizontal="center" vertical="center" wrapText="1"/>
    </xf>
    <xf numFmtId="0" fontId="91" fillId="0" borderId="301" xfId="0" applyNumberFormat="1" applyFont="1" applyBorder="1" applyAlignment="1">
      <alignment horizontal="center" vertical="center" wrapText="1"/>
    </xf>
    <xf numFmtId="0" fontId="91" fillId="0" borderId="289" xfId="0" applyNumberFormat="1" applyFont="1" applyBorder="1" applyAlignment="1">
      <alignment horizontal="center" vertical="center" wrapText="1"/>
    </xf>
    <xf numFmtId="0" fontId="90" fillId="0" borderId="247" xfId="0" applyNumberFormat="1" applyFont="1" applyBorder="1" applyAlignment="1"/>
    <xf numFmtId="0" fontId="0" fillId="0" borderId="284" xfId="0" applyNumberFormat="1" applyBorder="1" applyAlignment="1"/>
    <xf numFmtId="0" fontId="91" fillId="0" borderId="277" xfId="0" applyNumberFormat="1" applyFont="1" applyBorder="1" applyAlignment="1">
      <alignment horizontal="center" vertical="center" wrapText="1"/>
    </xf>
    <xf numFmtId="0" fontId="91" fillId="0" borderId="278" xfId="0" applyNumberFormat="1" applyFont="1" applyBorder="1" applyAlignment="1">
      <alignment horizontal="center" vertical="center" wrapText="1"/>
    </xf>
    <xf numFmtId="0" fontId="92" fillId="0" borderId="278" xfId="0" applyNumberFormat="1" applyFont="1" applyBorder="1" applyAlignment="1">
      <alignment horizontal="center" vertical="center" wrapText="1"/>
    </xf>
    <xf numFmtId="0" fontId="91" fillId="0" borderId="279" xfId="0" applyNumberFormat="1" applyFont="1" applyBorder="1" applyAlignment="1">
      <alignment horizontal="center" vertical="center" wrapText="1"/>
    </xf>
    <xf numFmtId="0" fontId="93" fillId="13" borderId="283" xfId="0" applyNumberFormat="1" applyFont="1" applyFill="1" applyBorder="1" applyAlignment="1">
      <alignment horizontal="right" vertical="center" wrapText="1"/>
    </xf>
    <xf numFmtId="0" fontId="93" fillId="13" borderId="266" xfId="0" applyNumberFormat="1" applyFont="1" applyFill="1" applyBorder="1" applyAlignment="1">
      <alignment horizontal="right" vertical="center" wrapText="1"/>
    </xf>
    <xf numFmtId="0" fontId="94" fillId="0" borderId="248" xfId="0" applyNumberFormat="1" applyFont="1" applyBorder="1" applyAlignment="1"/>
    <xf numFmtId="0" fontId="95" fillId="0" borderId="248" xfId="0" applyNumberFormat="1" applyFont="1" applyBorder="1" applyAlignment="1"/>
    <xf numFmtId="0" fontId="94" fillId="0" borderId="304" xfId="0" applyNumberFormat="1" applyFont="1" applyBorder="1" applyAlignment="1"/>
    <xf numFmtId="0" fontId="84" fillId="21" borderId="336" xfId="0" applyNumberFormat="1" applyFont="1" applyFill="1" applyBorder="1" applyAlignment="1">
      <alignment horizontal="center" vertical="center" wrapText="1"/>
    </xf>
    <xf numFmtId="0" fontId="84" fillId="21" borderId="337" xfId="0" applyNumberFormat="1" applyFont="1" applyFill="1" applyBorder="1" applyAlignment="1">
      <alignment horizontal="center" vertical="center" wrapText="1"/>
    </xf>
    <xf numFmtId="0" fontId="96" fillId="21" borderId="337" xfId="0" applyNumberFormat="1" applyFont="1" applyFill="1" applyBorder="1" applyAlignment="1">
      <alignment horizontal="center" vertical="center" wrapText="1"/>
    </xf>
    <xf numFmtId="0" fontId="84" fillId="21" borderId="338" xfId="0" applyNumberFormat="1" applyFont="1" applyFill="1" applyBorder="1" applyAlignment="1">
      <alignment horizontal="center" vertical="center" wrapText="1"/>
    </xf>
    <xf numFmtId="0" fontId="97" fillId="0" borderId="263" xfId="0" applyNumberFormat="1" applyFont="1" applyFill="1" applyBorder="1" applyAlignment="1">
      <alignment horizontal="center" vertical="center" wrapText="1"/>
    </xf>
    <xf numFmtId="0" fontId="97" fillId="20" borderId="295" xfId="0" applyNumberFormat="1" applyFont="1" applyFill="1" applyBorder="1" applyAlignment="1">
      <alignment horizontal="center" vertical="center" wrapText="1"/>
    </xf>
    <xf numFmtId="0" fontId="98" fillId="0" borderId="339" xfId="0" applyNumberFormat="1" applyFont="1" applyFill="1" applyBorder="1" applyAlignment="1">
      <alignment horizontal="center" vertical="center" wrapText="1"/>
    </xf>
    <xf numFmtId="49" fontId="98" fillId="0" borderId="339" xfId="0" applyNumberFormat="1" applyFont="1" applyFill="1" applyBorder="1" applyAlignment="1">
      <alignment horizontal="center" vertical="center" wrapText="1"/>
    </xf>
    <xf numFmtId="0" fontId="99" fillId="0" borderId="297" xfId="6" applyNumberFormat="1" applyFont="1" applyBorder="1" applyAlignment="1">
      <alignment horizontal="center" vertical="center" wrapText="1"/>
    </xf>
    <xf numFmtId="49" fontId="66" fillId="0" borderId="340" xfId="0" applyNumberFormat="1" applyFont="1" applyFill="1" applyBorder="1" applyAlignment="1">
      <alignment horizontal="left" vertical="center" wrapText="1"/>
    </xf>
    <xf numFmtId="0" fontId="97" fillId="0" borderId="264" xfId="0" applyNumberFormat="1" applyFont="1" applyFill="1" applyBorder="1" applyAlignment="1">
      <alignment horizontal="center" vertical="center" wrapText="1"/>
    </xf>
    <xf numFmtId="0" fontId="97" fillId="20" borderId="268" xfId="0" applyNumberFormat="1" applyFont="1" applyFill="1" applyBorder="1" applyAlignment="1">
      <alignment horizontal="center" vertical="center" wrapText="1"/>
    </xf>
    <xf numFmtId="0" fontId="98" fillId="0" borderId="270" xfId="0" applyNumberFormat="1" applyFont="1" applyFill="1" applyBorder="1" applyAlignment="1">
      <alignment horizontal="center" vertical="center" wrapText="1"/>
    </xf>
    <xf numFmtId="49" fontId="98" fillId="0" borderId="270" xfId="0" applyNumberFormat="1" applyFont="1" applyFill="1" applyBorder="1" applyAlignment="1">
      <alignment horizontal="center" vertical="center" wrapText="1"/>
    </xf>
    <xf numFmtId="49" fontId="66" fillId="0" borderId="341" xfId="0" applyNumberFormat="1" applyFont="1" applyFill="1" applyBorder="1" applyAlignment="1">
      <alignment horizontal="left" vertical="center" wrapText="1"/>
    </xf>
    <xf numFmtId="0" fontId="98" fillId="0" borderId="265" xfId="0" applyNumberFormat="1" applyFont="1" applyFill="1" applyBorder="1" applyAlignment="1">
      <alignment horizontal="center" vertical="center" wrapText="1"/>
    </xf>
    <xf numFmtId="49" fontId="98" fillId="0" borderId="265" xfId="0" applyNumberFormat="1" applyFont="1" applyFill="1" applyBorder="1" applyAlignment="1">
      <alignment horizontal="center" vertical="center" wrapText="1"/>
    </xf>
    <xf numFmtId="0" fontId="97" fillId="20" borderId="342" xfId="0" applyNumberFormat="1" applyFont="1" applyFill="1" applyBorder="1" applyAlignment="1">
      <alignment horizontal="center" vertical="center" wrapText="1"/>
    </xf>
    <xf numFmtId="0" fontId="98" fillId="0" borderId="292" xfId="0" applyNumberFormat="1" applyFont="1" applyFill="1" applyBorder="1" applyAlignment="1">
      <alignment horizontal="center" vertical="center" wrapText="1"/>
    </xf>
    <xf numFmtId="49" fontId="98" fillId="0" borderId="292" xfId="0" applyNumberFormat="1" applyFont="1" applyFill="1" applyBorder="1" applyAlignment="1">
      <alignment horizontal="center" vertical="center" wrapText="1"/>
    </xf>
    <xf numFmtId="0" fontId="99" fillId="0" borderId="343" xfId="6" applyNumberFormat="1" applyFont="1" applyBorder="1" applyAlignment="1">
      <alignment horizontal="center" vertical="center" wrapText="1"/>
    </xf>
    <xf numFmtId="0" fontId="97" fillId="0" borderId="263" xfId="0" applyNumberFormat="1" applyFont="1" applyBorder="1" applyAlignment="1">
      <alignment horizontal="center" vertical="center" wrapText="1"/>
    </xf>
    <xf numFmtId="0" fontId="97" fillId="0" borderId="268" xfId="0" applyNumberFormat="1" applyFont="1" applyBorder="1" applyAlignment="1">
      <alignment horizontal="center" vertical="center" wrapText="1"/>
    </xf>
    <xf numFmtId="0" fontId="98" fillId="13" borderId="270" xfId="0" applyNumberFormat="1" applyFont="1" applyFill="1" applyBorder="1" applyAlignment="1">
      <alignment horizontal="center" vertical="center" wrapText="1"/>
    </xf>
    <xf numFmtId="49" fontId="98" fillId="13" borderId="270" xfId="0" applyNumberFormat="1" applyFont="1" applyFill="1" applyBorder="1" applyAlignment="1">
      <alignment horizontal="center" vertical="center" wrapText="1"/>
    </xf>
    <xf numFmtId="0" fontId="99" fillId="0" borderId="285" xfId="6" applyNumberFormat="1" applyFont="1" applyBorder="1" applyAlignment="1">
      <alignment horizontal="center" vertical="center" wrapText="1"/>
    </xf>
    <xf numFmtId="49" fontId="100" fillId="0" borderId="341" xfId="0" applyNumberFormat="1" applyFont="1" applyFill="1" applyBorder="1" applyAlignment="1">
      <alignment horizontal="left" vertical="center" wrapText="1"/>
    </xf>
    <xf numFmtId="0" fontId="97" fillId="0" borderId="264" xfId="0" applyNumberFormat="1" applyFont="1" applyBorder="1" applyAlignment="1">
      <alignment horizontal="center" vertical="center" wrapText="1"/>
    </xf>
    <xf numFmtId="0" fontId="98" fillId="13" borderId="247" xfId="0" applyNumberFormat="1" applyFont="1" applyFill="1" applyBorder="1" applyAlignment="1">
      <alignment horizontal="center" vertical="center" wrapText="1"/>
    </xf>
    <xf numFmtId="49" fontId="98" fillId="13" borderId="248" xfId="0" applyNumberFormat="1" applyFont="1" applyFill="1" applyBorder="1" applyAlignment="1">
      <alignment horizontal="center" vertical="center" wrapText="1"/>
    </xf>
    <xf numFmtId="0" fontId="97" fillId="0" borderId="289" xfId="0" applyNumberFormat="1" applyFont="1" applyBorder="1" applyAlignment="1">
      <alignment horizontal="center" vertical="center" wrapText="1"/>
    </xf>
    <xf numFmtId="49" fontId="98" fillId="13" borderId="247" xfId="0" applyNumberFormat="1" applyFont="1" applyFill="1" applyBorder="1" applyAlignment="1">
      <alignment horizontal="center" vertical="center" wrapText="1"/>
    </xf>
    <xf numFmtId="0" fontId="97" fillId="0" borderId="290" xfId="0" applyNumberFormat="1" applyFont="1" applyBorder="1" applyAlignment="1">
      <alignment horizontal="center" vertical="center" wrapText="1"/>
    </xf>
    <xf numFmtId="0" fontId="97" fillId="0" borderId="344" xfId="0" applyNumberFormat="1" applyFont="1" applyBorder="1" applyAlignment="1">
      <alignment horizontal="center" vertical="center" wrapText="1"/>
    </xf>
    <xf numFmtId="0" fontId="98" fillId="13" borderId="291" xfId="0" applyNumberFormat="1" applyFont="1" applyFill="1" applyBorder="1" applyAlignment="1">
      <alignment horizontal="center" vertical="center" wrapText="1"/>
    </xf>
    <xf numFmtId="49" fontId="98" fillId="13" borderId="292" xfId="0" applyNumberFormat="1" applyFont="1" applyFill="1" applyBorder="1" applyAlignment="1">
      <alignment horizontal="center" vertical="center" wrapText="1"/>
    </xf>
    <xf numFmtId="0" fontId="97" fillId="0" borderId="268" xfId="0" applyNumberFormat="1" applyFont="1" applyFill="1" applyBorder="1" applyAlignment="1">
      <alignment horizontal="center" vertical="center" wrapText="1"/>
    </xf>
    <xf numFmtId="0" fontId="99" fillId="0" borderId="247" xfId="6" applyNumberFormat="1" applyFont="1" applyBorder="1" applyAlignment="1">
      <alignment horizontal="center" vertical="center" wrapText="1"/>
    </xf>
    <xf numFmtId="0" fontId="98" fillId="13" borderId="265" xfId="0" applyNumberFormat="1" applyFont="1" applyFill="1" applyBorder="1" applyAlignment="1">
      <alignment horizontal="center" vertical="center" wrapText="1"/>
    </xf>
    <xf numFmtId="49" fontId="101" fillId="0" borderId="269" xfId="0" applyNumberFormat="1" applyFont="1" applyFill="1" applyBorder="1" applyAlignment="1">
      <alignment horizontal="center" vertical="center" wrapText="1"/>
    </xf>
    <xf numFmtId="0" fontId="97" fillId="0" borderId="342" xfId="0" applyNumberFormat="1" applyFont="1" applyBorder="1" applyAlignment="1">
      <alignment horizontal="center" vertical="center" wrapText="1"/>
    </xf>
    <xf numFmtId="0" fontId="99" fillId="0" borderId="291" xfId="6" applyNumberFormat="1" applyFont="1" applyBorder="1" applyAlignment="1">
      <alignment horizontal="center" vertical="center" wrapText="1"/>
    </xf>
    <xf numFmtId="49" fontId="98" fillId="0" borderId="247" xfId="0" applyNumberFormat="1" applyFont="1" applyFill="1" applyBorder="1" applyAlignment="1">
      <alignment horizontal="center" vertical="center" wrapText="1"/>
    </xf>
    <xf numFmtId="0" fontId="99" fillId="0" borderId="297" xfId="6" applyNumberFormat="1" applyFont="1" applyFill="1" applyBorder="1" applyAlignment="1">
      <alignment horizontal="center" vertical="center" wrapText="1"/>
    </xf>
    <xf numFmtId="0" fontId="97" fillId="0" borderId="289" xfId="0" applyNumberFormat="1" applyFont="1" applyFill="1" applyBorder="1" applyAlignment="1">
      <alignment horizontal="center" vertical="center" wrapText="1"/>
    </xf>
    <xf numFmtId="0" fontId="97" fillId="0" borderId="290" xfId="0" applyNumberFormat="1" applyFont="1" applyFill="1" applyBorder="1" applyAlignment="1">
      <alignment horizontal="center" vertical="center" wrapText="1"/>
    </xf>
    <xf numFmtId="0" fontId="97" fillId="0" borderId="344" xfId="0" applyNumberFormat="1" applyFont="1" applyFill="1" applyBorder="1" applyAlignment="1">
      <alignment horizontal="center" vertical="center" wrapText="1"/>
    </xf>
    <xf numFmtId="49" fontId="98" fillId="0" borderId="291" xfId="0" applyNumberFormat="1" applyFont="1" applyFill="1" applyBorder="1" applyAlignment="1">
      <alignment horizontal="center" vertical="center" wrapText="1"/>
    </xf>
    <xf numFmtId="0" fontId="51" fillId="20" borderId="272" xfId="0" applyNumberFormat="1" applyFont="1" applyFill="1" applyBorder="1" applyAlignment="1">
      <alignment horizontal="center" vertical="center" wrapText="1"/>
    </xf>
    <xf numFmtId="0" fontId="16" fillId="13" borderId="345" xfId="0" applyNumberFormat="1" applyFont="1" applyFill="1" applyBorder="1" applyAlignment="1">
      <alignment horizontal="left" vertical="center" wrapText="1"/>
    </xf>
    <xf numFmtId="0" fontId="102" fillId="13" borderId="345" xfId="0" applyNumberFormat="1" applyFont="1" applyFill="1" applyBorder="1" applyAlignment="1">
      <alignment horizontal="left" vertical="center" wrapText="1"/>
    </xf>
    <xf numFmtId="0" fontId="16" fillId="13" borderId="346" xfId="0" applyNumberFormat="1" applyFont="1" applyFill="1" applyBorder="1" applyAlignment="1">
      <alignment horizontal="left" vertical="center" wrapText="1"/>
    </xf>
    <xf numFmtId="0" fontId="51" fillId="20" borderId="301" xfId="0" applyNumberFormat="1" applyFont="1" applyFill="1" applyBorder="1" applyAlignment="1">
      <alignment horizontal="left" vertical="center" wrapText="1"/>
    </xf>
    <xf numFmtId="0" fontId="51" fillId="20" borderId="289" xfId="0" applyNumberFormat="1" applyFont="1" applyFill="1" applyBorder="1" applyAlignment="1">
      <alignment horizontal="left" vertical="center" wrapText="1"/>
    </xf>
    <xf numFmtId="0" fontId="51" fillId="0" borderId="305" xfId="0" applyNumberFormat="1" applyFont="1" applyBorder="1" applyAlignment="1">
      <alignment horizontal="center" vertical="center" wrapText="1"/>
    </xf>
    <xf numFmtId="0" fontId="51" fillId="0" borderId="344" xfId="0" applyNumberFormat="1" applyFont="1" applyBorder="1" applyAlignment="1">
      <alignment horizontal="center" vertical="center" wrapText="1"/>
    </xf>
    <xf numFmtId="0" fontId="51" fillId="13" borderId="291" xfId="0" applyNumberFormat="1" applyFont="1" applyFill="1" applyBorder="1" applyAlignment="1">
      <alignment horizontal="left" vertical="center" wrapText="1"/>
    </xf>
    <xf numFmtId="0" fontId="103" fillId="13" borderId="291" xfId="0" applyNumberFormat="1" applyFont="1" applyFill="1" applyBorder="1" applyAlignment="1">
      <alignment horizontal="center" vertical="center" wrapText="1"/>
    </xf>
    <xf numFmtId="0" fontId="102" fillId="13" borderId="291" xfId="0" applyNumberFormat="1" applyFont="1" applyFill="1" applyBorder="1" applyAlignment="1">
      <alignment horizontal="center" vertical="center" wrapText="1"/>
    </xf>
    <xf numFmtId="0" fontId="51" fillId="13" borderId="293" xfId="0" applyNumberFormat="1" applyFont="1" applyFill="1" applyBorder="1" applyAlignment="1">
      <alignment horizontal="left" vertical="center" wrapText="1"/>
    </xf>
    <xf numFmtId="0" fontId="51" fillId="0" borderId="0" xfId="0" applyNumberFormat="1" applyFont="1" applyAlignment="1">
      <alignment horizontal="center" vertical="center"/>
    </xf>
    <xf numFmtId="0" fontId="104" fillId="0" borderId="0" xfId="0" applyNumberFormat="1" applyFont="1" applyAlignment="1">
      <alignment horizontal="center" vertical="center"/>
    </xf>
    <xf numFmtId="0" fontId="105" fillId="0" borderId="0" xfId="0" applyNumberFormat="1" applyFont="1" applyAlignment="1">
      <alignment horizontal="center" vertical="center"/>
    </xf>
    <xf numFmtId="0" fontId="106" fillId="0" borderId="0" xfId="0" applyNumberFormat="1" applyFont="1" applyAlignment="1">
      <alignment horizontal="center" vertical="center"/>
    </xf>
    <xf numFmtId="0" fontId="107" fillId="0" borderId="0" xfId="0" applyNumberFormat="1" applyFont="1" applyAlignment="1">
      <alignment horizontal="center" vertical="center"/>
    </xf>
    <xf numFmtId="0" fontId="0" fillId="7" borderId="0" xfId="0" applyNumberFormat="1" applyFill="1" applyAlignment="1">
      <alignment vertical="center"/>
    </xf>
    <xf numFmtId="0" fontId="51" fillId="0" borderId="0" xfId="0" applyNumberFormat="1" applyFont="1" applyAlignment="1">
      <alignment vertical="center"/>
    </xf>
    <xf numFmtId="0" fontId="104" fillId="0" borderId="0" xfId="0" applyNumberFormat="1" applyFont="1" applyAlignment="1">
      <alignment vertical="center"/>
    </xf>
    <xf numFmtId="0" fontId="105" fillId="0" borderId="0" xfId="0" applyNumberFormat="1" applyFont="1" applyAlignment="1">
      <alignment vertical="center"/>
    </xf>
    <xf numFmtId="0" fontId="106" fillId="0" borderId="0" xfId="0" applyNumberFormat="1" applyFont="1" applyAlignment="1">
      <alignment vertical="center"/>
    </xf>
    <xf numFmtId="0" fontId="107" fillId="0" borderId="0" xfId="0" applyNumberFormat="1" applyFont="1" applyAlignment="1">
      <alignment vertical="center"/>
    </xf>
    <xf numFmtId="0" fontId="108" fillId="0" borderId="0" xfId="0" applyNumberFormat="1" applyFont="1" applyAlignment="1">
      <alignment horizontal="left" vertical="center"/>
    </xf>
    <xf numFmtId="0" fontId="109" fillId="0" borderId="0" xfId="0" applyNumberFormat="1" applyFont="1" applyAlignment="1">
      <alignment vertical="center"/>
    </xf>
    <xf numFmtId="0" fontId="110" fillId="0" borderId="0" xfId="0" applyNumberFormat="1" applyFont="1" applyAlignment="1">
      <alignment vertical="center"/>
    </xf>
    <xf numFmtId="176" fontId="46" fillId="0" borderId="0" xfId="0" applyFont="1" applyAlignment="1">
      <alignment vertical="center"/>
    </xf>
    <xf numFmtId="0" fontId="111" fillId="20" borderId="258" xfId="0" applyNumberFormat="1" applyFont="1" applyFill="1" applyBorder="1" applyAlignment="1">
      <alignment horizontal="center" vertical="center" wrapText="1"/>
    </xf>
    <xf numFmtId="0" fontId="0" fillId="0" borderId="259" xfId="0" applyNumberFormat="1" applyBorder="1" applyAlignment="1"/>
    <xf numFmtId="0" fontId="0" fillId="0" borderId="260" xfId="0" applyNumberFormat="1" applyBorder="1" applyAlignment="1"/>
    <xf numFmtId="0" fontId="80" fillId="0" borderId="0" xfId="0" applyNumberFormat="1" applyFont="1" applyAlignment="1">
      <alignment vertical="center"/>
    </xf>
    <xf numFmtId="0" fontId="112" fillId="0" borderId="0" xfId="0" applyNumberFormat="1" applyFont="1" applyAlignment="1">
      <alignment vertical="center"/>
    </xf>
    <xf numFmtId="0" fontId="112" fillId="0" borderId="0" xfId="0" applyNumberFormat="1" applyFont="1" applyAlignment="1">
      <alignment horizontal="center" vertical="center"/>
    </xf>
    <xf numFmtId="176" fontId="84" fillId="21" borderId="347" xfId="0" applyFont="1" applyFill="1" applyBorder="1" applyAlignment="1" applyProtection="1">
      <alignment horizontal="center" vertical="center" wrapText="1"/>
      <protection locked="0"/>
    </xf>
    <xf numFmtId="176" fontId="84" fillId="21" borderId="348" xfId="0" applyFont="1" applyFill="1" applyBorder="1" applyAlignment="1" applyProtection="1">
      <alignment horizontal="center" vertical="center" wrapText="1"/>
      <protection locked="0"/>
    </xf>
    <xf numFmtId="0" fontId="84" fillId="21" borderId="348" xfId="0" applyNumberFormat="1" applyFont="1" applyFill="1" applyBorder="1" applyAlignment="1" applyProtection="1">
      <alignment horizontal="center" vertical="center" wrapText="1"/>
      <protection locked="0"/>
    </xf>
    <xf numFmtId="0" fontId="0" fillId="0" borderId="349" xfId="0" applyNumberFormat="1" applyBorder="1" applyAlignment="1" applyProtection="1">
      <protection locked="0"/>
    </xf>
    <xf numFmtId="0" fontId="63" fillId="21" borderId="350" xfId="0" applyNumberFormat="1" applyFont="1" applyFill="1" applyBorder="1" applyAlignment="1">
      <alignment horizontal="center" vertical="center" wrapText="1"/>
    </xf>
    <xf numFmtId="0" fontId="84" fillId="21" borderId="351" xfId="0" applyNumberFormat="1" applyFont="1" applyFill="1" applyBorder="1" applyAlignment="1" applyProtection="1">
      <alignment horizontal="center" vertical="center" wrapText="1"/>
      <protection locked="0"/>
    </xf>
    <xf numFmtId="0" fontId="0" fillId="0" borderId="352" xfId="0" applyNumberFormat="1" applyBorder="1" applyAlignment="1" applyProtection="1">
      <protection locked="0"/>
    </xf>
    <xf numFmtId="0" fontId="0" fillId="0" borderId="353" xfId="0" applyNumberFormat="1" applyBorder="1" applyAlignment="1" applyProtection="1">
      <protection locked="0"/>
    </xf>
    <xf numFmtId="0" fontId="113" fillId="21" borderId="234" xfId="0" applyNumberFormat="1" applyFont="1" applyFill="1" applyBorder="1" applyAlignment="1">
      <alignment horizontal="center" vertical="center" wrapText="1"/>
    </xf>
    <xf numFmtId="181" fontId="113" fillId="21" borderId="234" xfId="0" applyNumberFormat="1" applyFont="1" applyFill="1" applyBorder="1" applyAlignment="1">
      <alignment horizontal="center" vertical="center" wrapText="1"/>
    </xf>
    <xf numFmtId="0" fontId="0" fillId="0" borderId="354" xfId="0" applyNumberFormat="1" applyBorder="1" applyAlignment="1" applyProtection="1">
      <protection locked="0"/>
    </xf>
    <xf numFmtId="176" fontId="68" fillId="0" borderId="0" xfId="6" applyFont="1" applyAlignment="1">
      <alignment horizontal="center" vertical="center"/>
    </xf>
    <xf numFmtId="176" fontId="65" fillId="0" borderId="305" xfId="0" applyFont="1" applyBorder="1" applyAlignment="1">
      <alignment horizontal="center" vertical="center" wrapText="1"/>
    </xf>
    <xf numFmtId="182" fontId="65" fillId="13" borderId="355" xfId="0" applyNumberFormat="1" applyFont="1" applyFill="1" applyBorder="1" applyAlignment="1">
      <alignment horizontal="center" vertical="center"/>
    </xf>
    <xf numFmtId="0" fontId="66" fillId="0" borderId="247" xfId="0" applyNumberFormat="1" applyFont="1" applyBorder="1" applyAlignment="1">
      <alignment horizontal="center" vertical="center"/>
    </xf>
    <xf numFmtId="194" fontId="114" fillId="13" borderId="247" xfId="56" applyNumberFormat="1" applyFont="1" applyFill="1" applyBorder="1" applyAlignment="1">
      <alignment horizontal="center" vertical="center" wrapText="1"/>
    </xf>
    <xf numFmtId="181" fontId="114" fillId="13" borderId="247" xfId="56" applyNumberFormat="1" applyFont="1" applyFill="1" applyBorder="1" applyAlignment="1">
      <alignment horizontal="center" vertical="center" wrapText="1"/>
    </xf>
    <xf numFmtId="0" fontId="59" fillId="0" borderId="247" xfId="0" applyNumberFormat="1" applyFont="1" applyBorder="1" applyAlignment="1">
      <alignment horizontal="center" vertical="center"/>
    </xf>
    <xf numFmtId="0" fontId="59" fillId="0" borderId="284" xfId="0" applyNumberFormat="1" applyFont="1" applyBorder="1" applyAlignment="1">
      <alignment horizontal="center" vertical="center"/>
    </xf>
    <xf numFmtId="0" fontId="0" fillId="0" borderId="264" xfId="0" applyNumberFormat="1" applyBorder="1" applyAlignment="1"/>
    <xf numFmtId="0" fontId="0" fillId="0" borderId="265" xfId="0" applyNumberFormat="1" applyBorder="1" applyAlignment="1"/>
    <xf numFmtId="0" fontId="43" fillId="0" borderId="247" xfId="0" applyNumberFormat="1" applyFont="1" applyBorder="1" applyAlignment="1">
      <alignment horizontal="center" vertical="center" wrapText="1"/>
    </xf>
    <xf numFmtId="0" fontId="43" fillId="0" borderId="247" xfId="0" applyNumberFormat="1" applyFont="1" applyBorder="1" applyAlignment="1">
      <alignment horizontal="center" vertical="center"/>
    </xf>
    <xf numFmtId="176" fontId="115" fillId="20" borderId="206" xfId="0" applyFont="1" applyFill="1" applyBorder="1" applyAlignment="1">
      <alignment horizontal="left" vertical="center" wrapText="1"/>
    </xf>
    <xf numFmtId="176" fontId="78" fillId="0" borderId="217" xfId="0" applyFont="1" applyBorder="1" applyAlignment="1">
      <alignment horizontal="left" vertical="center" wrapText="1"/>
    </xf>
    <xf numFmtId="0" fontId="0" fillId="0" borderId="218" xfId="0" applyNumberFormat="1" applyBorder="1" applyAlignment="1"/>
    <xf numFmtId="0" fontId="116" fillId="13" borderId="0" xfId="0" applyNumberFormat="1" applyFont="1" applyFill="1" applyAlignment="1">
      <alignment vertical="center" wrapText="1"/>
    </xf>
    <xf numFmtId="0" fontId="117" fillId="20" borderId="298" xfId="0" applyNumberFormat="1" applyFont="1" applyFill="1" applyBorder="1" applyAlignment="1">
      <alignment horizontal="center" vertical="center" wrapText="1"/>
    </xf>
    <xf numFmtId="0" fontId="0" fillId="0" borderId="242" xfId="0" applyNumberFormat="1" applyBorder="1" applyAlignment="1"/>
    <xf numFmtId="0" fontId="0" fillId="0" borderId="296" xfId="0" applyNumberFormat="1" applyBorder="1" applyAlignment="1"/>
    <xf numFmtId="0" fontId="114" fillId="0" borderId="0" xfId="0" applyNumberFormat="1" applyFont="1" applyAlignment="1">
      <alignment vertical="center"/>
    </xf>
    <xf numFmtId="0" fontId="29" fillId="21" borderId="356" xfId="0" applyNumberFormat="1" applyFont="1" applyFill="1" applyBorder="1" applyAlignment="1">
      <alignment horizontal="center" vertical="center" wrapText="1"/>
    </xf>
    <xf numFmtId="176" fontId="29" fillId="21" borderId="357" xfId="0" applyFont="1" applyFill="1" applyBorder="1" applyAlignment="1">
      <alignment horizontal="center" vertical="center" wrapText="1"/>
    </xf>
    <xf numFmtId="0" fontId="29" fillId="21" borderId="357" xfId="0" applyNumberFormat="1" applyFont="1" applyFill="1" applyBorder="1" applyAlignment="1">
      <alignment horizontal="center" vertical="center" wrapText="1"/>
    </xf>
    <xf numFmtId="0" fontId="63" fillId="21" borderId="357" xfId="0" applyNumberFormat="1" applyFont="1" applyFill="1" applyBorder="1" applyAlignment="1">
      <alignment horizontal="center" vertical="center" wrapText="1"/>
    </xf>
    <xf numFmtId="0" fontId="29" fillId="21" borderId="358" xfId="0" applyNumberFormat="1" applyFont="1" applyFill="1" applyBorder="1" applyAlignment="1">
      <alignment horizontal="center" vertical="center" wrapText="1"/>
    </xf>
    <xf numFmtId="0" fontId="118" fillId="0" borderId="0" xfId="0" applyNumberFormat="1" applyFont="1" applyAlignment="1">
      <alignment horizontal="center" vertical="center"/>
    </xf>
    <xf numFmtId="0" fontId="0" fillId="0" borderId="359" xfId="0" applyNumberFormat="1" applyBorder="1" applyAlignment="1"/>
    <xf numFmtId="0" fontId="0" fillId="0" borderId="360" xfId="0" applyNumberFormat="1" applyBorder="1" applyAlignment="1"/>
    <xf numFmtId="0" fontId="29" fillId="21" borderId="360" xfId="0" applyNumberFormat="1" applyFont="1" applyFill="1" applyBorder="1" applyAlignment="1">
      <alignment horizontal="center" vertical="center" wrapText="1"/>
    </xf>
    <xf numFmtId="0" fontId="0" fillId="0" borderId="361" xfId="0" applyNumberFormat="1" applyBorder="1" applyAlignment="1"/>
    <xf numFmtId="176" fontId="65" fillId="0" borderId="301" xfId="0" applyFont="1" applyBorder="1" applyAlignment="1">
      <alignment horizontal="center" vertical="center" wrapText="1"/>
    </xf>
    <xf numFmtId="176" fontId="65" fillId="13" borderId="247" xfId="0" applyFont="1" applyFill="1" applyBorder="1" applyAlignment="1">
      <alignment horizontal="center" vertical="center"/>
    </xf>
    <xf numFmtId="0" fontId="43" fillId="7" borderId="247" xfId="0" applyNumberFormat="1" applyFont="1" applyFill="1" applyBorder="1" applyAlignment="1">
      <alignment horizontal="center" vertical="center" wrapText="1"/>
    </xf>
    <xf numFmtId="0" fontId="114" fillId="13" borderId="247" xfId="0" applyNumberFormat="1" applyFont="1" applyFill="1" applyBorder="1" applyAlignment="1">
      <alignment horizontal="center" vertical="center" wrapText="1"/>
    </xf>
    <xf numFmtId="0" fontId="99" fillId="13" borderId="284" xfId="0" applyNumberFormat="1" applyFont="1" applyFill="1" applyBorder="1" applyAlignment="1">
      <alignment horizontal="left" vertical="center" wrapText="1"/>
    </xf>
    <xf numFmtId="0" fontId="92" fillId="0" borderId="0" xfId="6" applyNumberFormat="1" applyFont="1" applyAlignment="1">
      <alignment vertical="center"/>
    </xf>
    <xf numFmtId="0" fontId="119" fillId="0" borderId="0" xfId="6" applyNumberFormat="1" applyFont="1" applyAlignment="1">
      <alignment vertical="center"/>
    </xf>
    <xf numFmtId="0" fontId="0" fillId="0" borderId="291" xfId="0" applyNumberFormat="1" applyBorder="1" applyAlignment="1"/>
    <xf numFmtId="0" fontId="43" fillId="7" borderId="291" xfId="0" applyNumberFormat="1" applyFont="1" applyFill="1" applyBorder="1" applyAlignment="1">
      <alignment horizontal="center" vertical="center" wrapText="1"/>
    </xf>
    <xf numFmtId="181" fontId="114" fillId="13" borderId="291" xfId="56" applyNumberFormat="1" applyFont="1" applyFill="1" applyBorder="1" applyAlignment="1">
      <alignment horizontal="center" vertical="center" wrapText="1"/>
    </xf>
    <xf numFmtId="0" fontId="114" fillId="13" borderId="291" xfId="0" applyNumberFormat="1" applyFont="1" applyFill="1" applyBorder="1" applyAlignment="1">
      <alignment horizontal="center" vertical="center" wrapText="1"/>
    </xf>
    <xf numFmtId="0" fontId="0" fillId="0" borderId="293" xfId="0" applyNumberFormat="1" applyBorder="1" applyAlignment="1"/>
    <xf numFmtId="0" fontId="60" fillId="13" borderId="0" xfId="0" applyNumberFormat="1" applyFont="1" applyFill="1" applyAlignment="1">
      <alignment horizontal="center" vertical="center" wrapText="1"/>
    </xf>
    <xf numFmtId="176" fontId="61" fillId="20" borderId="258" xfId="0" applyFont="1" applyFill="1" applyBorder="1" applyAlignment="1">
      <alignment horizontal="center" vertical="center" wrapText="1"/>
    </xf>
    <xf numFmtId="0" fontId="63" fillId="21" borderId="347" xfId="0" applyNumberFormat="1" applyFont="1" applyFill="1" applyBorder="1" applyAlignment="1">
      <alignment horizontal="center" vertical="center" wrapText="1"/>
    </xf>
    <xf numFmtId="176" fontId="63" fillId="21" borderId="348" xfId="0" applyFont="1" applyFill="1" applyBorder="1" applyAlignment="1">
      <alignment horizontal="center" vertical="center" wrapText="1"/>
    </xf>
    <xf numFmtId="0" fontId="63" fillId="21" borderId="348" xfId="0" applyNumberFormat="1" applyFont="1" applyFill="1" applyBorder="1" applyAlignment="1">
      <alignment horizontal="center" vertical="center" wrapText="1"/>
    </xf>
    <xf numFmtId="0" fontId="0" fillId="0" borderId="349" xfId="0" applyNumberFormat="1" applyBorder="1" applyAlignment="1"/>
    <xf numFmtId="0" fontId="63" fillId="21" borderId="351" xfId="0" applyNumberFormat="1" applyFont="1" applyFill="1" applyBorder="1" applyAlignment="1">
      <alignment horizontal="center" vertical="center" wrapText="1"/>
    </xf>
    <xf numFmtId="0" fontId="0" fillId="0" borderId="352" xfId="0" applyNumberFormat="1" applyBorder="1" applyAlignment="1"/>
    <xf numFmtId="0" fontId="0" fillId="0" borderId="353" xfId="0" applyNumberFormat="1" applyBorder="1" applyAlignment="1"/>
    <xf numFmtId="0" fontId="120" fillId="21" borderId="234" xfId="0" applyNumberFormat="1" applyFont="1" applyFill="1" applyBorder="1" applyAlignment="1">
      <alignment horizontal="center" vertical="center" wrapText="1"/>
    </xf>
    <xf numFmtId="181" fontId="120" fillId="21" borderId="234" xfId="0" applyNumberFormat="1" applyFont="1" applyFill="1" applyBorder="1" applyAlignment="1">
      <alignment horizontal="center" vertical="center" wrapText="1"/>
    </xf>
    <xf numFmtId="0" fontId="0" fillId="0" borderId="354" xfId="0" applyNumberFormat="1" applyBorder="1" applyAlignment="1"/>
    <xf numFmtId="176" fontId="119" fillId="0" borderId="0" xfId="6" applyFont="1" applyAlignment="1">
      <alignment vertical="center"/>
    </xf>
    <xf numFmtId="176" fontId="65" fillId="0" borderId="298" xfId="0" applyFont="1" applyBorder="1" applyAlignment="1">
      <alignment horizontal="center" vertical="center" wrapText="1"/>
    </xf>
    <xf numFmtId="176" fontId="65" fillId="13" borderId="242" xfId="0" applyFont="1" applyFill="1" applyBorder="1" applyAlignment="1">
      <alignment horizontal="center" vertical="center"/>
    </xf>
    <xf numFmtId="0" fontId="43" fillId="0" borderId="242" xfId="0" applyNumberFormat="1" applyFont="1" applyBorder="1" applyAlignment="1">
      <alignment horizontal="center" vertical="center"/>
    </xf>
    <xf numFmtId="181" fontId="114" fillId="13" borderId="247" xfId="0" applyNumberFormat="1" applyFont="1" applyFill="1" applyBorder="1" applyAlignment="1">
      <alignment horizontal="center" vertical="center" wrapText="1"/>
    </xf>
    <xf numFmtId="0" fontId="59" fillId="0" borderId="242" xfId="0" applyNumberFormat="1" applyFont="1" applyBorder="1" applyAlignment="1">
      <alignment horizontal="center" vertical="center" wrapText="1"/>
    </xf>
    <xf numFmtId="0" fontId="59" fillId="0" borderId="296" xfId="0" applyNumberFormat="1" applyFont="1" applyBorder="1" applyAlignment="1">
      <alignment horizontal="center" vertical="center" wrapText="1"/>
    </xf>
    <xf numFmtId="0" fontId="59" fillId="0" borderId="247" xfId="0" applyNumberFormat="1" applyFont="1" applyBorder="1" applyAlignment="1">
      <alignment horizontal="center" vertical="center" wrapText="1"/>
    </xf>
    <xf numFmtId="0" fontId="59" fillId="0" borderId="284" xfId="0" applyNumberFormat="1" applyFont="1" applyBorder="1" applyAlignment="1">
      <alignment horizontal="center" vertical="center" wrapText="1"/>
    </xf>
    <xf numFmtId="0" fontId="43" fillId="0" borderId="248" xfId="0" applyNumberFormat="1" applyFont="1" applyBorder="1" applyAlignment="1">
      <alignment horizontal="center" vertical="center" wrapText="1"/>
    </xf>
    <xf numFmtId="0" fontId="59" fillId="0" borderId="248" xfId="0" applyNumberFormat="1" applyFont="1" applyBorder="1" applyAlignment="1">
      <alignment horizontal="center" vertical="center" wrapText="1"/>
    </xf>
    <xf numFmtId="0" fontId="59" fillId="0" borderId="304" xfId="0" applyNumberFormat="1" applyFont="1" applyBorder="1" applyAlignment="1">
      <alignment horizontal="center" vertical="center" wrapText="1"/>
    </xf>
    <xf numFmtId="176" fontId="121" fillId="20" borderId="362" xfId="0" applyFont="1" applyFill="1" applyBorder="1" applyAlignment="1">
      <alignment horizontal="left" vertical="center" wrapText="1"/>
    </xf>
    <xf numFmtId="0" fontId="0" fillId="0" borderId="363" xfId="0" applyNumberFormat="1" applyBorder="1" applyAlignment="1"/>
    <xf numFmtId="0" fontId="0" fillId="0" borderId="364" xfId="0" applyNumberFormat="1" applyBorder="1" applyAlignment="1"/>
    <xf numFmtId="176" fontId="122" fillId="0" borderId="365" xfId="0" applyFont="1" applyBorder="1" applyAlignment="1">
      <alignment horizontal="left" vertical="center" wrapText="1"/>
    </xf>
    <xf numFmtId="0" fontId="0" fillId="0" borderId="366" xfId="0" applyNumberFormat="1" applyBorder="1" applyAlignment="1"/>
    <xf numFmtId="0" fontId="0" fillId="0" borderId="367" xfId="0" applyNumberFormat="1" applyBorder="1" applyAlignment="1"/>
    <xf numFmtId="0" fontId="63" fillId="21" borderId="137" xfId="0" applyNumberFormat="1" applyFont="1" applyFill="1" applyBorder="1" applyAlignment="1">
      <alignment horizontal="center" vertical="center" wrapText="1"/>
    </xf>
    <xf numFmtId="176" fontId="42" fillId="0" borderId="0" xfId="0" applyFont="1" applyAlignment="1">
      <alignment vertical="center"/>
    </xf>
    <xf numFmtId="176" fontId="67" fillId="0" borderId="0" xfId="0" applyFont="1" applyAlignment="1">
      <alignment vertical="center"/>
    </xf>
    <xf numFmtId="176" fontId="42" fillId="0" borderId="0" xfId="0" applyFont="1" applyAlignment="1">
      <alignment horizontal="center" vertical="center"/>
    </xf>
    <xf numFmtId="181" fontId="42" fillId="0" borderId="0" xfId="0" applyNumberFormat="1" applyFont="1" applyAlignment="1">
      <alignment vertical="center"/>
    </xf>
    <xf numFmtId="194" fontId="42" fillId="0" borderId="0" xfId="0" applyNumberFormat="1" applyFont="1" applyAlignment="1">
      <alignment vertical="center"/>
    </xf>
    <xf numFmtId="176" fontId="123" fillId="13" borderId="368" xfId="0" applyFont="1" applyFill="1" applyBorder="1" applyAlignment="1">
      <alignment horizontal="center" vertical="center" wrapText="1"/>
    </xf>
    <xf numFmtId="0" fontId="0" fillId="0" borderId="369" xfId="0" applyNumberFormat="1" applyBorder="1" applyAlignment="1"/>
    <xf numFmtId="0" fontId="0" fillId="0" borderId="370" xfId="0" applyNumberFormat="1" applyBorder="1" applyAlignment="1"/>
    <xf numFmtId="0" fontId="63" fillId="23" borderId="371" xfId="0" applyNumberFormat="1" applyFont="1" applyFill="1" applyBorder="1" applyAlignment="1">
      <alignment horizontal="center" vertical="center" wrapText="1"/>
    </xf>
    <xf numFmtId="176" fontId="63" fillId="23" borderId="372" xfId="0" applyFont="1" applyFill="1" applyBorder="1" applyAlignment="1">
      <alignment horizontal="center" vertical="center" wrapText="1"/>
    </xf>
    <xf numFmtId="0" fontId="63" fillId="23" borderId="372" xfId="0" applyNumberFormat="1" applyFont="1" applyFill="1" applyBorder="1" applyAlignment="1">
      <alignment horizontal="center" vertical="center" wrapText="1"/>
    </xf>
    <xf numFmtId="0" fontId="0" fillId="0" borderId="373" xfId="0" applyNumberFormat="1" applyBorder="1" applyAlignment="1"/>
    <xf numFmtId="194" fontId="63" fillId="23" borderId="372" xfId="0" applyNumberFormat="1" applyFont="1" applyFill="1" applyBorder="1" applyAlignment="1">
      <alignment horizontal="center" vertical="center" wrapText="1"/>
    </xf>
    <xf numFmtId="0" fontId="63" fillId="23" borderId="374" xfId="0" applyNumberFormat="1" applyFont="1" applyFill="1" applyBorder="1" applyAlignment="1">
      <alignment horizontal="center" vertical="center" wrapText="1"/>
    </xf>
    <xf numFmtId="176" fontId="67" fillId="0" borderId="0" xfId="6" applyFont="1" applyAlignment="1">
      <alignment horizontal="center" vertical="center"/>
    </xf>
    <xf numFmtId="0" fontId="0" fillId="0" borderId="375" xfId="0" applyNumberFormat="1" applyBorder="1" applyAlignment="1"/>
    <xf numFmtId="0" fontId="84" fillId="23" borderId="376" xfId="0" applyNumberFormat="1" applyFont="1" applyFill="1" applyBorder="1" applyAlignment="1">
      <alignment horizontal="center" vertical="center" wrapText="1"/>
    </xf>
    <xf numFmtId="181" fontId="84" fillId="23" borderId="376" xfId="0" applyNumberFormat="1" applyFont="1" applyFill="1" applyBorder="1" applyAlignment="1">
      <alignment horizontal="center" vertical="center" wrapText="1"/>
    </xf>
    <xf numFmtId="194" fontId="84" fillId="23" borderId="376" xfId="0" applyNumberFormat="1" applyFont="1" applyFill="1" applyBorder="1" applyAlignment="1">
      <alignment horizontal="center" vertical="center" wrapText="1"/>
    </xf>
    <xf numFmtId="0" fontId="0" fillId="0" borderId="377" xfId="0" applyNumberFormat="1" applyBorder="1" applyAlignment="1"/>
    <xf numFmtId="0" fontId="65" fillId="13" borderId="378" xfId="0" applyNumberFormat="1" applyFont="1" applyFill="1" applyBorder="1" applyAlignment="1">
      <alignment horizontal="center" vertical="center" wrapText="1"/>
    </xf>
    <xf numFmtId="176" fontId="65" fillId="13" borderId="379" xfId="0" applyFont="1" applyFill="1" applyBorder="1" applyAlignment="1">
      <alignment horizontal="center" vertical="center" wrapText="1"/>
    </xf>
    <xf numFmtId="0" fontId="65" fillId="13" borderId="380" xfId="0" applyNumberFormat="1" applyFont="1" applyFill="1" applyBorder="1" applyAlignment="1">
      <alignment horizontal="center" vertical="center" wrapText="1"/>
    </xf>
    <xf numFmtId="0" fontId="78" fillId="13" borderId="380" xfId="0" applyNumberFormat="1" applyFont="1" applyFill="1" applyBorder="1" applyAlignment="1">
      <alignment horizontal="center" vertical="center" wrapText="1"/>
    </xf>
    <xf numFmtId="181" fontId="78" fillId="13" borderId="380" xfId="0" applyNumberFormat="1" applyFont="1" applyFill="1" applyBorder="1" applyAlignment="1">
      <alignment horizontal="center" vertical="center" wrapText="1"/>
    </xf>
    <xf numFmtId="194" fontId="78" fillId="13" borderId="380" xfId="0" applyNumberFormat="1" applyFont="1" applyFill="1" applyBorder="1" applyAlignment="1">
      <alignment horizontal="center" vertical="center" wrapText="1"/>
    </xf>
    <xf numFmtId="176" fontId="78" fillId="13" borderId="380" xfId="0" applyFont="1" applyFill="1" applyBorder="1" applyAlignment="1">
      <alignment horizontal="center" vertical="center" wrapText="1"/>
    </xf>
    <xf numFmtId="176" fontId="78" fillId="13" borderId="381" xfId="0" applyFont="1" applyFill="1" applyBorder="1" applyAlignment="1">
      <alignment horizontal="center" vertical="center" wrapText="1"/>
    </xf>
    <xf numFmtId="0" fontId="0" fillId="0" borderId="382" xfId="0" applyNumberFormat="1" applyBorder="1" applyAlignment="1"/>
    <xf numFmtId="0" fontId="0" fillId="0" borderId="383" xfId="0" applyNumberFormat="1" applyBorder="1" applyAlignment="1"/>
    <xf numFmtId="176" fontId="65" fillId="13" borderId="380" xfId="0" applyFont="1" applyFill="1" applyBorder="1" applyAlignment="1">
      <alignment horizontal="center" vertical="center" wrapText="1"/>
    </xf>
    <xf numFmtId="0" fontId="78" fillId="13" borderId="381" xfId="0" applyNumberFormat="1" applyFont="1" applyFill="1" applyBorder="1" applyAlignment="1">
      <alignment horizontal="center" vertical="center" wrapText="1"/>
    </xf>
    <xf numFmtId="176" fontId="124" fillId="13" borderId="384" xfId="0" applyFont="1" applyFill="1" applyBorder="1" applyAlignment="1">
      <alignment horizontal="left" vertical="center" wrapText="1"/>
    </xf>
    <xf numFmtId="0" fontId="0" fillId="0" borderId="385" xfId="0" applyNumberFormat="1" applyBorder="1" applyAlignment="1"/>
    <xf numFmtId="0" fontId="0" fillId="0" borderId="386" xfId="0" applyNumberFormat="1" applyBorder="1" applyAlignment="1"/>
    <xf numFmtId="176" fontId="122" fillId="13" borderId="387" xfId="0" applyFont="1" applyFill="1" applyBorder="1" applyAlignment="1">
      <alignment horizontal="left" vertical="center" wrapText="1"/>
    </xf>
    <xf numFmtId="0" fontId="0" fillId="0" borderId="388" xfId="0" applyNumberFormat="1" applyBorder="1" applyAlignment="1"/>
    <xf numFmtId="0" fontId="0" fillId="0" borderId="389" xfId="0" applyNumberFormat="1" applyBorder="1" applyAlignment="1"/>
    <xf numFmtId="181" fontId="59" fillId="0" borderId="0" xfId="0" applyNumberFormat="1" applyFont="1" applyAlignment="1">
      <alignment horizontal="center" vertical="center"/>
    </xf>
    <xf numFmtId="0" fontId="60" fillId="0" borderId="0" xfId="0" applyNumberFormat="1" applyFont="1" applyAlignment="1">
      <alignment horizontal="center" vertical="center" wrapText="1"/>
    </xf>
    <xf numFmtId="176" fontId="61" fillId="20" borderId="298" xfId="0" applyFont="1" applyFill="1" applyBorder="1" applyAlignment="1">
      <alignment horizontal="center" vertical="center" wrapText="1"/>
    </xf>
    <xf numFmtId="0" fontId="0" fillId="0" borderId="295" xfId="0" applyNumberFormat="1" applyBorder="1" applyAlignment="1"/>
    <xf numFmtId="176" fontId="63" fillId="21" borderId="356" xfId="0" applyFont="1" applyFill="1" applyBorder="1" applyAlignment="1">
      <alignment horizontal="center" vertical="center" wrapText="1"/>
    </xf>
    <xf numFmtId="176" fontId="63" fillId="21" borderId="357" xfId="0" applyFont="1" applyFill="1" applyBorder="1" applyAlignment="1">
      <alignment horizontal="center" vertical="center" wrapText="1"/>
    </xf>
    <xf numFmtId="0" fontId="0" fillId="0" borderId="390" xfId="0" applyNumberFormat="1" applyBorder="1" applyAlignment="1"/>
    <xf numFmtId="0" fontId="0" fillId="0" borderId="391" xfId="0" applyNumberFormat="1" applyBorder="1" applyAlignment="1"/>
    <xf numFmtId="0" fontId="63" fillId="21" borderId="358" xfId="0" applyNumberFormat="1" applyFont="1" applyFill="1" applyBorder="1" applyAlignment="1">
      <alignment horizontal="center" vertical="center" wrapText="1"/>
    </xf>
    <xf numFmtId="176" fontId="92" fillId="0" borderId="0" xfId="6" applyFont="1" applyAlignment="1">
      <alignment vertical="center"/>
    </xf>
    <xf numFmtId="0" fontId="0" fillId="0" borderId="392" xfId="0" applyNumberFormat="1" applyBorder="1" applyAlignment="1"/>
    <xf numFmtId="0" fontId="0" fillId="0" borderId="393" xfId="0" applyNumberFormat="1" applyBorder="1" applyAlignment="1"/>
    <xf numFmtId="176" fontId="65" fillId="0" borderId="265" xfId="0" applyFont="1" applyBorder="1" applyAlignment="1">
      <alignment horizontal="center" vertical="center"/>
    </xf>
    <xf numFmtId="0" fontId="125" fillId="0" borderId="247" xfId="0" applyNumberFormat="1" applyFont="1" applyBorder="1" applyAlignment="1">
      <alignment horizontal="center" vertical="center"/>
    </xf>
    <xf numFmtId="194" fontId="68" fillId="13" borderId="247" xfId="56" applyNumberFormat="1" applyFont="1" applyFill="1" applyBorder="1" applyAlignment="1">
      <alignment horizontal="center" vertical="center" wrapText="1"/>
    </xf>
    <xf numFmtId="181" fontId="68" fillId="13" borderId="247" xfId="56" applyNumberFormat="1" applyFont="1" applyFill="1" applyBorder="1" applyAlignment="1">
      <alignment horizontal="center" vertical="center" wrapText="1"/>
    </xf>
    <xf numFmtId="194" fontId="68" fillId="13" borderId="247" xfId="0" applyNumberFormat="1" applyFont="1" applyFill="1" applyBorder="1" applyAlignment="1">
      <alignment horizontal="center" vertical="center" wrapText="1"/>
    </xf>
    <xf numFmtId="181" fontId="68" fillId="13" borderId="247" xfId="0" applyNumberFormat="1" applyFont="1" applyFill="1" applyBorder="1" applyAlignment="1">
      <alignment horizontal="center" vertical="center" wrapText="1"/>
    </xf>
    <xf numFmtId="0" fontId="42" fillId="0" borderId="284" xfId="0" applyNumberFormat="1" applyFont="1" applyBorder="1" applyAlignment="1">
      <alignment horizontal="center" vertical="center"/>
    </xf>
    <xf numFmtId="0" fontId="125" fillId="0" borderId="247" xfId="0" applyNumberFormat="1" applyFont="1" applyBorder="1" applyAlignment="1">
      <alignment horizontal="center" vertical="center" wrapText="1"/>
    </xf>
    <xf numFmtId="0" fontId="126" fillId="0" borderId="247" xfId="0" applyNumberFormat="1" applyFont="1" applyBorder="1" applyAlignment="1">
      <alignment horizontal="center" vertical="center"/>
    </xf>
    <xf numFmtId="0" fontId="126" fillId="0" borderId="247" xfId="0" applyNumberFormat="1" applyFont="1" applyBorder="1" applyAlignment="1">
      <alignment horizontal="center" vertical="center" wrapText="1"/>
    </xf>
    <xf numFmtId="0" fontId="41" fillId="0" borderId="394" xfId="0" applyNumberFormat="1" applyFont="1" applyBorder="1" applyAlignment="1">
      <alignment horizontal="center" vertical="center"/>
    </xf>
    <xf numFmtId="0" fontId="125" fillId="0" borderId="248" xfId="0" applyNumberFormat="1" applyFont="1" applyBorder="1" applyAlignment="1">
      <alignment horizontal="center" vertical="center" wrapText="1"/>
    </xf>
    <xf numFmtId="0" fontId="125" fillId="0" borderId="248" xfId="0" applyNumberFormat="1" applyFont="1" applyBorder="1" applyAlignment="1">
      <alignment horizontal="center" vertical="center"/>
    </xf>
    <xf numFmtId="176" fontId="65" fillId="20" borderId="264" xfId="0" applyFont="1" applyFill="1" applyBorder="1" applyAlignment="1">
      <alignment horizontal="center" vertical="center" wrapText="1"/>
    </xf>
    <xf numFmtId="176" fontId="65" fillId="20" borderId="270" xfId="0" applyFont="1" applyFill="1" applyBorder="1" applyAlignment="1">
      <alignment horizontal="center" vertical="center"/>
    </xf>
    <xf numFmtId="0" fontId="125" fillId="20" borderId="270" xfId="0" applyNumberFormat="1" applyFont="1" applyFill="1" applyBorder="1" applyAlignment="1">
      <alignment horizontal="center" vertical="center"/>
    </xf>
    <xf numFmtId="194" fontId="114" fillId="20" borderId="270" xfId="56" applyNumberFormat="1" applyFont="1" applyFill="1" applyBorder="1" applyAlignment="1">
      <alignment horizontal="center" vertical="center" wrapText="1"/>
    </xf>
    <xf numFmtId="181" fontId="114" fillId="20" borderId="270" xfId="56" applyNumberFormat="1" applyFont="1" applyFill="1" applyBorder="1" applyAlignment="1">
      <alignment horizontal="center" vertical="center" wrapText="1"/>
    </xf>
    <xf numFmtId="0" fontId="114" fillId="13" borderId="273" xfId="0" applyNumberFormat="1" applyFont="1" applyFill="1" applyBorder="1" applyAlignment="1">
      <alignment horizontal="center" vertical="center" wrapText="1"/>
    </xf>
    <xf numFmtId="0" fontId="125" fillId="20" borderId="247" xfId="0" applyNumberFormat="1" applyFont="1" applyFill="1" applyBorder="1" applyAlignment="1">
      <alignment horizontal="center" vertical="center" wrapText="1"/>
    </xf>
    <xf numFmtId="181" fontId="114" fillId="20" borderId="247" xfId="56" applyNumberFormat="1" applyFont="1" applyFill="1" applyBorder="1" applyAlignment="1">
      <alignment horizontal="center" vertical="center" wrapText="1"/>
    </xf>
    <xf numFmtId="0" fontId="114" fillId="13" borderId="284" xfId="0" applyNumberFormat="1" applyFont="1" applyFill="1" applyBorder="1" applyAlignment="1">
      <alignment horizontal="center" vertical="center" wrapText="1"/>
    </xf>
    <xf numFmtId="0" fontId="69" fillId="20" borderId="247" xfId="0" applyNumberFormat="1" applyFont="1" applyFill="1" applyBorder="1" applyAlignment="1">
      <alignment horizontal="center" vertical="center"/>
    </xf>
    <xf numFmtId="0" fontId="125" fillId="20" borderId="247" xfId="0" applyNumberFormat="1" applyFont="1" applyFill="1" applyBorder="1" applyAlignment="1">
      <alignment horizontal="center" vertical="center"/>
    </xf>
    <xf numFmtId="0" fontId="127" fillId="20" borderId="247" xfId="0" applyNumberFormat="1" applyFont="1" applyFill="1" applyBorder="1" applyAlignment="1">
      <alignment horizontal="center" vertical="center"/>
    </xf>
    <xf numFmtId="194" fontId="127" fillId="20" borderId="270" xfId="56" applyNumberFormat="1" applyFont="1" applyFill="1" applyBorder="1" applyAlignment="1">
      <alignment horizontal="center" vertical="center" wrapText="1"/>
    </xf>
    <xf numFmtId="181" fontId="127" fillId="20" borderId="270" xfId="56" applyNumberFormat="1" applyFont="1" applyFill="1" applyBorder="1" applyAlignment="1">
      <alignment horizontal="center" vertical="center" wrapText="1"/>
    </xf>
    <xf numFmtId="0" fontId="126" fillId="20" borderId="247" xfId="0" applyNumberFormat="1" applyFont="1" applyFill="1" applyBorder="1" applyAlignment="1">
      <alignment horizontal="center" vertical="center"/>
    </xf>
    <xf numFmtId="176" fontId="65" fillId="20" borderId="272" xfId="0" applyFont="1" applyFill="1" applyBorder="1" applyAlignment="1">
      <alignment horizontal="center" vertical="center" wrapText="1"/>
    </xf>
    <xf numFmtId="0" fontId="0" fillId="0" borderId="270" xfId="0" applyNumberFormat="1" applyBorder="1" applyAlignment="1"/>
    <xf numFmtId="176" fontId="59" fillId="0" borderId="284" xfId="0" applyFont="1" applyBorder="1" applyAlignment="1">
      <alignment horizontal="center" vertical="center"/>
    </xf>
    <xf numFmtId="176" fontId="61" fillId="20" borderId="220" xfId="0" applyFont="1" applyFill="1" applyBorder="1" applyAlignment="1">
      <alignment horizontal="center" vertical="center" wrapText="1"/>
    </xf>
    <xf numFmtId="0" fontId="0" fillId="0" borderId="221" xfId="0" applyNumberFormat="1" applyBorder="1" applyAlignment="1"/>
    <xf numFmtId="0" fontId="0" fillId="0" borderId="222" xfId="0" applyNumberFormat="1" applyBorder="1" applyAlignment="1"/>
    <xf numFmtId="176" fontId="63" fillId="21" borderId="395" xfId="0" applyFont="1" applyFill="1" applyBorder="1" applyAlignment="1">
      <alignment horizontal="center" vertical="center" wrapText="1"/>
    </xf>
    <xf numFmtId="0" fontId="0" fillId="0" borderId="396" xfId="0" applyNumberFormat="1" applyBorder="1" applyAlignment="1"/>
    <xf numFmtId="0" fontId="63" fillId="21" borderId="397" xfId="0" applyNumberFormat="1" applyFont="1" applyFill="1" applyBorder="1" applyAlignment="1">
      <alignment horizontal="center" vertical="center" wrapText="1"/>
    </xf>
    <xf numFmtId="176" fontId="65" fillId="7" borderId="220" xfId="0" applyFont="1" applyFill="1" applyBorder="1" applyAlignment="1">
      <alignment horizontal="center" vertical="center" wrapText="1"/>
    </xf>
    <xf numFmtId="176" fontId="65" fillId="13" borderId="398" xfId="0" applyFont="1" applyFill="1" applyBorder="1" applyAlignment="1">
      <alignment horizontal="center" vertical="center"/>
    </xf>
    <xf numFmtId="0" fontId="128" fillId="0" borderId="247" xfId="0" applyNumberFormat="1" applyFont="1" applyBorder="1" applyAlignment="1">
      <alignment horizontal="center" vertical="center" wrapText="1"/>
    </xf>
    <xf numFmtId="0" fontId="78" fillId="13" borderId="399" xfId="0" applyNumberFormat="1" applyFont="1" applyFill="1" applyBorder="1" applyAlignment="1">
      <alignment horizontal="center" vertical="center" wrapText="1"/>
    </xf>
    <xf numFmtId="181" fontId="78" fillId="13" borderId="399" xfId="0" applyNumberFormat="1" applyFont="1" applyFill="1" applyBorder="1" applyAlignment="1">
      <alignment horizontal="center" vertical="center" wrapText="1"/>
    </xf>
    <xf numFmtId="181" fontId="114" fillId="0" borderId="400" xfId="0" applyNumberFormat="1" applyFont="1" applyBorder="1" applyAlignment="1">
      <alignment horizontal="center" vertical="center" wrapText="1"/>
    </xf>
    <xf numFmtId="0" fontId="114" fillId="13" borderId="401" xfId="0" applyNumberFormat="1" applyFont="1" applyFill="1" applyBorder="1" applyAlignment="1">
      <alignment horizontal="center" vertical="center" wrapText="1"/>
    </xf>
    <xf numFmtId="176" fontId="65" fillId="7" borderId="402" xfId="0" applyFont="1" applyFill="1" applyBorder="1" applyAlignment="1">
      <alignment horizontal="center" vertical="center" wrapText="1"/>
    </xf>
    <xf numFmtId="176" fontId="65" fillId="13" borderId="403" xfId="0" applyFont="1" applyFill="1" applyBorder="1" applyAlignment="1">
      <alignment horizontal="center" vertical="center"/>
    </xf>
    <xf numFmtId="0" fontId="0" fillId="0" borderId="402" xfId="0" applyNumberFormat="1" applyBorder="1" applyAlignment="1"/>
    <xf numFmtId="0" fontId="0" fillId="0" borderId="403" xfId="0" applyNumberFormat="1" applyBorder="1" applyAlignment="1"/>
    <xf numFmtId="0" fontId="72" fillId="0" borderId="247" xfId="0" applyNumberFormat="1" applyFont="1" applyBorder="1" applyAlignment="1">
      <alignment horizontal="center" vertical="center"/>
    </xf>
    <xf numFmtId="176" fontId="59" fillId="0" borderId="0" xfId="0" applyFont="1" applyAlignment="1">
      <alignment vertical="center" wrapText="1"/>
    </xf>
    <xf numFmtId="176" fontId="59" fillId="0" borderId="0" xfId="0" applyFont="1" applyAlignment="1">
      <alignment horizontal="center" vertical="center" wrapText="1"/>
    </xf>
    <xf numFmtId="0" fontId="0" fillId="0" borderId="362" xfId="0" applyNumberFormat="1" applyBorder="1" applyAlignment="1"/>
    <xf numFmtId="0" fontId="0" fillId="0" borderId="404" xfId="0" applyNumberFormat="1" applyBorder="1" applyAlignment="1"/>
    <xf numFmtId="176" fontId="65" fillId="22" borderId="402" xfId="0" applyFont="1" applyFill="1" applyBorder="1" applyAlignment="1">
      <alignment horizontal="center" vertical="center" wrapText="1"/>
    </xf>
    <xf numFmtId="176" fontId="65" fillId="22" borderId="398" xfId="0" applyFont="1" applyFill="1" applyBorder="1" applyAlignment="1">
      <alignment horizontal="center" vertical="center"/>
    </xf>
    <xf numFmtId="0" fontId="72" fillId="22" borderId="247" xfId="0" applyNumberFormat="1" applyFont="1" applyFill="1" applyBorder="1" applyAlignment="1">
      <alignment horizontal="center" vertical="center" wrapText="1"/>
    </xf>
    <xf numFmtId="0" fontId="78" fillId="22" borderId="399" xfId="0" applyNumberFormat="1" applyFont="1" applyFill="1" applyBorder="1" applyAlignment="1">
      <alignment horizontal="center" vertical="center" wrapText="1"/>
    </xf>
    <xf numFmtId="181" fontId="78" fillId="22" borderId="400" xfId="0" applyNumberFormat="1" applyFont="1" applyFill="1" applyBorder="1" applyAlignment="1">
      <alignment horizontal="center" vertical="center" wrapText="1"/>
    </xf>
    <xf numFmtId="0" fontId="78" fillId="22" borderId="400" xfId="0" applyNumberFormat="1" applyFont="1" applyFill="1" applyBorder="1" applyAlignment="1">
      <alignment horizontal="center" vertical="center" wrapText="1"/>
    </xf>
    <xf numFmtId="194" fontId="78" fillId="22" borderId="400" xfId="0" applyNumberFormat="1" applyFont="1" applyFill="1" applyBorder="1" applyAlignment="1">
      <alignment horizontal="center" vertical="center" wrapText="1"/>
    </xf>
    <xf numFmtId="0" fontId="114" fillId="0" borderId="401" xfId="0" applyNumberFormat="1" applyFont="1" applyBorder="1" applyAlignment="1">
      <alignment horizontal="center" vertical="center" wrapText="1"/>
    </xf>
    <xf numFmtId="0" fontId="0" fillId="22" borderId="403" xfId="0" applyNumberFormat="1" applyFill="1" applyBorder="1" applyAlignment="1"/>
    <xf numFmtId="0" fontId="72" fillId="22" borderId="247" xfId="0" applyNumberFormat="1" applyFont="1" applyFill="1" applyBorder="1" applyAlignment="1">
      <alignment horizontal="center" vertical="center"/>
    </xf>
    <xf numFmtId="0" fontId="129" fillId="22" borderId="247" xfId="0" applyNumberFormat="1" applyFont="1" applyFill="1" applyBorder="1" applyAlignment="1">
      <alignment horizontal="center" vertical="center"/>
    </xf>
    <xf numFmtId="176" fontId="65" fillId="22" borderId="405" xfId="0" applyFont="1" applyFill="1" applyBorder="1" applyAlignment="1">
      <alignment horizontal="center" vertical="center" wrapText="1"/>
    </xf>
    <xf numFmtId="0" fontId="0" fillId="22" borderId="406" xfId="0" applyNumberFormat="1" applyFill="1" applyBorder="1" applyAlignment="1"/>
    <xf numFmtId="0" fontId="72" fillId="22" borderId="291" xfId="0" applyNumberFormat="1" applyFont="1" applyFill="1" applyBorder="1" applyAlignment="1">
      <alignment horizontal="center" vertical="center"/>
    </xf>
    <xf numFmtId="181" fontId="114" fillId="0" borderId="407" xfId="0" applyNumberFormat="1" applyFont="1" applyBorder="1" applyAlignment="1">
      <alignment horizontal="center" vertical="center" wrapText="1"/>
    </xf>
    <xf numFmtId="181" fontId="114" fillId="0" borderId="408" xfId="0" applyNumberFormat="1" applyFont="1" applyBorder="1" applyAlignment="1">
      <alignment horizontal="center" vertical="center" wrapText="1"/>
    </xf>
    <xf numFmtId="176" fontId="65" fillId="0" borderId="402" xfId="0" applyFont="1" applyFill="1" applyBorder="1" applyAlignment="1">
      <alignment horizontal="center" vertical="center" wrapText="1"/>
    </xf>
    <xf numFmtId="176" fontId="65" fillId="0" borderId="398" xfId="0" applyFont="1" applyFill="1" applyBorder="1" applyAlignment="1">
      <alignment horizontal="center" vertical="center" wrapText="1"/>
    </xf>
    <xf numFmtId="0" fontId="128" fillId="0" borderId="247" xfId="0" applyNumberFormat="1" applyFont="1" applyFill="1" applyBorder="1" applyAlignment="1">
      <alignment horizontal="center" vertical="center"/>
    </xf>
    <xf numFmtId="0" fontId="79" fillId="0" borderId="399" xfId="0" applyNumberFormat="1" applyFont="1" applyFill="1" applyBorder="1" applyAlignment="1">
      <alignment horizontal="center" vertical="center" wrapText="1"/>
    </xf>
    <xf numFmtId="182" fontId="79" fillId="0" borderId="400" xfId="0" applyNumberFormat="1" applyFont="1" applyFill="1" applyBorder="1" applyAlignment="1">
      <alignment horizontal="center" vertical="center" wrapText="1"/>
    </xf>
    <xf numFmtId="181" fontId="114" fillId="0" borderId="400" xfId="0" applyNumberFormat="1" applyFont="1" applyFill="1" applyBorder="1" applyAlignment="1">
      <alignment horizontal="center" vertical="center" wrapText="1"/>
    </xf>
    <xf numFmtId="0" fontId="114" fillId="0" borderId="401" xfId="0" applyNumberFormat="1" applyFont="1" applyFill="1" applyBorder="1" applyAlignment="1">
      <alignment horizontal="center" vertical="center" wrapText="1"/>
    </xf>
    <xf numFmtId="176" fontId="65" fillId="0" borderId="403" xfId="0" applyFont="1" applyFill="1" applyBorder="1" applyAlignment="1">
      <alignment horizontal="center" vertical="center" wrapText="1"/>
    </xf>
    <xf numFmtId="0" fontId="0" fillId="0" borderId="403" xfId="0" applyNumberFormat="1" applyFill="1" applyBorder="1" applyAlignment="1"/>
    <xf numFmtId="0" fontId="129" fillId="0" borderId="247" xfId="0" applyNumberFormat="1" applyFont="1" applyFill="1" applyBorder="1" applyAlignment="1">
      <alignment horizontal="center" vertical="center"/>
    </xf>
    <xf numFmtId="0" fontId="72" fillId="0" borderId="247" xfId="0" applyNumberFormat="1" applyFont="1" applyFill="1" applyBorder="1" applyAlignment="1">
      <alignment horizontal="center" vertical="center"/>
    </xf>
    <xf numFmtId="176" fontId="65" fillId="0" borderId="362" xfId="0" applyFont="1" applyFill="1" applyBorder="1" applyAlignment="1">
      <alignment horizontal="center" vertical="center" wrapText="1"/>
    </xf>
    <xf numFmtId="0" fontId="0" fillId="0" borderId="404" xfId="0" applyNumberFormat="1" applyFill="1" applyBorder="1" applyAlignment="1"/>
    <xf numFmtId="176" fontId="61" fillId="20" borderId="409" xfId="0" applyFont="1" applyFill="1" applyBorder="1" applyAlignment="1">
      <alignment horizontal="center" vertical="center" wrapText="1"/>
    </xf>
    <xf numFmtId="0" fontId="0" fillId="0" borderId="410" xfId="0" applyNumberFormat="1" applyBorder="1" applyAlignment="1"/>
    <xf numFmtId="0" fontId="0" fillId="0" borderId="411" xfId="0" applyNumberFormat="1" applyBorder="1" applyAlignment="1"/>
    <xf numFmtId="176" fontId="63" fillId="21" borderId="412" xfId="0" applyFont="1" applyFill="1" applyBorder="1" applyAlignment="1">
      <alignment horizontal="center" vertical="center" wrapText="1"/>
    </xf>
    <xf numFmtId="0" fontId="0" fillId="0" borderId="357" xfId="0" applyNumberFormat="1" applyBorder="1" applyAlignment="1"/>
    <xf numFmtId="0" fontId="63" fillId="21" borderId="413" xfId="0" applyNumberFormat="1" applyFont="1" applyFill="1" applyBorder="1" applyAlignment="1">
      <alignment horizontal="center" vertical="center" wrapText="1"/>
    </xf>
    <xf numFmtId="0" fontId="0" fillId="0" borderId="414" xfId="0" applyNumberFormat="1" applyBorder="1" applyAlignment="1"/>
    <xf numFmtId="0" fontId="0" fillId="0" borderId="415" xfId="0" applyNumberFormat="1" applyBorder="1" applyAlignment="1"/>
    <xf numFmtId="176" fontId="65" fillId="13" borderId="210" xfId="0" applyFont="1" applyFill="1" applyBorder="1" applyAlignment="1">
      <alignment horizontal="center" vertical="center"/>
    </xf>
    <xf numFmtId="0" fontId="66" fillId="0" borderId="210" xfId="0" applyNumberFormat="1" applyFont="1" applyBorder="1" applyAlignment="1">
      <alignment horizontal="center" vertical="center" wrapText="1"/>
    </xf>
    <xf numFmtId="194" fontId="67" fillId="13" borderId="210" xfId="56" applyNumberFormat="1" applyFont="1" applyFill="1" applyBorder="1" applyAlignment="1">
      <alignment horizontal="center" vertical="center" wrapText="1"/>
    </xf>
    <xf numFmtId="181" fontId="67" fillId="13" borderId="210" xfId="56" applyNumberFormat="1" applyFont="1" applyFill="1" applyBorder="1" applyAlignment="1">
      <alignment horizontal="center" vertical="center" wrapText="1"/>
    </xf>
    <xf numFmtId="181" fontId="78" fillId="13" borderId="210" xfId="56" applyNumberFormat="1" applyFont="1" applyFill="1" applyBorder="1" applyAlignment="1">
      <alignment horizontal="center" vertical="center" wrapText="1"/>
    </xf>
    <xf numFmtId="0" fontId="70" fillId="0" borderId="211" xfId="0" applyNumberFormat="1" applyFont="1" applyBorder="1" applyAlignment="1">
      <alignment horizontal="center" vertical="center"/>
    </xf>
    <xf numFmtId="0" fontId="70" fillId="0" borderId="211" xfId="0" applyNumberFormat="1" applyFont="1" applyBorder="1" applyAlignment="1">
      <alignment horizontal="center" vertical="center" wrapText="1"/>
    </xf>
    <xf numFmtId="0" fontId="130" fillId="0" borderId="210" xfId="0" applyNumberFormat="1" applyFont="1" applyBorder="1" applyAlignment="1">
      <alignment horizontal="center" vertical="center" wrapText="1"/>
    </xf>
    <xf numFmtId="176" fontId="66" fillId="0" borderId="210" xfId="0" applyFont="1" applyBorder="1" applyAlignment="1">
      <alignment horizontal="center" vertical="center"/>
    </xf>
    <xf numFmtId="176" fontId="130" fillId="0" borderId="210" xfId="0" applyFont="1" applyBorder="1" applyAlignment="1">
      <alignment horizontal="center" vertical="center"/>
    </xf>
    <xf numFmtId="0" fontId="131" fillId="0" borderId="211" xfId="0" applyNumberFormat="1" applyFont="1" applyBorder="1" applyAlignment="1">
      <alignment horizontal="center" vertical="center" wrapText="1"/>
    </xf>
    <xf numFmtId="0" fontId="66" fillId="0" borderId="218" xfId="0" applyNumberFormat="1" applyFont="1" applyBorder="1" applyAlignment="1">
      <alignment horizontal="center" vertical="center" wrapText="1"/>
    </xf>
    <xf numFmtId="0" fontId="70" fillId="0" borderId="219" xfId="0" applyNumberFormat="1" applyFont="1" applyBorder="1" applyAlignment="1">
      <alignment horizontal="center" vertical="center"/>
    </xf>
    <xf numFmtId="0" fontId="69" fillId="0" borderId="202" xfId="0" applyNumberFormat="1" applyFont="1" applyFill="1" applyBorder="1" applyAlignment="1">
      <alignment horizontal="left" vertical="center" wrapText="1"/>
    </xf>
    <xf numFmtId="0" fontId="70" fillId="0" borderId="416" xfId="0" applyNumberFormat="1" applyFont="1" applyFill="1" applyBorder="1" applyAlignment="1">
      <alignment horizontal="left" vertical="center" wrapText="1"/>
    </xf>
    <xf numFmtId="0" fontId="70" fillId="0" borderId="417" xfId="0" applyNumberFormat="1" applyFont="1" applyFill="1" applyBorder="1" applyAlignment="1">
      <alignment horizontal="left" vertical="center" wrapText="1"/>
    </xf>
    <xf numFmtId="0" fontId="69" fillId="0" borderId="206" xfId="0" applyNumberFormat="1" applyFont="1" applyFill="1" applyBorder="1" applyAlignment="1">
      <alignment horizontal="left" vertical="center" wrapText="1"/>
    </xf>
    <xf numFmtId="0" fontId="70" fillId="0" borderId="210" xfId="0" applyNumberFormat="1" applyFont="1" applyFill="1" applyBorder="1" applyAlignment="1">
      <alignment horizontal="left" vertical="center" wrapText="1"/>
    </xf>
    <xf numFmtId="0" fontId="70" fillId="0" borderId="211" xfId="0" applyNumberFormat="1" applyFont="1" applyFill="1" applyBorder="1" applyAlignment="1">
      <alignment horizontal="left" vertical="center" wrapText="1"/>
    </xf>
    <xf numFmtId="0" fontId="69" fillId="0" borderId="217" xfId="0" applyNumberFormat="1" applyFont="1" applyFill="1" applyBorder="1" applyAlignment="1">
      <alignment horizontal="left" vertical="center" wrapText="1"/>
    </xf>
    <xf numFmtId="0" fontId="70" fillId="0" borderId="218" xfId="0" applyNumberFormat="1" applyFont="1" applyFill="1" applyBorder="1" applyAlignment="1">
      <alignment horizontal="left" vertical="center" wrapText="1"/>
    </xf>
    <xf numFmtId="0" fontId="70" fillId="0" borderId="219" xfId="0" applyNumberFormat="1" applyFont="1" applyFill="1" applyBorder="1" applyAlignment="1">
      <alignment horizontal="left" vertical="center" wrapText="1"/>
    </xf>
    <xf numFmtId="0" fontId="0" fillId="0" borderId="418" xfId="0" applyNumberFormat="1" applyBorder="1" applyAlignment="1"/>
    <xf numFmtId="0" fontId="120" fillId="21" borderId="360" xfId="0" applyNumberFormat="1" applyFont="1" applyFill="1" applyBorder="1" applyAlignment="1">
      <alignment horizontal="center" vertical="center" wrapText="1"/>
    </xf>
    <xf numFmtId="181" fontId="120" fillId="21" borderId="360" xfId="0" applyNumberFormat="1" applyFont="1" applyFill="1" applyBorder="1" applyAlignment="1">
      <alignment horizontal="center" vertical="center" wrapText="1"/>
    </xf>
    <xf numFmtId="0" fontId="0" fillId="0" borderId="419" xfId="0" applyNumberFormat="1" applyBorder="1" applyAlignment="1"/>
    <xf numFmtId="176" fontId="65" fillId="13" borderId="420" xfId="0" applyFont="1" applyFill="1" applyBorder="1" applyAlignment="1">
      <alignment horizontal="center" vertical="center"/>
    </xf>
    <xf numFmtId="194" fontId="67" fillId="13" borderId="247" xfId="56" applyNumberFormat="1" applyFont="1" applyFill="1" applyBorder="1" applyAlignment="1">
      <alignment horizontal="center" vertical="center" wrapText="1"/>
    </xf>
    <xf numFmtId="181" fontId="67" fillId="13" borderId="247" xfId="56" applyNumberFormat="1" applyFont="1" applyFill="1" applyBorder="1" applyAlignment="1">
      <alignment horizontal="center" vertical="center" wrapText="1"/>
    </xf>
    <xf numFmtId="181" fontId="78" fillId="13" borderId="247" xfId="56" applyNumberFormat="1" applyFont="1" applyFill="1" applyBorder="1" applyAlignment="1">
      <alignment horizontal="center" vertical="center" wrapText="1"/>
    </xf>
    <xf numFmtId="0" fontId="70" fillId="0" borderId="421" xfId="0" applyNumberFormat="1" applyFont="1" applyBorder="1" applyAlignment="1">
      <alignment horizontal="center" vertical="center"/>
    </xf>
    <xf numFmtId="0" fontId="0" fillId="0" borderId="420" xfId="0" applyNumberFormat="1" applyBorder="1" applyAlignment="1"/>
    <xf numFmtId="0" fontId="70" fillId="0" borderId="421" xfId="0" applyNumberFormat="1" applyFont="1" applyBorder="1" applyAlignment="1">
      <alignment horizontal="center" vertical="center" wrapText="1"/>
    </xf>
    <xf numFmtId="0" fontId="130" fillId="0" borderId="247" xfId="0" applyNumberFormat="1" applyFont="1" applyBorder="1" applyAlignment="1">
      <alignment horizontal="center" vertical="center" wrapText="1"/>
    </xf>
    <xf numFmtId="176" fontId="66" fillId="0" borderId="247" xfId="0" applyFont="1" applyBorder="1" applyAlignment="1">
      <alignment horizontal="center" vertical="center"/>
    </xf>
    <xf numFmtId="176" fontId="130" fillId="0" borderId="247" xfId="0" applyFont="1" applyBorder="1" applyAlignment="1">
      <alignment horizontal="center" vertical="center"/>
    </xf>
    <xf numFmtId="0" fontId="131" fillId="0" borderId="421" xfId="0" applyNumberFormat="1" applyFont="1" applyBorder="1" applyAlignment="1">
      <alignment horizontal="center" vertical="center" wrapText="1"/>
    </xf>
    <xf numFmtId="0" fontId="0" fillId="0" borderId="422" xfId="0" applyNumberFormat="1" applyBorder="1" applyAlignment="1"/>
    <xf numFmtId="0" fontId="0" fillId="0" borderId="248" xfId="0" applyNumberFormat="1" applyBorder="1" applyAlignment="1"/>
    <xf numFmtId="0" fontId="130" fillId="0" borderId="248" xfId="0" applyNumberFormat="1" applyFont="1" applyBorder="1" applyAlignment="1">
      <alignment horizontal="center" vertical="center" wrapText="1"/>
    </xf>
    <xf numFmtId="0" fontId="66" fillId="0" borderId="248" xfId="0" applyNumberFormat="1" applyFont="1" applyBorder="1" applyAlignment="1">
      <alignment horizontal="center" vertical="center" wrapText="1"/>
    </xf>
    <xf numFmtId="0" fontId="131" fillId="0" borderId="423" xfId="0" applyNumberFormat="1" applyFont="1" applyBorder="1" applyAlignment="1">
      <alignment horizontal="center" vertical="center" wrapText="1"/>
    </xf>
    <xf numFmtId="0" fontId="70" fillId="0" borderId="423" xfId="0" applyNumberFormat="1" applyFont="1" applyBorder="1" applyAlignment="1">
      <alignment horizontal="center" vertical="center"/>
    </xf>
    <xf numFmtId="181" fontId="78" fillId="13" borderId="248" xfId="56" applyNumberFormat="1" applyFont="1" applyFill="1" applyBorder="1" applyAlignment="1">
      <alignment horizontal="center" vertical="center" wrapText="1"/>
    </xf>
    <xf numFmtId="176" fontId="65" fillId="20" borderId="420" xfId="0" applyFont="1" applyFill="1" applyBorder="1" applyAlignment="1">
      <alignment horizontal="center" vertical="center" wrapText="1"/>
    </xf>
    <xf numFmtId="176" fontId="65" fillId="20" borderId="247" xfId="0" applyFont="1" applyFill="1" applyBorder="1" applyAlignment="1">
      <alignment horizontal="center" vertical="center"/>
    </xf>
    <xf numFmtId="194" fontId="78" fillId="20" borderId="247" xfId="56" applyNumberFormat="1" applyFont="1" applyFill="1" applyBorder="1" applyAlignment="1">
      <alignment horizontal="center" vertical="center" wrapText="1"/>
    </xf>
    <xf numFmtId="181" fontId="78" fillId="20" borderId="247" xfId="56" applyNumberFormat="1" applyFont="1" applyFill="1" applyBorder="1" applyAlignment="1">
      <alignment horizontal="center" vertical="center" wrapText="1"/>
    </xf>
    <xf numFmtId="0" fontId="78" fillId="20" borderId="421" xfId="0" applyNumberFormat="1" applyFont="1" applyFill="1" applyBorder="1" applyAlignment="1">
      <alignment horizontal="center" vertical="center" wrapText="1"/>
    </xf>
    <xf numFmtId="0" fontId="118" fillId="0" borderId="0" xfId="0" applyNumberFormat="1" applyFont="1" applyAlignment="1">
      <alignment vertical="center" wrapText="1"/>
    </xf>
    <xf numFmtId="0" fontId="68" fillId="0" borderId="0" xfId="0" applyNumberFormat="1" applyFont="1" applyAlignment="1">
      <alignment horizontal="center" vertical="center" wrapText="1"/>
    </xf>
    <xf numFmtId="0" fontId="118" fillId="0" borderId="0" xfId="0" applyNumberFormat="1" applyFont="1" applyAlignment="1">
      <alignment horizontal="center" vertical="center" wrapText="1"/>
    </xf>
    <xf numFmtId="0" fontId="130" fillId="20" borderId="247" xfId="0" applyNumberFormat="1" applyFont="1" applyFill="1" applyBorder="1" applyAlignment="1">
      <alignment horizontal="center" vertical="center" wrapText="1"/>
    </xf>
    <xf numFmtId="0" fontId="130" fillId="20" borderId="247" xfId="0" applyNumberFormat="1" applyFont="1" applyFill="1" applyBorder="1" applyAlignment="1">
      <alignment horizontal="center" vertical="center"/>
    </xf>
    <xf numFmtId="0" fontId="66" fillId="20" borderId="247" xfId="0" applyNumberFormat="1" applyFont="1" applyFill="1" applyBorder="1" applyAlignment="1">
      <alignment horizontal="center" vertical="center"/>
    </xf>
    <xf numFmtId="176" fontId="65" fillId="20" borderId="424" xfId="0" applyFont="1" applyFill="1" applyBorder="1" applyAlignment="1">
      <alignment horizontal="center" vertical="center" wrapText="1"/>
    </xf>
    <xf numFmtId="0" fontId="0" fillId="0" borderId="425" xfId="0" applyNumberFormat="1" applyBorder="1" applyAlignment="1"/>
    <xf numFmtId="0" fontId="66" fillId="20" borderId="425" xfId="0" applyNumberFormat="1" applyFont="1" applyFill="1" applyBorder="1" applyAlignment="1">
      <alignment horizontal="center" vertical="center"/>
    </xf>
    <xf numFmtId="181" fontId="114" fillId="20" borderId="425" xfId="56" applyNumberFormat="1" applyFont="1" applyFill="1" applyBorder="1" applyAlignment="1">
      <alignment horizontal="center" vertical="center" wrapText="1"/>
    </xf>
    <xf numFmtId="0" fontId="78" fillId="20" borderId="426" xfId="0" applyNumberFormat="1" applyFont="1" applyFill="1" applyBorder="1" applyAlignment="1">
      <alignment horizontal="center" vertical="center" wrapText="1"/>
    </xf>
    <xf numFmtId="176" fontId="0" fillId="0" borderId="0" xfId="0">
      <alignment vertical="center"/>
    </xf>
    <xf numFmtId="194" fontId="59" fillId="0" borderId="0" xfId="0" applyNumberFormat="1" applyFont="1" applyAlignment="1">
      <alignment vertical="center"/>
    </xf>
    <xf numFmtId="176" fontId="132" fillId="24" borderId="427" xfId="0" applyFont="1" applyFill="1" applyBorder="1" applyAlignment="1">
      <alignment horizontal="center" vertical="center"/>
    </xf>
    <xf numFmtId="176" fontId="132" fillId="24" borderId="428" xfId="0" applyFont="1" applyFill="1" applyBorder="1" applyAlignment="1">
      <alignment horizontal="center" vertical="center"/>
    </xf>
    <xf numFmtId="181" fontId="132" fillId="24" borderId="428" xfId="0" applyNumberFormat="1" applyFont="1" applyFill="1" applyBorder="1" applyAlignment="1">
      <alignment horizontal="center" vertical="center"/>
    </xf>
    <xf numFmtId="176" fontId="132" fillId="24" borderId="429" xfId="0" applyFont="1" applyFill="1" applyBorder="1" applyAlignment="1">
      <alignment horizontal="center" vertical="center"/>
    </xf>
    <xf numFmtId="176" fontId="64" fillId="24" borderId="430" xfId="0" applyFont="1" applyFill="1" applyBorder="1" applyAlignment="1">
      <alignment horizontal="center" vertical="center"/>
    </xf>
    <xf numFmtId="176" fontId="64" fillId="24" borderId="353" xfId="0" applyFont="1" applyFill="1" applyBorder="1" applyAlignment="1">
      <alignment horizontal="center" vertical="center"/>
    </xf>
    <xf numFmtId="0" fontId="64" fillId="24" borderId="353" xfId="0" applyNumberFormat="1" applyFont="1" applyFill="1" applyBorder="1" applyAlignment="1">
      <alignment horizontal="center" vertical="center"/>
    </xf>
    <xf numFmtId="0" fontId="132" fillId="24" borderId="353" xfId="0" applyNumberFormat="1" applyFont="1" applyFill="1" applyBorder="1" applyAlignment="1">
      <alignment horizontal="center" vertical="center" wrapText="1"/>
    </xf>
    <xf numFmtId="181" fontId="132" fillId="24" borderId="353" xfId="0" applyNumberFormat="1" applyFont="1" applyFill="1" applyBorder="1" applyAlignment="1">
      <alignment horizontal="center" vertical="center" wrapText="1"/>
    </xf>
    <xf numFmtId="0" fontId="132" fillId="24" borderId="353" xfId="0" applyNumberFormat="1" applyFont="1" applyFill="1" applyBorder="1" applyAlignment="1">
      <alignment horizontal="center" vertical="center"/>
    </xf>
    <xf numFmtId="181" fontId="132" fillId="24" borderId="353" xfId="0" applyNumberFormat="1" applyFont="1" applyFill="1" applyBorder="1" applyAlignment="1">
      <alignment horizontal="center" vertical="center"/>
    </xf>
    <xf numFmtId="0" fontId="64" fillId="24" borderId="431" xfId="0" applyNumberFormat="1" applyFont="1" applyFill="1" applyBorder="1" applyAlignment="1">
      <alignment horizontal="center" vertical="center" wrapText="1"/>
    </xf>
    <xf numFmtId="176" fontId="64" fillId="24" borderId="432" xfId="0" applyFont="1" applyFill="1" applyBorder="1" applyAlignment="1">
      <alignment horizontal="center" vertical="center"/>
    </xf>
    <xf numFmtId="176" fontId="64" fillId="24" borderId="208" xfId="0" applyFont="1" applyFill="1" applyBorder="1" applyAlignment="1">
      <alignment horizontal="center" vertical="center"/>
    </xf>
    <xf numFmtId="0" fontId="64" fillId="24" borderId="208" xfId="0" applyNumberFormat="1" applyFont="1" applyFill="1" applyBorder="1" applyAlignment="1">
      <alignment horizontal="center" vertical="center"/>
    </xf>
    <xf numFmtId="0" fontId="75" fillId="24" borderId="208" xfId="0" applyNumberFormat="1" applyFont="1" applyFill="1" applyBorder="1" applyAlignment="1">
      <alignment horizontal="center" vertical="center"/>
    </xf>
    <xf numFmtId="181" fontId="75" fillId="24" borderId="208" xfId="0" applyNumberFormat="1" applyFont="1" applyFill="1" applyBorder="1" applyAlignment="1">
      <alignment horizontal="center" vertical="center"/>
    </xf>
    <xf numFmtId="181" fontId="132" fillId="24" borderId="208" xfId="0" applyNumberFormat="1" applyFont="1" applyFill="1" applyBorder="1" applyAlignment="1">
      <alignment horizontal="center" vertical="center"/>
    </xf>
    <xf numFmtId="0" fontId="64" fillId="24" borderId="209" xfId="0" applyNumberFormat="1" applyFont="1" applyFill="1" applyBorder="1" applyAlignment="1">
      <alignment horizontal="center" vertical="center" wrapText="1"/>
    </xf>
    <xf numFmtId="176" fontId="133" fillId="0" borderId="206" xfId="0" applyFont="1" applyBorder="1" applyAlignment="1">
      <alignment horizontal="center" vertical="center" wrapText="1"/>
    </xf>
    <xf numFmtId="176" fontId="133" fillId="0" borderId="210" xfId="0" applyFont="1" applyBorder="1" applyAlignment="1">
      <alignment horizontal="center" vertical="center" wrapText="1"/>
    </xf>
    <xf numFmtId="0" fontId="128" fillId="0" borderId="210" xfId="0" applyNumberFormat="1" applyFont="1" applyBorder="1" applyAlignment="1">
      <alignment horizontal="center" vertical="center" wrapText="1"/>
    </xf>
    <xf numFmtId="194" fontId="131" fillId="0" borderId="210" xfId="0" applyNumberFormat="1" applyFont="1" applyBorder="1" applyAlignment="1">
      <alignment horizontal="center" vertical="center"/>
    </xf>
    <xf numFmtId="181" fontId="131" fillId="0" borderId="210" xfId="0" applyNumberFormat="1" applyFont="1" applyBorder="1" applyAlignment="1">
      <alignment horizontal="center" vertical="center"/>
    </xf>
    <xf numFmtId="181" fontId="70" fillId="0" borderId="210" xfId="56" applyNumberFormat="1" applyFont="1" applyBorder="1" applyAlignment="1">
      <alignment horizontal="center" vertical="center"/>
    </xf>
    <xf numFmtId="0" fontId="128" fillId="0" borderId="210" xfId="0" applyNumberFormat="1" applyFont="1" applyBorder="1" applyAlignment="1">
      <alignment horizontal="center" vertical="center"/>
    </xf>
    <xf numFmtId="0" fontId="129" fillId="0" borderId="210" xfId="0" applyNumberFormat="1" applyFont="1" applyBorder="1" applyAlignment="1">
      <alignment horizontal="center" vertical="center"/>
    </xf>
    <xf numFmtId="0" fontId="129" fillId="0" borderId="210" xfId="0" applyNumberFormat="1" applyFont="1" applyBorder="1" applyAlignment="1">
      <alignment horizontal="center" vertical="center" wrapText="1"/>
    </xf>
    <xf numFmtId="176" fontId="133" fillId="0" borderId="433" xfId="0" applyFont="1" applyBorder="1" applyAlignment="1">
      <alignment horizontal="center" vertical="center" wrapText="1"/>
    </xf>
    <xf numFmtId="176" fontId="133" fillId="0" borderId="212" xfId="0" applyFont="1" applyBorder="1" applyAlignment="1">
      <alignment horizontal="center" vertical="center" wrapText="1"/>
    </xf>
    <xf numFmtId="0" fontId="128" fillId="0" borderId="212" xfId="0" applyNumberFormat="1" applyFont="1" applyBorder="1" applyAlignment="1">
      <alignment horizontal="center" vertical="center" wrapText="1"/>
    </xf>
    <xf numFmtId="176" fontId="133" fillId="0" borderId="217" xfId="0" applyFont="1" applyBorder="1" applyAlignment="1">
      <alignment horizontal="center" vertical="center" wrapText="1"/>
    </xf>
    <xf numFmtId="176" fontId="133" fillId="0" borderId="218" xfId="0" applyFont="1" applyBorder="1" applyAlignment="1">
      <alignment horizontal="center" vertical="center" wrapText="1"/>
    </xf>
    <xf numFmtId="0" fontId="128" fillId="0" borderId="218" xfId="0" applyNumberFormat="1" applyFont="1" applyBorder="1" applyAlignment="1">
      <alignment horizontal="center" vertical="center"/>
    </xf>
    <xf numFmtId="195" fontId="59" fillId="0" borderId="0" xfId="0" applyNumberFormat="1" applyFont="1" applyAlignment="1">
      <alignment vertical="center"/>
    </xf>
    <xf numFmtId="176" fontId="61" fillId="20" borderId="434" xfId="0" applyFont="1" applyFill="1" applyBorder="1" applyAlignment="1">
      <alignment horizontal="center" vertical="center" wrapText="1"/>
    </xf>
    <xf numFmtId="0" fontId="0" fillId="0" borderId="435" xfId="0" applyNumberFormat="1" applyBorder="1" applyAlignment="1"/>
    <xf numFmtId="194" fontId="0" fillId="0" borderId="435" xfId="0" applyNumberFormat="1" applyBorder="1" applyAlignment="1"/>
    <xf numFmtId="0" fontId="0" fillId="0" borderId="436" xfId="0" applyNumberFormat="1" applyBorder="1" applyAlignment="1"/>
    <xf numFmtId="176" fontId="63" fillId="21" borderId="437" xfId="0" applyFont="1" applyFill="1" applyBorder="1" applyAlignment="1">
      <alignment horizontal="center" vertical="center" wrapText="1"/>
    </xf>
    <xf numFmtId="176" fontId="63" fillId="21" borderId="438" xfId="0" applyFont="1" applyFill="1" applyBorder="1" applyAlignment="1">
      <alignment horizontal="center" vertical="center" wrapText="1"/>
    </xf>
    <xf numFmtId="0" fontId="63" fillId="21" borderId="438" xfId="0" applyNumberFormat="1" applyFont="1" applyFill="1" applyBorder="1" applyAlignment="1">
      <alignment horizontal="center" vertical="center" wrapText="1"/>
    </xf>
    <xf numFmtId="194" fontId="132" fillId="24" borderId="438" xfId="0" applyNumberFormat="1" applyFont="1" applyFill="1" applyBorder="1" applyAlignment="1">
      <alignment horizontal="center" vertical="center" wrapText="1"/>
    </xf>
    <xf numFmtId="181" fontId="132" fillId="24" borderId="438" xfId="0" applyNumberFormat="1" applyFont="1" applyFill="1" applyBorder="1" applyAlignment="1">
      <alignment horizontal="center" vertical="center" wrapText="1"/>
    </xf>
    <xf numFmtId="0" fontId="132" fillId="24" borderId="438" xfId="0" applyNumberFormat="1" applyFont="1" applyFill="1" applyBorder="1" applyAlignment="1">
      <alignment horizontal="center" vertical="center" wrapText="1"/>
    </xf>
    <xf numFmtId="0" fontId="63" fillId="21" borderId="439" xfId="0" applyNumberFormat="1" applyFont="1" applyFill="1" applyBorder="1" applyAlignment="1">
      <alignment horizontal="center" vertical="center" wrapText="1"/>
    </xf>
    <xf numFmtId="195" fontId="134" fillId="0" borderId="0" xfId="6" applyNumberFormat="1" applyFont="1" applyAlignment="1">
      <alignment vertical="center"/>
    </xf>
    <xf numFmtId="0" fontId="0" fillId="0" borderId="440" xfId="0" applyNumberFormat="1" applyBorder="1" applyAlignment="1"/>
    <xf numFmtId="0" fontId="0" fillId="0" borderId="441" xfId="0" applyNumberFormat="1" applyBorder="1" applyAlignment="1"/>
    <xf numFmtId="194" fontId="75" fillId="24" borderId="441" xfId="0" applyNumberFormat="1" applyFont="1" applyFill="1" applyBorder="1" applyAlignment="1">
      <alignment horizontal="center" vertical="center"/>
    </xf>
    <xf numFmtId="181" fontId="75" fillId="24" borderId="441" xfId="0" applyNumberFormat="1" applyFont="1" applyFill="1" applyBorder="1" applyAlignment="1">
      <alignment horizontal="center" vertical="center"/>
    </xf>
    <xf numFmtId="0" fontId="132" fillId="24" borderId="441" xfId="0" applyNumberFormat="1" applyFont="1" applyFill="1" applyBorder="1" applyAlignment="1">
      <alignment horizontal="center" vertical="center" wrapText="1"/>
    </xf>
    <xf numFmtId="0" fontId="0" fillId="0" borderId="442" xfId="0" applyNumberFormat="1" applyBorder="1" applyAlignment="1"/>
    <xf numFmtId="195" fontId="59" fillId="0" borderId="0" xfId="0" applyNumberFormat="1" applyFont="1" applyAlignment="1">
      <alignment horizontal="center" vertical="center"/>
    </xf>
    <xf numFmtId="176" fontId="121" fillId="13" borderId="443" xfId="0" applyFont="1" applyFill="1" applyBorder="1" applyAlignment="1">
      <alignment horizontal="center" vertical="center"/>
    </xf>
    <xf numFmtId="176" fontId="121" fillId="13" borderId="444" xfId="0" applyFont="1" applyFill="1" applyBorder="1" applyAlignment="1">
      <alignment horizontal="center" vertical="center"/>
    </xf>
    <xf numFmtId="0" fontId="135" fillId="0" borderId="444" xfId="0" applyNumberFormat="1" applyFont="1" applyBorder="1" applyAlignment="1">
      <alignment horizontal="center" vertical="center" wrapText="1"/>
    </xf>
    <xf numFmtId="194" fontId="136" fillId="13" borderId="444" xfId="56" applyNumberFormat="1" applyFont="1" applyFill="1" applyBorder="1" applyAlignment="1">
      <alignment horizontal="center" vertical="center" wrapText="1"/>
    </xf>
    <xf numFmtId="181" fontId="136" fillId="13" borderId="444" xfId="56" applyNumberFormat="1" applyFont="1" applyFill="1" applyBorder="1" applyAlignment="1">
      <alignment horizontal="center" vertical="center" wrapText="1"/>
    </xf>
    <xf numFmtId="0" fontId="70" fillId="0" borderId="445" xfId="0" applyNumberFormat="1" applyFont="1" applyBorder="1" applyAlignment="1">
      <alignment horizontal="center" vertical="center" wrapText="1"/>
    </xf>
    <xf numFmtId="195" fontId="68" fillId="0" borderId="0" xfId="6" applyNumberFormat="1" applyFont="1" applyAlignment="1">
      <alignment horizontal="center" vertical="center"/>
    </xf>
    <xf numFmtId="0" fontId="137" fillId="0" borderId="443" xfId="0" applyNumberFormat="1" applyFont="1" applyBorder="1" applyAlignment="1"/>
    <xf numFmtId="0" fontId="137" fillId="0" borderId="444" xfId="0" applyNumberFormat="1" applyFont="1" applyBorder="1" applyAlignment="1"/>
    <xf numFmtId="0" fontId="138" fillId="0" borderId="444" xfId="0" applyNumberFormat="1" applyFont="1" applyBorder="1" applyAlignment="1">
      <alignment horizontal="center" vertical="center" wrapText="1"/>
    </xf>
    <xf numFmtId="0" fontId="139" fillId="0" borderId="444" xfId="0" applyNumberFormat="1" applyFont="1" applyBorder="1" applyAlignment="1">
      <alignment horizontal="center" vertical="center" wrapText="1"/>
    </xf>
    <xf numFmtId="176" fontId="135" fillId="0" borderId="444" xfId="0" applyFont="1" applyBorder="1" applyAlignment="1">
      <alignment horizontal="center" vertical="center"/>
    </xf>
    <xf numFmtId="176" fontId="139" fillId="0" borderId="444" xfId="0" applyFont="1" applyBorder="1" applyAlignment="1">
      <alignment horizontal="center" vertical="center" wrapText="1"/>
    </xf>
    <xf numFmtId="176" fontId="135" fillId="0" borderId="444" xfId="0" applyFont="1" applyBorder="1" applyAlignment="1">
      <alignment horizontal="center" vertical="center" wrapText="1"/>
    </xf>
    <xf numFmtId="176" fontId="79" fillId="20" borderId="446" xfId="0" applyFont="1" applyFill="1" applyBorder="1" applyAlignment="1">
      <alignment horizontal="left" vertical="center" wrapText="1"/>
    </xf>
    <xf numFmtId="176" fontId="79" fillId="20" borderId="447" xfId="0" applyFont="1" applyFill="1" applyBorder="1" applyAlignment="1">
      <alignment horizontal="left" vertical="center" wrapText="1"/>
    </xf>
    <xf numFmtId="176" fontId="79" fillId="20" borderId="448" xfId="0" applyFont="1" applyFill="1" applyBorder="1" applyAlignment="1">
      <alignment horizontal="left" vertical="center" wrapText="1"/>
    </xf>
    <xf numFmtId="0" fontId="127" fillId="0" borderId="449" xfId="0" applyNumberFormat="1" applyFont="1" applyBorder="1" applyAlignment="1">
      <alignment horizontal="left" vertical="center" wrapText="1"/>
    </xf>
    <xf numFmtId="0" fontId="127" fillId="0" borderId="0" xfId="0" applyNumberFormat="1" applyFont="1" applyBorder="1" applyAlignment="1">
      <alignment horizontal="left" vertical="center" wrapText="1"/>
    </xf>
    <xf numFmtId="0" fontId="127" fillId="0" borderId="0" xfId="0" applyNumberFormat="1" applyFont="1" applyFill="1" applyBorder="1" applyAlignment="1">
      <alignment horizontal="left" vertical="center" wrapText="1"/>
    </xf>
    <xf numFmtId="0" fontId="127" fillId="0" borderId="450" xfId="0" applyNumberFormat="1" applyFont="1" applyBorder="1" applyAlignment="1">
      <alignment horizontal="left" vertical="center" wrapText="1"/>
    </xf>
    <xf numFmtId="176" fontId="134" fillId="0" borderId="0" xfId="6" applyFont="1" applyAlignment="1">
      <alignment vertical="center"/>
    </xf>
    <xf numFmtId="0" fontId="127" fillId="0" borderId="451" xfId="0" applyNumberFormat="1" applyFont="1" applyBorder="1" applyAlignment="1">
      <alignment horizontal="left" vertical="center" wrapText="1"/>
    </xf>
    <xf numFmtId="0" fontId="127" fillId="0" borderId="452" xfId="0" applyNumberFormat="1" applyFont="1" applyBorder="1" applyAlignment="1">
      <alignment horizontal="left" vertical="center" wrapText="1"/>
    </xf>
    <xf numFmtId="0" fontId="127" fillId="0" borderId="452" xfId="0" applyNumberFormat="1" applyFont="1" applyFill="1" applyBorder="1" applyAlignment="1">
      <alignment horizontal="left" vertical="center" wrapText="1"/>
    </xf>
    <xf numFmtId="0" fontId="127" fillId="0" borderId="453" xfId="0" applyNumberFormat="1" applyFont="1" applyBorder="1" applyAlignment="1">
      <alignment horizontal="left" vertical="center" wrapText="1"/>
    </xf>
    <xf numFmtId="0" fontId="140" fillId="25" borderId="454" xfId="0" applyNumberFormat="1" applyFont="1" applyFill="1" applyBorder="1" applyAlignment="1">
      <alignment horizontal="left" vertical="center" wrapText="1"/>
    </xf>
    <xf numFmtId="0" fontId="140" fillId="25" borderId="455" xfId="0" applyNumberFormat="1" applyFont="1" applyFill="1" applyBorder="1" applyAlignment="1">
      <alignment horizontal="left" vertical="center" wrapText="1"/>
    </xf>
    <xf numFmtId="0" fontId="140" fillId="25" borderId="456" xfId="0" applyNumberFormat="1" applyFont="1" applyFill="1" applyBorder="1" applyAlignment="1">
      <alignment horizontal="left" vertical="center" wrapText="1"/>
    </xf>
    <xf numFmtId="176" fontId="141" fillId="13" borderId="457" xfId="0" applyFont="1" applyFill="1" applyBorder="1" applyAlignment="1">
      <alignment horizontal="center" vertical="center" wrapText="1"/>
    </xf>
    <xf numFmtId="0" fontId="0" fillId="0" borderId="458" xfId="0" applyNumberFormat="1" applyBorder="1" applyAlignment="1"/>
    <xf numFmtId="0" fontId="0" fillId="0" borderId="459" xfId="0" applyNumberFormat="1" applyBorder="1" applyAlignment="1"/>
    <xf numFmtId="0" fontId="63" fillId="25" borderId="460" xfId="0" applyNumberFormat="1" applyFont="1" applyFill="1" applyBorder="1" applyAlignment="1">
      <alignment horizontal="center" vertical="center" wrapText="1"/>
    </xf>
    <xf numFmtId="176" fontId="63" fillId="25" borderId="461" xfId="0" applyFont="1" applyFill="1" applyBorder="1" applyAlignment="1">
      <alignment horizontal="center" vertical="center" wrapText="1"/>
    </xf>
    <xf numFmtId="0" fontId="63" fillId="25" borderId="461" xfId="0" applyNumberFormat="1" applyFont="1" applyFill="1" applyBorder="1" applyAlignment="1">
      <alignment horizontal="center" vertical="center" wrapText="1"/>
    </xf>
    <xf numFmtId="0" fontId="0" fillId="0" borderId="455" xfId="0" applyNumberFormat="1" applyBorder="1" applyAlignment="1"/>
    <xf numFmtId="0" fontId="0" fillId="0" borderId="456" xfId="0" applyNumberFormat="1" applyBorder="1" applyAlignment="1"/>
    <xf numFmtId="0" fontId="63" fillId="25" borderId="462" xfId="0" applyNumberFormat="1" applyFont="1" applyFill="1" applyBorder="1" applyAlignment="1">
      <alignment horizontal="center" vertical="center" wrapText="1"/>
    </xf>
    <xf numFmtId="0" fontId="0" fillId="0" borderId="463" xfId="0" applyNumberFormat="1" applyBorder="1" applyAlignment="1"/>
    <xf numFmtId="0" fontId="84" fillId="25" borderId="464" xfId="0" applyNumberFormat="1" applyFont="1" applyFill="1" applyBorder="1" applyAlignment="1">
      <alignment horizontal="center" vertical="center" wrapText="1"/>
    </xf>
    <xf numFmtId="0" fontId="0" fillId="0" borderId="465" xfId="0" applyNumberFormat="1" applyBorder="1" applyAlignment="1"/>
    <xf numFmtId="176" fontId="65" fillId="0" borderId="466" xfId="0" applyFont="1" applyBorder="1" applyAlignment="1">
      <alignment horizontal="center" vertical="center" wrapText="1"/>
    </xf>
    <xf numFmtId="0" fontId="48" fillId="0" borderId="467" xfId="0" applyNumberFormat="1" applyFont="1" applyBorder="1" applyAlignment="1">
      <alignment horizontal="center" vertical="center" wrapText="1"/>
    </xf>
    <xf numFmtId="194" fontId="114" fillId="0" borderId="467" xfId="56" applyNumberFormat="1" applyFont="1" applyBorder="1" applyAlignment="1">
      <alignment horizontal="center" vertical="center" wrapText="1"/>
    </xf>
    <xf numFmtId="181" fontId="114" fillId="0" borderId="467" xfId="56" applyNumberFormat="1" applyFont="1" applyBorder="1" applyAlignment="1">
      <alignment horizontal="center" vertical="center" wrapText="1"/>
    </xf>
    <xf numFmtId="181" fontId="78" fillId="0" borderId="467" xfId="0" applyNumberFormat="1" applyFont="1" applyBorder="1" applyAlignment="1">
      <alignment horizontal="center" vertical="center" wrapText="1"/>
    </xf>
    <xf numFmtId="49" fontId="114" fillId="0" borderId="467" xfId="0" applyNumberFormat="1" applyFont="1" applyBorder="1" applyAlignment="1">
      <alignment horizontal="center" vertical="center" wrapText="1"/>
    </xf>
    <xf numFmtId="176" fontId="114" fillId="0" borderId="468" xfId="0" applyFont="1" applyBorder="1" applyAlignment="1">
      <alignment horizontal="center" vertical="center" wrapText="1"/>
    </xf>
    <xf numFmtId="0" fontId="142" fillId="0" borderId="0" xfId="0" applyNumberFormat="1" applyFont="1" applyAlignment="1">
      <alignment horizontal="center" vertical="center" wrapText="1"/>
    </xf>
    <xf numFmtId="176" fontId="65" fillId="0" borderId="469" xfId="0" applyFont="1" applyBorder="1" applyAlignment="1">
      <alignment horizontal="center" vertical="center" wrapText="1"/>
    </xf>
    <xf numFmtId="0" fontId="112" fillId="0" borderId="467" xfId="0" applyNumberFormat="1" applyFont="1" applyBorder="1" applyAlignment="1">
      <alignment horizontal="center" vertical="center" wrapText="1"/>
    </xf>
    <xf numFmtId="176" fontId="114" fillId="0" borderId="467" xfId="0" applyFont="1" applyBorder="1" applyAlignment="1">
      <alignment horizontal="center" vertical="center" wrapText="1"/>
    </xf>
    <xf numFmtId="0" fontId="143" fillId="0" borderId="467" xfId="0" applyNumberFormat="1" applyFont="1" applyBorder="1" applyAlignment="1">
      <alignment horizontal="center" vertical="center" wrapText="1"/>
    </xf>
    <xf numFmtId="0" fontId="114" fillId="0" borderId="468" xfId="0" applyNumberFormat="1" applyFont="1" applyBorder="1" applyAlignment="1">
      <alignment horizontal="center" vertical="center" wrapText="1"/>
    </xf>
    <xf numFmtId="49" fontId="114" fillId="0" borderId="467" xfId="0" applyNumberFormat="1" applyFont="1" applyFill="1" applyBorder="1" applyAlignment="1">
      <alignment horizontal="center" vertical="center" wrapText="1"/>
    </xf>
    <xf numFmtId="0" fontId="114" fillId="0" borderId="468" xfId="0" applyNumberFormat="1" applyFont="1" applyFill="1" applyBorder="1" applyAlignment="1">
      <alignment horizontal="center" vertical="center" wrapText="1"/>
    </xf>
    <xf numFmtId="0" fontId="48" fillId="0" borderId="467" xfId="0" applyNumberFormat="1" applyFont="1" applyFill="1" applyBorder="1" applyAlignment="1">
      <alignment horizontal="center" vertical="center" wrapText="1"/>
    </xf>
    <xf numFmtId="176" fontId="114" fillId="0" borderId="468" xfId="0" applyFont="1" applyFill="1" applyBorder="1" applyAlignment="1">
      <alignment horizontal="center" vertical="center" wrapText="1"/>
    </xf>
    <xf numFmtId="176" fontId="144" fillId="13" borderId="470" xfId="0" applyFont="1" applyFill="1" applyBorder="1" applyAlignment="1">
      <alignment horizontal="center" vertical="center" wrapText="1"/>
    </xf>
    <xf numFmtId="0" fontId="0" fillId="0" borderId="471" xfId="0" applyNumberFormat="1" applyBorder="1" applyAlignment="1"/>
    <xf numFmtId="0" fontId="0" fillId="0" borderId="472" xfId="0" applyNumberFormat="1" applyBorder="1" applyAlignment="1"/>
    <xf numFmtId="0" fontId="78" fillId="26" borderId="470" xfId="0" applyNumberFormat="1" applyFont="1" applyFill="1" applyBorder="1" applyAlignment="1">
      <alignment horizontal="left" vertical="center" wrapText="1"/>
    </xf>
    <xf numFmtId="176" fontId="144" fillId="13" borderId="470" xfId="0" applyFont="1" applyFill="1" applyBorder="1" applyAlignment="1">
      <alignment horizontal="left" vertical="center" wrapText="1"/>
    </xf>
    <xf numFmtId="176" fontId="78" fillId="26" borderId="473" xfId="0" applyFont="1" applyFill="1" applyBorder="1" applyAlignment="1">
      <alignment horizontal="left" vertical="center" wrapText="1"/>
    </xf>
    <xf numFmtId="0" fontId="0" fillId="0" borderId="474" xfId="0" applyNumberFormat="1" applyBorder="1" applyAlignment="1"/>
    <xf numFmtId="0" fontId="0" fillId="0" borderId="475" xfId="0" applyNumberFormat="1" applyBorder="1" applyAlignment="1"/>
    <xf numFmtId="0" fontId="69" fillId="0" borderId="476" xfId="0" applyNumberFormat="1" applyFont="1" applyFill="1" applyBorder="1" applyAlignment="1">
      <alignment horizontal="left" vertical="center" wrapText="1"/>
    </xf>
    <xf numFmtId="0" fontId="70" fillId="0" borderId="477" xfId="0" applyNumberFormat="1" applyFont="1" applyFill="1" applyBorder="1" applyAlignment="1">
      <alignment horizontal="left" vertical="center" wrapText="1"/>
    </xf>
    <xf numFmtId="0" fontId="70" fillId="0" borderId="478" xfId="0" applyNumberFormat="1" applyFont="1" applyFill="1" applyBorder="1" applyAlignment="1">
      <alignment horizontal="left" vertical="center" wrapText="1"/>
    </xf>
    <xf numFmtId="0" fontId="69" fillId="0" borderId="479" xfId="0" applyNumberFormat="1" applyFont="1" applyFill="1" applyBorder="1" applyAlignment="1">
      <alignment horizontal="left" vertical="center" wrapText="1"/>
    </xf>
    <xf numFmtId="0" fontId="70" fillId="0" borderId="480" xfId="0" applyNumberFormat="1" applyFont="1" applyFill="1" applyBorder="1" applyAlignment="1">
      <alignment horizontal="left" vertical="center" wrapText="1"/>
    </xf>
    <xf numFmtId="0" fontId="70" fillId="0" borderId="481" xfId="0" applyNumberFormat="1" applyFont="1" applyFill="1" applyBorder="1" applyAlignment="1">
      <alignment horizontal="left" vertical="center" wrapText="1"/>
    </xf>
    <xf numFmtId="0" fontId="69" fillId="0" borderId="482" xfId="0" applyNumberFormat="1" applyFont="1" applyFill="1" applyBorder="1" applyAlignment="1">
      <alignment horizontal="left" vertical="center" wrapText="1"/>
    </xf>
    <xf numFmtId="0" fontId="70" fillId="0" borderId="483" xfId="0" applyNumberFormat="1" applyFont="1" applyFill="1" applyBorder="1" applyAlignment="1">
      <alignment horizontal="left" vertical="center" wrapText="1"/>
    </xf>
    <xf numFmtId="0" fontId="70" fillId="0" borderId="484" xfId="0" applyNumberFormat="1" applyFont="1" applyFill="1" applyBorder="1" applyAlignment="1">
      <alignment horizontal="left" vertical="center" wrapText="1"/>
    </xf>
    <xf numFmtId="0" fontId="145" fillId="13" borderId="0" xfId="0" applyNumberFormat="1" applyFont="1" applyFill="1" applyAlignment="1">
      <alignment horizontal="center" vertical="center" wrapText="1"/>
    </xf>
    <xf numFmtId="176" fontId="70" fillId="0" borderId="0" xfId="0" applyFont="1" applyAlignment="1">
      <alignment horizontal="center" vertical="center"/>
    </xf>
    <xf numFmtId="0" fontId="0" fillId="0" borderId="485" xfId="0" applyNumberFormat="1" applyBorder="1" applyAlignment="1"/>
    <xf numFmtId="176" fontId="68" fillId="0" borderId="0" xfId="0" applyFont="1" applyAlignment="1">
      <alignment vertical="center" wrapText="1"/>
    </xf>
    <xf numFmtId="0" fontId="0" fillId="0" borderId="486" xfId="0" applyNumberFormat="1" applyBorder="1" applyAlignment="1"/>
    <xf numFmtId="0" fontId="48" fillId="13" borderId="380" xfId="0" applyNumberFormat="1" applyFont="1" applyFill="1" applyBorder="1" applyAlignment="1">
      <alignment horizontal="center" vertical="center" wrapText="1"/>
    </xf>
    <xf numFmtId="181" fontId="114" fillId="13" borderId="380" xfId="0" applyNumberFormat="1" applyFont="1" applyFill="1" applyBorder="1" applyAlignment="1">
      <alignment horizontal="center" vertical="center" wrapText="1"/>
    </xf>
    <xf numFmtId="176" fontId="65" fillId="13" borderId="383" xfId="0" applyFont="1" applyFill="1" applyBorder="1" applyAlignment="1">
      <alignment horizontal="center" vertical="center" wrapText="1"/>
    </xf>
    <xf numFmtId="176" fontId="114" fillId="0" borderId="467" xfId="0" applyFont="1" applyFill="1" applyBorder="1" applyAlignment="1">
      <alignment horizontal="center" vertical="center" wrapText="1"/>
    </xf>
    <xf numFmtId="0" fontId="48" fillId="0" borderId="380" xfId="0" applyNumberFormat="1" applyFont="1" applyFill="1" applyBorder="1" applyAlignment="1">
      <alignment horizontal="center" vertical="center" wrapText="1"/>
    </xf>
    <xf numFmtId="0" fontId="143" fillId="0" borderId="380" xfId="0" applyNumberFormat="1" applyFont="1" applyFill="1" applyBorder="1" applyAlignment="1">
      <alignment horizontal="center" vertical="center" wrapText="1"/>
    </xf>
    <xf numFmtId="176" fontId="48" fillId="0" borderId="380" xfId="0" applyFont="1" applyFill="1" applyBorder="1" applyAlignment="1">
      <alignment horizontal="center" vertical="center" wrapText="1"/>
    </xf>
    <xf numFmtId="0" fontId="143" fillId="0" borderId="467" xfId="0" applyNumberFormat="1" applyFont="1" applyFill="1" applyBorder="1" applyAlignment="1">
      <alignment horizontal="center" vertical="center" wrapText="1"/>
    </xf>
    <xf numFmtId="176" fontId="143" fillId="0" borderId="380" xfId="0" applyFont="1" applyFill="1" applyBorder="1" applyAlignment="1">
      <alignment horizontal="center" vertical="center" wrapText="1"/>
    </xf>
    <xf numFmtId="176" fontId="112" fillId="0" borderId="380" xfId="0" applyFont="1" applyFill="1" applyBorder="1" applyAlignment="1">
      <alignment horizontal="center" vertical="center" wrapText="1"/>
    </xf>
    <xf numFmtId="176" fontId="112" fillId="13" borderId="380" xfId="0" applyFont="1" applyFill="1" applyBorder="1" applyAlignment="1">
      <alignment horizontal="center" vertical="center" wrapText="1"/>
    </xf>
    <xf numFmtId="0" fontId="112" fillId="13" borderId="380" xfId="0" applyNumberFormat="1" applyFont="1" applyFill="1" applyBorder="1" applyAlignment="1">
      <alignment horizontal="center" vertical="center" wrapText="1"/>
    </xf>
    <xf numFmtId="176" fontId="146" fillId="13" borderId="384" xfId="0" applyFont="1" applyFill="1" applyBorder="1" applyAlignment="1">
      <alignment horizontal="left" vertical="center" wrapText="1"/>
    </xf>
    <xf numFmtId="0" fontId="0" fillId="0" borderId="487" xfId="0" applyNumberFormat="1" applyBorder="1" applyAlignment="1"/>
    <xf numFmtId="0" fontId="0" fillId="0" borderId="488" xfId="0" applyNumberFormat="1" applyBorder="1" applyAlignment="1"/>
    <xf numFmtId="0" fontId="140" fillId="23" borderId="489" xfId="0" applyNumberFormat="1" applyFont="1" applyFill="1" applyBorder="1" applyAlignment="1">
      <alignment horizontal="left" vertical="center" wrapText="1"/>
    </xf>
    <xf numFmtId="0" fontId="140" fillId="23" borderId="486" xfId="0" applyNumberFormat="1" applyFont="1" applyFill="1" applyBorder="1" applyAlignment="1">
      <alignment horizontal="left" vertical="center" wrapText="1"/>
    </xf>
    <xf numFmtId="0" fontId="140" fillId="23" borderId="373" xfId="0" applyNumberFormat="1" applyFont="1" applyFill="1" applyBorder="1" applyAlignment="1">
      <alignment horizontal="left" vertical="center" wrapText="1"/>
    </xf>
    <xf numFmtId="176" fontId="122" fillId="13" borderId="378" xfId="0" applyFont="1" applyFill="1" applyBorder="1" applyAlignment="1">
      <alignment horizontal="left" vertical="center" wrapText="1"/>
    </xf>
    <xf numFmtId="0" fontId="0" fillId="0" borderId="490" xfId="0" applyNumberFormat="1" applyBorder="1" applyAlignment="1"/>
    <xf numFmtId="0" fontId="0" fillId="0" borderId="491" xfId="0" applyNumberFormat="1" applyBorder="1" applyAlignment="1"/>
    <xf numFmtId="176" fontId="147" fillId="0" borderId="0" xfId="0" applyFont="1" applyAlignment="1">
      <alignment vertical="center"/>
    </xf>
    <xf numFmtId="176" fontId="2" fillId="7" borderId="0" xfId="0" applyFont="1" applyFill="1" applyAlignment="1">
      <alignment vertical="center"/>
    </xf>
    <xf numFmtId="176" fontId="59" fillId="0" borderId="0" xfId="0" applyFont="1" applyFill="1">
      <alignment vertical="center"/>
    </xf>
    <xf numFmtId="176" fontId="59" fillId="0" borderId="0" xfId="0" applyFont="1">
      <alignment vertical="center"/>
    </xf>
    <xf numFmtId="181" fontId="2" fillId="0" borderId="0" xfId="0" applyNumberFormat="1" applyFont="1" applyAlignment="1">
      <alignment vertical="center"/>
    </xf>
    <xf numFmtId="176" fontId="82" fillId="0" borderId="492" xfId="6" applyFont="1" applyFill="1" applyBorder="1">
      <alignment vertical="center"/>
    </xf>
    <xf numFmtId="176" fontId="82" fillId="0" borderId="214" xfId="6" applyFont="1" applyFill="1" applyBorder="1">
      <alignment vertical="center"/>
    </xf>
    <xf numFmtId="176" fontId="82" fillId="0" borderId="493" xfId="6" applyFont="1" applyFill="1" applyBorder="1">
      <alignment vertical="center"/>
    </xf>
    <xf numFmtId="176" fontId="82" fillId="0" borderId="494" xfId="6" applyFont="1" applyFill="1" applyBorder="1" applyAlignment="1">
      <alignment horizontal="left" vertical="center" wrapText="1"/>
    </xf>
    <xf numFmtId="176" fontId="82" fillId="0" borderId="495" xfId="6" applyFont="1" applyFill="1" applyBorder="1" applyAlignment="1">
      <alignment horizontal="left" vertical="center" wrapText="1"/>
    </xf>
    <xf numFmtId="176" fontId="82" fillId="0" borderId="496" xfId="6" applyFont="1" applyFill="1" applyBorder="1" applyAlignment="1">
      <alignment horizontal="left" vertical="center" wrapText="1"/>
    </xf>
    <xf numFmtId="176" fontId="120" fillId="21" borderId="353" xfId="0" applyFont="1" applyFill="1" applyBorder="1" applyAlignment="1">
      <alignment horizontal="center" vertical="center" wrapText="1"/>
    </xf>
    <xf numFmtId="181" fontId="120" fillId="21" borderId="353" xfId="0" applyNumberFormat="1" applyFont="1" applyFill="1" applyBorder="1" applyAlignment="1">
      <alignment horizontal="center" vertical="center" wrapText="1"/>
    </xf>
    <xf numFmtId="0" fontId="0" fillId="0" borderId="497" xfId="0" applyNumberFormat="1" applyBorder="1" applyAlignment="1"/>
    <xf numFmtId="181" fontId="120" fillId="21" borderId="497" xfId="0" applyNumberFormat="1" applyFont="1" applyFill="1" applyBorder="1" applyAlignment="1">
      <alignment horizontal="center" vertical="center" wrapText="1"/>
    </xf>
    <xf numFmtId="176" fontId="120" fillId="21" borderId="354" xfId="0" applyFont="1" applyFill="1" applyBorder="1" applyAlignment="1">
      <alignment horizontal="center" vertical="center" wrapText="1"/>
    </xf>
    <xf numFmtId="176" fontId="65" fillId="7" borderId="498" xfId="0" applyFont="1" applyFill="1" applyBorder="1" applyAlignment="1">
      <alignment horizontal="center" vertical="center" wrapText="1"/>
    </xf>
    <xf numFmtId="176" fontId="65" fillId="13" borderId="400" xfId="0" applyFont="1" applyFill="1" applyBorder="1" applyAlignment="1">
      <alignment horizontal="center" vertical="center"/>
    </xf>
    <xf numFmtId="176" fontId="65" fillId="13" borderId="398" xfId="0" applyFont="1" applyFill="1" applyBorder="1" applyAlignment="1">
      <alignment horizontal="center" vertical="center" wrapText="1"/>
    </xf>
    <xf numFmtId="181" fontId="42" fillId="0" borderId="210" xfId="0" applyNumberFormat="1" applyFont="1" applyFill="1" applyBorder="1" applyAlignment="1">
      <alignment horizontal="center" vertical="center"/>
    </xf>
    <xf numFmtId="0" fontId="114" fillId="13" borderId="399" xfId="0" applyNumberFormat="1" applyFont="1" applyFill="1" applyBorder="1" applyAlignment="1">
      <alignment horizontal="center" vertical="center" wrapText="1"/>
    </xf>
    <xf numFmtId="176" fontId="114" fillId="13" borderId="499" xfId="0" applyFont="1" applyFill="1" applyBorder="1" applyAlignment="1">
      <alignment horizontal="center" vertical="center" wrapText="1"/>
    </xf>
    <xf numFmtId="0" fontId="0" fillId="0" borderId="500" xfId="0" applyNumberFormat="1" applyBorder="1" applyAlignment="1"/>
    <xf numFmtId="0" fontId="0" fillId="0" borderId="501" xfId="0" applyNumberFormat="1" applyBorder="1" applyAlignment="1"/>
    <xf numFmtId="176" fontId="65" fillId="20" borderId="400" xfId="0" applyFont="1" applyFill="1" applyBorder="1" applyAlignment="1">
      <alignment horizontal="center" vertical="center"/>
    </xf>
    <xf numFmtId="176" fontId="65" fillId="20" borderId="398" xfId="0" applyFont="1" applyFill="1" applyBorder="1" applyAlignment="1">
      <alignment horizontal="center" vertical="center" wrapText="1"/>
    </xf>
    <xf numFmtId="181" fontId="42" fillId="22" borderId="210" xfId="0" applyNumberFormat="1" applyFont="1" applyFill="1" applyBorder="1" applyAlignment="1">
      <alignment horizontal="center" vertical="center"/>
    </xf>
    <xf numFmtId="176" fontId="65" fillId="0" borderId="400" xfId="0" applyFont="1" applyFill="1" applyBorder="1" applyAlignment="1">
      <alignment horizontal="center" vertical="center"/>
    </xf>
    <xf numFmtId="0" fontId="0" fillId="0" borderId="500" xfId="0" applyNumberFormat="1" applyFill="1" applyBorder="1" applyAlignment="1"/>
    <xf numFmtId="0" fontId="0" fillId="0" borderId="501" xfId="0" applyNumberFormat="1" applyFill="1" applyBorder="1" applyAlignment="1"/>
    <xf numFmtId="176" fontId="65" fillId="22" borderId="400" xfId="0" applyFont="1" applyFill="1" applyBorder="1" applyAlignment="1">
      <alignment horizontal="center" vertical="center"/>
    </xf>
    <xf numFmtId="176" fontId="65" fillId="22" borderId="398" xfId="0" applyFont="1" applyFill="1" applyBorder="1" applyAlignment="1">
      <alignment horizontal="center" vertical="center" wrapText="1"/>
    </xf>
    <xf numFmtId="0" fontId="114" fillId="0" borderId="399" xfId="0" applyNumberFormat="1" applyFont="1" applyFill="1" applyBorder="1" applyAlignment="1">
      <alignment horizontal="center" vertical="center" wrapText="1"/>
    </xf>
    <xf numFmtId="0" fontId="0" fillId="22" borderId="500" xfId="0" applyNumberFormat="1" applyFill="1" applyBorder="1" applyAlignment="1"/>
    <xf numFmtId="0" fontId="0" fillId="22" borderId="501" xfId="0" applyNumberFormat="1" applyFill="1" applyBorder="1" applyAlignment="1"/>
    <xf numFmtId="181" fontId="42" fillId="22" borderId="218" xfId="0" applyNumberFormat="1" applyFont="1" applyFill="1" applyBorder="1" applyAlignment="1">
      <alignment horizontal="center" vertical="center"/>
    </xf>
    <xf numFmtId="176" fontId="148" fillId="0" borderId="502" xfId="0" applyFont="1" applyFill="1" applyBorder="1" applyAlignment="1">
      <alignment vertical="center"/>
    </xf>
    <xf numFmtId="176" fontId="148" fillId="0" borderId="503" xfId="0" applyFont="1" applyFill="1" applyBorder="1" applyAlignment="1">
      <alignment vertical="center"/>
    </xf>
    <xf numFmtId="176" fontId="148" fillId="0" borderId="504" xfId="0" applyFont="1" applyFill="1" applyBorder="1" applyAlignment="1">
      <alignment vertical="center"/>
    </xf>
    <xf numFmtId="176" fontId="148" fillId="0" borderId="505" xfId="0" applyFont="1" applyFill="1" applyBorder="1" applyAlignment="1">
      <alignment vertical="center"/>
    </xf>
    <xf numFmtId="176" fontId="149" fillId="27" borderId="506" xfId="0" applyFont="1" applyFill="1" applyBorder="1" applyAlignment="1">
      <alignment horizontal="left" vertical="center"/>
    </xf>
    <xf numFmtId="176" fontId="149" fillId="27" borderId="507" xfId="0" applyFont="1" applyFill="1" applyBorder="1" applyAlignment="1">
      <alignment horizontal="left" vertical="center"/>
    </xf>
    <xf numFmtId="176" fontId="149" fillId="27" borderId="508" xfId="0" applyFont="1" applyFill="1" applyBorder="1" applyAlignment="1">
      <alignment horizontal="left" vertical="center"/>
    </xf>
    <xf numFmtId="176" fontId="41" fillId="7" borderId="509" xfId="0" applyFont="1" applyFill="1" applyBorder="1" applyAlignment="1">
      <alignment horizontal="left" vertical="center" wrapText="1"/>
    </xf>
    <xf numFmtId="176" fontId="41" fillId="7" borderId="510" xfId="0" applyFont="1" applyFill="1" applyBorder="1" applyAlignment="1">
      <alignment horizontal="left" vertical="center" wrapText="1"/>
    </xf>
    <xf numFmtId="176" fontId="41" fillId="7" borderId="511" xfId="0" applyFont="1" applyFill="1" applyBorder="1" applyAlignment="1">
      <alignment horizontal="left" vertical="center" wrapText="1"/>
    </xf>
    <xf numFmtId="176" fontId="150" fillId="0" borderId="0" xfId="0" applyFont="1">
      <alignment vertical="center"/>
    </xf>
    <xf numFmtId="176" fontId="42" fillId="0" borderId="0" xfId="0" applyFont="1">
      <alignment vertical="center"/>
    </xf>
    <xf numFmtId="176" fontId="42" fillId="0" borderId="0" xfId="0" applyFont="1" applyFill="1">
      <alignment vertical="center"/>
    </xf>
    <xf numFmtId="176" fontId="42" fillId="0" borderId="0" xfId="0" applyFont="1" applyFill="1" applyAlignment="1">
      <alignment vertical="center"/>
    </xf>
    <xf numFmtId="194" fontId="0" fillId="0" borderId="0" xfId="0" applyNumberFormat="1">
      <alignment vertical="center"/>
    </xf>
    <xf numFmtId="181" fontId="0" fillId="0" borderId="0" xfId="0" applyNumberFormat="1">
      <alignment vertical="center"/>
    </xf>
    <xf numFmtId="194" fontId="58" fillId="0" borderId="0" xfId="0" applyNumberFormat="1" applyFont="1">
      <alignment vertical="center"/>
    </xf>
    <xf numFmtId="0" fontId="151" fillId="0" borderId="0" xfId="0" applyNumberFormat="1" applyFont="1" applyAlignment="1">
      <alignment horizontal="center" vertical="center" wrapText="1"/>
    </xf>
    <xf numFmtId="194" fontId="151" fillId="0" borderId="0" xfId="0" applyNumberFormat="1" applyFont="1" applyAlignment="1">
      <alignment horizontal="center" vertical="center" wrapText="1"/>
    </xf>
    <xf numFmtId="181" fontId="151" fillId="0" borderId="0" xfId="0" applyNumberFormat="1" applyFont="1" applyAlignment="1">
      <alignment horizontal="center" vertical="center" wrapText="1"/>
    </xf>
    <xf numFmtId="176" fontId="152" fillId="22" borderId="512" xfId="0" applyFont="1" applyFill="1" applyBorder="1" applyAlignment="1">
      <alignment horizontal="left" vertical="center" wrapText="1"/>
    </xf>
    <xf numFmtId="176" fontId="152" fillId="22" borderId="513" xfId="0" applyFont="1" applyFill="1" applyBorder="1" applyAlignment="1">
      <alignment horizontal="left" vertical="center" wrapText="1"/>
    </xf>
    <xf numFmtId="176" fontId="152" fillId="22" borderId="513" xfId="0" applyFont="1" applyFill="1" applyBorder="1" applyAlignment="1">
      <alignment horizontal="center" vertical="center" wrapText="1"/>
    </xf>
    <xf numFmtId="176" fontId="152" fillId="22" borderId="514" xfId="0" applyFont="1" applyFill="1" applyBorder="1" applyAlignment="1">
      <alignment horizontal="left" vertical="center" wrapText="1"/>
    </xf>
    <xf numFmtId="176" fontId="153" fillId="0" borderId="0" xfId="0" applyFont="1">
      <alignment vertical="center"/>
    </xf>
    <xf numFmtId="176" fontId="75" fillId="28" borderId="430" xfId="0" applyFont="1" applyFill="1" applyBorder="1" applyAlignment="1">
      <alignment horizontal="center" vertical="center" wrapText="1"/>
    </xf>
    <xf numFmtId="176" fontId="154" fillId="28" borderId="353" xfId="0" applyFont="1" applyFill="1" applyBorder="1" applyAlignment="1">
      <alignment horizontal="center" vertical="center" wrapText="1"/>
    </xf>
    <xf numFmtId="0" fontId="75" fillId="28" borderId="353" xfId="0" applyNumberFormat="1" applyFont="1" applyFill="1" applyBorder="1" applyAlignment="1">
      <alignment horizontal="center" vertical="center" wrapText="1"/>
    </xf>
    <xf numFmtId="194" fontId="75" fillId="28" borderId="353" xfId="0" applyNumberFormat="1" applyFont="1" applyFill="1" applyBorder="1" applyAlignment="1">
      <alignment horizontal="center" vertical="center" wrapText="1"/>
    </xf>
    <xf numFmtId="181" fontId="75" fillId="28" borderId="353" xfId="0" applyNumberFormat="1" applyFont="1" applyFill="1" applyBorder="1" applyAlignment="1">
      <alignment horizontal="center" vertical="center" wrapText="1"/>
    </xf>
    <xf numFmtId="0" fontId="75" fillId="28" borderId="431" xfId="0" applyNumberFormat="1" applyFont="1" applyFill="1" applyBorder="1" applyAlignment="1">
      <alignment horizontal="center" vertical="center" wrapText="1"/>
    </xf>
    <xf numFmtId="176" fontId="133" fillId="0" borderId="0" xfId="0" applyFont="1" applyAlignment="1">
      <alignment horizontal="center" vertical="center"/>
    </xf>
    <xf numFmtId="176" fontId="75" fillId="28" borderId="515" xfId="0" applyFont="1" applyFill="1" applyBorder="1" applyAlignment="1">
      <alignment horizontal="center" vertical="center" wrapText="1"/>
    </xf>
    <xf numFmtId="0" fontId="155" fillId="28" borderId="516" xfId="0" applyNumberFormat="1" applyFont="1" applyFill="1" applyBorder="1" applyAlignment="1"/>
    <xf numFmtId="0" fontId="75" fillId="28" borderId="516" xfId="0" applyNumberFormat="1" applyFont="1" applyFill="1" applyBorder="1" applyAlignment="1">
      <alignment horizontal="center" vertical="center" wrapText="1"/>
    </xf>
    <xf numFmtId="194" fontId="64" fillId="28" borderId="516" xfId="0" applyNumberFormat="1" applyFont="1" applyFill="1" applyBorder="1" applyAlignment="1">
      <alignment horizontal="center" vertical="center"/>
    </xf>
    <xf numFmtId="181" fontId="64" fillId="28" borderId="516" xfId="0" applyNumberFormat="1" applyFont="1" applyFill="1" applyBorder="1" applyAlignment="1">
      <alignment horizontal="center" vertical="center"/>
    </xf>
    <xf numFmtId="0" fontId="75" fillId="28" borderId="517" xfId="0" applyNumberFormat="1" applyFont="1" applyFill="1" applyBorder="1" applyAlignment="1">
      <alignment horizontal="center" vertical="center" wrapText="1"/>
    </xf>
    <xf numFmtId="176" fontId="156" fillId="0" borderId="0" xfId="6" applyFont="1" applyFill="1" applyBorder="1" applyAlignment="1">
      <alignment horizontal="center" vertical="center"/>
    </xf>
    <xf numFmtId="176" fontId="133" fillId="0" borderId="518" xfId="0" applyFont="1" applyBorder="1" applyAlignment="1">
      <alignment horizontal="center" vertical="center"/>
    </xf>
    <xf numFmtId="176" fontId="121" fillId="0" borderId="216" xfId="0" applyFont="1" applyBorder="1" applyAlignment="1">
      <alignment horizontal="center" vertical="center" wrapText="1"/>
    </xf>
    <xf numFmtId="0" fontId="66" fillId="0" borderId="216" xfId="0" applyNumberFormat="1" applyFont="1" applyBorder="1" applyAlignment="1">
      <alignment horizontal="center" vertical="center" wrapText="1"/>
    </xf>
    <xf numFmtId="194" fontId="78" fillId="0" borderId="216" xfId="56" applyNumberFormat="1" applyFont="1" applyBorder="1" applyAlignment="1">
      <alignment horizontal="center" vertical="center" wrapText="1"/>
    </xf>
    <xf numFmtId="181" fontId="78" fillId="0" borderId="216" xfId="56" applyNumberFormat="1" applyFont="1" applyBorder="1" applyAlignment="1">
      <alignment horizontal="center" vertical="center" wrapText="1"/>
    </xf>
    <xf numFmtId="181" fontId="78" fillId="0" borderId="216" xfId="56" applyNumberFormat="1" applyFont="1" applyFill="1" applyBorder="1" applyAlignment="1">
      <alignment horizontal="center" vertical="center" wrapText="1"/>
    </xf>
    <xf numFmtId="176" fontId="42" fillId="0" borderId="216" xfId="0" applyFont="1" applyFill="1" applyBorder="1" applyAlignment="1">
      <alignment horizontal="center" vertical="center"/>
    </xf>
    <xf numFmtId="49" fontId="78" fillId="0" borderId="216" xfId="0" applyNumberFormat="1" applyFont="1" applyFill="1" applyBorder="1" applyAlignment="1">
      <alignment horizontal="center" vertical="center" wrapText="1"/>
    </xf>
    <xf numFmtId="176" fontId="78" fillId="0" borderId="519" xfId="0" applyFont="1" applyFill="1" applyBorder="1" applyAlignment="1">
      <alignment horizontal="center" vertical="center" wrapText="1"/>
    </xf>
    <xf numFmtId="176" fontId="121" fillId="0" borderId="210" xfId="0" applyFont="1" applyBorder="1" applyAlignment="1">
      <alignment horizontal="center" vertical="center" wrapText="1"/>
    </xf>
    <xf numFmtId="176" fontId="42" fillId="0" borderId="210" xfId="0" applyFont="1" applyFill="1" applyBorder="1" applyAlignment="1">
      <alignment horizontal="center" vertical="center"/>
    </xf>
    <xf numFmtId="49" fontId="78" fillId="0" borderId="210" xfId="0" applyNumberFormat="1" applyFont="1" applyFill="1" applyBorder="1" applyAlignment="1">
      <alignment horizontal="center" vertical="center" wrapText="1"/>
    </xf>
    <xf numFmtId="176" fontId="78" fillId="0" borderId="211" xfId="0" applyFont="1" applyFill="1" applyBorder="1" applyAlignment="1">
      <alignment horizontal="center" vertical="center" wrapText="1"/>
    </xf>
    <xf numFmtId="176" fontId="78" fillId="0" borderId="210" xfId="0" applyFont="1" applyFill="1" applyBorder="1" applyAlignment="1">
      <alignment horizontal="center" vertical="center" wrapText="1"/>
    </xf>
    <xf numFmtId="176" fontId="121" fillId="22" borderId="210" xfId="0" applyFont="1" applyFill="1" applyBorder="1" applyAlignment="1">
      <alignment horizontal="center" vertical="center" wrapText="1"/>
    </xf>
    <xf numFmtId="0" fontId="66" fillId="22" borderId="210" xfId="0" applyNumberFormat="1" applyFont="1" applyFill="1" applyBorder="1" applyAlignment="1">
      <alignment horizontal="center" vertical="center" wrapText="1"/>
    </xf>
    <xf numFmtId="194" fontId="78" fillId="22" borderId="210" xfId="0" applyNumberFormat="1" applyFont="1" applyFill="1" applyBorder="1" applyAlignment="1">
      <alignment horizontal="center" vertical="center" wrapText="1"/>
    </xf>
    <xf numFmtId="181" fontId="78" fillId="22" borderId="210" xfId="0" applyNumberFormat="1" applyFont="1" applyFill="1" applyBorder="1" applyAlignment="1">
      <alignment horizontal="center" vertical="center" wrapText="1"/>
    </xf>
    <xf numFmtId="176" fontId="121" fillId="0" borderId="212" xfId="0" applyFont="1" applyFill="1" applyBorder="1" applyAlignment="1">
      <alignment horizontal="center" vertical="center" wrapText="1"/>
    </xf>
    <xf numFmtId="0" fontId="66" fillId="0" borderId="210" xfId="0" applyNumberFormat="1" applyFont="1" applyFill="1" applyBorder="1" applyAlignment="1">
      <alignment horizontal="center" vertical="center" wrapText="1"/>
    </xf>
    <xf numFmtId="194" fontId="78" fillId="0" borderId="210" xfId="0" applyNumberFormat="1" applyFont="1" applyFill="1" applyBorder="1" applyAlignment="1">
      <alignment horizontal="center" vertical="center" wrapText="1"/>
    </xf>
    <xf numFmtId="181" fontId="78" fillId="0" borderId="210" xfId="0" applyNumberFormat="1" applyFont="1" applyFill="1" applyBorder="1" applyAlignment="1">
      <alignment horizontal="center" vertical="center" wrapText="1"/>
    </xf>
    <xf numFmtId="176" fontId="121" fillId="0" borderId="520" xfId="0" applyFont="1" applyFill="1" applyBorder="1" applyAlignment="1">
      <alignment horizontal="center" vertical="center" wrapText="1"/>
    </xf>
    <xf numFmtId="176" fontId="133" fillId="0" borderId="521" xfId="0" applyFont="1" applyBorder="1" applyAlignment="1">
      <alignment horizontal="center" vertical="center"/>
    </xf>
    <xf numFmtId="176" fontId="121" fillId="0" borderId="216" xfId="0" applyFont="1" applyFill="1" applyBorder="1" applyAlignment="1">
      <alignment horizontal="center" vertical="center" wrapText="1"/>
    </xf>
    <xf numFmtId="176" fontId="133" fillId="0" borderId="433" xfId="0" applyFont="1" applyFill="1" applyBorder="1" applyAlignment="1">
      <alignment horizontal="center" vertical="center"/>
    </xf>
    <xf numFmtId="176" fontId="121" fillId="22" borderId="520" xfId="0" applyFont="1" applyFill="1" applyBorder="1" applyAlignment="1">
      <alignment horizontal="center" vertical="center" wrapText="1"/>
    </xf>
    <xf numFmtId="176" fontId="133" fillId="0" borderId="518" xfId="0" applyFont="1" applyFill="1" applyBorder="1" applyAlignment="1">
      <alignment horizontal="center" vertical="center"/>
    </xf>
    <xf numFmtId="176" fontId="133" fillId="0" borderId="521" xfId="0" applyFont="1" applyFill="1" applyBorder="1" applyAlignment="1">
      <alignment horizontal="center" vertical="center"/>
    </xf>
    <xf numFmtId="176" fontId="121" fillId="22" borderId="216" xfId="0" applyFont="1" applyFill="1" applyBorder="1" applyAlignment="1">
      <alignment horizontal="center" vertical="center" wrapText="1"/>
    </xf>
    <xf numFmtId="176" fontId="138" fillId="0" borderId="210" xfId="0" applyFont="1" applyFill="1" applyBorder="1" applyAlignment="1">
      <alignment horizontal="center" vertical="center" wrapText="1"/>
    </xf>
    <xf numFmtId="194" fontId="67" fillId="0" borderId="210" xfId="56" applyNumberFormat="1" applyFont="1" applyFill="1" applyBorder="1" applyAlignment="1">
      <alignment horizontal="center" vertical="center"/>
    </xf>
    <xf numFmtId="181" fontId="67" fillId="0" borderId="210" xfId="56" applyNumberFormat="1" applyFont="1" applyFill="1" applyBorder="1" applyAlignment="1">
      <alignment horizontal="center" vertical="center"/>
    </xf>
    <xf numFmtId="194" fontId="42" fillId="0" borderId="210" xfId="56" applyNumberFormat="1" applyFont="1" applyFill="1" applyBorder="1" applyAlignment="1">
      <alignment horizontal="center" vertical="center"/>
    </xf>
    <xf numFmtId="181" fontId="42" fillId="0" borderId="210" xfId="56" applyNumberFormat="1" applyFont="1" applyFill="1" applyBorder="1" applyAlignment="1">
      <alignment horizontal="center" vertical="center"/>
    </xf>
    <xf numFmtId="194" fontId="42" fillId="0" borderId="210" xfId="0" applyNumberFormat="1" applyFont="1" applyFill="1" applyBorder="1" applyAlignment="1">
      <alignment horizontal="center" vertical="center"/>
    </xf>
    <xf numFmtId="0" fontId="42" fillId="0" borderId="210" xfId="0" applyNumberFormat="1" applyFont="1" applyFill="1" applyBorder="1" applyAlignment="1">
      <alignment horizontal="center" vertical="center" wrapText="1"/>
    </xf>
    <xf numFmtId="0" fontId="42" fillId="0" borderId="211" xfId="0" applyNumberFormat="1" applyFont="1" applyFill="1" applyBorder="1" applyAlignment="1">
      <alignment horizontal="center" vertical="center" wrapText="1"/>
    </xf>
    <xf numFmtId="0" fontId="42" fillId="0" borderId="522" xfId="0" applyNumberFormat="1" applyFont="1" applyBorder="1" applyAlignment="1">
      <alignment horizontal="center" vertical="center" wrapText="1"/>
    </xf>
    <xf numFmtId="176" fontId="133" fillId="0" borderId="206" xfId="0" applyFont="1" applyFill="1" applyBorder="1" applyAlignment="1">
      <alignment horizontal="center" vertical="center"/>
    </xf>
    <xf numFmtId="176" fontId="138" fillId="22" borderId="210" xfId="0" applyFont="1" applyFill="1" applyBorder="1" applyAlignment="1">
      <alignment horizontal="center" vertical="center" wrapText="1"/>
    </xf>
    <xf numFmtId="194" fontId="67" fillId="22" borderId="210" xfId="56" applyNumberFormat="1" applyFont="1" applyFill="1" applyBorder="1" applyAlignment="1">
      <alignment horizontal="center" vertical="center"/>
    </xf>
    <xf numFmtId="181" fontId="67" fillId="22" borderId="210" xfId="56" applyNumberFormat="1" applyFont="1" applyFill="1" applyBorder="1" applyAlignment="1">
      <alignment horizontal="center" vertical="center"/>
    </xf>
    <xf numFmtId="194" fontId="42" fillId="22" borderId="210" xfId="56" applyNumberFormat="1" applyFont="1" applyFill="1" applyBorder="1" applyAlignment="1">
      <alignment horizontal="center" vertical="center"/>
    </xf>
    <xf numFmtId="181" fontId="42" fillId="22" borderId="210" xfId="56" applyNumberFormat="1" applyFont="1" applyFill="1" applyBorder="1" applyAlignment="1">
      <alignment horizontal="center" vertical="center"/>
    </xf>
    <xf numFmtId="194" fontId="42" fillId="22" borderId="210" xfId="0" applyNumberFormat="1" applyFont="1" applyFill="1" applyBorder="1" applyAlignment="1">
      <alignment horizontal="center" vertical="center"/>
    </xf>
    <xf numFmtId="176" fontId="138" fillId="0" borderId="210" xfId="0" applyFont="1" applyFill="1" applyBorder="1" applyAlignment="1">
      <alignment horizontal="center" vertical="center"/>
    </xf>
    <xf numFmtId="0" fontId="135" fillId="22" borderId="210" xfId="0" applyNumberFormat="1" applyFont="1" applyFill="1" applyBorder="1" applyAlignment="1">
      <alignment horizontal="center" vertical="center" wrapText="1"/>
    </xf>
    <xf numFmtId="194" fontId="67" fillId="22" borderId="210" xfId="0" applyNumberFormat="1" applyFont="1" applyFill="1" applyBorder="1" applyAlignment="1">
      <alignment horizontal="center" vertical="center"/>
    </xf>
    <xf numFmtId="181" fontId="67" fillId="22" borderId="210" xfId="0" applyNumberFormat="1" applyFont="1" applyFill="1" applyBorder="1" applyAlignment="1">
      <alignment horizontal="center" vertical="center"/>
    </xf>
    <xf numFmtId="0" fontId="66" fillId="22" borderId="522" xfId="0" applyNumberFormat="1" applyFont="1" applyFill="1" applyBorder="1" applyAlignment="1">
      <alignment horizontal="center" vertical="center" wrapText="1"/>
    </xf>
    <xf numFmtId="0" fontId="66" fillId="0" borderId="210" xfId="0" applyNumberFormat="1" applyFont="1" applyFill="1" applyBorder="1" applyAlignment="1">
      <alignment horizontal="center" vertical="center"/>
    </xf>
    <xf numFmtId="176" fontId="79" fillId="0" borderId="206" xfId="0" applyFont="1" applyFill="1" applyBorder="1" applyAlignment="1">
      <alignment horizontal="left" vertical="center" wrapText="1"/>
    </xf>
    <xf numFmtId="176" fontId="79" fillId="0" borderId="210" xfId="0" applyFont="1" applyFill="1" applyBorder="1" applyAlignment="1">
      <alignment horizontal="left" vertical="center" wrapText="1"/>
    </xf>
    <xf numFmtId="194" fontId="79" fillId="0" borderId="210" xfId="0" applyNumberFormat="1" applyFont="1" applyFill="1" applyBorder="1" applyAlignment="1">
      <alignment horizontal="left" vertical="center" wrapText="1"/>
    </xf>
    <xf numFmtId="181" fontId="79" fillId="0" borderId="210" xfId="0" applyNumberFormat="1" applyFont="1" applyFill="1" applyBorder="1" applyAlignment="1">
      <alignment horizontal="left" vertical="center" wrapText="1"/>
    </xf>
    <xf numFmtId="176" fontId="79" fillId="0" borderId="210" xfId="0" applyFont="1" applyFill="1" applyBorder="1" applyAlignment="1">
      <alignment horizontal="center" vertical="center" wrapText="1"/>
    </xf>
    <xf numFmtId="176" fontId="79" fillId="0" borderId="211" xfId="0" applyFont="1" applyFill="1" applyBorder="1" applyAlignment="1">
      <alignment horizontal="left" vertical="center" wrapText="1"/>
    </xf>
    <xf numFmtId="176" fontId="136" fillId="0" borderId="217" xfId="0" applyFont="1" applyFill="1" applyBorder="1" applyAlignment="1">
      <alignment horizontal="left" vertical="center" wrapText="1"/>
    </xf>
    <xf numFmtId="176" fontId="136" fillId="0" borderId="218" xfId="0" applyFont="1" applyFill="1" applyBorder="1" applyAlignment="1">
      <alignment horizontal="left" vertical="center" wrapText="1"/>
    </xf>
    <xf numFmtId="194" fontId="136" fillId="0" borderId="218" xfId="0" applyNumberFormat="1" applyFont="1" applyFill="1" applyBorder="1" applyAlignment="1">
      <alignment horizontal="left" vertical="center" wrapText="1"/>
    </xf>
    <xf numFmtId="181" fontId="136" fillId="0" borderId="218" xfId="0" applyNumberFormat="1" applyFont="1" applyFill="1" applyBorder="1" applyAlignment="1">
      <alignment horizontal="left" vertical="center" wrapText="1"/>
    </xf>
    <xf numFmtId="176" fontId="136" fillId="0" borderId="218" xfId="0" applyFont="1" applyFill="1" applyBorder="1" applyAlignment="1">
      <alignment horizontal="center" vertical="center" wrapText="1"/>
    </xf>
    <xf numFmtId="176" fontId="136" fillId="0" borderId="219" xfId="0" applyFont="1" applyFill="1" applyBorder="1" applyAlignment="1">
      <alignment horizontal="left" vertical="center" wrapText="1"/>
    </xf>
    <xf numFmtId="194" fontId="59" fillId="0" borderId="0" xfId="0" applyNumberFormat="1" applyFont="1">
      <alignment vertical="center"/>
    </xf>
    <xf numFmtId="181" fontId="59" fillId="0" borderId="0" xfId="0" applyNumberFormat="1" applyFont="1">
      <alignment vertical="center"/>
    </xf>
    <xf numFmtId="176" fontId="1" fillId="0" borderId="0" xfId="0" applyFont="1" applyAlignment="1" applyProtection="1">
      <alignment vertical="center"/>
      <protection locked="0"/>
    </xf>
    <xf numFmtId="176" fontId="2" fillId="0" borderId="0" xfId="0" applyFont="1" applyAlignment="1" applyProtection="1">
      <alignment vertical="center"/>
      <protection locked="0"/>
    </xf>
    <xf numFmtId="0" fontId="1" fillId="0" borderId="0" xfId="0" applyNumberFormat="1" applyFont="1" applyAlignment="1" applyProtection="1">
      <alignment horizontal="center" vertical="center"/>
      <protection locked="0"/>
    </xf>
    <xf numFmtId="0" fontId="1" fillId="0" borderId="0" xfId="0" applyNumberFormat="1" applyFont="1" applyAlignment="1" applyProtection="1">
      <alignment horizontal="center" vertical="center" wrapText="1"/>
      <protection locked="0"/>
    </xf>
    <xf numFmtId="0" fontId="1" fillId="21" borderId="0" xfId="0" applyNumberFormat="1" applyFont="1" applyFill="1" applyAlignment="1" applyProtection="1">
      <alignment horizontal="center" vertical="center"/>
      <protection locked="0"/>
    </xf>
    <xf numFmtId="0" fontId="75" fillId="21" borderId="0" xfId="0" applyNumberFormat="1" applyFont="1" applyFill="1" applyAlignment="1" applyProtection="1">
      <alignment horizontal="center" vertical="center" wrapText="1"/>
      <protection locked="0"/>
    </xf>
    <xf numFmtId="0" fontId="157" fillId="21" borderId="0" xfId="0" applyNumberFormat="1" applyFont="1" applyFill="1" applyAlignment="1" applyProtection="1">
      <alignment horizontal="center" vertical="center" wrapText="1"/>
      <protection locked="0"/>
    </xf>
    <xf numFmtId="0" fontId="158" fillId="21" borderId="0" xfId="0" applyNumberFormat="1" applyFont="1" applyFill="1" applyAlignment="1" applyProtection="1">
      <alignment horizontal="center" vertical="center"/>
      <protection locked="0"/>
    </xf>
    <xf numFmtId="0" fontId="4" fillId="21" borderId="0" xfId="0" applyNumberFormat="1" applyFont="1" applyFill="1" applyAlignment="1" applyProtection="1">
      <alignment horizontal="center" vertical="center"/>
      <protection locked="0"/>
    </xf>
    <xf numFmtId="0" fontId="29" fillId="21" borderId="0" xfId="0" applyNumberFormat="1" applyFont="1" applyFill="1" applyAlignment="1" applyProtection="1">
      <alignment horizontal="center" vertical="center"/>
      <protection locked="0"/>
    </xf>
    <xf numFmtId="0" fontId="25" fillId="21" borderId="523" xfId="0" applyNumberFormat="1" applyFont="1" applyFill="1" applyBorder="1" applyAlignment="1" applyProtection="1">
      <alignment horizontal="center" vertical="center"/>
      <protection locked="0"/>
    </xf>
    <xf numFmtId="0" fontId="0" fillId="0" borderId="524" xfId="0" applyNumberFormat="1" applyBorder="1" applyAlignment="1" applyProtection="1">
      <protection locked="0"/>
    </xf>
    <xf numFmtId="0" fontId="25" fillId="21" borderId="524" xfId="0" applyNumberFormat="1" applyFont="1" applyFill="1" applyBorder="1" applyAlignment="1" applyProtection="1">
      <alignment horizontal="center" vertical="center"/>
      <protection locked="0"/>
    </xf>
    <xf numFmtId="0" fontId="25" fillId="21" borderId="0" xfId="0" applyNumberFormat="1" applyFont="1" applyFill="1" applyAlignment="1" applyProtection="1">
      <alignment horizontal="center" vertical="center"/>
      <protection locked="0"/>
    </xf>
    <xf numFmtId="0" fontId="2" fillId="0" borderId="525" xfId="0" applyNumberFormat="1" applyFont="1" applyBorder="1" applyAlignment="1" applyProtection="1">
      <alignment horizontal="center" vertical="center"/>
      <protection locked="0"/>
    </xf>
    <xf numFmtId="0" fontId="0" fillId="0" borderId="526" xfId="0" applyNumberFormat="1" applyBorder="1" applyAlignment="1" applyProtection="1">
      <protection locked="0"/>
    </xf>
    <xf numFmtId="0" fontId="23" fillId="0" borderId="527" xfId="0" applyNumberFormat="1" applyFont="1" applyBorder="1" applyAlignment="1" applyProtection="1">
      <alignment horizontal="center" vertical="center"/>
      <protection locked="0"/>
    </xf>
    <xf numFmtId="0" fontId="8" fillId="0" borderId="527" xfId="0" applyNumberFormat="1" applyFont="1" applyBorder="1" applyAlignment="1" applyProtection="1">
      <alignment horizontal="center" vertical="center"/>
      <protection locked="0"/>
    </xf>
    <xf numFmtId="0" fontId="2" fillId="0" borderId="528" xfId="0" applyNumberFormat="1" applyFont="1" applyBorder="1" applyAlignment="1" applyProtection="1">
      <alignment horizontal="center" vertical="center"/>
      <protection locked="0"/>
    </xf>
    <xf numFmtId="0" fontId="1" fillId="21" borderId="138" xfId="0" applyNumberFormat="1" applyFont="1" applyFill="1" applyBorder="1" applyAlignment="1" applyProtection="1">
      <alignment horizontal="center" vertical="center"/>
      <protection locked="0"/>
    </xf>
    <xf numFmtId="196" fontId="1" fillId="0" borderId="0" xfId="0" applyNumberFormat="1" applyFont="1" applyAlignment="1" applyProtection="1">
      <alignment horizontal="center" vertical="center"/>
      <protection locked="0"/>
    </xf>
    <xf numFmtId="0" fontId="1" fillId="0" borderId="138" xfId="0" applyNumberFormat="1" applyFont="1" applyBorder="1" applyAlignment="1" applyProtection="1">
      <alignment horizontal="center" vertical="center"/>
      <protection locked="0"/>
    </xf>
    <xf numFmtId="0" fontId="4" fillId="21" borderId="529" xfId="0" applyNumberFormat="1" applyFont="1" applyFill="1" applyBorder="1" applyAlignment="1" applyProtection="1">
      <alignment horizontal="center" vertical="center"/>
      <protection locked="0"/>
    </xf>
    <xf numFmtId="0" fontId="4" fillId="21" borderId="529" xfId="0" applyNumberFormat="1" applyFont="1" applyFill="1" applyBorder="1" applyAlignment="1" applyProtection="1">
      <alignment horizontal="center" vertical="center" wrapText="1"/>
    </xf>
    <xf numFmtId="0" fontId="4" fillId="21" borderId="530" xfId="0" applyNumberFormat="1" applyFont="1" applyFill="1" applyBorder="1" applyAlignment="1" applyProtection="1">
      <alignment horizontal="center" vertical="center" wrapText="1"/>
    </xf>
    <xf numFmtId="0" fontId="4" fillId="21" borderId="531" xfId="0" applyNumberFormat="1" applyFont="1" applyFill="1" applyBorder="1" applyAlignment="1" applyProtection="1">
      <alignment horizontal="center" vertical="center" wrapText="1"/>
    </xf>
    <xf numFmtId="0" fontId="0" fillId="0" borderId="530" xfId="0" applyNumberFormat="1" applyBorder="1" applyAlignment="1" applyProtection="1"/>
    <xf numFmtId="196" fontId="4" fillId="21" borderId="531" xfId="0" applyNumberFormat="1" applyFont="1" applyFill="1" applyBorder="1" applyAlignment="1" applyProtection="1">
      <alignment horizontal="center" vertical="center" wrapText="1"/>
    </xf>
    <xf numFmtId="0" fontId="1" fillId="21" borderId="0" xfId="0" applyNumberFormat="1" applyFont="1" applyFill="1" applyAlignment="1" applyProtection="1">
      <alignment horizontal="center" vertical="center"/>
    </xf>
    <xf numFmtId="0" fontId="4" fillId="29" borderId="532" xfId="0" applyNumberFormat="1" applyFont="1" applyFill="1" applyBorder="1" applyAlignment="1" applyProtection="1">
      <alignment horizontal="center" vertical="center"/>
      <protection locked="0"/>
    </xf>
    <xf numFmtId="0" fontId="4" fillId="29" borderId="529" xfId="0" applyNumberFormat="1" applyFont="1" applyFill="1" applyBorder="1" applyAlignment="1" applyProtection="1">
      <alignment horizontal="center" vertical="center"/>
      <protection locked="0"/>
    </xf>
    <xf numFmtId="0" fontId="4" fillId="29" borderId="529" xfId="0" applyNumberFormat="1" applyFont="1" applyFill="1" applyBorder="1" applyAlignment="1" applyProtection="1">
      <alignment horizontal="center" vertical="center" wrapText="1"/>
      <protection locked="0"/>
    </xf>
    <xf numFmtId="0" fontId="4" fillId="29" borderId="530" xfId="0" applyNumberFormat="1" applyFont="1" applyFill="1" applyBorder="1" applyAlignment="1" applyProtection="1">
      <alignment horizontal="center" vertical="center" wrapText="1"/>
      <protection locked="0"/>
    </xf>
    <xf numFmtId="0" fontId="4" fillId="29" borderId="531" xfId="0" applyNumberFormat="1" applyFont="1" applyFill="1" applyBorder="1" applyAlignment="1" applyProtection="1">
      <alignment horizontal="center" vertical="center" wrapText="1"/>
      <protection locked="0"/>
    </xf>
    <xf numFmtId="0" fontId="159" fillId="29" borderId="530" xfId="0" applyNumberFormat="1" applyFont="1" applyFill="1" applyBorder="1" applyAlignment="1" applyProtection="1">
      <alignment horizontal="center" vertical="center" wrapText="1"/>
      <protection locked="0"/>
    </xf>
    <xf numFmtId="196" fontId="159" fillId="29" borderId="531" xfId="0" applyNumberFormat="1" applyFont="1" applyFill="1" applyBorder="1" applyAlignment="1" applyProtection="1">
      <alignment horizontal="center" vertical="center" wrapText="1"/>
      <protection locked="0"/>
    </xf>
    <xf numFmtId="0" fontId="159" fillId="29" borderId="533" xfId="0" applyNumberFormat="1" applyFont="1" applyFill="1" applyBorder="1" applyAlignment="1" applyProtection="1">
      <alignment horizontal="center" vertical="center" wrapText="1"/>
      <protection locked="0"/>
    </xf>
    <xf numFmtId="0" fontId="160" fillId="0" borderId="534" xfId="0" applyNumberFormat="1" applyFont="1" applyBorder="1" applyAlignment="1" applyProtection="1">
      <alignment horizontal="center" vertical="center"/>
      <protection locked="0"/>
    </xf>
    <xf numFmtId="0" fontId="160" fillId="0" borderId="535" xfId="0" applyNumberFormat="1" applyFont="1" applyBorder="1" applyAlignment="1" applyProtection="1">
      <alignment horizontal="center" vertical="center"/>
      <protection locked="0"/>
    </xf>
    <xf numFmtId="0" fontId="161" fillId="0" borderId="536" xfId="0" applyNumberFormat="1" applyFont="1" applyBorder="1" applyAlignment="1" applyProtection="1">
      <alignment horizontal="center" vertical="center" wrapText="1"/>
    </xf>
    <xf numFmtId="0" fontId="1" fillId="0" borderId="534" xfId="0" applyNumberFormat="1" applyFont="1" applyBorder="1" applyAlignment="1" applyProtection="1">
      <alignment horizontal="center" vertical="center"/>
    </xf>
    <xf numFmtId="0" fontId="1" fillId="0" borderId="536" xfId="0" applyNumberFormat="1" applyFont="1" applyBorder="1" applyAlignment="1" applyProtection="1">
      <alignment horizontal="center" vertical="center"/>
    </xf>
    <xf numFmtId="0" fontId="1" fillId="0" borderId="536" xfId="0" applyNumberFormat="1" applyFont="1" applyBorder="1" applyAlignment="1" applyProtection="1">
      <alignment horizontal="center" vertical="center" wrapText="1"/>
    </xf>
    <xf numFmtId="0" fontId="0" fillId="0" borderId="534" xfId="0" applyNumberFormat="1" applyBorder="1" applyAlignment="1" applyProtection="1"/>
    <xf numFmtId="197" fontId="1" fillId="0" borderId="536" xfId="0" applyNumberFormat="1" applyFont="1" applyBorder="1" applyAlignment="1" applyProtection="1">
      <alignment horizontal="center" vertical="center"/>
    </xf>
    <xf numFmtId="197" fontId="1" fillId="0" borderId="537" xfId="0" applyNumberFormat="1" applyFont="1" applyBorder="1" applyAlignment="1" applyProtection="1">
      <alignment horizontal="center" vertical="center"/>
    </xf>
    <xf numFmtId="0" fontId="1" fillId="0" borderId="538" xfId="0" applyNumberFormat="1" applyFont="1" applyBorder="1" applyAlignment="1" applyProtection="1">
      <alignment horizontal="center" vertical="center"/>
    </xf>
    <xf numFmtId="0" fontId="10" fillId="0" borderId="530" xfId="0" applyNumberFormat="1" applyFont="1" applyBorder="1" applyAlignment="1" applyProtection="1">
      <alignment horizontal="center" vertical="center"/>
      <protection locked="0"/>
    </xf>
    <xf numFmtId="0" fontId="1" fillId="0" borderId="539" xfId="0" applyNumberFormat="1" applyFont="1" applyBorder="1" applyAlignment="1" applyProtection="1">
      <alignment horizontal="center" vertical="center"/>
      <protection locked="0"/>
    </xf>
    <xf numFmtId="0" fontId="162" fillId="0" borderId="534" xfId="0" applyNumberFormat="1" applyFont="1" applyBorder="1" applyAlignment="1" applyProtection="1">
      <alignment horizontal="center" vertical="center"/>
      <protection locked="0"/>
    </xf>
    <xf numFmtId="0" fontId="162" fillId="0" borderId="535" xfId="0" applyNumberFormat="1" applyFont="1" applyBorder="1" applyAlignment="1" applyProtection="1">
      <alignment horizontal="center" vertical="center"/>
      <protection locked="0"/>
    </xf>
    <xf numFmtId="0" fontId="17" fillId="18" borderId="536" xfId="0" applyNumberFormat="1" applyFont="1" applyFill="1" applyBorder="1" applyAlignment="1" applyProtection="1">
      <alignment horizontal="center" vertical="center" wrapText="1"/>
      <protection locked="0"/>
    </xf>
    <xf numFmtId="0" fontId="1" fillId="18" borderId="534" xfId="0" applyNumberFormat="1" applyFont="1" applyFill="1" applyBorder="1" applyAlignment="1" applyProtection="1">
      <alignment horizontal="center" vertical="center"/>
      <protection locked="0"/>
    </xf>
    <xf numFmtId="0" fontId="1" fillId="18" borderId="536" xfId="0" applyNumberFormat="1" applyFont="1" applyFill="1" applyBorder="1" applyAlignment="1" applyProtection="1">
      <alignment horizontal="center" vertical="center"/>
      <protection locked="0"/>
    </xf>
    <xf numFmtId="0" fontId="1" fillId="0" borderId="534" xfId="0" applyNumberFormat="1" applyFont="1" applyBorder="1" applyAlignment="1" applyProtection="1">
      <alignment horizontal="center" vertical="center"/>
      <protection locked="0"/>
    </xf>
    <xf numFmtId="197" fontId="1" fillId="0" borderId="536" xfId="0" applyNumberFormat="1" applyFont="1" applyBorder="1" applyAlignment="1" applyProtection="1">
      <alignment horizontal="center" vertical="center"/>
      <protection locked="0"/>
    </xf>
    <xf numFmtId="197" fontId="1" fillId="0" borderId="537" xfId="0" applyNumberFormat="1" applyFont="1" applyBorder="1" applyAlignment="1" applyProtection="1">
      <alignment horizontal="center" vertical="center"/>
      <protection locked="0"/>
    </xf>
    <xf numFmtId="0" fontId="0" fillId="0" borderId="534" xfId="0" applyNumberFormat="1" applyBorder="1" applyAlignment="1" applyProtection="1">
      <protection locked="0"/>
    </xf>
    <xf numFmtId="0" fontId="160" fillId="0" borderId="540" xfId="0" applyNumberFormat="1" applyFont="1" applyBorder="1" applyAlignment="1" applyProtection="1">
      <alignment horizontal="center" vertical="center"/>
      <protection locked="0"/>
    </xf>
    <xf numFmtId="0" fontId="161" fillId="0" borderId="541" xfId="0" applyNumberFormat="1" applyFont="1" applyBorder="1" applyAlignment="1" applyProtection="1">
      <alignment horizontal="center" vertical="center" wrapText="1"/>
    </xf>
    <xf numFmtId="0" fontId="1" fillId="0" borderId="542" xfId="0" applyNumberFormat="1" applyFont="1" applyBorder="1" applyAlignment="1" applyProtection="1">
      <alignment horizontal="center" vertical="center"/>
    </xf>
    <xf numFmtId="0" fontId="1" fillId="0" borderId="541" xfId="0" applyNumberFormat="1" applyFont="1" applyBorder="1" applyAlignment="1" applyProtection="1">
      <alignment horizontal="center" vertical="center"/>
    </xf>
    <xf numFmtId="0" fontId="1" fillId="0" borderId="541" xfId="0" applyNumberFormat="1" applyFont="1" applyBorder="1" applyAlignment="1" applyProtection="1">
      <alignment horizontal="center" vertical="center" wrapText="1"/>
    </xf>
    <xf numFmtId="0" fontId="0" fillId="0" borderId="542" xfId="0" applyNumberFormat="1" applyBorder="1" applyAlignment="1" applyProtection="1"/>
    <xf numFmtId="197" fontId="1" fillId="0" borderId="541" xfId="0" applyNumberFormat="1" applyFont="1" applyBorder="1" applyAlignment="1" applyProtection="1">
      <alignment horizontal="center" vertical="center"/>
    </xf>
    <xf numFmtId="197" fontId="1" fillId="0" borderId="543" xfId="0" applyNumberFormat="1" applyFont="1" applyBorder="1" applyAlignment="1" applyProtection="1">
      <alignment horizontal="center" vertical="center"/>
    </xf>
    <xf numFmtId="0" fontId="1" fillId="0" borderId="544" xfId="0" applyNumberFormat="1" applyFont="1" applyBorder="1" applyAlignment="1" applyProtection="1">
      <alignment horizontal="center" vertical="center"/>
    </xf>
    <xf numFmtId="0" fontId="162" fillId="0" borderId="545" xfId="0" applyNumberFormat="1" applyFont="1" applyBorder="1" applyAlignment="1" applyProtection="1">
      <alignment horizontal="center" vertical="center"/>
      <protection locked="0"/>
    </xf>
    <xf numFmtId="0" fontId="17" fillId="18" borderId="546" xfId="0" applyNumberFormat="1" applyFont="1" applyFill="1" applyBorder="1" applyAlignment="1" applyProtection="1">
      <alignment horizontal="center" vertical="center" wrapText="1"/>
      <protection locked="0"/>
    </xf>
    <xf numFmtId="0" fontId="1" fillId="18" borderId="547" xfId="0" applyNumberFormat="1" applyFont="1" applyFill="1" applyBorder="1" applyAlignment="1" applyProtection="1">
      <alignment horizontal="center" vertical="center"/>
      <protection locked="0"/>
    </xf>
    <xf numFmtId="0" fontId="1" fillId="18" borderId="546" xfId="0" applyNumberFormat="1" applyFont="1" applyFill="1" applyBorder="1" applyAlignment="1" applyProtection="1">
      <alignment horizontal="center" vertical="center"/>
      <protection locked="0"/>
    </xf>
    <xf numFmtId="0" fontId="1" fillId="0" borderId="548" xfId="0" applyNumberFormat="1" applyFont="1" applyBorder="1" applyAlignment="1" applyProtection="1">
      <alignment horizontal="center" vertical="center"/>
      <protection locked="0"/>
    </xf>
    <xf numFmtId="197" fontId="1" fillId="0" borderId="549" xfId="0" applyNumberFormat="1" applyFont="1" applyBorder="1" applyAlignment="1" applyProtection="1">
      <alignment horizontal="center" vertical="center"/>
      <protection locked="0"/>
    </xf>
    <xf numFmtId="197" fontId="1" fillId="0" borderId="550" xfId="0" applyNumberFormat="1" applyFont="1" applyBorder="1" applyAlignment="1" applyProtection="1">
      <alignment horizontal="center" vertical="center"/>
      <protection locked="0"/>
    </xf>
    <xf numFmtId="0" fontId="160" fillId="0" borderId="551" xfId="0" applyNumberFormat="1" applyFont="1" applyBorder="1" applyAlignment="1" applyProtection="1">
      <alignment horizontal="center" vertical="center"/>
      <protection locked="0"/>
    </xf>
    <xf numFmtId="0" fontId="160" fillId="0" borderId="552" xfId="0" applyNumberFormat="1" applyFont="1" applyBorder="1" applyAlignment="1" applyProtection="1">
      <alignment horizontal="center" vertical="center" wrapText="1"/>
      <protection locked="0"/>
    </xf>
    <xf numFmtId="0" fontId="161" fillId="0" borderId="553" xfId="0" applyNumberFormat="1" applyFont="1" applyBorder="1" applyAlignment="1" applyProtection="1">
      <alignment horizontal="center" vertical="center" wrapText="1"/>
    </xf>
    <xf numFmtId="0" fontId="1" fillId="0" borderId="551" xfId="0" applyNumberFormat="1" applyFont="1" applyBorder="1" applyAlignment="1" applyProtection="1">
      <alignment horizontal="center" vertical="center"/>
    </xf>
    <xf numFmtId="0" fontId="1" fillId="0" borderId="553" xfId="0" applyNumberFormat="1" applyFont="1" applyBorder="1" applyAlignment="1" applyProtection="1">
      <alignment horizontal="center" vertical="center"/>
    </xf>
    <xf numFmtId="0" fontId="1" fillId="0" borderId="553" xfId="0" applyNumberFormat="1" applyFont="1" applyBorder="1" applyAlignment="1" applyProtection="1">
      <alignment horizontal="center" vertical="center" wrapText="1"/>
    </xf>
    <xf numFmtId="0" fontId="0" fillId="0" borderId="551" xfId="0" applyNumberFormat="1" applyBorder="1" applyAlignment="1" applyProtection="1"/>
    <xf numFmtId="197" fontId="1" fillId="0" borderId="553" xfId="0" applyNumberFormat="1" applyFont="1" applyBorder="1" applyAlignment="1" applyProtection="1">
      <alignment horizontal="center" vertical="center"/>
    </xf>
    <xf numFmtId="197" fontId="1" fillId="0" borderId="554" xfId="0" applyNumberFormat="1" applyFont="1" applyBorder="1" applyAlignment="1" applyProtection="1">
      <alignment horizontal="center" vertical="center"/>
    </xf>
    <xf numFmtId="0" fontId="1" fillId="0" borderId="555" xfId="0" applyNumberFormat="1" applyFont="1" applyBorder="1" applyAlignment="1" applyProtection="1">
      <alignment horizontal="center" vertical="center"/>
    </xf>
    <xf numFmtId="0" fontId="1" fillId="0" borderId="556" xfId="0" applyNumberFormat="1" applyFont="1" applyBorder="1" applyAlignment="1" applyProtection="1">
      <alignment horizontal="center" vertical="center"/>
      <protection locked="0"/>
    </xf>
    <xf numFmtId="0" fontId="162" fillId="0" borderId="557" xfId="0" applyNumberFormat="1" applyFont="1" applyBorder="1" applyAlignment="1" applyProtection="1">
      <alignment horizontal="center" vertical="center"/>
      <protection locked="0"/>
    </xf>
    <xf numFmtId="0" fontId="162" fillId="18" borderId="558" xfId="0" applyNumberFormat="1" applyFont="1" applyFill="1" applyBorder="1" applyAlignment="1" applyProtection="1">
      <alignment horizontal="center" vertical="center" wrapText="1"/>
      <protection locked="0"/>
    </xf>
    <xf numFmtId="0" fontId="17" fillId="18" borderId="559" xfId="0" applyNumberFormat="1" applyFont="1" applyFill="1" applyBorder="1" applyAlignment="1" applyProtection="1">
      <alignment horizontal="center" vertical="center" wrapText="1"/>
      <protection locked="0"/>
    </xf>
    <xf numFmtId="0" fontId="1" fillId="18" borderId="557" xfId="0" applyNumberFormat="1" applyFont="1" applyFill="1" applyBorder="1" applyAlignment="1" applyProtection="1">
      <alignment horizontal="center" vertical="center"/>
      <protection locked="0"/>
    </xf>
    <xf numFmtId="0" fontId="1" fillId="18" borderId="559" xfId="0" applyNumberFormat="1" applyFont="1" applyFill="1" applyBorder="1" applyAlignment="1" applyProtection="1">
      <alignment horizontal="center" vertical="center"/>
      <protection locked="0"/>
    </xf>
    <xf numFmtId="197" fontId="1" fillId="0" borderId="560" xfId="0" applyNumberFormat="1" applyFont="1" applyBorder="1" applyAlignment="1" applyProtection="1">
      <alignment horizontal="center" vertical="center"/>
      <protection locked="0"/>
    </xf>
    <xf numFmtId="197" fontId="1" fillId="0" borderId="561" xfId="0" applyNumberFormat="1" applyFont="1" applyBorder="1" applyAlignment="1" applyProtection="1">
      <alignment horizontal="center" vertical="center"/>
      <protection locked="0"/>
    </xf>
    <xf numFmtId="0" fontId="1" fillId="0" borderId="557" xfId="0" applyNumberFormat="1" applyFont="1" applyBorder="1" applyAlignment="1" applyProtection="1">
      <alignment horizontal="center" vertical="center"/>
      <protection locked="0"/>
    </xf>
    <xf numFmtId="0" fontId="160" fillId="0" borderId="0" xfId="0" applyNumberFormat="1" applyFont="1" applyAlignment="1" applyProtection="1">
      <alignment horizontal="center" vertical="center" wrapText="1"/>
      <protection locked="0"/>
    </xf>
    <xf numFmtId="0" fontId="160" fillId="0" borderId="535" xfId="0" applyNumberFormat="1" applyFont="1" applyBorder="1" applyAlignment="1" applyProtection="1">
      <alignment horizontal="center" vertical="center" wrapText="1"/>
      <protection locked="0"/>
    </xf>
    <xf numFmtId="0" fontId="162" fillId="18" borderId="562" xfId="0" applyNumberFormat="1" applyFont="1" applyFill="1" applyBorder="1" applyAlignment="1" applyProtection="1">
      <alignment horizontal="center" vertical="center" wrapText="1"/>
      <protection locked="0"/>
    </xf>
    <xf numFmtId="0" fontId="17" fillId="0" borderId="563" xfId="0" applyNumberFormat="1" applyFont="1" applyBorder="1" applyAlignment="1" applyProtection="1">
      <alignment horizontal="center" vertical="center" wrapText="1"/>
      <protection locked="0"/>
    </xf>
    <xf numFmtId="0" fontId="1" fillId="18" borderId="564" xfId="0" applyNumberFormat="1" applyFont="1" applyFill="1" applyBorder="1" applyAlignment="1" applyProtection="1">
      <alignment horizontal="center" vertical="center"/>
      <protection locked="0"/>
    </xf>
    <xf numFmtId="0" fontId="1" fillId="18" borderId="563" xfId="0" applyNumberFormat="1" applyFont="1" applyFill="1" applyBorder="1" applyAlignment="1" applyProtection="1">
      <alignment horizontal="center" vertical="center"/>
      <protection locked="0"/>
    </xf>
    <xf numFmtId="0" fontId="1" fillId="0" borderId="565" xfId="0" applyNumberFormat="1" applyFont="1" applyBorder="1" applyAlignment="1" applyProtection="1">
      <alignment horizontal="center" vertical="center"/>
      <protection locked="0"/>
    </xf>
    <xf numFmtId="197" fontId="1" fillId="0" borderId="566" xfId="0" applyNumberFormat="1" applyFont="1" applyBorder="1" applyAlignment="1" applyProtection="1">
      <alignment horizontal="center" vertical="center"/>
      <protection locked="0"/>
    </xf>
    <xf numFmtId="197" fontId="1" fillId="0" borderId="567" xfId="0" applyNumberFormat="1" applyFont="1" applyBorder="1" applyAlignment="1" applyProtection="1">
      <alignment horizontal="center" vertical="center"/>
      <protection locked="0"/>
    </xf>
    <xf numFmtId="0" fontId="1" fillId="0" borderId="564" xfId="0" applyNumberFormat="1" applyFont="1" applyBorder="1" applyAlignment="1" applyProtection="1">
      <alignment horizontal="center" vertical="center"/>
      <protection locked="0"/>
    </xf>
    <xf numFmtId="0" fontId="160" fillId="0" borderId="568" xfId="0" applyNumberFormat="1" applyFont="1" applyBorder="1" applyAlignment="1" applyProtection="1">
      <alignment horizontal="center" vertical="center"/>
      <protection locked="0"/>
    </xf>
    <xf numFmtId="0" fontId="162" fillId="0" borderId="0" xfId="0" applyNumberFormat="1" applyFont="1" applyAlignment="1" applyProtection="1">
      <alignment horizontal="center" vertical="center"/>
      <protection locked="0"/>
    </xf>
    <xf numFmtId="0" fontId="162" fillId="18" borderId="569" xfId="0" applyNumberFormat="1" applyFont="1" applyFill="1" applyBorder="1" applyAlignment="1" applyProtection="1">
      <alignment horizontal="center" vertical="center"/>
      <protection locked="0"/>
    </xf>
    <xf numFmtId="0" fontId="17" fillId="0" borderId="570" xfId="0" applyNumberFormat="1" applyFont="1" applyBorder="1" applyAlignment="1" applyProtection="1">
      <alignment horizontal="center" vertical="center" wrapText="1"/>
      <protection locked="0"/>
    </xf>
    <xf numFmtId="0" fontId="1" fillId="18" borderId="0" xfId="0" applyNumberFormat="1" applyFont="1" applyFill="1" applyAlignment="1" applyProtection="1">
      <alignment horizontal="center" vertical="center"/>
      <protection locked="0"/>
    </xf>
    <xf numFmtId="0" fontId="1" fillId="18" borderId="570" xfId="0" applyNumberFormat="1" applyFont="1" applyFill="1" applyBorder="1" applyAlignment="1" applyProtection="1">
      <alignment horizontal="center" vertical="center"/>
      <protection locked="0"/>
    </xf>
    <xf numFmtId="197" fontId="1" fillId="0" borderId="571" xfId="0" applyNumberFormat="1" applyFont="1" applyBorder="1" applyAlignment="1" applyProtection="1">
      <alignment horizontal="center" vertical="center"/>
      <protection locked="0"/>
    </xf>
    <xf numFmtId="197" fontId="1" fillId="0" borderId="572" xfId="0" applyNumberFormat="1" applyFont="1" applyBorder="1" applyAlignment="1" applyProtection="1">
      <alignment horizontal="center" vertical="center"/>
      <protection locked="0"/>
    </xf>
    <xf numFmtId="0" fontId="162" fillId="0" borderId="573" xfId="0" applyNumberFormat="1" applyFont="1" applyBorder="1" applyAlignment="1" applyProtection="1">
      <alignment horizontal="center" vertical="center" wrapText="1"/>
      <protection locked="0"/>
    </xf>
    <xf numFmtId="0" fontId="17" fillId="0" borderId="574" xfId="0" applyNumberFormat="1" applyFont="1" applyBorder="1" applyAlignment="1" applyProtection="1">
      <alignment horizontal="center" vertical="center" wrapText="1"/>
      <protection locked="0"/>
    </xf>
    <xf numFmtId="0" fontId="1" fillId="18" borderId="575" xfId="0" applyNumberFormat="1" applyFont="1" applyFill="1" applyBorder="1" applyAlignment="1" applyProtection="1">
      <alignment horizontal="center" vertical="center"/>
      <protection locked="0"/>
    </xf>
    <xf numFmtId="0" fontId="1" fillId="18" borderId="574" xfId="0" applyNumberFormat="1" applyFont="1" applyFill="1" applyBorder="1" applyAlignment="1" applyProtection="1">
      <alignment horizontal="center" vertical="center"/>
      <protection locked="0"/>
    </xf>
    <xf numFmtId="0" fontId="1" fillId="0" borderId="547" xfId="0" applyNumberFormat="1" applyFont="1" applyBorder="1" applyAlignment="1" applyProtection="1">
      <alignment horizontal="center" vertical="center"/>
      <protection locked="0"/>
    </xf>
    <xf numFmtId="0" fontId="1" fillId="0" borderId="575" xfId="0" applyNumberFormat="1" applyFont="1" applyBorder="1" applyAlignment="1" applyProtection="1">
      <alignment horizontal="center" vertical="center"/>
      <protection locked="0"/>
    </xf>
    <xf numFmtId="0" fontId="162" fillId="0" borderId="0" xfId="0" applyNumberFormat="1" applyFont="1" applyBorder="1" applyAlignment="1" applyProtection="1">
      <alignment horizontal="center" vertical="center" wrapText="1"/>
      <protection locked="0"/>
    </xf>
    <xf numFmtId="0" fontId="1" fillId="18" borderId="0" xfId="0" applyNumberFormat="1" applyFont="1" applyFill="1" applyBorder="1" applyAlignment="1" applyProtection="1">
      <alignment horizontal="center" vertical="center"/>
      <protection locked="0"/>
    </xf>
    <xf numFmtId="0" fontId="1" fillId="18" borderId="560" xfId="0" applyNumberFormat="1" applyFont="1" applyFill="1" applyBorder="1" applyAlignment="1" applyProtection="1">
      <alignment horizontal="center" vertical="center"/>
      <protection locked="0"/>
    </xf>
    <xf numFmtId="0" fontId="1" fillId="0" borderId="0" xfId="0" applyNumberFormat="1" applyFont="1" applyBorder="1" applyAlignment="1" applyProtection="1">
      <alignment horizontal="center" vertical="center"/>
      <protection locked="0"/>
    </xf>
    <xf numFmtId="0" fontId="160" fillId="0" borderId="576" xfId="0" applyNumberFormat="1" applyFont="1" applyBorder="1" applyAlignment="1" applyProtection="1">
      <alignment horizontal="center" vertical="center"/>
      <protection locked="0"/>
    </xf>
    <xf numFmtId="0" fontId="162" fillId="0" borderId="534" xfId="0" applyNumberFormat="1" applyFont="1" applyBorder="1" applyAlignment="1" applyProtection="1">
      <alignment horizontal="center" vertical="center" wrapText="1"/>
      <protection locked="0"/>
    </xf>
    <xf numFmtId="0" fontId="17" fillId="0" borderId="536" xfId="0" applyNumberFormat="1" applyFont="1" applyBorder="1" applyAlignment="1" applyProtection="1">
      <alignment horizontal="center" vertical="center" wrapText="1"/>
      <protection locked="0"/>
    </xf>
    <xf numFmtId="0" fontId="160" fillId="0" borderId="542" xfId="0" applyNumberFormat="1" applyFont="1" applyBorder="1" applyAlignment="1" applyProtection="1">
      <alignment horizontal="center" vertical="center"/>
      <protection locked="0"/>
    </xf>
    <xf numFmtId="0" fontId="0" fillId="0" borderId="542" xfId="0" applyNumberFormat="1" applyBorder="1" applyAlignment="1" applyProtection="1">
      <protection locked="0"/>
    </xf>
    <xf numFmtId="0" fontId="160" fillId="0" borderId="540" xfId="0" applyNumberFormat="1" applyFont="1" applyBorder="1" applyAlignment="1" applyProtection="1">
      <alignment horizontal="center" vertical="center" wrapText="1"/>
      <protection locked="0"/>
    </xf>
    <xf numFmtId="0" fontId="1" fillId="0" borderId="569" xfId="0" applyNumberFormat="1" applyFont="1" applyBorder="1" applyAlignment="1" applyProtection="1">
      <alignment horizontal="center" vertical="center"/>
      <protection locked="0"/>
    </xf>
    <xf numFmtId="0" fontId="160" fillId="0" borderId="577" xfId="0" applyNumberFormat="1" applyFont="1" applyBorder="1" applyAlignment="1" applyProtection="1">
      <alignment horizontal="center" vertical="center"/>
      <protection locked="0"/>
    </xf>
    <xf numFmtId="0" fontId="160" fillId="0" borderId="545" xfId="0" applyNumberFormat="1" applyFont="1" applyBorder="1" applyAlignment="1" applyProtection="1">
      <alignment horizontal="center" vertical="center" wrapText="1"/>
      <protection locked="0"/>
    </xf>
    <xf numFmtId="0" fontId="161" fillId="0" borderId="560" xfId="0" applyNumberFormat="1" applyFont="1" applyBorder="1" applyAlignment="1" applyProtection="1">
      <alignment horizontal="center" vertical="center" wrapText="1"/>
    </xf>
    <xf numFmtId="0" fontId="1" fillId="0" borderId="0" xfId="0" applyNumberFormat="1" applyFont="1" applyAlignment="1" applyProtection="1">
      <alignment horizontal="center" vertical="center"/>
    </xf>
    <xf numFmtId="0" fontId="1" fillId="0" borderId="578" xfId="0" applyNumberFormat="1" applyFont="1" applyBorder="1" applyAlignment="1" applyProtection="1">
      <alignment horizontal="center" vertical="center"/>
    </xf>
    <xf numFmtId="0" fontId="1" fillId="0" borderId="579" xfId="0" applyNumberFormat="1" applyFont="1" applyBorder="1" applyAlignment="1" applyProtection="1">
      <alignment horizontal="center" vertical="center"/>
    </xf>
    <xf numFmtId="0" fontId="1" fillId="0" borderId="138" xfId="0" applyNumberFormat="1" applyFont="1" applyBorder="1" applyAlignment="1" applyProtection="1">
      <alignment horizontal="center" vertical="center"/>
    </xf>
    <xf numFmtId="0" fontId="162" fillId="0" borderId="580" xfId="0" applyNumberFormat="1" applyFont="1" applyBorder="1" applyAlignment="1" applyProtection="1">
      <alignment horizontal="center" vertical="center"/>
      <protection locked="0"/>
    </xf>
    <xf numFmtId="0" fontId="162" fillId="0" borderId="580" xfId="0" applyNumberFormat="1" applyFont="1" applyBorder="1" applyAlignment="1" applyProtection="1">
      <alignment horizontal="center" vertical="center" wrapText="1"/>
      <protection locked="0"/>
    </xf>
    <xf numFmtId="0" fontId="17" fillId="0" borderId="0" xfId="0" applyNumberFormat="1" applyFont="1" applyAlignment="1" applyProtection="1">
      <alignment horizontal="center" vertical="center" wrapText="1"/>
      <protection locked="0"/>
    </xf>
    <xf numFmtId="0" fontId="1" fillId="18" borderId="580" xfId="0" applyNumberFormat="1" applyFont="1" applyFill="1" applyBorder="1" applyAlignment="1" applyProtection="1">
      <alignment horizontal="center" vertical="center"/>
      <protection locked="0"/>
    </xf>
    <xf numFmtId="0" fontId="1" fillId="18" borderId="561" xfId="0" applyNumberFormat="1" applyFont="1" applyFill="1" applyBorder="1" applyAlignment="1" applyProtection="1">
      <alignment horizontal="center" vertical="center"/>
      <protection locked="0"/>
    </xf>
    <xf numFmtId="0" fontId="1" fillId="0" borderId="581" xfId="0" applyNumberFormat="1" applyFont="1" applyBorder="1" applyAlignment="1" applyProtection="1">
      <alignment horizontal="center" vertical="center"/>
      <protection locked="0"/>
    </xf>
    <xf numFmtId="197" fontId="1" fillId="0" borderId="582" xfId="0" applyNumberFormat="1" applyFont="1" applyBorder="1" applyAlignment="1" applyProtection="1">
      <alignment horizontal="center" vertical="center"/>
      <protection locked="0"/>
    </xf>
    <xf numFmtId="197" fontId="1" fillId="0" borderId="581" xfId="0" applyNumberFormat="1" applyFont="1" applyBorder="1" applyAlignment="1" applyProtection="1">
      <alignment horizontal="center" vertical="center"/>
      <protection locked="0"/>
    </xf>
    <xf numFmtId="0" fontId="1" fillId="0" borderId="580" xfId="0" applyNumberFormat="1" applyFont="1" applyBorder="1" applyAlignment="1" applyProtection="1">
      <alignment horizontal="center" vertical="center"/>
      <protection locked="0"/>
    </xf>
    <xf numFmtId="0" fontId="1" fillId="0" borderId="580" xfId="0" applyNumberFormat="1" applyFont="1" applyBorder="1" applyAlignment="1" applyProtection="1">
      <alignment horizontal="center" vertical="center" wrapText="1"/>
      <protection locked="0"/>
    </xf>
    <xf numFmtId="0" fontId="160" fillId="0" borderId="0" xfId="0" applyNumberFormat="1" applyFont="1" applyAlignment="1" applyProtection="1">
      <alignment horizontal="center" vertical="center"/>
      <protection locked="0"/>
    </xf>
    <xf numFmtId="0" fontId="160" fillId="0" borderId="583" xfId="0" applyNumberFormat="1" applyFont="1" applyBorder="1" applyAlignment="1" applyProtection="1">
      <alignment horizontal="center" vertical="center" wrapText="1"/>
      <protection locked="0"/>
    </xf>
    <xf numFmtId="0" fontId="1" fillId="0" borderId="584" xfId="0" applyNumberFormat="1" applyFont="1" applyBorder="1" applyAlignment="1" applyProtection="1">
      <alignment horizontal="center" vertical="center"/>
    </xf>
    <xf numFmtId="0" fontId="1" fillId="0" borderId="585" xfId="0" applyNumberFormat="1" applyFont="1" applyBorder="1" applyAlignment="1" applyProtection="1">
      <alignment horizontal="center" vertical="center"/>
    </xf>
    <xf numFmtId="0" fontId="1" fillId="0" borderId="586" xfId="0" applyNumberFormat="1" applyFont="1" applyBorder="1" applyAlignment="1" applyProtection="1">
      <alignment horizontal="center" vertical="center"/>
    </xf>
    <xf numFmtId="0" fontId="0" fillId="0" borderId="586" xfId="0" applyNumberFormat="1" applyBorder="1" applyAlignment="1" applyProtection="1"/>
    <xf numFmtId="197" fontId="1" fillId="0" borderId="587" xfId="0" applyNumberFormat="1" applyFont="1" applyBorder="1" applyAlignment="1" applyProtection="1">
      <alignment horizontal="center" vertical="center"/>
    </xf>
    <xf numFmtId="197" fontId="1" fillId="0" borderId="588" xfId="0" applyNumberFormat="1" applyFont="1" applyBorder="1" applyAlignment="1" applyProtection="1">
      <alignment horizontal="center" vertical="center"/>
    </xf>
    <xf numFmtId="0" fontId="1" fillId="0" borderId="589" xfId="0" applyNumberFormat="1" applyFont="1" applyBorder="1" applyAlignment="1" applyProtection="1">
      <alignment horizontal="center" vertical="center"/>
    </xf>
    <xf numFmtId="0" fontId="0" fillId="0" borderId="580" xfId="0" applyNumberFormat="1" applyBorder="1" applyAlignment="1" applyProtection="1">
      <protection locked="0"/>
    </xf>
    <xf numFmtId="0" fontId="0" fillId="0" borderId="0" xfId="0" applyNumberFormat="1" applyBorder="1" applyAlignment="1" applyProtection="1">
      <protection locked="0"/>
    </xf>
    <xf numFmtId="0" fontId="0" fillId="0" borderId="561" xfId="0" applyNumberFormat="1" applyBorder="1" applyAlignment="1" applyProtection="1">
      <protection locked="0"/>
    </xf>
    <xf numFmtId="197" fontId="1" fillId="0" borderId="0" xfId="0" applyNumberFormat="1" applyFont="1" applyAlignment="1" applyProtection="1">
      <alignment horizontal="center" vertical="center"/>
      <protection locked="0"/>
    </xf>
    <xf numFmtId="0" fontId="17" fillId="0" borderId="590" xfId="0" applyNumberFormat="1" applyFont="1" applyBorder="1" applyAlignment="1" applyProtection="1">
      <alignment horizontal="center" vertical="center" wrapText="1"/>
      <protection locked="0"/>
    </xf>
    <xf numFmtId="0" fontId="1" fillId="18" borderId="591" xfId="0" applyNumberFormat="1" applyFont="1" applyFill="1" applyBorder="1" applyAlignment="1" applyProtection="1">
      <alignment horizontal="center" vertical="center"/>
      <protection locked="0"/>
    </xf>
    <xf numFmtId="0" fontId="1" fillId="18" borderId="590" xfId="0" applyNumberFormat="1" applyFont="1" applyFill="1" applyBorder="1" applyAlignment="1" applyProtection="1">
      <alignment horizontal="center" vertical="center"/>
      <protection locked="0"/>
    </xf>
    <xf numFmtId="197" fontId="1" fillId="0" borderId="592" xfId="0" applyNumberFormat="1" applyFont="1" applyBorder="1" applyAlignment="1" applyProtection="1">
      <alignment horizontal="center" vertical="center"/>
      <protection locked="0"/>
    </xf>
    <xf numFmtId="197" fontId="1" fillId="0" borderId="593" xfId="0" applyNumberFormat="1" applyFont="1" applyBorder="1" applyAlignment="1" applyProtection="1">
      <alignment horizontal="center" vertical="center"/>
      <protection locked="0"/>
    </xf>
    <xf numFmtId="0" fontId="160" fillId="0" borderId="0" xfId="0" applyNumberFormat="1" applyFont="1" applyBorder="1" applyAlignment="1" applyProtection="1">
      <alignment horizontal="center" vertical="center"/>
      <protection locked="0"/>
    </xf>
    <xf numFmtId="0" fontId="160" fillId="0" borderId="594" xfId="0" applyNumberFormat="1" applyFont="1" applyBorder="1" applyAlignment="1" applyProtection="1">
      <alignment horizontal="center" vertical="center"/>
      <protection locked="0"/>
    </xf>
    <xf numFmtId="0" fontId="1" fillId="0" borderId="594" xfId="0" applyNumberFormat="1" applyFont="1" applyBorder="1" applyAlignment="1" applyProtection="1">
      <alignment horizontal="center" vertical="center"/>
    </xf>
    <xf numFmtId="0" fontId="0" fillId="0" borderId="595" xfId="0" applyNumberFormat="1" applyBorder="1" applyAlignment="1" applyProtection="1"/>
    <xf numFmtId="197" fontId="1" fillId="0" borderId="596" xfId="0" applyNumberFormat="1" applyFont="1" applyBorder="1" applyAlignment="1" applyProtection="1">
      <alignment horizontal="center" vertical="center"/>
    </xf>
    <xf numFmtId="197" fontId="1" fillId="0" borderId="597" xfId="0" applyNumberFormat="1" applyFont="1" applyBorder="1" applyAlignment="1" applyProtection="1">
      <alignment horizontal="center" vertical="center"/>
    </xf>
    <xf numFmtId="0" fontId="1" fillId="0" borderId="598" xfId="0" applyNumberFormat="1" applyFont="1" applyBorder="1" applyAlignment="1" applyProtection="1">
      <alignment horizontal="center" vertical="center"/>
    </xf>
    <xf numFmtId="0" fontId="162" fillId="0" borderId="0" xfId="0" applyNumberFormat="1" applyFont="1" applyBorder="1" applyAlignment="1" applyProtection="1">
      <alignment horizontal="center" vertical="center"/>
      <protection locked="0"/>
    </xf>
    <xf numFmtId="0" fontId="17" fillId="0" borderId="0" xfId="0" applyNumberFormat="1" applyFont="1" applyAlignment="1" applyProtection="1">
      <alignment horizontal="center" vertical="center"/>
      <protection locked="0"/>
    </xf>
    <xf numFmtId="0" fontId="17" fillId="0" borderId="0" xfId="0" applyNumberFormat="1" applyFont="1" applyBorder="1" applyAlignment="1" applyProtection="1">
      <alignment horizontal="center" vertical="center"/>
      <protection locked="0"/>
    </xf>
    <xf numFmtId="0" fontId="17" fillId="0" borderId="561" xfId="0" applyNumberFormat="1" applyFont="1" applyBorder="1" applyAlignment="1" applyProtection="1">
      <alignment horizontal="center" vertical="center"/>
      <protection locked="0"/>
    </xf>
    <xf numFmtId="0" fontId="1" fillId="0" borderId="0" xfId="0" applyNumberFormat="1" applyFont="1" applyBorder="1" applyAlignment="1" applyProtection="1">
      <alignment horizontal="center" vertical="center" wrapText="1"/>
      <protection locked="0"/>
    </xf>
    <xf numFmtId="0" fontId="1" fillId="21" borderId="0" xfId="0" applyNumberFormat="1" applyFont="1" applyFill="1" applyBorder="1" applyAlignment="1" applyProtection="1">
      <alignment horizontal="center" vertical="center"/>
      <protection locked="0"/>
    </xf>
    <xf numFmtId="0" fontId="160" fillId="0" borderId="599" xfId="0" applyNumberFormat="1" applyFont="1" applyBorder="1" applyAlignment="1" applyProtection="1">
      <alignment horizontal="center" vertical="center"/>
      <protection locked="0"/>
    </xf>
    <xf numFmtId="0" fontId="1" fillId="0" borderId="560" xfId="0" applyNumberFormat="1" applyFont="1" applyBorder="1" applyAlignment="1" applyProtection="1">
      <alignment horizontal="center" vertical="center" wrapText="1"/>
    </xf>
    <xf numFmtId="0" fontId="160" fillId="0" borderId="569" xfId="0" applyNumberFormat="1" applyFont="1" applyBorder="1" applyAlignment="1" applyProtection="1">
      <alignment horizontal="center" vertical="center"/>
      <protection locked="0"/>
    </xf>
    <xf numFmtId="0" fontId="17" fillId="0" borderId="536" xfId="0" applyNumberFormat="1" applyFont="1" applyBorder="1" applyAlignment="1" applyProtection="1">
      <alignment horizontal="center" vertical="center"/>
      <protection locked="0"/>
    </xf>
    <xf numFmtId="0" fontId="1" fillId="0" borderId="534" xfId="0" applyNumberFormat="1" applyFont="1" applyBorder="1" applyAlignment="1" applyProtection="1">
      <alignment horizontal="center" vertical="center" wrapText="1"/>
      <protection locked="0"/>
    </xf>
    <xf numFmtId="0" fontId="160" fillId="0" borderId="579" xfId="0" applyNumberFormat="1" applyFont="1" applyBorder="1" applyAlignment="1" applyProtection="1">
      <alignment horizontal="center" vertical="center"/>
      <protection locked="0"/>
    </xf>
    <xf numFmtId="0" fontId="0" fillId="0" borderId="536" xfId="0" applyNumberFormat="1" applyBorder="1" applyAlignment="1" applyProtection="1"/>
    <xf numFmtId="0" fontId="0" fillId="0" borderId="538" xfId="0" applyNumberFormat="1" applyBorder="1" applyAlignment="1" applyProtection="1"/>
    <xf numFmtId="0" fontId="0" fillId="0" borderId="569" xfId="0" applyNumberFormat="1" applyBorder="1" applyAlignment="1" applyProtection="1">
      <protection locked="0"/>
    </xf>
    <xf numFmtId="0" fontId="0" fillId="0" borderId="536" xfId="0" applyNumberFormat="1" applyBorder="1" applyAlignment="1" applyProtection="1">
      <protection locked="0"/>
    </xf>
    <xf numFmtId="0" fontId="160" fillId="0" borderId="556" xfId="0" applyNumberFormat="1" applyFont="1" applyBorder="1" applyAlignment="1" applyProtection="1">
      <alignment horizontal="center" vertical="center"/>
      <protection locked="0"/>
    </xf>
    <xf numFmtId="0" fontId="0" fillId="0" borderId="535" xfId="0" applyNumberFormat="1" applyBorder="1" applyAlignment="1" applyProtection="1">
      <protection locked="0"/>
    </xf>
    <xf numFmtId="0" fontId="162" fillId="0" borderId="568" xfId="0" applyNumberFormat="1" applyFont="1" applyBorder="1" applyAlignment="1" applyProtection="1">
      <alignment horizontal="center" vertical="center"/>
      <protection locked="0"/>
    </xf>
    <xf numFmtId="0" fontId="17" fillId="0" borderId="600" xfId="0" applyNumberFormat="1" applyFont="1" applyBorder="1" applyAlignment="1" applyProtection="1">
      <alignment horizontal="center" vertical="center" wrapText="1"/>
      <protection locked="0"/>
    </xf>
    <xf numFmtId="0" fontId="1" fillId="18" borderId="556" xfId="0" applyNumberFormat="1" applyFont="1" applyFill="1" applyBorder="1" applyAlignment="1" applyProtection="1">
      <alignment horizontal="center" vertical="center"/>
      <protection locked="0"/>
    </xf>
    <xf numFmtId="0" fontId="1" fillId="18" borderId="600" xfId="0" applyNumberFormat="1" applyFont="1" applyFill="1" applyBorder="1" applyAlignment="1" applyProtection="1">
      <alignment horizontal="center" vertical="center"/>
      <protection locked="0"/>
    </xf>
    <xf numFmtId="0" fontId="1" fillId="0" borderId="534" xfId="0" applyNumberFormat="1" applyFont="1" applyBorder="1" applyAlignment="1" applyProtection="1">
      <alignment vertical="center"/>
      <protection locked="0"/>
    </xf>
    <xf numFmtId="176" fontId="1" fillId="21" borderId="0" xfId="0" applyFont="1" applyFill="1" applyAlignment="1" applyProtection="1">
      <alignment vertical="center"/>
    </xf>
    <xf numFmtId="0" fontId="162" fillId="18" borderId="568" xfId="0" applyNumberFormat="1" applyFont="1" applyFill="1" applyBorder="1" applyAlignment="1" applyProtection="1">
      <alignment horizontal="center" vertical="center"/>
      <protection locked="0"/>
    </xf>
    <xf numFmtId="176" fontId="1" fillId="21" borderId="138" xfId="0" applyFont="1" applyFill="1" applyBorder="1" applyAlignment="1" applyProtection="1">
      <alignment vertical="center"/>
      <protection locked="0"/>
    </xf>
    <xf numFmtId="0" fontId="1" fillId="21" borderId="0" xfId="0" applyNumberFormat="1" applyFont="1" applyFill="1" applyAlignment="1" applyProtection="1">
      <alignment horizontal="center" vertical="center" wrapText="1"/>
    </xf>
    <xf numFmtId="196" fontId="1" fillId="21" borderId="0" xfId="0" applyNumberFormat="1" applyFont="1" applyFill="1" applyAlignment="1" applyProtection="1">
      <alignment horizontal="center" vertical="center"/>
    </xf>
    <xf numFmtId="176" fontId="1" fillId="0" borderId="539" xfId="0" applyFont="1" applyBorder="1" applyAlignment="1" applyProtection="1">
      <alignment vertical="center"/>
      <protection locked="0"/>
    </xf>
    <xf numFmtId="0" fontId="162" fillId="18" borderId="545" xfId="0" applyNumberFormat="1" applyFont="1" applyFill="1" applyBorder="1" applyAlignment="1" applyProtection="1">
      <alignment horizontal="center" vertical="center"/>
      <protection locked="0"/>
    </xf>
    <xf numFmtId="0" fontId="17" fillId="0" borderId="546" xfId="0" applyNumberFormat="1" applyFont="1" applyBorder="1" applyAlignment="1" applyProtection="1">
      <alignment horizontal="center" vertical="center" wrapText="1"/>
      <protection locked="0"/>
    </xf>
    <xf numFmtId="197" fontId="1" fillId="0" borderId="534" xfId="0" applyNumberFormat="1" applyFont="1" applyBorder="1" applyAlignment="1" applyProtection="1">
      <alignment horizontal="center" vertical="center"/>
      <protection locked="0"/>
    </xf>
    <xf numFmtId="0" fontId="17" fillId="0" borderId="560" xfId="0" applyNumberFormat="1" applyFont="1" applyBorder="1" applyAlignment="1" applyProtection="1">
      <alignment horizontal="center" vertical="center" wrapText="1"/>
      <protection locked="0"/>
    </xf>
    <xf numFmtId="197" fontId="1" fillId="0" borderId="0" xfId="0" applyNumberFormat="1" applyFont="1" applyBorder="1" applyAlignment="1" applyProtection="1">
      <alignment horizontal="center" vertical="center"/>
      <protection locked="0"/>
    </xf>
    <xf numFmtId="0" fontId="1" fillId="0" borderId="601" xfId="0" applyNumberFormat="1" applyFont="1" applyBorder="1" applyAlignment="1" applyProtection="1">
      <alignment horizontal="center" vertical="center"/>
      <protection locked="0"/>
    </xf>
    <xf numFmtId="0" fontId="162" fillId="18" borderId="602" xfId="0" applyNumberFormat="1" applyFont="1" applyFill="1" applyBorder="1" applyAlignment="1" applyProtection="1">
      <alignment horizontal="center" vertical="center"/>
      <protection locked="0"/>
    </xf>
    <xf numFmtId="0" fontId="17" fillId="0" borderId="603" xfId="0" applyNumberFormat="1" applyFont="1" applyBorder="1" applyAlignment="1" applyProtection="1">
      <alignment horizontal="center" vertical="center" wrapText="1"/>
      <protection locked="0"/>
    </xf>
    <xf numFmtId="0" fontId="1" fillId="18" borderId="601" xfId="0" applyNumberFormat="1" applyFont="1" applyFill="1" applyBorder="1" applyAlignment="1" applyProtection="1">
      <alignment horizontal="center" vertical="center"/>
      <protection locked="0"/>
    </xf>
    <xf numFmtId="0" fontId="1" fillId="18" borderId="603" xfId="0" applyNumberFormat="1" applyFont="1" applyFill="1" applyBorder="1" applyAlignment="1" applyProtection="1">
      <alignment horizontal="center" vertical="center"/>
      <protection locked="0"/>
    </xf>
    <xf numFmtId="0" fontId="1" fillId="0" borderId="604" xfId="0" applyNumberFormat="1" applyFont="1" applyBorder="1" applyAlignment="1" applyProtection="1">
      <alignment horizontal="center" vertical="center"/>
      <protection locked="0"/>
    </xf>
    <xf numFmtId="197" fontId="1" fillId="0" borderId="605" xfId="0" applyNumberFormat="1" applyFont="1" applyBorder="1" applyAlignment="1" applyProtection="1">
      <alignment horizontal="center" vertical="center"/>
      <protection locked="0"/>
    </xf>
    <xf numFmtId="197" fontId="1" fillId="0" borderId="606" xfId="0" applyNumberFormat="1" applyFont="1" applyBorder="1" applyAlignment="1" applyProtection="1">
      <alignment horizontal="center" vertical="center"/>
      <protection locked="0"/>
    </xf>
    <xf numFmtId="0" fontId="1" fillId="0" borderId="601" xfId="0" applyNumberFormat="1" applyFont="1" applyBorder="1" applyAlignment="1" applyProtection="1">
      <alignment horizontal="center" vertical="center" wrapText="1"/>
      <protection locked="0"/>
    </xf>
    <xf numFmtId="0" fontId="162" fillId="18" borderId="0" xfId="0" applyNumberFormat="1" applyFont="1" applyFill="1" applyAlignment="1" applyProtection="1">
      <alignment horizontal="center" vertical="center"/>
      <protection locked="0"/>
    </xf>
    <xf numFmtId="176" fontId="2" fillId="0" borderId="0" xfId="0" applyFont="1" applyAlignment="1">
      <alignment horizontal="center" vertical="center"/>
    </xf>
    <xf numFmtId="176" fontId="2" fillId="0" borderId="0" xfId="0" applyFont="1" applyAlignment="1">
      <alignment vertical="center" wrapText="1"/>
    </xf>
    <xf numFmtId="176" fontId="17" fillId="30" borderId="0" xfId="0" applyFont="1" applyFill="1" applyAlignment="1">
      <alignment horizontal="center" vertical="center" wrapText="1"/>
    </xf>
    <xf numFmtId="176" fontId="17" fillId="31" borderId="0" xfId="0" applyFont="1" applyFill="1" applyAlignment="1">
      <alignment horizontal="center" vertical="center" wrapText="1"/>
    </xf>
    <xf numFmtId="198" fontId="64" fillId="3" borderId="607" xfId="0" applyNumberFormat="1" applyFont="1" applyFill="1" applyBorder="1" applyAlignment="1">
      <alignment horizontal="center" vertical="center" wrapText="1"/>
    </xf>
    <xf numFmtId="176" fontId="29" fillId="32" borderId="608" xfId="0" applyFont="1" applyFill="1" applyBorder="1" applyAlignment="1">
      <alignment horizontal="center" vertical="center" wrapText="1"/>
    </xf>
    <xf numFmtId="176" fontId="29" fillId="32" borderId="609" xfId="0" applyFont="1" applyFill="1" applyBorder="1" applyAlignment="1">
      <alignment horizontal="center" vertical="center" wrapText="1"/>
    </xf>
    <xf numFmtId="176" fontId="29" fillId="32" borderId="610" xfId="0" applyFont="1" applyFill="1" applyBorder="1" applyAlignment="1">
      <alignment horizontal="center" vertical="center" wrapText="1"/>
    </xf>
    <xf numFmtId="176" fontId="29" fillId="15" borderId="607" xfId="0" applyFont="1" applyFill="1" applyBorder="1" applyAlignment="1">
      <alignment horizontal="center" vertical="center" wrapText="1"/>
    </xf>
    <xf numFmtId="0" fontId="0" fillId="0" borderId="609" xfId="0" applyNumberFormat="1" applyBorder="1" applyAlignment="1"/>
    <xf numFmtId="0" fontId="0" fillId="0" borderId="610" xfId="0" applyNumberFormat="1" applyBorder="1" applyAlignment="1"/>
    <xf numFmtId="198" fontId="29" fillId="33" borderId="607" xfId="0" applyNumberFormat="1" applyFont="1" applyFill="1" applyBorder="1" applyAlignment="1">
      <alignment horizontal="center" vertical="center" wrapText="1"/>
    </xf>
    <xf numFmtId="198" fontId="29" fillId="33" borderId="609" xfId="0" applyNumberFormat="1" applyFont="1" applyFill="1" applyBorder="1" applyAlignment="1">
      <alignment horizontal="center" vertical="center" wrapText="1"/>
    </xf>
    <xf numFmtId="198" fontId="29" fillId="34" borderId="608" xfId="0" applyNumberFormat="1" applyFont="1" applyFill="1" applyBorder="1" applyAlignment="1">
      <alignment horizontal="center" vertical="center" wrapText="1"/>
    </xf>
    <xf numFmtId="198" fontId="29" fillId="34" borderId="609" xfId="0" applyNumberFormat="1" applyFont="1" applyFill="1" applyBorder="1" applyAlignment="1">
      <alignment horizontal="center" vertical="center" wrapText="1"/>
    </xf>
    <xf numFmtId="198" fontId="29" fillId="32" borderId="607" xfId="0" applyNumberFormat="1" applyFont="1" applyFill="1" applyBorder="1" applyAlignment="1">
      <alignment horizontal="center" vertical="center" wrapText="1"/>
    </xf>
    <xf numFmtId="198" fontId="29" fillId="15" borderId="607" xfId="0" applyNumberFormat="1" applyFont="1" applyFill="1" applyBorder="1" applyAlignment="1">
      <alignment horizontal="center" vertical="center" wrapText="1"/>
    </xf>
    <xf numFmtId="199" fontId="29" fillId="33" borderId="607" xfId="0" applyNumberFormat="1" applyFont="1" applyFill="1" applyBorder="1" applyAlignment="1">
      <alignment horizontal="center" vertical="center" wrapText="1"/>
    </xf>
    <xf numFmtId="198" fontId="29" fillId="34" borderId="353" xfId="0" applyNumberFormat="1" applyFont="1" applyFill="1" applyBorder="1" applyAlignment="1">
      <alignment horizontal="center" vertical="center" wrapText="1"/>
    </xf>
    <xf numFmtId="176" fontId="29" fillId="32" borderId="611" xfId="0" applyFont="1" applyFill="1" applyBorder="1" applyAlignment="1">
      <alignment horizontal="center" vertical="center" wrapText="1"/>
    </xf>
    <xf numFmtId="176" fontId="29" fillId="32" borderId="612" xfId="0" applyFont="1" applyFill="1" applyBorder="1" applyAlignment="1">
      <alignment horizontal="center" vertical="center" wrapText="1"/>
    </xf>
    <xf numFmtId="176" fontId="29" fillId="32" borderId="613" xfId="0" applyFont="1" applyFill="1" applyBorder="1" applyAlignment="1">
      <alignment horizontal="center" vertical="center" wrapText="1"/>
    </xf>
    <xf numFmtId="176" fontId="29" fillId="15" borderId="234" xfId="0" applyFont="1" applyFill="1" applyBorder="1" applyAlignment="1">
      <alignment horizontal="center" vertical="center" wrapText="1"/>
    </xf>
    <xf numFmtId="0" fontId="0" fillId="0" borderId="613" xfId="0" applyNumberFormat="1" applyBorder="1" applyAlignment="1"/>
    <xf numFmtId="176" fontId="29" fillId="33" borderId="611" xfId="0" applyFont="1" applyFill="1" applyBorder="1" applyAlignment="1">
      <alignment horizontal="center" vertical="center" wrapText="1"/>
    </xf>
    <xf numFmtId="176" fontId="29" fillId="33" borderId="612" xfId="0" applyFont="1" applyFill="1" applyBorder="1" applyAlignment="1">
      <alignment horizontal="center" vertical="center" wrapText="1"/>
    </xf>
    <xf numFmtId="176" fontId="29" fillId="33" borderId="613" xfId="0" applyFont="1" applyFill="1" applyBorder="1" applyAlignment="1">
      <alignment horizontal="center" vertical="center" wrapText="1"/>
    </xf>
    <xf numFmtId="176" fontId="29" fillId="33" borderId="234" xfId="0" applyFont="1" applyFill="1" applyBorder="1" applyAlignment="1">
      <alignment horizontal="center" vertical="center" wrapText="1"/>
    </xf>
    <xf numFmtId="198" fontId="29" fillId="34" borderId="234" xfId="0" applyNumberFormat="1" applyFont="1" applyFill="1" applyBorder="1" applyAlignment="1">
      <alignment horizontal="center" vertical="center" wrapText="1"/>
    </xf>
    <xf numFmtId="198" fontId="163" fillId="0" borderId="17" xfId="0" applyNumberFormat="1" applyFont="1" applyBorder="1" applyAlignment="1">
      <alignment horizontal="center" vertical="center" wrapText="1"/>
    </xf>
    <xf numFmtId="198" fontId="164" fillId="0" borderId="133" xfId="0" applyNumberFormat="1" applyFont="1" applyBorder="1" applyAlignment="1">
      <alignment horizontal="center" vertical="center"/>
    </xf>
    <xf numFmtId="198" fontId="164" fillId="0" borderId="133" xfId="0" applyNumberFormat="1" applyFont="1" applyBorder="1" applyAlignment="1">
      <alignment horizontal="left" vertical="center" wrapText="1"/>
    </xf>
    <xf numFmtId="198" fontId="164" fillId="0" borderId="133" xfId="0" applyNumberFormat="1" applyFont="1" applyBorder="1" applyAlignment="1">
      <alignment horizontal="center" vertical="center" wrapText="1"/>
    </xf>
    <xf numFmtId="199" fontId="164" fillId="0" borderId="133" xfId="0" applyNumberFormat="1" applyFont="1" applyBorder="1" applyAlignment="1">
      <alignment horizontal="center" vertical="center" wrapText="1"/>
    </xf>
    <xf numFmtId="197" fontId="164" fillId="0" borderId="133" xfId="0" applyNumberFormat="1" applyFont="1" applyBorder="1" applyAlignment="1">
      <alignment horizontal="center" vertical="center" wrapText="1"/>
    </xf>
    <xf numFmtId="197" fontId="164" fillId="0" borderId="614" xfId="0" applyNumberFormat="1" applyFont="1" applyBorder="1" applyAlignment="1">
      <alignment horizontal="center" vertical="center" wrapText="1"/>
    </xf>
    <xf numFmtId="0" fontId="0" fillId="0" borderId="17" xfId="0" applyNumberFormat="1" applyBorder="1" applyAlignment="1"/>
    <xf numFmtId="0" fontId="164" fillId="0" borderId="133" xfId="0" applyNumberFormat="1" applyFont="1" applyBorder="1" applyAlignment="1">
      <alignment horizontal="center" vertical="center" wrapText="1"/>
    </xf>
    <xf numFmtId="198" fontId="164" fillId="0" borderId="0" xfId="0" applyNumberFormat="1" applyFont="1" applyAlignment="1">
      <alignment horizontal="center" vertical="center"/>
    </xf>
    <xf numFmtId="199" fontId="165" fillId="0" borderId="133" xfId="0" applyNumberFormat="1" applyFont="1" applyBorder="1" applyAlignment="1">
      <alignment horizontal="center" vertical="center" wrapText="1"/>
    </xf>
    <xf numFmtId="0" fontId="0" fillId="0" borderId="17" xfId="0" applyNumberFormat="1" applyBorder="1" applyAlignment="1">
      <alignment horizontal="center"/>
    </xf>
    <xf numFmtId="176" fontId="164" fillId="0" borderId="133" xfId="0" applyFont="1" applyBorder="1" applyAlignment="1">
      <alignment horizontal="left" vertical="center" wrapText="1"/>
    </xf>
    <xf numFmtId="198" fontId="164" fillId="0" borderId="615" xfId="0" applyNumberFormat="1" applyFont="1" applyBorder="1" applyAlignment="1">
      <alignment horizontal="center" vertical="center" wrapText="1"/>
    </xf>
    <xf numFmtId="49" fontId="164" fillId="0" borderId="133" xfId="0" applyNumberFormat="1" applyFont="1" applyBorder="1" applyAlignment="1">
      <alignment horizontal="center" vertical="center" wrapText="1"/>
    </xf>
    <xf numFmtId="198" fontId="164" fillId="0" borderId="616" xfId="0" applyNumberFormat="1" applyFont="1" applyBorder="1" applyAlignment="1">
      <alignment horizontal="center" vertical="center" wrapText="1"/>
    </xf>
    <xf numFmtId="199" fontId="164" fillId="0" borderId="615" xfId="0" applyNumberFormat="1" applyFont="1" applyBorder="1" applyAlignment="1">
      <alignment horizontal="center" vertical="center" wrapText="1"/>
    </xf>
    <xf numFmtId="198" fontId="164" fillId="0" borderId="614" xfId="0" applyNumberFormat="1" applyFont="1" applyBorder="1" applyAlignment="1">
      <alignment horizontal="center" vertical="center" wrapText="1"/>
    </xf>
    <xf numFmtId="199" fontId="164" fillId="0" borderId="616" xfId="0" applyNumberFormat="1" applyFont="1" applyBorder="1" applyAlignment="1">
      <alignment horizontal="center" vertical="center" wrapText="1"/>
    </xf>
    <xf numFmtId="176" fontId="164" fillId="35" borderId="133" xfId="0" applyFont="1" applyFill="1" applyBorder="1" applyAlignment="1">
      <alignment horizontal="center" vertical="center" wrapText="1"/>
    </xf>
    <xf numFmtId="176" fontId="164" fillId="35" borderId="133" xfId="0" applyFont="1" applyFill="1" applyBorder="1" applyAlignment="1">
      <alignment horizontal="center" vertical="center" wrapText="1"/>
    </xf>
    <xf numFmtId="198" fontId="164" fillId="0" borderId="617" xfId="0" applyNumberFormat="1" applyFont="1" applyBorder="1" applyAlignment="1">
      <alignment horizontal="center" vertical="center" wrapText="1"/>
    </xf>
    <xf numFmtId="176" fontId="1" fillId="0" borderId="0" xfId="0" applyFont="1" applyAlignment="1">
      <alignment vertical="center"/>
    </xf>
    <xf numFmtId="176" fontId="23" fillId="0" borderId="0" xfId="0" applyFont="1" applyAlignment="1">
      <alignment vertical="center"/>
    </xf>
    <xf numFmtId="176" fontId="2" fillId="0" borderId="298" xfId="0" applyFont="1" applyBorder="1" applyAlignment="1">
      <alignment vertical="center"/>
    </xf>
    <xf numFmtId="176" fontId="2" fillId="0" borderId="242" xfId="0" applyFont="1" applyBorder="1" applyAlignment="1">
      <alignment vertical="center"/>
    </xf>
    <xf numFmtId="176" fontId="2" fillId="0" borderId="296" xfId="0" applyFont="1" applyBorder="1" applyAlignment="1">
      <alignment vertical="center"/>
    </xf>
    <xf numFmtId="0" fontId="111" fillId="13" borderId="283" xfId="0" applyNumberFormat="1" applyFont="1" applyFill="1" applyBorder="1" applyAlignment="1">
      <alignment horizontal="center" vertical="center" wrapText="1"/>
    </xf>
    <xf numFmtId="176" fontId="2" fillId="0" borderId="248" xfId="0" applyFont="1" applyBorder="1" applyAlignment="1">
      <alignment vertical="center"/>
    </xf>
    <xf numFmtId="176" fontId="2" fillId="0" borderId="304" xfId="0" applyFont="1" applyBorder="1" applyAlignment="1">
      <alignment vertical="center"/>
    </xf>
    <xf numFmtId="0" fontId="64" fillId="21" borderId="202" xfId="0" applyNumberFormat="1" applyFont="1" applyFill="1" applyBorder="1" applyAlignment="1">
      <alignment horizontal="center" vertical="center" wrapText="1"/>
    </xf>
    <xf numFmtId="0" fontId="0" fillId="0" borderId="416" xfId="0" applyNumberFormat="1" applyBorder="1" applyAlignment="1"/>
    <xf numFmtId="0" fontId="0" fillId="0" borderId="417" xfId="0" applyNumberFormat="1" applyBorder="1" applyAlignment="1"/>
    <xf numFmtId="176" fontId="120" fillId="21" borderId="206" xfId="0" applyFont="1" applyFill="1" applyBorder="1" applyAlignment="1">
      <alignment horizontal="center" vertical="center" wrapText="1"/>
    </xf>
    <xf numFmtId="176" fontId="120" fillId="21" borderId="210" xfId="0" applyFont="1" applyFill="1" applyBorder="1" applyAlignment="1">
      <alignment horizontal="center" vertical="center" wrapText="1"/>
    </xf>
    <xf numFmtId="176" fontId="120" fillId="21" borderId="211" xfId="0" applyFont="1" applyFill="1" applyBorder="1" applyAlignment="1">
      <alignment horizontal="center" vertical="center" wrapText="1"/>
    </xf>
    <xf numFmtId="176" fontId="23" fillId="20" borderId="206" xfId="0" applyFont="1" applyFill="1" applyBorder="1" applyAlignment="1">
      <alignment horizontal="center" vertical="center"/>
    </xf>
    <xf numFmtId="176" fontId="23" fillId="20" borderId="210" xfId="0" applyFont="1" applyFill="1" applyBorder="1" applyAlignment="1">
      <alignment horizontal="center" vertical="center"/>
    </xf>
    <xf numFmtId="176" fontId="2" fillId="20" borderId="210" xfId="0" applyFont="1" applyFill="1" applyBorder="1" applyAlignment="1">
      <alignment horizontal="left" vertical="center" wrapText="1"/>
    </xf>
    <xf numFmtId="176" fontId="55" fillId="20" borderId="206" xfId="0" applyFont="1" applyFill="1" applyBorder="1" applyAlignment="1">
      <alignment horizontal="center" vertical="center"/>
    </xf>
    <xf numFmtId="176" fontId="55" fillId="20" borderId="210" xfId="0" applyFont="1" applyFill="1" applyBorder="1" applyAlignment="1">
      <alignment horizontal="center" vertical="center"/>
    </xf>
    <xf numFmtId="176" fontId="55" fillId="20" borderId="210" xfId="0" applyFont="1" applyFill="1" applyBorder="1" applyAlignment="1">
      <alignment horizontal="center" vertical="center" wrapText="1"/>
    </xf>
    <xf numFmtId="194" fontId="55" fillId="20" borderId="210" xfId="0" applyNumberFormat="1" applyFont="1" applyFill="1" applyBorder="1" applyAlignment="1">
      <alignment horizontal="center" vertical="center"/>
    </xf>
    <xf numFmtId="176" fontId="55" fillId="20" borderId="211" xfId="0" applyFont="1" applyFill="1" applyBorder="1" applyAlignment="1">
      <alignment horizontal="center" vertical="center" wrapText="1"/>
    </xf>
    <xf numFmtId="176" fontId="23" fillId="0" borderId="206" xfId="0" applyFont="1" applyBorder="1" applyAlignment="1">
      <alignment horizontal="center" vertical="center"/>
    </xf>
    <xf numFmtId="176" fontId="23" fillId="0" borderId="210" xfId="0" applyFont="1" applyBorder="1" applyAlignment="1">
      <alignment horizontal="center" vertical="center"/>
    </xf>
    <xf numFmtId="176" fontId="55" fillId="0" borderId="210" xfId="0" applyFont="1" applyBorder="1" applyAlignment="1">
      <alignment horizontal="center" vertical="center"/>
    </xf>
    <xf numFmtId="176" fontId="23" fillId="0" borderId="211" xfId="0" applyFont="1" applyBorder="1" applyAlignment="1">
      <alignment horizontal="left" vertical="center" wrapText="1"/>
    </xf>
    <xf numFmtId="176" fontId="55" fillId="0" borderId="211" xfId="0" applyFont="1" applyBorder="1" applyAlignment="1">
      <alignment horizontal="left" vertical="center" wrapText="1"/>
    </xf>
    <xf numFmtId="176" fontId="23" fillId="0" borderId="211" xfId="0" applyFont="1" applyBorder="1" applyAlignment="1">
      <alignment horizontal="left" vertical="center"/>
    </xf>
    <xf numFmtId="176" fontId="55" fillId="0" borderId="211" xfId="0" applyFont="1" applyBorder="1" applyAlignment="1">
      <alignment horizontal="left" vertical="center"/>
    </xf>
    <xf numFmtId="176" fontId="23" fillId="20" borderId="210" xfId="0" applyFont="1" applyFill="1" applyBorder="1" applyAlignment="1">
      <alignment horizontal="center" vertical="center" wrapText="1"/>
    </xf>
    <xf numFmtId="176" fontId="23" fillId="20" borderId="211" xfId="0" applyFont="1" applyFill="1" applyBorder="1" applyAlignment="1">
      <alignment horizontal="left" vertical="center"/>
    </xf>
    <xf numFmtId="176" fontId="55" fillId="0" borderId="206" xfId="0" applyFont="1" applyBorder="1" applyAlignment="1">
      <alignment horizontal="center" vertical="center"/>
    </xf>
    <xf numFmtId="176" fontId="55" fillId="0" borderId="210" xfId="0" applyFont="1" applyBorder="1" applyAlignment="1">
      <alignment horizontal="center" vertical="center" wrapText="1"/>
    </xf>
    <xf numFmtId="176" fontId="23" fillId="20" borderId="211" xfId="0" applyFont="1" applyFill="1" applyBorder="1" applyAlignment="1">
      <alignment horizontal="left" vertical="center" wrapText="1"/>
    </xf>
    <xf numFmtId="176" fontId="166" fillId="0" borderId="206" xfId="0" applyFont="1" applyBorder="1" applyAlignment="1">
      <alignment horizontal="center" vertical="center"/>
    </xf>
    <xf numFmtId="0" fontId="167" fillId="20" borderId="206" xfId="0" applyNumberFormat="1" applyFont="1" applyFill="1" applyBorder="1" applyAlignment="1">
      <alignment horizontal="center" vertical="center"/>
    </xf>
    <xf numFmtId="0" fontId="23" fillId="0" borderId="206" xfId="0" applyNumberFormat="1" applyFont="1" applyBorder="1" applyAlignment="1">
      <alignment horizontal="left" vertical="center" wrapText="1"/>
    </xf>
    <xf numFmtId="0" fontId="23" fillId="20" borderId="206" xfId="0" applyNumberFormat="1" applyFont="1" applyFill="1" applyBorder="1" applyAlignment="1">
      <alignment horizontal="left" vertical="center" wrapText="1"/>
    </xf>
    <xf numFmtId="0" fontId="23" fillId="0" borderId="210" xfId="0" applyNumberFormat="1" applyFont="1" applyBorder="1" applyAlignment="1">
      <alignment horizontal="left" vertical="center"/>
    </xf>
    <xf numFmtId="0" fontId="23" fillId="0" borderId="211" xfId="0" applyNumberFormat="1" applyFont="1" applyBorder="1" applyAlignment="1">
      <alignment horizontal="left" vertical="center"/>
    </xf>
    <xf numFmtId="0" fontId="23" fillId="0" borderId="206" xfId="0" applyNumberFormat="1" applyFont="1" applyBorder="1" applyAlignment="1">
      <alignment vertical="center" wrapText="1"/>
    </xf>
    <xf numFmtId="0" fontId="23" fillId="0" borderId="210" xfId="0" applyNumberFormat="1" applyFont="1" applyBorder="1">
      <alignment vertical="center"/>
    </xf>
    <xf numFmtId="0" fontId="23" fillId="0" borderId="211" xfId="0" applyNumberFormat="1" applyFont="1" applyBorder="1">
      <alignment vertical="center"/>
    </xf>
    <xf numFmtId="0" fontId="23" fillId="20" borderId="206" xfId="0" applyNumberFormat="1" applyFont="1" applyFill="1" applyBorder="1" applyAlignment="1">
      <alignment vertical="center" wrapText="1"/>
    </xf>
    <xf numFmtId="0" fontId="23" fillId="0" borderId="210" xfId="0" applyNumberFormat="1" applyFont="1" applyBorder="1" applyAlignment="1">
      <alignment horizontal="left" vertical="center" wrapText="1"/>
    </xf>
    <xf numFmtId="0" fontId="23" fillId="0" borderId="211" xfId="0" applyNumberFormat="1" applyFont="1" applyBorder="1" applyAlignment="1">
      <alignment horizontal="left" vertical="center" wrapText="1"/>
    </xf>
    <xf numFmtId="0" fontId="55" fillId="0" borderId="217" xfId="0" applyNumberFormat="1" applyFont="1" applyBorder="1" applyAlignment="1">
      <alignment vertical="center" wrapText="1"/>
    </xf>
    <xf numFmtId="176" fontId="41" fillId="0" borderId="0" xfId="0" applyFont="1" applyAlignment="1">
      <alignment horizontal="center" vertical="center"/>
    </xf>
    <xf numFmtId="0" fontId="111" fillId="13" borderId="0" xfId="0" applyNumberFormat="1" applyFont="1" applyFill="1" applyAlignment="1">
      <alignment horizontal="center" vertical="center" wrapText="1"/>
    </xf>
    <xf numFmtId="0" fontId="160" fillId="13" borderId="0" xfId="0" applyNumberFormat="1" applyFont="1" applyFill="1" applyAlignment="1">
      <alignment vertical="center" wrapText="1"/>
    </xf>
    <xf numFmtId="176" fontId="63" fillId="21" borderId="336" xfId="0" applyFont="1" applyFill="1" applyBorder="1" applyAlignment="1">
      <alignment horizontal="center" vertical="center" wrapText="1"/>
    </xf>
    <xf numFmtId="176" fontId="63" fillId="21" borderId="337" xfId="0" applyFont="1" applyFill="1" applyBorder="1" applyAlignment="1">
      <alignment horizontal="center" vertical="center" wrapText="1"/>
    </xf>
    <xf numFmtId="176" fontId="63" fillId="21" borderId="338" xfId="0" applyFont="1" applyFill="1" applyBorder="1" applyAlignment="1">
      <alignment horizontal="center" vertical="center" wrapText="1"/>
    </xf>
    <xf numFmtId="176" fontId="63" fillId="21" borderId="0" xfId="0" applyFont="1" applyFill="1" applyBorder="1" applyAlignment="1">
      <alignment horizontal="center" vertical="center" wrapText="1"/>
    </xf>
    <xf numFmtId="176" fontId="51" fillId="20" borderId="618" xfId="0" applyFont="1" applyFill="1" applyBorder="1" applyAlignment="1">
      <alignment horizontal="center" vertical="center" wrapText="1"/>
    </xf>
    <xf numFmtId="176" fontId="16" fillId="13" borderId="247" xfId="0" applyFont="1" applyFill="1" applyBorder="1" applyAlignment="1">
      <alignment horizontal="center" vertical="center" wrapText="1"/>
    </xf>
    <xf numFmtId="176" fontId="115" fillId="13" borderId="355" xfId="0" applyFont="1" applyFill="1" applyBorder="1" applyAlignment="1">
      <alignment horizontal="left" vertical="center" wrapText="1"/>
    </xf>
    <xf numFmtId="176" fontId="16" fillId="13" borderId="292" xfId="0" applyFont="1" applyFill="1" applyBorder="1" applyAlignment="1">
      <alignment horizontal="center" vertical="center" wrapText="1"/>
    </xf>
    <xf numFmtId="176" fontId="51" fillId="13" borderId="247" xfId="0" applyFont="1" applyFill="1" applyBorder="1" applyAlignment="1">
      <alignment horizontal="center" vertical="center" wrapText="1"/>
    </xf>
    <xf numFmtId="176" fontId="16" fillId="13" borderId="293" xfId="0" applyFont="1" applyFill="1" applyBorder="1" applyAlignment="1">
      <alignment horizontal="center" vertical="center" wrapText="1"/>
    </xf>
    <xf numFmtId="176" fontId="13" fillId="0" borderId="619" xfId="0" applyFont="1" applyBorder="1" applyAlignment="1">
      <alignment horizontal="left" vertical="center" wrapText="1"/>
    </xf>
    <xf numFmtId="0" fontId="0" fillId="0" borderId="620" xfId="0" applyNumberFormat="1" applyBorder="1" applyAlignment="1"/>
    <xf numFmtId="0" fontId="0" fillId="0" borderId="621" xfId="0" applyNumberFormat="1" applyBorder="1" applyAlignment="1"/>
    <xf numFmtId="0" fontId="0" fillId="0" borderId="290" xfId="0" applyNumberFormat="1" applyBorder="1" applyAlignment="1"/>
    <xf numFmtId="176" fontId="16" fillId="13" borderId="291" xfId="0" applyFont="1" applyFill="1" applyBorder="1" applyAlignment="1">
      <alignment horizontal="center" vertical="center" wrapText="1"/>
    </xf>
    <xf numFmtId="0" fontId="0" fillId="0" borderId="292" xfId="0" applyNumberFormat="1" applyBorder="1" applyAlignment="1"/>
    <xf numFmtId="0" fontId="0" fillId="0" borderId="622" xfId="0" applyNumberFormat="1" applyBorder="1" applyAlignment="1"/>
    <xf numFmtId="0" fontId="0" fillId="0" borderId="623" xfId="0" applyNumberFormat="1" applyBorder="1" applyAlignment="1"/>
    <xf numFmtId="176" fontId="2" fillId="0" borderId="624" xfId="0" applyFont="1" applyBorder="1" applyAlignment="1">
      <alignment vertical="center"/>
    </xf>
    <xf numFmtId="176" fontId="16" fillId="13" borderId="625" xfId="0" applyFont="1" applyFill="1" applyBorder="1" applyAlignment="1">
      <alignment horizontal="center" vertical="center" wrapText="1"/>
    </xf>
    <xf numFmtId="176" fontId="115" fillId="13" borderId="500" xfId="0" applyFont="1" applyFill="1" applyBorder="1" applyAlignment="1">
      <alignment horizontal="left" vertical="center" wrapText="1"/>
    </xf>
    <xf numFmtId="176" fontId="16" fillId="13" borderId="500" xfId="0" applyFont="1" applyFill="1" applyBorder="1" applyAlignment="1">
      <alignment horizontal="center" vertical="center" wrapText="1"/>
    </xf>
    <xf numFmtId="176" fontId="51" fillId="13" borderId="501" xfId="0" applyFont="1" applyFill="1" applyBorder="1" applyAlignment="1">
      <alignment horizontal="center" vertical="center" wrapText="1"/>
    </xf>
    <xf numFmtId="176" fontId="16" fillId="13" borderId="626" xfId="0" applyFont="1" applyFill="1" applyBorder="1" applyAlignment="1">
      <alignment horizontal="center" vertical="center" wrapText="1"/>
    </xf>
    <xf numFmtId="176" fontId="16" fillId="13" borderId="625" xfId="0" applyFont="1" applyFill="1" applyBorder="1" applyAlignment="1">
      <alignment horizontal="left" vertical="center" wrapText="1"/>
    </xf>
    <xf numFmtId="0" fontId="0" fillId="0" borderId="224" xfId="0" applyNumberFormat="1" applyBorder="1" applyAlignment="1"/>
    <xf numFmtId="0" fontId="0" fillId="0" borderId="225" xfId="0" applyNumberFormat="1" applyBorder="1" applyAlignment="1"/>
    <xf numFmtId="0" fontId="0" fillId="0" borderId="627" xfId="0" applyNumberFormat="1" applyBorder="1" applyAlignment="1"/>
    <xf numFmtId="176" fontId="103" fillId="13" borderId="628" xfId="6" applyFont="1" applyFill="1" applyBorder="1" applyAlignment="1">
      <alignment horizontal="center" vertical="center" wrapText="1"/>
    </xf>
    <xf numFmtId="0" fontId="0" fillId="0" borderId="629" xfId="0" applyNumberFormat="1" applyBorder="1" applyAlignment="1"/>
    <xf numFmtId="0" fontId="0" fillId="0" borderId="630" xfId="0" applyNumberFormat="1" applyBorder="1" applyAlignment="1"/>
    <xf numFmtId="176" fontId="64" fillId="21" borderId="631" xfId="0" applyFont="1" applyFill="1" applyBorder="1" applyAlignment="1">
      <alignment horizontal="left" vertical="center" wrapText="1"/>
    </xf>
    <xf numFmtId="0" fontId="168" fillId="0" borderId="259" xfId="0" applyNumberFormat="1" applyFont="1" applyBorder="1" applyAlignment="1"/>
    <xf numFmtId="0" fontId="168" fillId="0" borderId="632" xfId="0" applyNumberFormat="1" applyFont="1" applyBorder="1" applyAlignment="1"/>
    <xf numFmtId="176" fontId="48" fillId="0" borderId="631" xfId="0" applyFont="1" applyFill="1" applyBorder="1" applyAlignment="1">
      <alignment horizontal="left" vertical="center" wrapText="1"/>
    </xf>
    <xf numFmtId="0" fontId="169" fillId="0" borderId="259" xfId="0" applyNumberFormat="1" applyFont="1" applyFill="1" applyBorder="1" applyAlignment="1"/>
    <xf numFmtId="0" fontId="169" fillId="0" borderId="632" xfId="0" applyNumberFormat="1" applyFont="1" applyFill="1" applyBorder="1" applyAlignment="1"/>
    <xf numFmtId="176" fontId="65" fillId="20" borderId="633" xfId="0" applyFont="1" applyFill="1" applyBorder="1" applyAlignment="1">
      <alignment horizontal="left" vertical="center" wrapText="1"/>
    </xf>
    <xf numFmtId="176" fontId="16" fillId="0" borderId="202" xfId="0" applyFont="1" applyBorder="1" applyAlignment="1">
      <alignment horizontal="left" vertical="center" wrapText="1"/>
    </xf>
    <xf numFmtId="176" fontId="16" fillId="0" borderId="206" xfId="0" applyFont="1" applyBorder="1" applyAlignment="1">
      <alignment horizontal="left" vertical="center" wrapText="1"/>
    </xf>
    <xf numFmtId="49" fontId="16" fillId="0" borderId="206" xfId="0" applyNumberFormat="1" applyFont="1" applyBorder="1" applyAlignment="1">
      <alignment horizontal="left" vertical="center" wrapText="1"/>
    </xf>
    <xf numFmtId="176" fontId="20" fillId="0" borderId="217" xfId="0" applyFont="1" applyBorder="1" applyAlignment="1">
      <alignment horizontal="left" vertical="center"/>
    </xf>
    <xf numFmtId="176" fontId="20" fillId="0" borderId="218" xfId="0" applyFont="1" applyBorder="1" applyAlignment="1">
      <alignment horizontal="left" vertical="center"/>
    </xf>
    <xf numFmtId="176" fontId="20" fillId="0" borderId="219" xfId="0" applyFont="1" applyBorder="1" applyAlignment="1">
      <alignment horizontal="left" vertical="center"/>
    </xf>
    <xf numFmtId="176" fontId="80" fillId="36" borderId="217" xfId="0" applyFont="1" applyFill="1" applyBorder="1" applyAlignment="1">
      <alignment horizontal="left" vertical="center" wrapText="1"/>
    </xf>
    <xf numFmtId="176" fontId="80" fillId="36" borderId="218" xfId="0" applyFont="1" applyFill="1" applyBorder="1" applyAlignment="1">
      <alignment horizontal="left" vertical="center" wrapText="1"/>
    </xf>
    <xf numFmtId="176" fontId="80" fillId="36" borderId="219" xfId="0" applyFont="1" applyFill="1" applyBorder="1" applyAlignment="1">
      <alignment horizontal="left" vertical="center" wrapText="1"/>
    </xf>
    <xf numFmtId="176" fontId="51" fillId="0" borderId="206" xfId="0" applyFont="1" applyBorder="1" applyAlignment="1">
      <alignment horizontal="left" vertical="center" wrapText="1"/>
    </xf>
    <xf numFmtId="0" fontId="107" fillId="0" borderId="210" xfId="0" applyNumberFormat="1" applyFont="1" applyBorder="1" applyAlignment="1"/>
    <xf numFmtId="0" fontId="107" fillId="0" borderId="211" xfId="0" applyNumberFormat="1" applyFont="1" applyBorder="1" applyAlignment="1"/>
    <xf numFmtId="0" fontId="1" fillId="7" borderId="0" xfId="0" applyNumberFormat="1" applyFont="1" applyFill="1" applyAlignment="1">
      <alignment horizontal="center" vertical="center"/>
    </xf>
    <xf numFmtId="0" fontId="1" fillId="7" borderId="0" xfId="0" applyNumberFormat="1" applyFont="1" applyFill="1">
      <alignment vertical="center"/>
    </xf>
    <xf numFmtId="176" fontId="0" fillId="0" borderId="0" xfId="0" applyAlignment="1">
      <alignment horizontal="left" vertical="center"/>
    </xf>
    <xf numFmtId="0" fontId="64" fillId="21" borderId="634" xfId="53" applyNumberFormat="1" applyFont="1" applyFill="1" applyBorder="1" applyAlignment="1">
      <alignment horizontal="center" vertical="center" wrapText="1"/>
    </xf>
    <xf numFmtId="0" fontId="0" fillId="0" borderId="635" xfId="0" applyNumberFormat="1" applyBorder="1" applyAlignment="1"/>
    <xf numFmtId="0" fontId="0" fillId="0" borderId="636" xfId="0" applyNumberFormat="1" applyBorder="1" applyAlignment="1"/>
    <xf numFmtId="0" fontId="170" fillId="0" borderId="0" xfId="6" applyNumberFormat="1" applyFont="1" applyAlignment="1">
      <alignment vertical="center"/>
    </xf>
    <xf numFmtId="176" fontId="51" fillId="20" borderId="637" xfId="0" applyFont="1" applyFill="1" applyBorder="1" applyAlignment="1">
      <alignment horizontal="left" vertical="center" wrapText="1"/>
    </xf>
    <xf numFmtId="0" fontId="0" fillId="0" borderId="638" xfId="0" applyNumberFormat="1" applyBorder="1" applyAlignment="1"/>
    <xf numFmtId="176" fontId="51" fillId="20" borderId="639" xfId="0" applyFont="1" applyFill="1" applyBorder="1" applyAlignment="1">
      <alignment horizontal="left" vertical="center" wrapText="1"/>
    </xf>
    <xf numFmtId="0" fontId="0" fillId="0" borderId="640" xfId="0" applyNumberFormat="1" applyBorder="1" applyAlignment="1"/>
    <xf numFmtId="176" fontId="16" fillId="0" borderId="639" xfId="0" applyFont="1" applyBorder="1" applyAlignment="1">
      <alignment horizontal="left" vertical="center" wrapText="1"/>
    </xf>
    <xf numFmtId="176" fontId="16" fillId="0" borderId="641" xfId="0" applyFont="1" applyBorder="1" applyAlignment="1">
      <alignment horizontal="left" vertical="center" wrapText="1"/>
    </xf>
    <xf numFmtId="176" fontId="16" fillId="0" borderId="224" xfId="0" applyFont="1" applyBorder="1" applyAlignment="1">
      <alignment horizontal="left" vertical="center" wrapText="1"/>
    </xf>
    <xf numFmtId="176" fontId="16" fillId="0" borderId="640" xfId="0" applyFont="1" applyBorder="1" applyAlignment="1">
      <alignment horizontal="left" vertical="center" wrapText="1"/>
    </xf>
    <xf numFmtId="176" fontId="16" fillId="0" borderId="642" xfId="0" applyFont="1" applyBorder="1" applyAlignment="1">
      <alignment horizontal="left" vertical="center" wrapText="1"/>
    </xf>
    <xf numFmtId="0" fontId="0" fillId="0" borderId="643" xfId="0" applyNumberFormat="1" applyBorder="1" applyAlignment="1"/>
    <xf numFmtId="0" fontId="0" fillId="0" borderId="644" xfId="0" applyNumberFormat="1" applyBorder="1" applyAlignment="1"/>
    <xf numFmtId="0" fontId="64" fillId="21" borderId="645" xfId="53" applyNumberFormat="1" applyFont="1" applyFill="1" applyBorder="1" applyAlignment="1">
      <alignment horizontal="center" vertical="center" wrapText="1"/>
    </xf>
    <xf numFmtId="0" fontId="0" fillId="0" borderId="646" xfId="0" applyNumberFormat="1" applyBorder="1" applyAlignment="1"/>
    <xf numFmtId="176" fontId="2" fillId="22" borderId="202" xfId="0" applyFont="1" applyFill="1" applyBorder="1" applyAlignment="1">
      <alignment vertical="center" wrapText="1"/>
    </xf>
    <xf numFmtId="176" fontId="2" fillId="22" borderId="416" xfId="0" applyFont="1" applyFill="1" applyBorder="1" applyAlignment="1">
      <alignment vertical="center" wrapText="1"/>
    </xf>
    <xf numFmtId="176" fontId="2" fillId="22" borderId="417" xfId="0" applyFont="1" applyFill="1" applyBorder="1" applyAlignment="1">
      <alignment vertical="center" wrapText="1"/>
    </xf>
    <xf numFmtId="176" fontId="2" fillId="0" borderId="206" xfId="0" applyFont="1" applyBorder="1" applyAlignment="1">
      <alignment horizontal="left" vertical="center" wrapText="1"/>
    </xf>
    <xf numFmtId="176" fontId="2" fillId="0" borderId="210" xfId="0" applyFont="1" applyBorder="1" applyAlignment="1">
      <alignment horizontal="left" vertical="center" wrapText="1"/>
    </xf>
    <xf numFmtId="176" fontId="2" fillId="0" borderId="211" xfId="0" applyFont="1" applyBorder="1" applyAlignment="1">
      <alignment horizontal="left" vertical="center" wrapText="1"/>
    </xf>
    <xf numFmtId="176" fontId="2" fillId="22" borderId="206" xfId="0" applyFont="1" applyFill="1" applyBorder="1" applyAlignment="1">
      <alignment vertical="center" wrapText="1"/>
    </xf>
    <xf numFmtId="176" fontId="2" fillId="22" borderId="210" xfId="0" applyFont="1" applyFill="1" applyBorder="1" applyAlignment="1">
      <alignment vertical="center" wrapText="1"/>
    </xf>
    <xf numFmtId="176" fontId="2" fillId="22" borderId="211" xfId="0" applyFont="1" applyFill="1" applyBorder="1" applyAlignment="1">
      <alignment vertical="center" wrapText="1"/>
    </xf>
    <xf numFmtId="176" fontId="171" fillId="0" borderId="0" xfId="0" applyFont="1" applyAlignment="1">
      <alignment vertical="center"/>
    </xf>
    <xf numFmtId="176" fontId="2" fillId="0" borderId="206" xfId="0" applyFont="1" applyFill="1" applyBorder="1" applyAlignment="1">
      <alignment horizontal="left" vertical="center" wrapText="1"/>
    </xf>
    <xf numFmtId="176" fontId="2" fillId="0" borderId="210" xfId="0" applyFont="1" applyFill="1" applyBorder="1" applyAlignment="1">
      <alignment horizontal="left" vertical="center" wrapText="1"/>
    </xf>
    <xf numFmtId="176" fontId="2" fillId="0" borderId="211" xfId="0" applyFont="1" applyFill="1" applyBorder="1" applyAlignment="1">
      <alignment horizontal="left" vertical="center" wrapText="1"/>
    </xf>
    <xf numFmtId="176" fontId="2" fillId="22" borderId="206" xfId="0" applyFont="1" applyFill="1" applyBorder="1" applyAlignment="1">
      <alignment horizontal="left" vertical="center" wrapText="1"/>
    </xf>
    <xf numFmtId="176" fontId="2" fillId="22" borderId="210" xfId="0" applyFont="1" applyFill="1" applyBorder="1" applyAlignment="1">
      <alignment horizontal="left" vertical="center" wrapText="1"/>
    </xf>
    <xf numFmtId="176" fontId="2" fillId="22" borderId="211" xfId="0" applyFont="1" applyFill="1" applyBorder="1" applyAlignment="1">
      <alignment horizontal="left" vertical="center" wrapText="1"/>
    </xf>
    <xf numFmtId="176" fontId="2" fillId="22" borderId="210" xfId="0" applyFont="1" applyFill="1" applyBorder="1" applyAlignment="1">
      <alignment horizontal="left" vertical="center"/>
    </xf>
    <xf numFmtId="176" fontId="2" fillId="22" borderId="211" xfId="0" applyFont="1" applyFill="1" applyBorder="1" applyAlignment="1">
      <alignment horizontal="left" vertical="center"/>
    </xf>
    <xf numFmtId="176" fontId="2" fillId="0" borderId="217" xfId="0" applyFont="1" applyFill="1" applyBorder="1" applyAlignment="1">
      <alignment horizontal="left" vertical="center" wrapText="1"/>
    </xf>
    <xf numFmtId="176" fontId="2" fillId="0" borderId="218" xfId="0" applyFont="1" applyFill="1" applyBorder="1" applyAlignment="1">
      <alignment horizontal="left" vertical="center" wrapText="1"/>
    </xf>
    <xf numFmtId="176" fontId="2" fillId="0" borderId="219" xfId="0" applyFont="1" applyFill="1" applyBorder="1" applyAlignment="1">
      <alignment horizontal="left" vertical="center" wrapText="1"/>
    </xf>
    <xf numFmtId="0" fontId="0" fillId="0" borderId="0" xfId="0" applyNumberFormat="1" applyAlignment="1">
      <alignment horizontal="left" vertical="center"/>
    </xf>
    <xf numFmtId="0" fontId="120" fillId="21" borderId="298" xfId="0" applyNumberFormat="1" applyFont="1" applyFill="1" applyBorder="1" applyAlignment="1">
      <alignment horizontal="center" vertical="center" wrapText="1"/>
    </xf>
    <xf numFmtId="0" fontId="80" fillId="0" borderId="301" xfId="0" applyNumberFormat="1" applyFont="1" applyBorder="1" applyAlignment="1">
      <alignment horizontal="center" vertical="center" wrapText="1"/>
    </xf>
    <xf numFmtId="0" fontId="30" fillId="13" borderId="283" xfId="0" applyNumberFormat="1" applyFont="1" applyFill="1" applyBorder="1" applyAlignment="1">
      <alignment horizontal="right" vertical="center" wrapText="1"/>
    </xf>
    <xf numFmtId="0" fontId="0" fillId="0" borderId="304" xfId="0" applyNumberFormat="1" applyBorder="1" applyAlignment="1"/>
    <xf numFmtId="0" fontId="172" fillId="20" borderId="298" xfId="0" applyNumberFormat="1" applyFont="1" applyFill="1" applyBorder="1" applyAlignment="1">
      <alignment horizontal="center" vertical="center" wrapText="1"/>
    </xf>
    <xf numFmtId="0" fontId="16" fillId="20" borderId="242" xfId="0" applyNumberFormat="1" applyFont="1" applyFill="1" applyBorder="1" applyAlignment="1">
      <alignment horizontal="center" vertical="center" wrapText="1"/>
    </xf>
    <xf numFmtId="49" fontId="16" fillId="20" borderId="242" xfId="0" applyNumberFormat="1" applyFont="1" applyFill="1" applyBorder="1" applyAlignment="1">
      <alignment horizontal="center" vertical="center" wrapText="1"/>
    </xf>
    <xf numFmtId="0" fontId="103" fillId="20" borderId="242" xfId="6" applyNumberFormat="1" applyFont="1" applyFill="1" applyBorder="1" applyAlignment="1">
      <alignment horizontal="center" vertical="center" wrapText="1"/>
    </xf>
    <xf numFmtId="49" fontId="100" fillId="22" borderId="647" xfId="0" applyNumberFormat="1" applyFont="1" applyFill="1" applyBorder="1" applyAlignment="1">
      <alignment horizontal="left" vertical="center" wrapText="1"/>
    </xf>
    <xf numFmtId="0" fontId="172" fillId="0" borderId="301" xfId="0" applyNumberFormat="1" applyFont="1" applyBorder="1" applyAlignment="1">
      <alignment horizontal="center" vertical="center" wrapText="1"/>
    </xf>
    <xf numFmtId="0" fontId="16" fillId="13" borderId="247" xfId="0" applyNumberFormat="1" applyFont="1" applyFill="1" applyBorder="1" applyAlignment="1">
      <alignment horizontal="center" vertical="center" wrapText="1"/>
    </xf>
    <xf numFmtId="49" fontId="16" fillId="13" borderId="247" xfId="0" applyNumberFormat="1" applyFont="1" applyFill="1" applyBorder="1" applyAlignment="1">
      <alignment horizontal="center" vertical="center" wrapText="1"/>
    </xf>
    <xf numFmtId="0" fontId="103" fillId="13" borderId="247" xfId="6" applyNumberFormat="1" applyFont="1" applyFill="1" applyBorder="1" applyAlignment="1">
      <alignment horizontal="center" vertical="center" wrapText="1"/>
    </xf>
    <xf numFmtId="49" fontId="100" fillId="0" borderId="648" xfId="0" applyNumberFormat="1" applyFont="1" applyFill="1" applyBorder="1" applyAlignment="1">
      <alignment horizontal="left" vertical="center" wrapText="1"/>
    </xf>
    <xf numFmtId="0" fontId="172" fillId="20" borderId="301" xfId="0" applyNumberFormat="1" applyFont="1" applyFill="1" applyBorder="1" applyAlignment="1">
      <alignment horizontal="center" vertical="center" wrapText="1"/>
    </xf>
    <xf numFmtId="0" fontId="16" fillId="20" borderId="247" xfId="0" applyNumberFormat="1" applyFont="1" applyFill="1" applyBorder="1" applyAlignment="1">
      <alignment horizontal="center" vertical="center" wrapText="1"/>
    </xf>
    <xf numFmtId="49" fontId="16" fillId="20" borderId="247" xfId="0" applyNumberFormat="1" applyFont="1" applyFill="1" applyBorder="1" applyAlignment="1">
      <alignment horizontal="center" vertical="center" wrapText="1"/>
    </xf>
    <xf numFmtId="0" fontId="103" fillId="20" borderId="247" xfId="6" applyNumberFormat="1" applyFont="1" applyFill="1" applyBorder="1" applyAlignment="1">
      <alignment horizontal="center" vertical="center" wrapText="1"/>
    </xf>
    <xf numFmtId="49" fontId="100" fillId="22" borderId="648" xfId="0" applyNumberFormat="1" applyFont="1" applyFill="1" applyBorder="1" applyAlignment="1">
      <alignment horizontal="left" vertical="center" wrapText="1"/>
    </xf>
    <xf numFmtId="0" fontId="16" fillId="0" borderId="247" xfId="0" applyNumberFormat="1" applyFont="1" applyBorder="1" applyAlignment="1">
      <alignment horizontal="center" vertical="center" wrapText="1"/>
    </xf>
    <xf numFmtId="49" fontId="16" fillId="0" borderId="247" xfId="0" applyNumberFormat="1" applyFont="1" applyBorder="1" applyAlignment="1">
      <alignment horizontal="center" vertical="center" wrapText="1"/>
    </xf>
    <xf numFmtId="0" fontId="103" fillId="0" borderId="247" xfId="6" applyNumberFormat="1" applyFont="1" applyBorder="1" applyAlignment="1">
      <alignment horizontal="center" vertical="center" wrapText="1"/>
    </xf>
    <xf numFmtId="49" fontId="66" fillId="22" borderId="648" xfId="0" applyNumberFormat="1" applyFont="1" applyFill="1" applyBorder="1" applyAlignment="1">
      <alignment horizontal="left" vertical="center" wrapText="1"/>
    </xf>
    <xf numFmtId="49" fontId="66" fillId="0" borderId="648" xfId="0" applyNumberFormat="1" applyFont="1" applyFill="1" applyBorder="1" applyAlignment="1">
      <alignment horizontal="left" vertical="center" wrapText="1"/>
    </xf>
    <xf numFmtId="0" fontId="51" fillId="13" borderId="247" xfId="0" applyNumberFormat="1" applyFont="1" applyFill="1" applyBorder="1" applyAlignment="1">
      <alignment horizontal="left" vertical="center" wrapText="1"/>
    </xf>
    <xf numFmtId="0" fontId="107" fillId="0" borderId="0" xfId="0" applyNumberFormat="1" applyFont="1" applyAlignment="1">
      <alignment horizontal="left" vertical="center"/>
    </xf>
    <xf numFmtId="0" fontId="107" fillId="0" borderId="0" xfId="0" applyNumberFormat="1" applyFont="1" applyBorder="1" applyAlignment="1">
      <alignment horizontal="left" vertical="center"/>
    </xf>
    <xf numFmtId="0" fontId="109" fillId="0" borderId="0" xfId="0" applyNumberFormat="1" applyFont="1" applyAlignment="1">
      <alignment horizontal="left" vertical="center"/>
    </xf>
    <xf numFmtId="176" fontId="173" fillId="0" borderId="0" xfId="0" applyFont="1" applyFill="1" applyAlignment="1">
      <alignment horizontal="center" vertical="center" wrapText="1"/>
    </xf>
    <xf numFmtId="176" fontId="0" fillId="0" borderId="0" xfId="0" applyFill="1" applyAlignment="1">
      <alignment vertical="center"/>
    </xf>
    <xf numFmtId="0" fontId="0" fillId="0" borderId="0" xfId="0" applyNumberFormat="1" applyFill="1" applyAlignment="1"/>
    <xf numFmtId="176" fontId="173" fillId="18" borderId="0" xfId="0" applyFont="1" applyFill="1" applyAlignment="1">
      <alignment horizontal="center" vertical="center" wrapText="1"/>
    </xf>
    <xf numFmtId="49" fontId="74" fillId="0" borderId="239" xfId="0" applyNumberFormat="1" applyFont="1" applyFill="1" applyBorder="1" applyAlignment="1" quotePrefix="1">
      <alignment horizontal="center" vertical="center" wrapText="1"/>
    </xf>
    <xf numFmtId="0" fontId="46" fillId="0" borderId="239" xfId="0" applyNumberFormat="1" applyFont="1" applyFill="1" applyBorder="1" applyAlignment="1" quotePrefix="1">
      <alignment horizontal="center" vertical="center" wrapText="1"/>
    </xf>
    <xf numFmtId="0" fontId="66" fillId="22" borderId="239" xfId="0" applyNumberFormat="1" applyFont="1" applyFill="1" applyBorder="1" applyAlignment="1" quotePrefix="1">
      <alignment horizontal="center" vertical="center" wrapText="1"/>
    </xf>
    <xf numFmtId="49" fontId="66" fillId="0" borderId="239" xfId="0" applyNumberFormat="1" applyFont="1" applyFill="1" applyBorder="1" applyAlignment="1" applyProtection="1" quotePrefix="1">
      <alignment horizontal="center" vertical="center" wrapText="1"/>
    </xf>
    <xf numFmtId="0" fontId="43" fillId="0" borderId="239" xfId="0" applyNumberFormat="1" applyFont="1" applyFill="1" applyBorder="1" applyAlignment="1" quotePrefix="1">
      <alignment horizontal="center" vertical="center" wrapText="1"/>
    </xf>
    <xf numFmtId="49" fontId="43" fillId="0" borderId="239" xfId="0" applyNumberFormat="1" applyFont="1" applyFill="1" applyBorder="1" applyAlignment="1" quotePrefix="1">
      <alignment horizontal="center" vertical="center" wrapText="1"/>
    </xf>
    <xf numFmtId="49" fontId="66" fillId="22" borderId="239" xfId="0" applyNumberFormat="1" applyFont="1" applyFill="1" applyBorder="1" applyAlignment="1" applyProtection="1" quotePrefix="1">
      <alignment horizontal="center" vertical="center" wrapText="1"/>
    </xf>
    <xf numFmtId="49" fontId="48" fillId="0" borderId="239" xfId="0" applyNumberFormat="1" applyFont="1" applyFill="1" applyBorder="1" applyAlignment="1" quotePrefix="1">
      <alignment horizontal="center" vertical="center" wrapText="1"/>
    </xf>
    <xf numFmtId="49" fontId="46" fillId="0" borderId="247" xfId="0" applyNumberFormat="1" applyFont="1" applyFill="1" applyBorder="1" applyAlignment="1" quotePrefix="1">
      <alignment horizontal="center" vertical="center" wrapText="1"/>
    </xf>
    <xf numFmtId="49" fontId="46" fillId="22" borderId="247" xfId="0" applyNumberFormat="1" applyFont="1" applyFill="1" applyBorder="1" applyAlignment="1" quotePrefix="1">
      <alignment horizontal="center" vertical="center" wrapText="1"/>
    </xf>
    <xf numFmtId="49" fontId="66" fillId="20" borderId="247" xfId="0" applyNumberFormat="1" applyFont="1" applyFill="1" applyBorder="1" applyAlignment="1" quotePrefix="1">
      <alignment horizontal="center" vertical="center" wrapText="1"/>
    </xf>
    <xf numFmtId="49" fontId="66" fillId="22" borderId="247" xfId="0" applyNumberFormat="1" applyFont="1" applyFill="1" applyBorder="1" applyAlignment="1" quotePrefix="1">
      <alignment horizontal="center" vertical="center" wrapText="1"/>
    </xf>
    <xf numFmtId="49" fontId="43" fillId="22" borderId="247" xfId="0" applyNumberFormat="1" applyFont="1" applyFill="1" applyBorder="1" applyAlignment="1" quotePrefix="1">
      <alignment horizontal="center" vertical="center" wrapText="1"/>
    </xf>
    <xf numFmtId="49" fontId="66" fillId="22" borderId="239" xfId="0" applyNumberFormat="1" applyFont="1" applyFill="1" applyBorder="1" applyAlignment="1" quotePrefix="1">
      <alignment horizontal="center" vertical="center" wrapText="1"/>
    </xf>
    <xf numFmtId="49" fontId="66" fillId="0" borderId="247" xfId="0" applyNumberFormat="1" applyFont="1" applyBorder="1" applyAlignment="1" quotePrefix="1">
      <alignment horizontal="center" vertical="center" wrapText="1"/>
    </xf>
    <xf numFmtId="49" fontId="66" fillId="0" borderId="247" xfId="0" applyNumberFormat="1" applyFont="1" applyFill="1" applyBorder="1" applyAlignment="1" quotePrefix="1">
      <alignment horizontal="center" vertical="center" wrapText="1"/>
    </xf>
    <xf numFmtId="49" fontId="43" fillId="0" borderId="247" xfId="0" applyNumberFormat="1" applyFont="1" applyFill="1" applyBorder="1" applyAlignment="1" quotePrefix="1">
      <alignment horizontal="center" vertical="center" wrapText="1"/>
    </xf>
    <xf numFmtId="49" fontId="66" fillId="0" borderId="239" xfId="0" applyNumberFormat="1" applyFont="1" applyFill="1" applyBorder="1" applyAlignment="1" quotePrefix="1">
      <alignment horizontal="center" vertical="center" wrapText="1"/>
    </xf>
    <xf numFmtId="49" fontId="66" fillId="0" borderId="297" xfId="0" applyNumberFormat="1" applyFont="1" applyFill="1" applyBorder="1" applyAlignment="1" quotePrefix="1">
      <alignment horizontal="center" vertical="center" wrapText="1"/>
    </xf>
    <xf numFmtId="49" fontId="48" fillId="0" borderId="244" xfId="0" applyNumberFormat="1" applyFont="1" applyFill="1" applyBorder="1" applyAlignment="1" quotePrefix="1">
      <alignment horizontal="center" vertical="center" wrapText="1"/>
    </xf>
  </cellXfs>
  <cellStyles count="7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21 4" xfId="49"/>
    <cellStyle name="常规 149 2" xfId="50"/>
    <cellStyle name="常规 2 2 2 2" xfId="51"/>
    <cellStyle name="普通" xfId="52"/>
    <cellStyle name="常规 6" xfId="53"/>
    <cellStyle name="常规 2 5" xfId="54"/>
    <cellStyle name="常规 18 2 2 2" xfId="55"/>
    <cellStyle name="常规 18 2 2" xfId="56"/>
    <cellStyle name="常规 149" xfId="57"/>
    <cellStyle name="常规 110 2" xfId="58"/>
    <cellStyle name="常规 149 3" xfId="59"/>
    <cellStyle name="常规 2 2" xfId="60"/>
    <cellStyle name="常规 10 2" xfId="61"/>
    <cellStyle name="_全国服务范围_欧洲VIP促销价（五月）-" xfId="62"/>
    <cellStyle name="常规 2" xfId="63"/>
    <cellStyle name="常规 3" xfId="64"/>
    <cellStyle name="常规 3 2" xfId="65"/>
    <cellStyle name="常规 5" xfId="66"/>
    <cellStyle name="常规 5 10" xfId="67"/>
    <cellStyle name="超链接 2" xfId="68"/>
    <cellStyle name="超链接 4" xfId="69"/>
    <cellStyle name="货币 2" xfId="70"/>
    <cellStyle name="强调文字颜色 2 2" xfId="71"/>
    <cellStyle name="强调文字颜色 6 2" xfId="72"/>
  </cellStyles>
  <dxfs count="1">
    <dxf>
      <fill>
        <patternFill patternType="solid">
          <bgColor rgb="FFFF9900"/>
        </patternFill>
      </fill>
    </dxf>
  </dxfs>
  <tableStyles count="0" defaultTableStyle="TableStyleMedium2" defaultPivotStyle="PivotStyleLight16"/>
  <colors>
    <mruColors>
      <color rgb="00F19C69"/>
      <color rgb="00E88740"/>
      <color rgb="000B5FD1"/>
      <color rgb="00FD5C0C"/>
      <color rgb="00FFFF00"/>
      <color rgb="00EB6D29"/>
      <color rgb="00EB654B"/>
      <color rgb="00FF0000"/>
      <color rgb="00FDEDE3"/>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0" Type="http://schemas.openxmlformats.org/officeDocument/2006/relationships/styles" Target="styles.xml"/><Relationship Id="rId6" Type="http://schemas.openxmlformats.org/officeDocument/2006/relationships/worksheet" Target="worksheets/sheet6.xml"/><Relationship Id="rId59" Type="http://schemas.openxmlformats.org/officeDocument/2006/relationships/sheetMetadata" Target="metadata.xml"/><Relationship Id="rId58" Type="http://schemas.openxmlformats.org/officeDocument/2006/relationships/sharedStrings" Target="sharedStrings.xml"/><Relationship Id="rId57" Type="http://schemas.openxmlformats.org/officeDocument/2006/relationships/theme" Target="theme/theme1.xml"/><Relationship Id="rId56" Type="http://schemas.openxmlformats.org/officeDocument/2006/relationships/customXml" Target="../customXml/item1.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39318;&#39029;&#30446;&#24405;!A1"/></Relationships>
</file>

<file path=xl/drawings/_rels/drawing11.xml.rels><?xml version="1.0" encoding="UTF-8" standalone="yes"?>
<Relationships xmlns="http://schemas.openxmlformats.org/package/2006/relationships"><Relationship Id="rId1" Type="http://schemas.openxmlformats.org/officeDocument/2006/relationships/hyperlink" Target="#&#39318;&#39029;&#30446;&#24405;!A1"/></Relationships>
</file>

<file path=xl/drawings/_rels/drawing1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39318;&#39029;&#30446;&#24405;!A1"/></Relationships>
</file>

<file path=xl/drawings/_rels/drawing1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39318;&#39029;&#30446;&#24405;!A1"/></Relationships>
</file>

<file path=xl/drawings/_rels/drawing14.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24.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25.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10.png"/><Relationship Id="rId1" Type="http://schemas.openxmlformats.org/officeDocument/2006/relationships/hyperlink" Target="#&#39318;&#39029;&#30446;&#24405;!A1"/></Relationships>
</file>

<file path=xl/drawings/_rels/drawing2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39318;&#39029;&#30446;&#24405;!A1"/></Relationships>
</file>

<file path=xl/drawings/_rels/drawing30.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2.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5.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6.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7.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8.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39.xml.rels><?xml version="1.0" encoding="UTF-8" standalone="yes"?>
<Relationships xmlns="http://schemas.openxmlformats.org/package/2006/relationships"><Relationship Id="rId3" Type="http://schemas.openxmlformats.org/officeDocument/2006/relationships/hyperlink" Target="#&#39318;&#39029;&#30446;&#24405;!A1"/><Relationship Id="rId2" Type="http://schemas.openxmlformats.org/officeDocument/2006/relationships/image" Target="../media/image6.png"/><Relationship Id="rId1" Type="http://schemas.openxmlformats.org/officeDocument/2006/relationships/image" Target="../media/image4.png"/></Relationships>
</file>

<file path=xl/drawings/_rels/drawing40.xml.rels><?xml version="1.0" encoding="UTF-8" standalone="yes"?>
<Relationships xmlns="http://schemas.openxmlformats.org/package/2006/relationships"><Relationship Id="rId3" Type="http://schemas.openxmlformats.org/officeDocument/2006/relationships/hyperlink" Target="#&#39318;&#39029;&#30446;&#24405;!A1"/><Relationship Id="rId2" Type="http://schemas.openxmlformats.org/officeDocument/2006/relationships/image" Target="../media/image6.png"/><Relationship Id="rId1" Type="http://schemas.openxmlformats.org/officeDocument/2006/relationships/image" Target="../media/image4.png"/></Relationships>
</file>

<file path=xl/drawings/_rels/drawing4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42.xml.rels><?xml version="1.0" encoding="UTF-8" standalone="yes"?>
<Relationships xmlns="http://schemas.openxmlformats.org/package/2006/relationships"><Relationship Id="rId2" Type="http://schemas.openxmlformats.org/officeDocument/2006/relationships/hyperlink" Target="#&#39318;&#39029;&#30446;&#24405;!A1"/><Relationship Id="rId1" Type="http://schemas.openxmlformats.org/officeDocument/2006/relationships/image" Target="../media/image4.png"/></Relationships>
</file>

<file path=xl/drawings/_rels/drawing43.xml.rels><?xml version="1.0" encoding="UTF-8" standalone="yes"?>
<Relationships xmlns="http://schemas.openxmlformats.org/package/2006/relationships"><Relationship Id="rId1" Type="http://schemas.openxmlformats.org/officeDocument/2006/relationships/hyperlink" Target="#&#24555;&#36882;&#27966;&#28192;&#36947;!A1"/></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96520</xdr:rowOff>
    </xdr:from>
    <xdr:to>
      <xdr:col>40</xdr:col>
      <xdr:colOff>466725</xdr:colOff>
      <xdr:row>78</xdr:row>
      <xdr:rowOff>86995</xdr:rowOff>
    </xdr:to>
    <xdr:pic>
      <xdr:nvPicPr>
        <xdr:cNvPr id="2" name="图片 1"/>
        <xdr:cNvPicPr>
          <a:picLocks noChangeAspect="1"/>
        </xdr:cNvPicPr>
      </xdr:nvPicPr>
      <xdr:blipFill>
        <a:blip r:embed="rId1"/>
        <a:stretch>
          <a:fillRect/>
        </a:stretch>
      </xdr:blipFill>
      <xdr:spPr>
        <a:xfrm>
          <a:off x="9525" y="96520"/>
          <a:ext cx="24803735" cy="1425511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252095</xdr:colOff>
      <xdr:row>25</xdr:row>
      <xdr:rowOff>179070</xdr:rowOff>
    </xdr:from>
    <xdr:to>
      <xdr:col>2</xdr:col>
      <xdr:colOff>2287905</xdr:colOff>
      <xdr:row>25</xdr:row>
      <xdr:rowOff>2148840</xdr:rowOff>
    </xdr:to>
    <xdr:pic>
      <xdr:nvPicPr>
        <xdr:cNvPr id="2712305" name="图片 2" descr="60e19c83b24e442496597ec5e715205"/>
        <xdr:cNvPicPr>
          <a:picLocks noChangeAspect="1"/>
        </xdr:cNvPicPr>
      </xdr:nvPicPr>
      <xdr:blipFill>
        <a:blip r:embed="rId1"/>
        <a:stretch>
          <a:fillRect/>
        </a:stretch>
      </xdr:blipFill>
      <xdr:spPr>
        <a:xfrm>
          <a:off x="3298190" y="16866870"/>
          <a:ext cx="2035810" cy="1969770"/>
        </a:xfrm>
        <a:prstGeom prst="rect">
          <a:avLst/>
        </a:prstGeom>
        <a:noFill/>
        <a:ln w="9525">
          <a:noFill/>
          <a:prstDash val="solid"/>
        </a:ln>
      </xdr:spPr>
    </xdr:pic>
    <xdr:clientData/>
  </xdr:twoCellAnchor>
  <xdr:twoCellAnchor editAs="oneCell">
    <xdr:from>
      <xdr:col>2</xdr:col>
      <xdr:colOff>2679700</xdr:colOff>
      <xdr:row>25</xdr:row>
      <xdr:rowOff>151130</xdr:rowOff>
    </xdr:from>
    <xdr:to>
      <xdr:col>3</xdr:col>
      <xdr:colOff>112395</xdr:colOff>
      <xdr:row>25</xdr:row>
      <xdr:rowOff>2243455</xdr:rowOff>
    </xdr:to>
    <xdr:pic>
      <xdr:nvPicPr>
        <xdr:cNvPr id="2712306" name="图片 3" descr="ff9723cd23c73e567625306e2fe6f43"/>
        <xdr:cNvPicPr>
          <a:picLocks noChangeAspect="1"/>
        </xdr:cNvPicPr>
      </xdr:nvPicPr>
      <xdr:blipFill>
        <a:blip r:embed="rId2"/>
        <a:stretch>
          <a:fillRect/>
        </a:stretch>
      </xdr:blipFill>
      <xdr:spPr>
        <a:xfrm>
          <a:off x="5725795" y="16838930"/>
          <a:ext cx="1690370" cy="2092325"/>
        </a:xfrm>
        <a:prstGeom prst="rect">
          <a:avLst/>
        </a:prstGeom>
        <a:noFill/>
        <a:ln w="9525">
          <a:noFill/>
          <a:prstDash val="solid"/>
        </a:ln>
      </xdr:spPr>
    </xdr:pic>
    <xdr:clientData/>
  </xdr:twoCellAnchor>
  <xdr:twoCellAnchor editAs="oneCell">
    <xdr:from>
      <xdr:col>1</xdr:col>
      <xdr:colOff>100965</xdr:colOff>
      <xdr:row>0</xdr:row>
      <xdr:rowOff>247015</xdr:rowOff>
    </xdr:from>
    <xdr:to>
      <xdr:col>1</xdr:col>
      <xdr:colOff>1655445</xdr:colOff>
      <xdr:row>0</xdr:row>
      <xdr:rowOff>648970</xdr:rowOff>
    </xdr:to>
    <xdr:pic>
      <xdr:nvPicPr>
        <xdr:cNvPr id="2712307" name="图片 23" descr="劲港物流"/>
        <xdr:cNvPicPr>
          <a:picLocks noChangeAspect="1"/>
        </xdr:cNvPicPr>
      </xdr:nvPicPr>
      <xdr:blipFill>
        <a:blip r:embed="rId3"/>
        <a:stretch>
          <a:fillRect/>
        </a:stretch>
      </xdr:blipFill>
      <xdr:spPr>
        <a:xfrm>
          <a:off x="718185" y="247015"/>
          <a:ext cx="1554480" cy="401955"/>
        </a:xfrm>
        <a:prstGeom prst="rect">
          <a:avLst/>
        </a:prstGeom>
        <a:noFill/>
        <a:ln w="9525">
          <a:noFill/>
          <a:prstDash val="solid"/>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101600</xdr:colOff>
      <xdr:row>1</xdr:row>
      <xdr:rowOff>210185</xdr:rowOff>
    </xdr:from>
    <xdr:to>
      <xdr:col>1</xdr:col>
      <xdr:colOff>1797050</xdr:colOff>
      <xdr:row>1</xdr:row>
      <xdr:rowOff>650240</xdr:rowOff>
    </xdr:to>
    <xdr:pic>
      <xdr:nvPicPr>
        <xdr:cNvPr id="2720936" name="图片 23" descr="劲港物流"/>
        <xdr:cNvPicPr>
          <a:picLocks noChangeAspect="1"/>
        </xdr:cNvPicPr>
      </xdr:nvPicPr>
      <xdr:blipFill>
        <a:blip r:embed="rId1"/>
        <a:stretch>
          <a:fillRect/>
        </a:stretch>
      </xdr:blipFill>
      <xdr:spPr>
        <a:xfrm>
          <a:off x="530225" y="393065"/>
          <a:ext cx="1695450" cy="440055"/>
        </a:xfrm>
        <a:prstGeom prst="rect">
          <a:avLst/>
        </a:prstGeom>
        <a:noFill/>
        <a:ln w="9525">
          <a:noFill/>
          <a:prstDash val="solid"/>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101600</xdr:colOff>
      <xdr:row>1</xdr:row>
      <xdr:rowOff>210820</xdr:rowOff>
    </xdr:from>
    <xdr:to>
      <xdr:col>1</xdr:col>
      <xdr:colOff>1797050</xdr:colOff>
      <xdr:row>1</xdr:row>
      <xdr:rowOff>649605</xdr:rowOff>
    </xdr:to>
    <xdr:pic>
      <xdr:nvPicPr>
        <xdr:cNvPr id="2721955" name="图片 23" descr="劲港物流"/>
        <xdr:cNvPicPr>
          <a:picLocks noChangeAspect="1"/>
        </xdr:cNvPicPr>
      </xdr:nvPicPr>
      <xdr:blipFill>
        <a:blip r:embed="rId1"/>
        <a:stretch>
          <a:fillRect/>
        </a:stretch>
      </xdr:blipFill>
      <xdr:spPr>
        <a:xfrm>
          <a:off x="718820" y="393700"/>
          <a:ext cx="1695450" cy="438785"/>
        </a:xfrm>
        <a:prstGeom prst="rect">
          <a:avLst/>
        </a:prstGeom>
        <a:noFill/>
        <a:ln w="9525">
          <a:noFill/>
          <a:prstDash val="solid"/>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291465</xdr:colOff>
      <xdr:row>1</xdr:row>
      <xdr:rowOff>163830</xdr:rowOff>
    </xdr:from>
    <xdr:to>
      <xdr:col>1</xdr:col>
      <xdr:colOff>447040</xdr:colOff>
      <xdr:row>1</xdr:row>
      <xdr:rowOff>601345</xdr:rowOff>
    </xdr:to>
    <xdr:pic>
      <xdr:nvPicPr>
        <xdr:cNvPr id="2679514" name="图片 23" descr="劲港物流"/>
        <xdr:cNvPicPr>
          <a:picLocks noChangeAspect="1"/>
        </xdr:cNvPicPr>
      </xdr:nvPicPr>
      <xdr:blipFill>
        <a:blip r:embed="rId1"/>
        <a:stretch>
          <a:fillRect/>
        </a:stretch>
      </xdr:blipFill>
      <xdr:spPr>
        <a:xfrm>
          <a:off x="291465" y="384810"/>
          <a:ext cx="1541780" cy="437515"/>
        </a:xfrm>
        <a:prstGeom prst="rect">
          <a:avLst/>
        </a:prstGeom>
        <a:noFill/>
        <a:ln w="9525">
          <a:noFill/>
          <a:prstDash val="solid"/>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90170</xdr:colOff>
      <xdr:row>1</xdr:row>
      <xdr:rowOff>246380</xdr:rowOff>
    </xdr:from>
    <xdr:to>
      <xdr:col>1</xdr:col>
      <xdr:colOff>106680</xdr:colOff>
      <xdr:row>1</xdr:row>
      <xdr:rowOff>683260</xdr:rowOff>
    </xdr:to>
    <xdr:pic>
      <xdr:nvPicPr>
        <xdr:cNvPr id="2685535" name="图片 23" descr="劲港物流"/>
        <xdr:cNvPicPr>
          <a:picLocks noChangeAspect="1"/>
        </xdr:cNvPicPr>
      </xdr:nvPicPr>
      <xdr:blipFill>
        <a:blip r:embed="rId1"/>
        <a:stretch>
          <a:fillRect/>
        </a:stretch>
      </xdr:blipFill>
      <xdr:spPr>
        <a:xfrm>
          <a:off x="90170" y="436880"/>
          <a:ext cx="1527810" cy="436880"/>
        </a:xfrm>
        <a:prstGeom prst="rect">
          <a:avLst/>
        </a:prstGeom>
        <a:noFill/>
        <a:ln w="9525">
          <a:noFill/>
          <a:prstDash val="solid"/>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262255</xdr:colOff>
      <xdr:row>0</xdr:row>
      <xdr:rowOff>181610</xdr:rowOff>
    </xdr:from>
    <xdr:to>
      <xdr:col>1</xdr:col>
      <xdr:colOff>1256665</xdr:colOff>
      <xdr:row>1</xdr:row>
      <xdr:rowOff>802640</xdr:rowOff>
    </xdr:to>
    <xdr:pic>
      <xdr:nvPicPr>
        <xdr:cNvPr id="5" name="图片 23" descr="劲港物流"/>
        <xdr:cNvPicPr>
          <a:picLocks noChangeAspect="1"/>
        </xdr:cNvPicPr>
      </xdr:nvPicPr>
      <xdr:blipFill>
        <a:blip r:embed="rId1"/>
        <a:stretch>
          <a:fillRect/>
        </a:stretch>
      </xdr:blipFill>
      <xdr:spPr>
        <a:xfrm>
          <a:off x="262255" y="181610"/>
          <a:ext cx="3129280" cy="849630"/>
        </a:xfrm>
        <a:prstGeom prst="rect">
          <a:avLst/>
        </a:prstGeom>
        <a:noFill/>
        <a:ln w="9525">
          <a:noFill/>
          <a:prstDash val="solid"/>
        </a:ln>
      </xdr:spPr>
    </xdr:pic>
    <xdr:clientData/>
  </xdr:twoCellAnchor>
  <xdr:twoCellAnchor>
    <xdr:from>
      <xdr:col>37</xdr:col>
      <xdr:colOff>0</xdr:colOff>
      <xdr:row>4</xdr:row>
      <xdr:rowOff>0</xdr:rowOff>
    </xdr:from>
    <xdr:to>
      <xdr:col>40</xdr:col>
      <xdr:colOff>417830</xdr:colOff>
      <xdr:row>4</xdr:row>
      <xdr:rowOff>659130</xdr:rowOff>
    </xdr:to>
    <xdr:sp>
      <xdr:nvSpPr>
        <xdr:cNvPr id="2" name="圆角矩形 1">
          <a:hlinkClick xmlns:r="http://schemas.openxmlformats.org/officeDocument/2006/relationships" r:id="rId2"/>
        </xdr:cNvPr>
        <xdr:cNvSpPr/>
      </xdr:nvSpPr>
      <xdr:spPr>
        <a:xfrm>
          <a:off x="94165420" y="5435600"/>
          <a:ext cx="2269490"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152400</xdr:colOff>
      <xdr:row>1</xdr:row>
      <xdr:rowOff>238125</xdr:rowOff>
    </xdr:from>
    <xdr:to>
      <xdr:col>1</xdr:col>
      <xdr:colOff>1332230</xdr:colOff>
      <xdr:row>1</xdr:row>
      <xdr:rowOff>826135</xdr:rowOff>
    </xdr:to>
    <xdr:pic>
      <xdr:nvPicPr>
        <xdr:cNvPr id="2690638" name="图片 23" descr="劲港物流"/>
        <xdr:cNvPicPr>
          <a:picLocks noChangeAspect="1"/>
        </xdr:cNvPicPr>
      </xdr:nvPicPr>
      <xdr:blipFill>
        <a:blip r:embed="rId1"/>
        <a:stretch>
          <a:fillRect/>
        </a:stretch>
      </xdr:blipFill>
      <xdr:spPr>
        <a:xfrm>
          <a:off x="152400" y="459105"/>
          <a:ext cx="2174875" cy="588010"/>
        </a:xfrm>
        <a:prstGeom prst="rect">
          <a:avLst/>
        </a:prstGeom>
        <a:noFill/>
        <a:ln w="9525">
          <a:noFill/>
          <a:prstDash val="solid"/>
        </a:ln>
      </xdr:spPr>
    </xdr:pic>
    <xdr:clientData/>
  </xdr:twoCellAnchor>
  <xdr:twoCellAnchor>
    <xdr:from>
      <xdr:col>19</xdr:col>
      <xdr:colOff>0</xdr:colOff>
      <xdr:row>3</xdr:row>
      <xdr:rowOff>0</xdr:rowOff>
    </xdr:from>
    <xdr:to>
      <xdr:col>22</xdr:col>
      <xdr:colOff>417830</xdr:colOff>
      <xdr:row>3</xdr:row>
      <xdr:rowOff>659130</xdr:rowOff>
    </xdr:to>
    <xdr:sp>
      <xdr:nvSpPr>
        <xdr:cNvPr id="2" name="圆角矩形 1">
          <a:hlinkClick xmlns:r="http://schemas.openxmlformats.org/officeDocument/2006/relationships" r:id="rId2"/>
        </xdr:cNvPr>
        <xdr:cNvSpPr/>
      </xdr:nvSpPr>
      <xdr:spPr>
        <a:xfrm>
          <a:off x="32338645" y="1910080"/>
          <a:ext cx="2269490"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14</xdr:col>
      <xdr:colOff>0</xdr:colOff>
      <xdr:row>0</xdr:row>
      <xdr:rowOff>2285365</xdr:rowOff>
    </xdr:to>
    <xdr:pic>
      <xdr:nvPicPr>
        <xdr:cNvPr id="4" name="图片 3"/>
        <xdr:cNvPicPr>
          <a:picLocks noChangeAspect="1"/>
        </xdr:cNvPicPr>
      </xdr:nvPicPr>
      <xdr:blipFill>
        <a:blip r:embed="rId1"/>
        <a:stretch>
          <a:fillRect/>
        </a:stretch>
      </xdr:blipFill>
      <xdr:spPr>
        <a:xfrm>
          <a:off x="9525" y="9525"/>
          <a:ext cx="28449905" cy="2275840"/>
        </a:xfrm>
        <a:prstGeom prst="rect">
          <a:avLst/>
        </a:prstGeom>
        <a:noFill/>
        <a:ln w="9525">
          <a:noFill/>
          <a:prstDash val="solid"/>
        </a:ln>
      </xdr:spPr>
    </xdr:pic>
    <xdr:clientData/>
  </xdr:twoCellAnchor>
  <xdr:twoCellAnchor>
    <xdr:from>
      <xdr:col>14</xdr:col>
      <xdr:colOff>0</xdr:colOff>
      <xdr:row>2</xdr:row>
      <xdr:rowOff>0</xdr:rowOff>
    </xdr:from>
    <xdr:to>
      <xdr:col>14</xdr:col>
      <xdr:colOff>2475230</xdr:colOff>
      <xdr:row>2</xdr:row>
      <xdr:rowOff>659130</xdr:rowOff>
    </xdr:to>
    <xdr:sp>
      <xdr:nvSpPr>
        <xdr:cNvPr id="2" name="圆角矩形 1">
          <a:hlinkClick xmlns:r="http://schemas.openxmlformats.org/officeDocument/2006/relationships" r:id="rId2"/>
        </xdr:cNvPr>
        <xdr:cNvSpPr/>
      </xdr:nvSpPr>
      <xdr:spPr>
        <a:xfrm>
          <a:off x="28459430" y="3048000"/>
          <a:ext cx="2299335" cy="659130"/>
        </a:xfrm>
        <a:prstGeom prst="roundRect">
          <a:avLst/>
        </a:prstGeom>
        <a:solidFill>
          <a:srgbClr val="F35D6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14</xdr:col>
      <xdr:colOff>0</xdr:colOff>
      <xdr:row>2</xdr:row>
      <xdr:rowOff>0</xdr:rowOff>
    </xdr:from>
    <xdr:to>
      <xdr:col>14</xdr:col>
      <xdr:colOff>2475230</xdr:colOff>
      <xdr:row>2</xdr:row>
      <xdr:rowOff>659130</xdr:rowOff>
    </xdr:to>
    <xdr:sp>
      <xdr:nvSpPr>
        <xdr:cNvPr id="2" name="圆角矩形 1">
          <a:hlinkClick xmlns:r="http://schemas.openxmlformats.org/officeDocument/2006/relationships" r:id="rId1"/>
        </xdr:cNvPr>
        <xdr:cNvSpPr/>
      </xdr:nvSpPr>
      <xdr:spPr>
        <a:xfrm>
          <a:off x="29058870" y="1600200"/>
          <a:ext cx="2299335" cy="659130"/>
        </a:xfrm>
        <a:prstGeom prst="roundRect">
          <a:avLst/>
        </a:prstGeom>
        <a:solidFill>
          <a:srgbClr val="F35D6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0</xdr:colOff>
      <xdr:row>87</xdr:row>
      <xdr:rowOff>69850</xdr:rowOff>
    </xdr:from>
    <xdr:to>
      <xdr:col>8</xdr:col>
      <xdr:colOff>1902460</xdr:colOff>
      <xdr:row>87</xdr:row>
      <xdr:rowOff>5164455</xdr:rowOff>
    </xdr:to>
    <xdr:pic>
      <xdr:nvPicPr>
        <xdr:cNvPr id="4" name="图片 3" descr="image"/>
        <xdr:cNvPicPr>
          <a:picLocks noChangeAspect="1"/>
        </xdr:cNvPicPr>
      </xdr:nvPicPr>
      <xdr:blipFill>
        <a:blip r:embed="rId2"/>
        <a:stretch>
          <a:fillRect/>
        </a:stretch>
      </xdr:blipFill>
      <xdr:spPr>
        <a:xfrm>
          <a:off x="1543685" y="41255950"/>
          <a:ext cx="16797655" cy="5094605"/>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14</xdr:col>
      <xdr:colOff>0</xdr:colOff>
      <xdr:row>2</xdr:row>
      <xdr:rowOff>0</xdr:rowOff>
    </xdr:from>
    <xdr:to>
      <xdr:col>14</xdr:col>
      <xdr:colOff>2475230</xdr:colOff>
      <xdr:row>2</xdr:row>
      <xdr:rowOff>659130</xdr:rowOff>
    </xdr:to>
    <xdr:sp>
      <xdr:nvSpPr>
        <xdr:cNvPr id="3" name="圆角矩形 2">
          <a:hlinkClick xmlns:r="http://schemas.openxmlformats.org/officeDocument/2006/relationships" r:id="rId1"/>
        </xdr:cNvPr>
        <xdr:cNvSpPr/>
      </xdr:nvSpPr>
      <xdr:spPr>
        <a:xfrm>
          <a:off x="28459430" y="850900"/>
          <a:ext cx="2299335" cy="659130"/>
        </a:xfrm>
        <a:prstGeom prst="roundRect">
          <a:avLst/>
        </a:prstGeom>
        <a:solidFill>
          <a:srgbClr val="F35D6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xdr:from>
      <xdr:col>14</xdr:col>
      <xdr:colOff>0</xdr:colOff>
      <xdr:row>3</xdr:row>
      <xdr:rowOff>0</xdr:rowOff>
    </xdr:from>
    <xdr:to>
      <xdr:col>17</xdr:col>
      <xdr:colOff>417830</xdr:colOff>
      <xdr:row>3</xdr:row>
      <xdr:rowOff>659130</xdr:rowOff>
    </xdr:to>
    <xdr:sp>
      <xdr:nvSpPr>
        <xdr:cNvPr id="2" name="圆角矩形 1">
          <a:hlinkClick xmlns:r="http://schemas.openxmlformats.org/officeDocument/2006/relationships" r:id="rId1"/>
        </xdr:cNvPr>
        <xdr:cNvSpPr/>
      </xdr:nvSpPr>
      <xdr:spPr>
        <a:xfrm>
          <a:off x="27952065" y="3571240"/>
          <a:ext cx="2269490" cy="659130"/>
        </a:xfrm>
        <a:prstGeom prst="roundRect">
          <a:avLst/>
        </a:prstGeom>
        <a:solidFill>
          <a:srgbClr val="F35D6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0</xdr:colOff>
      <xdr:row>1</xdr:row>
      <xdr:rowOff>0</xdr:rowOff>
    </xdr:from>
    <xdr:to>
      <xdr:col>14</xdr:col>
      <xdr:colOff>0</xdr:colOff>
      <xdr:row>1</xdr:row>
      <xdr:rowOff>2247900</xdr:rowOff>
    </xdr:to>
    <xdr:pic>
      <xdr:nvPicPr>
        <xdr:cNvPr id="3" name="图片 2"/>
        <xdr:cNvPicPr>
          <a:picLocks noChangeAspect="1"/>
        </xdr:cNvPicPr>
      </xdr:nvPicPr>
      <xdr:blipFill>
        <a:blip r:embed="rId2"/>
        <a:stretch>
          <a:fillRect/>
        </a:stretch>
      </xdr:blipFill>
      <xdr:spPr>
        <a:xfrm>
          <a:off x="0" y="281940"/>
          <a:ext cx="27952065" cy="2247900"/>
        </a:xfrm>
        <a:prstGeom prst="rect">
          <a:avLst/>
        </a:prstGeom>
        <a:noFill/>
        <a:ln w="9525">
          <a:noFill/>
          <a:prstDash val="solid"/>
        </a:ln>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xdr:from>
      <xdr:col>14</xdr:col>
      <xdr:colOff>0</xdr:colOff>
      <xdr:row>3</xdr:row>
      <xdr:rowOff>0</xdr:rowOff>
    </xdr:from>
    <xdr:to>
      <xdr:col>17</xdr:col>
      <xdr:colOff>417830</xdr:colOff>
      <xdr:row>3</xdr:row>
      <xdr:rowOff>659130</xdr:rowOff>
    </xdr:to>
    <xdr:sp>
      <xdr:nvSpPr>
        <xdr:cNvPr id="3" name="圆角矩形 2">
          <a:hlinkClick xmlns:r="http://schemas.openxmlformats.org/officeDocument/2006/relationships" r:id="rId1"/>
        </xdr:cNvPr>
        <xdr:cNvSpPr/>
      </xdr:nvSpPr>
      <xdr:spPr>
        <a:xfrm>
          <a:off x="28849320" y="1955800"/>
          <a:ext cx="2269490" cy="659130"/>
        </a:xfrm>
        <a:prstGeom prst="roundRect">
          <a:avLst/>
        </a:prstGeom>
        <a:solidFill>
          <a:srgbClr val="F35D6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0</xdr:colOff>
      <xdr:row>90</xdr:row>
      <xdr:rowOff>127000</xdr:rowOff>
    </xdr:from>
    <xdr:to>
      <xdr:col>9</xdr:col>
      <xdr:colOff>0</xdr:colOff>
      <xdr:row>91</xdr:row>
      <xdr:rowOff>27305</xdr:rowOff>
    </xdr:to>
    <xdr:pic>
      <xdr:nvPicPr>
        <xdr:cNvPr id="2" name="图片 1" descr="image"/>
        <xdr:cNvPicPr>
          <a:picLocks noChangeAspect="1"/>
        </xdr:cNvPicPr>
      </xdr:nvPicPr>
      <xdr:blipFill>
        <a:blip r:embed="rId2"/>
        <a:stretch>
          <a:fillRect/>
        </a:stretch>
      </xdr:blipFill>
      <xdr:spPr>
        <a:xfrm>
          <a:off x="1954530" y="46710600"/>
          <a:ext cx="16706850" cy="5094605"/>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341630</xdr:colOff>
      <xdr:row>1</xdr:row>
      <xdr:rowOff>65405</xdr:rowOff>
    </xdr:from>
    <xdr:to>
      <xdr:col>1</xdr:col>
      <xdr:colOff>1409065</xdr:colOff>
      <xdr:row>1</xdr:row>
      <xdr:rowOff>656590</xdr:rowOff>
    </xdr:to>
    <xdr:pic>
      <xdr:nvPicPr>
        <xdr:cNvPr id="2692056" name="图片 23" descr="劲港物流"/>
        <xdr:cNvPicPr>
          <a:picLocks noChangeAspect="1"/>
        </xdr:cNvPicPr>
      </xdr:nvPicPr>
      <xdr:blipFill>
        <a:blip r:embed="rId1"/>
        <a:stretch>
          <a:fillRect/>
        </a:stretch>
      </xdr:blipFill>
      <xdr:spPr>
        <a:xfrm>
          <a:off x="341630" y="347345"/>
          <a:ext cx="2164715" cy="591185"/>
        </a:xfrm>
        <a:prstGeom prst="rect">
          <a:avLst/>
        </a:prstGeom>
        <a:noFill/>
        <a:ln w="9525">
          <a:noFill/>
          <a:prstDash val="solid"/>
        </a:ln>
      </xdr:spPr>
    </xdr:pic>
    <xdr:clientData/>
  </xdr:twoCellAnchor>
  <xdr:twoCellAnchor>
    <xdr:from>
      <xdr:col>28</xdr:col>
      <xdr:colOff>0</xdr:colOff>
      <xdr:row>3</xdr:row>
      <xdr:rowOff>0</xdr:rowOff>
    </xdr:from>
    <xdr:to>
      <xdr:col>29</xdr:col>
      <xdr:colOff>320040</xdr:colOff>
      <xdr:row>3</xdr:row>
      <xdr:rowOff>659130</xdr:rowOff>
    </xdr:to>
    <xdr:sp>
      <xdr:nvSpPr>
        <xdr:cNvPr id="2" name="圆角矩形 1">
          <a:hlinkClick xmlns:r="http://schemas.openxmlformats.org/officeDocument/2006/relationships" r:id="rId2"/>
        </xdr:cNvPr>
        <xdr:cNvSpPr/>
      </xdr:nvSpPr>
      <xdr:spPr>
        <a:xfrm>
          <a:off x="71813420" y="1856740"/>
          <a:ext cx="2259965"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341630</xdr:colOff>
      <xdr:row>1</xdr:row>
      <xdr:rowOff>65405</xdr:rowOff>
    </xdr:from>
    <xdr:to>
      <xdr:col>1</xdr:col>
      <xdr:colOff>941705</xdr:colOff>
      <xdr:row>1</xdr:row>
      <xdr:rowOff>656590</xdr:rowOff>
    </xdr:to>
    <xdr:pic>
      <xdr:nvPicPr>
        <xdr:cNvPr id="2" name="图片 23" descr="劲港物流"/>
        <xdr:cNvPicPr>
          <a:picLocks noChangeAspect="1"/>
        </xdr:cNvPicPr>
      </xdr:nvPicPr>
      <xdr:blipFill>
        <a:blip r:embed="rId1"/>
        <a:stretch>
          <a:fillRect/>
        </a:stretch>
      </xdr:blipFill>
      <xdr:spPr>
        <a:xfrm>
          <a:off x="341630" y="347345"/>
          <a:ext cx="2117725" cy="591185"/>
        </a:xfrm>
        <a:prstGeom prst="rect">
          <a:avLst/>
        </a:prstGeom>
        <a:noFill/>
        <a:ln w="9525">
          <a:noFill/>
          <a:prstDash val="solid"/>
        </a:ln>
      </xdr:spPr>
    </xdr:pic>
    <xdr:clientData/>
  </xdr:twoCellAnchor>
  <xdr:twoCellAnchor>
    <xdr:from>
      <xdr:col>28</xdr:col>
      <xdr:colOff>0</xdr:colOff>
      <xdr:row>3</xdr:row>
      <xdr:rowOff>0</xdr:rowOff>
    </xdr:from>
    <xdr:to>
      <xdr:col>29</xdr:col>
      <xdr:colOff>320040</xdr:colOff>
      <xdr:row>3</xdr:row>
      <xdr:rowOff>659130</xdr:rowOff>
    </xdr:to>
    <xdr:sp>
      <xdr:nvSpPr>
        <xdr:cNvPr id="3" name="圆角矩形 2">
          <a:hlinkClick xmlns:r="http://schemas.openxmlformats.org/officeDocument/2006/relationships" r:id="rId2"/>
        </xdr:cNvPr>
        <xdr:cNvSpPr/>
      </xdr:nvSpPr>
      <xdr:spPr>
        <a:xfrm>
          <a:off x="67959605" y="1856740"/>
          <a:ext cx="2259965"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134620</xdr:colOff>
      <xdr:row>108</xdr:row>
      <xdr:rowOff>110490</xdr:rowOff>
    </xdr:from>
    <xdr:to>
      <xdr:col>6</xdr:col>
      <xdr:colOff>885190</xdr:colOff>
      <xdr:row>108</xdr:row>
      <xdr:rowOff>5097780</xdr:rowOff>
    </xdr:to>
    <xdr:pic>
      <xdr:nvPicPr>
        <xdr:cNvPr id="5" name="图片 4"/>
        <xdr:cNvPicPr>
          <a:picLocks noChangeAspect="1"/>
        </xdr:cNvPicPr>
      </xdr:nvPicPr>
      <xdr:blipFill>
        <a:blip r:embed="rId3"/>
        <a:stretch>
          <a:fillRect/>
        </a:stretch>
      </xdr:blipFill>
      <xdr:spPr>
        <a:xfrm>
          <a:off x="1652270" y="58317130"/>
          <a:ext cx="15036800" cy="4987290"/>
        </a:xfrm>
        <a:prstGeom prst="rect">
          <a:avLst/>
        </a:prstGeom>
        <a:noFill/>
        <a:ln w="9525">
          <a:noFill/>
        </a:ln>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341630</xdr:colOff>
      <xdr:row>1</xdr:row>
      <xdr:rowOff>65405</xdr:rowOff>
    </xdr:from>
    <xdr:to>
      <xdr:col>1</xdr:col>
      <xdr:colOff>951865</xdr:colOff>
      <xdr:row>1</xdr:row>
      <xdr:rowOff>656590</xdr:rowOff>
    </xdr:to>
    <xdr:pic>
      <xdr:nvPicPr>
        <xdr:cNvPr id="4" name="图片 23" descr="劲港物流"/>
        <xdr:cNvPicPr>
          <a:picLocks noChangeAspect="1"/>
        </xdr:cNvPicPr>
      </xdr:nvPicPr>
      <xdr:blipFill>
        <a:blip r:embed="rId1"/>
        <a:stretch>
          <a:fillRect/>
        </a:stretch>
      </xdr:blipFill>
      <xdr:spPr>
        <a:xfrm>
          <a:off x="341630" y="347345"/>
          <a:ext cx="2118995" cy="591185"/>
        </a:xfrm>
        <a:prstGeom prst="rect">
          <a:avLst/>
        </a:prstGeom>
        <a:noFill/>
        <a:ln w="9525">
          <a:noFill/>
          <a:prstDash val="solid"/>
        </a:ln>
      </xdr:spPr>
    </xdr:pic>
    <xdr:clientData/>
  </xdr:twoCellAnchor>
  <xdr:twoCellAnchor>
    <xdr:from>
      <xdr:col>28</xdr:col>
      <xdr:colOff>0</xdr:colOff>
      <xdr:row>3</xdr:row>
      <xdr:rowOff>0</xdr:rowOff>
    </xdr:from>
    <xdr:to>
      <xdr:col>31</xdr:col>
      <xdr:colOff>417830</xdr:colOff>
      <xdr:row>4</xdr:row>
      <xdr:rowOff>1905</xdr:rowOff>
    </xdr:to>
    <xdr:sp>
      <xdr:nvSpPr>
        <xdr:cNvPr id="2" name="圆角矩形 1">
          <a:hlinkClick xmlns:r="http://schemas.openxmlformats.org/officeDocument/2006/relationships" r:id="rId2"/>
        </xdr:cNvPr>
        <xdr:cNvSpPr/>
      </xdr:nvSpPr>
      <xdr:spPr>
        <a:xfrm>
          <a:off x="71401940" y="1731645"/>
          <a:ext cx="2269490" cy="65151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141605</xdr:colOff>
      <xdr:row>0</xdr:row>
      <xdr:rowOff>95885</xdr:rowOff>
    </xdr:from>
    <xdr:to>
      <xdr:col>1</xdr:col>
      <xdr:colOff>1700530</xdr:colOff>
      <xdr:row>1</xdr:row>
      <xdr:rowOff>619125</xdr:rowOff>
    </xdr:to>
    <xdr:pic>
      <xdr:nvPicPr>
        <xdr:cNvPr id="2694734" name="图片 23" descr="劲港物流"/>
        <xdr:cNvPicPr>
          <a:picLocks noChangeAspect="1"/>
        </xdr:cNvPicPr>
      </xdr:nvPicPr>
      <xdr:blipFill>
        <a:blip r:embed="rId1"/>
        <a:stretch>
          <a:fillRect/>
        </a:stretch>
      </xdr:blipFill>
      <xdr:spPr>
        <a:xfrm>
          <a:off x="141605" y="95885"/>
          <a:ext cx="2724785" cy="805180"/>
        </a:xfrm>
        <a:prstGeom prst="rect">
          <a:avLst/>
        </a:prstGeom>
        <a:noFill/>
        <a:ln w="9525">
          <a:noFill/>
          <a:prstDash val="solid"/>
        </a:ln>
      </xdr:spPr>
    </xdr:pic>
    <xdr:clientData/>
  </xdr:twoCellAnchor>
  <xdr:twoCellAnchor>
    <xdr:from>
      <xdr:col>28</xdr:col>
      <xdr:colOff>0</xdr:colOff>
      <xdr:row>4</xdr:row>
      <xdr:rowOff>0</xdr:rowOff>
    </xdr:from>
    <xdr:to>
      <xdr:col>29</xdr:col>
      <xdr:colOff>474345</xdr:colOff>
      <xdr:row>5</xdr:row>
      <xdr:rowOff>24130</xdr:rowOff>
    </xdr:to>
    <xdr:sp>
      <xdr:nvSpPr>
        <xdr:cNvPr id="2" name="圆角矩形 1">
          <a:hlinkClick xmlns:r="http://schemas.openxmlformats.org/officeDocument/2006/relationships" r:id="rId2"/>
        </xdr:cNvPr>
        <xdr:cNvSpPr/>
      </xdr:nvSpPr>
      <xdr:spPr>
        <a:xfrm>
          <a:off x="63411735" y="2631440"/>
          <a:ext cx="2275205"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134620</xdr:colOff>
      <xdr:row>125</xdr:row>
      <xdr:rowOff>110490</xdr:rowOff>
    </xdr:from>
    <xdr:to>
      <xdr:col>7</xdr:col>
      <xdr:colOff>1783080</xdr:colOff>
      <xdr:row>125</xdr:row>
      <xdr:rowOff>5097780</xdr:rowOff>
    </xdr:to>
    <xdr:pic>
      <xdr:nvPicPr>
        <xdr:cNvPr id="3" name="图片 2"/>
        <xdr:cNvPicPr>
          <a:picLocks noChangeAspect="1"/>
        </xdr:cNvPicPr>
      </xdr:nvPicPr>
      <xdr:blipFill>
        <a:blip r:embed="rId3"/>
        <a:stretch>
          <a:fillRect/>
        </a:stretch>
      </xdr:blipFill>
      <xdr:spPr>
        <a:xfrm>
          <a:off x="1300480" y="63435230"/>
          <a:ext cx="15126335" cy="4987290"/>
        </a:xfrm>
        <a:prstGeom prst="rect">
          <a:avLst/>
        </a:prstGeom>
        <a:noFill/>
        <a:ln w="9525">
          <a:noFill/>
        </a:ln>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141605</xdr:colOff>
      <xdr:row>0</xdr:row>
      <xdr:rowOff>95885</xdr:rowOff>
    </xdr:from>
    <xdr:to>
      <xdr:col>1</xdr:col>
      <xdr:colOff>1700530</xdr:colOff>
      <xdr:row>1</xdr:row>
      <xdr:rowOff>619125</xdr:rowOff>
    </xdr:to>
    <xdr:pic>
      <xdr:nvPicPr>
        <xdr:cNvPr id="2" name="图片 23" descr="劲港物流"/>
        <xdr:cNvPicPr>
          <a:picLocks noChangeAspect="1"/>
        </xdr:cNvPicPr>
      </xdr:nvPicPr>
      <xdr:blipFill>
        <a:blip r:embed="rId1"/>
        <a:stretch>
          <a:fillRect/>
        </a:stretch>
      </xdr:blipFill>
      <xdr:spPr>
        <a:xfrm>
          <a:off x="141605" y="95885"/>
          <a:ext cx="2724785" cy="805180"/>
        </a:xfrm>
        <a:prstGeom prst="rect">
          <a:avLst/>
        </a:prstGeom>
        <a:noFill/>
        <a:ln w="9525">
          <a:noFill/>
          <a:prstDash val="solid"/>
        </a:ln>
      </xdr:spPr>
    </xdr:pic>
    <xdr:clientData/>
  </xdr:twoCellAnchor>
  <xdr:twoCellAnchor>
    <xdr:from>
      <xdr:col>28</xdr:col>
      <xdr:colOff>0</xdr:colOff>
      <xdr:row>4</xdr:row>
      <xdr:rowOff>0</xdr:rowOff>
    </xdr:from>
    <xdr:to>
      <xdr:col>29</xdr:col>
      <xdr:colOff>474345</xdr:colOff>
      <xdr:row>5</xdr:row>
      <xdr:rowOff>24130</xdr:rowOff>
    </xdr:to>
    <xdr:sp>
      <xdr:nvSpPr>
        <xdr:cNvPr id="3" name="圆角矩形 2">
          <a:hlinkClick xmlns:r="http://schemas.openxmlformats.org/officeDocument/2006/relationships" r:id="rId2"/>
        </xdr:cNvPr>
        <xdr:cNvSpPr/>
      </xdr:nvSpPr>
      <xdr:spPr>
        <a:xfrm>
          <a:off x="64415035" y="2631440"/>
          <a:ext cx="2275205"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134620</xdr:colOff>
      <xdr:row>106</xdr:row>
      <xdr:rowOff>110490</xdr:rowOff>
    </xdr:from>
    <xdr:to>
      <xdr:col>7</xdr:col>
      <xdr:colOff>668655</xdr:colOff>
      <xdr:row>106</xdr:row>
      <xdr:rowOff>5097780</xdr:rowOff>
    </xdr:to>
    <xdr:pic>
      <xdr:nvPicPr>
        <xdr:cNvPr id="4" name="图片 3"/>
        <xdr:cNvPicPr>
          <a:picLocks noChangeAspect="1"/>
        </xdr:cNvPicPr>
      </xdr:nvPicPr>
      <xdr:blipFill>
        <a:blip r:embed="rId3"/>
        <a:stretch>
          <a:fillRect/>
        </a:stretch>
      </xdr:blipFill>
      <xdr:spPr>
        <a:xfrm>
          <a:off x="1300480" y="54024530"/>
          <a:ext cx="15015210" cy="4987290"/>
        </a:xfrm>
        <a:prstGeom prst="rect">
          <a:avLst/>
        </a:prstGeom>
        <a:noFill/>
        <a:ln w="9525">
          <a:noFill/>
        </a:ln>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268605</xdr:colOff>
      <xdr:row>0</xdr:row>
      <xdr:rowOff>0</xdr:rowOff>
    </xdr:from>
    <xdr:to>
      <xdr:col>1</xdr:col>
      <xdr:colOff>1255395</xdr:colOff>
      <xdr:row>0</xdr:row>
      <xdr:rowOff>721995</xdr:rowOff>
    </xdr:to>
    <xdr:pic>
      <xdr:nvPicPr>
        <xdr:cNvPr id="2" name="图片 23" descr="劲港物流"/>
        <xdr:cNvPicPr>
          <a:picLocks noChangeAspect="1"/>
        </xdr:cNvPicPr>
      </xdr:nvPicPr>
      <xdr:blipFill>
        <a:blip r:embed="rId1"/>
        <a:stretch>
          <a:fillRect/>
        </a:stretch>
      </xdr:blipFill>
      <xdr:spPr>
        <a:xfrm>
          <a:off x="268605" y="0"/>
          <a:ext cx="2393315" cy="721995"/>
        </a:xfrm>
        <a:prstGeom prst="rect">
          <a:avLst/>
        </a:prstGeom>
        <a:noFill/>
        <a:ln w="9525">
          <a:noFill/>
          <a:prstDash val="solid"/>
        </a:ln>
      </xdr:spPr>
    </xdr:pic>
    <xdr:clientData/>
  </xdr:twoCellAnchor>
  <xdr:twoCellAnchor>
    <xdr:from>
      <xdr:col>24</xdr:col>
      <xdr:colOff>0</xdr:colOff>
      <xdr:row>1</xdr:row>
      <xdr:rowOff>0</xdr:rowOff>
    </xdr:from>
    <xdr:to>
      <xdr:col>25</xdr:col>
      <xdr:colOff>474345</xdr:colOff>
      <xdr:row>1</xdr:row>
      <xdr:rowOff>659130</xdr:rowOff>
    </xdr:to>
    <xdr:sp>
      <xdr:nvSpPr>
        <xdr:cNvPr id="3" name="圆角矩形 2">
          <a:hlinkClick xmlns:r="http://schemas.openxmlformats.org/officeDocument/2006/relationships" r:id="rId2"/>
        </xdr:cNvPr>
        <xdr:cNvSpPr/>
      </xdr:nvSpPr>
      <xdr:spPr>
        <a:xfrm>
          <a:off x="48889285" y="838200"/>
          <a:ext cx="2275205"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268605</xdr:colOff>
      <xdr:row>0</xdr:row>
      <xdr:rowOff>502285</xdr:rowOff>
    </xdr:from>
    <xdr:to>
      <xdr:col>1</xdr:col>
      <xdr:colOff>1255395</xdr:colOff>
      <xdr:row>1</xdr:row>
      <xdr:rowOff>690880</xdr:rowOff>
    </xdr:to>
    <xdr:pic>
      <xdr:nvPicPr>
        <xdr:cNvPr id="2695758" name="图片 23" descr="劲港物流"/>
        <xdr:cNvPicPr>
          <a:picLocks noChangeAspect="1"/>
        </xdr:cNvPicPr>
      </xdr:nvPicPr>
      <xdr:blipFill>
        <a:blip r:embed="rId1"/>
        <a:stretch>
          <a:fillRect/>
        </a:stretch>
      </xdr:blipFill>
      <xdr:spPr>
        <a:xfrm>
          <a:off x="268605" y="502285"/>
          <a:ext cx="2393315" cy="721995"/>
        </a:xfrm>
        <a:prstGeom prst="rect">
          <a:avLst/>
        </a:prstGeom>
        <a:noFill/>
        <a:ln w="9525">
          <a:noFill/>
          <a:prstDash val="solid"/>
        </a:ln>
      </xdr:spPr>
    </xdr:pic>
    <xdr:clientData/>
  </xdr:twoCellAnchor>
  <xdr:twoCellAnchor>
    <xdr:from>
      <xdr:col>24</xdr:col>
      <xdr:colOff>0</xdr:colOff>
      <xdr:row>3</xdr:row>
      <xdr:rowOff>0</xdr:rowOff>
    </xdr:from>
    <xdr:to>
      <xdr:col>25</xdr:col>
      <xdr:colOff>474345</xdr:colOff>
      <xdr:row>4</xdr:row>
      <xdr:rowOff>87630</xdr:rowOff>
    </xdr:to>
    <xdr:sp>
      <xdr:nvSpPr>
        <xdr:cNvPr id="2" name="圆角矩形 1">
          <a:hlinkClick xmlns:r="http://schemas.openxmlformats.org/officeDocument/2006/relationships" r:id="rId2"/>
        </xdr:cNvPr>
        <xdr:cNvSpPr/>
      </xdr:nvSpPr>
      <xdr:spPr>
        <a:xfrm>
          <a:off x="48889285" y="2298700"/>
          <a:ext cx="2275205"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177165</xdr:colOff>
      <xdr:row>1</xdr:row>
      <xdr:rowOff>31115</xdr:rowOff>
    </xdr:from>
    <xdr:to>
      <xdr:col>1</xdr:col>
      <xdr:colOff>1524000</xdr:colOff>
      <xdr:row>1</xdr:row>
      <xdr:rowOff>753745</xdr:rowOff>
    </xdr:to>
    <xdr:pic>
      <xdr:nvPicPr>
        <xdr:cNvPr id="2696782" name="图片 23" descr="劲港物流"/>
        <xdr:cNvPicPr>
          <a:picLocks noChangeAspect="1"/>
        </xdr:cNvPicPr>
      </xdr:nvPicPr>
      <xdr:blipFill>
        <a:blip r:embed="rId1"/>
        <a:stretch>
          <a:fillRect/>
        </a:stretch>
      </xdr:blipFill>
      <xdr:spPr>
        <a:xfrm>
          <a:off x="177165" y="475615"/>
          <a:ext cx="2427605" cy="722630"/>
        </a:xfrm>
        <a:prstGeom prst="rect">
          <a:avLst/>
        </a:prstGeom>
        <a:noFill/>
        <a:ln w="9525">
          <a:noFill/>
          <a:prstDash val="solid"/>
        </a:ln>
      </xdr:spPr>
    </xdr:pic>
    <xdr:clientData/>
  </xdr:twoCellAnchor>
  <xdr:twoCellAnchor>
    <xdr:from>
      <xdr:col>28</xdr:col>
      <xdr:colOff>0</xdr:colOff>
      <xdr:row>3</xdr:row>
      <xdr:rowOff>0</xdr:rowOff>
    </xdr:from>
    <xdr:to>
      <xdr:col>29</xdr:col>
      <xdr:colOff>474345</xdr:colOff>
      <xdr:row>4</xdr:row>
      <xdr:rowOff>163830</xdr:rowOff>
    </xdr:to>
    <xdr:sp>
      <xdr:nvSpPr>
        <xdr:cNvPr id="2" name="圆角矩形 1">
          <a:hlinkClick xmlns:r="http://schemas.openxmlformats.org/officeDocument/2006/relationships" r:id="rId2"/>
        </xdr:cNvPr>
        <xdr:cNvSpPr/>
      </xdr:nvSpPr>
      <xdr:spPr>
        <a:xfrm>
          <a:off x="52869465" y="2095500"/>
          <a:ext cx="2275205"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9525</xdr:colOff>
      <xdr:row>0</xdr:row>
      <xdr:rowOff>9525</xdr:rowOff>
    </xdr:from>
    <xdr:to>
      <xdr:col>16</xdr:col>
      <xdr:colOff>1480820</xdr:colOff>
      <xdr:row>0</xdr:row>
      <xdr:rowOff>2152650</xdr:rowOff>
    </xdr:to>
    <xdr:pic>
      <xdr:nvPicPr>
        <xdr:cNvPr id="4" name="图片 3"/>
        <xdr:cNvPicPr>
          <a:picLocks noChangeAspect="1"/>
        </xdr:cNvPicPr>
      </xdr:nvPicPr>
      <xdr:blipFill>
        <a:blip r:embed="rId1"/>
        <a:stretch>
          <a:fillRect/>
        </a:stretch>
      </xdr:blipFill>
      <xdr:spPr>
        <a:xfrm>
          <a:off x="9525" y="9525"/>
          <a:ext cx="33865820" cy="2143125"/>
        </a:xfrm>
        <a:prstGeom prst="rect">
          <a:avLst/>
        </a:prstGeom>
        <a:noFill/>
        <a:ln w="9525">
          <a:noFill/>
          <a:prstDash val="solid"/>
        </a:ln>
      </xdr:spPr>
    </xdr:pic>
    <xdr:clientData/>
  </xdr:twoCellAnchor>
  <xdr:twoCellAnchor>
    <xdr:from>
      <xdr:col>14</xdr:col>
      <xdr:colOff>0</xdr:colOff>
      <xdr:row>2</xdr:row>
      <xdr:rowOff>0</xdr:rowOff>
    </xdr:from>
    <xdr:to>
      <xdr:col>16</xdr:col>
      <xdr:colOff>274320</xdr:colOff>
      <xdr:row>2</xdr:row>
      <xdr:rowOff>659130</xdr:rowOff>
    </xdr:to>
    <xdr:sp>
      <xdr:nvSpPr>
        <xdr:cNvPr id="2" name="圆角矩形 1">
          <a:hlinkClick xmlns:r="http://schemas.openxmlformats.org/officeDocument/2006/relationships" r:id="rId2"/>
        </xdr:cNvPr>
        <xdr:cNvSpPr/>
      </xdr:nvSpPr>
      <xdr:spPr>
        <a:xfrm>
          <a:off x="30413960" y="3517900"/>
          <a:ext cx="2254885" cy="659130"/>
        </a:xfrm>
        <a:prstGeom prst="roundRect">
          <a:avLst/>
        </a:prstGeom>
        <a:solidFill>
          <a:srgbClr val="F35D65"/>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214630</xdr:colOff>
      <xdr:row>1</xdr:row>
      <xdr:rowOff>127635</xdr:rowOff>
    </xdr:from>
    <xdr:to>
      <xdr:col>2</xdr:col>
      <xdr:colOff>0</xdr:colOff>
      <xdr:row>1</xdr:row>
      <xdr:rowOff>847725</xdr:rowOff>
    </xdr:to>
    <xdr:pic>
      <xdr:nvPicPr>
        <xdr:cNvPr id="3" name="图片 23" descr="劲港物流"/>
        <xdr:cNvPicPr>
          <a:picLocks noChangeAspect="1"/>
        </xdr:cNvPicPr>
      </xdr:nvPicPr>
      <xdr:blipFill>
        <a:blip r:embed="rId1"/>
        <a:stretch>
          <a:fillRect/>
        </a:stretch>
      </xdr:blipFill>
      <xdr:spPr>
        <a:xfrm>
          <a:off x="214630" y="409575"/>
          <a:ext cx="2374900" cy="720090"/>
        </a:xfrm>
        <a:prstGeom prst="rect">
          <a:avLst/>
        </a:prstGeom>
        <a:noFill/>
        <a:ln w="9525">
          <a:noFill/>
          <a:prstDash val="solid"/>
        </a:ln>
      </xdr:spPr>
    </xdr:pic>
    <xdr:clientData/>
  </xdr:twoCellAnchor>
  <xdr:twoCellAnchor>
    <xdr:from>
      <xdr:col>10</xdr:col>
      <xdr:colOff>0</xdr:colOff>
      <xdr:row>3</xdr:row>
      <xdr:rowOff>0</xdr:rowOff>
    </xdr:from>
    <xdr:to>
      <xdr:col>11</xdr:col>
      <xdr:colOff>302895</xdr:colOff>
      <xdr:row>3</xdr:row>
      <xdr:rowOff>659130</xdr:rowOff>
    </xdr:to>
    <xdr:sp>
      <xdr:nvSpPr>
        <xdr:cNvPr id="2" name="圆角矩形 1">
          <a:hlinkClick xmlns:r="http://schemas.openxmlformats.org/officeDocument/2006/relationships" r:id="rId2"/>
        </xdr:cNvPr>
        <xdr:cNvSpPr/>
      </xdr:nvSpPr>
      <xdr:spPr>
        <a:xfrm>
          <a:off x="18278475" y="1932940"/>
          <a:ext cx="2258060"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214630</xdr:colOff>
      <xdr:row>1</xdr:row>
      <xdr:rowOff>127635</xdr:rowOff>
    </xdr:from>
    <xdr:to>
      <xdr:col>1</xdr:col>
      <xdr:colOff>1831340</xdr:colOff>
      <xdr:row>1</xdr:row>
      <xdr:rowOff>847725</xdr:rowOff>
    </xdr:to>
    <xdr:pic>
      <xdr:nvPicPr>
        <xdr:cNvPr id="3" name="图片 23" descr="劲港物流"/>
        <xdr:cNvPicPr>
          <a:picLocks noChangeAspect="1"/>
        </xdr:cNvPicPr>
      </xdr:nvPicPr>
      <xdr:blipFill>
        <a:blip r:embed="rId1"/>
        <a:stretch>
          <a:fillRect/>
        </a:stretch>
      </xdr:blipFill>
      <xdr:spPr>
        <a:xfrm>
          <a:off x="214630" y="409575"/>
          <a:ext cx="2525395" cy="720090"/>
        </a:xfrm>
        <a:prstGeom prst="rect">
          <a:avLst/>
        </a:prstGeom>
        <a:noFill/>
        <a:ln w="9525">
          <a:noFill/>
          <a:prstDash val="solid"/>
        </a:ln>
      </xdr:spPr>
    </xdr:pic>
    <xdr:clientData/>
  </xdr:twoCellAnchor>
  <xdr:twoCellAnchor>
    <xdr:from>
      <xdr:col>10</xdr:col>
      <xdr:colOff>0</xdr:colOff>
      <xdr:row>3</xdr:row>
      <xdr:rowOff>0</xdr:rowOff>
    </xdr:from>
    <xdr:to>
      <xdr:col>11</xdr:col>
      <xdr:colOff>302895</xdr:colOff>
      <xdr:row>3</xdr:row>
      <xdr:rowOff>659130</xdr:rowOff>
    </xdr:to>
    <xdr:sp>
      <xdr:nvSpPr>
        <xdr:cNvPr id="2" name="圆角矩形 1">
          <a:hlinkClick xmlns:r="http://schemas.openxmlformats.org/officeDocument/2006/relationships" r:id="rId2"/>
        </xdr:cNvPr>
        <xdr:cNvSpPr/>
      </xdr:nvSpPr>
      <xdr:spPr>
        <a:xfrm>
          <a:off x="18895695" y="1932940"/>
          <a:ext cx="2258060"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51435</xdr:colOff>
      <xdr:row>1</xdr:row>
      <xdr:rowOff>147320</xdr:rowOff>
    </xdr:from>
    <xdr:to>
      <xdr:col>1</xdr:col>
      <xdr:colOff>828675</xdr:colOff>
      <xdr:row>1</xdr:row>
      <xdr:rowOff>649605</xdr:rowOff>
    </xdr:to>
    <xdr:pic>
      <xdr:nvPicPr>
        <xdr:cNvPr id="2700878" name="图片 23" descr="劲港物流"/>
        <xdr:cNvPicPr>
          <a:picLocks noChangeAspect="1"/>
        </xdr:cNvPicPr>
      </xdr:nvPicPr>
      <xdr:blipFill>
        <a:blip r:embed="rId1"/>
        <a:stretch>
          <a:fillRect/>
        </a:stretch>
      </xdr:blipFill>
      <xdr:spPr>
        <a:xfrm>
          <a:off x="51435" y="502920"/>
          <a:ext cx="1732915" cy="502285"/>
        </a:xfrm>
        <a:prstGeom prst="rect">
          <a:avLst/>
        </a:prstGeom>
        <a:noFill/>
        <a:ln w="9525">
          <a:noFill/>
          <a:prstDash val="solid"/>
        </a:ln>
      </xdr:spPr>
    </xdr:pic>
    <xdr:clientData/>
  </xdr:twoCellAnchor>
  <xdr:twoCellAnchor>
    <xdr:from>
      <xdr:col>7</xdr:col>
      <xdr:colOff>4831715</xdr:colOff>
      <xdr:row>3</xdr:row>
      <xdr:rowOff>0</xdr:rowOff>
    </xdr:from>
    <xdr:to>
      <xdr:col>9</xdr:col>
      <xdr:colOff>359410</xdr:colOff>
      <xdr:row>3</xdr:row>
      <xdr:rowOff>685165</xdr:rowOff>
    </xdr:to>
    <xdr:sp>
      <xdr:nvSpPr>
        <xdr:cNvPr id="2" name="圆角矩形 1">
          <a:hlinkClick xmlns:r="http://schemas.openxmlformats.org/officeDocument/2006/relationships" r:id="rId2"/>
        </xdr:cNvPr>
        <xdr:cNvSpPr/>
      </xdr:nvSpPr>
      <xdr:spPr>
        <a:xfrm>
          <a:off x="17310100" y="1600200"/>
          <a:ext cx="2041525" cy="685165"/>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75565</xdr:colOff>
      <xdr:row>1</xdr:row>
      <xdr:rowOff>13970</xdr:rowOff>
    </xdr:from>
    <xdr:to>
      <xdr:col>1</xdr:col>
      <xdr:colOff>934085</xdr:colOff>
      <xdr:row>1</xdr:row>
      <xdr:rowOff>514985</xdr:rowOff>
    </xdr:to>
    <xdr:pic>
      <xdr:nvPicPr>
        <xdr:cNvPr id="2702296" name="图片 23" descr="劲港物流"/>
        <xdr:cNvPicPr>
          <a:picLocks noChangeAspect="1"/>
        </xdr:cNvPicPr>
      </xdr:nvPicPr>
      <xdr:blipFill>
        <a:blip r:embed="rId1"/>
        <a:stretch>
          <a:fillRect/>
        </a:stretch>
      </xdr:blipFill>
      <xdr:spPr>
        <a:xfrm>
          <a:off x="75565" y="457835"/>
          <a:ext cx="1726565" cy="501015"/>
        </a:xfrm>
        <a:prstGeom prst="rect">
          <a:avLst/>
        </a:prstGeom>
        <a:noFill/>
        <a:ln w="9525">
          <a:noFill/>
          <a:prstDash val="solid"/>
        </a:ln>
      </xdr:spPr>
    </xdr:pic>
    <xdr:clientData/>
  </xdr:twoCellAnchor>
  <xdr:twoCellAnchor>
    <xdr:from>
      <xdr:col>14</xdr:col>
      <xdr:colOff>34290</xdr:colOff>
      <xdr:row>3</xdr:row>
      <xdr:rowOff>38100</xdr:rowOff>
    </xdr:from>
    <xdr:to>
      <xdr:col>15</xdr:col>
      <xdr:colOff>604520</xdr:colOff>
      <xdr:row>4</xdr:row>
      <xdr:rowOff>49530</xdr:rowOff>
    </xdr:to>
    <xdr:sp>
      <xdr:nvSpPr>
        <xdr:cNvPr id="2" name="圆角矩形 1">
          <a:hlinkClick xmlns:r="http://schemas.openxmlformats.org/officeDocument/2006/relationships" r:id="rId2"/>
        </xdr:cNvPr>
        <xdr:cNvSpPr/>
      </xdr:nvSpPr>
      <xdr:spPr>
        <a:xfrm>
          <a:off x="25053290" y="1701165"/>
          <a:ext cx="2284730" cy="65913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252095</xdr:colOff>
      <xdr:row>27</xdr:row>
      <xdr:rowOff>179070</xdr:rowOff>
    </xdr:from>
    <xdr:to>
      <xdr:col>3</xdr:col>
      <xdr:colOff>2287905</xdr:colOff>
      <xdr:row>27</xdr:row>
      <xdr:rowOff>2148840</xdr:rowOff>
    </xdr:to>
    <xdr:pic>
      <xdr:nvPicPr>
        <xdr:cNvPr id="2" name="图片 2" descr="60e19c83b24e442496597ec5e715205"/>
        <xdr:cNvPicPr>
          <a:picLocks noChangeAspect="1"/>
        </xdr:cNvPicPr>
      </xdr:nvPicPr>
      <xdr:blipFill>
        <a:blip r:embed="rId1"/>
        <a:stretch>
          <a:fillRect/>
        </a:stretch>
      </xdr:blipFill>
      <xdr:spPr>
        <a:xfrm>
          <a:off x="4620895" y="17171670"/>
          <a:ext cx="2035810" cy="1969770"/>
        </a:xfrm>
        <a:prstGeom prst="rect">
          <a:avLst/>
        </a:prstGeom>
        <a:noFill/>
        <a:ln w="9525">
          <a:noFill/>
          <a:prstDash val="solid"/>
        </a:ln>
      </xdr:spPr>
    </xdr:pic>
    <xdr:clientData/>
  </xdr:twoCellAnchor>
  <xdr:twoCellAnchor editAs="oneCell">
    <xdr:from>
      <xdr:col>3</xdr:col>
      <xdr:colOff>2679700</xdr:colOff>
      <xdr:row>27</xdr:row>
      <xdr:rowOff>151130</xdr:rowOff>
    </xdr:from>
    <xdr:to>
      <xdr:col>3</xdr:col>
      <xdr:colOff>4824095</xdr:colOff>
      <xdr:row>27</xdr:row>
      <xdr:rowOff>2243455</xdr:rowOff>
    </xdr:to>
    <xdr:pic>
      <xdr:nvPicPr>
        <xdr:cNvPr id="3" name="图片 3" descr="ff9723cd23c73e567625306e2fe6f43"/>
        <xdr:cNvPicPr>
          <a:picLocks noChangeAspect="1"/>
        </xdr:cNvPicPr>
      </xdr:nvPicPr>
      <xdr:blipFill>
        <a:blip r:embed="rId2"/>
        <a:stretch>
          <a:fillRect/>
        </a:stretch>
      </xdr:blipFill>
      <xdr:spPr>
        <a:xfrm>
          <a:off x="7048500" y="17143730"/>
          <a:ext cx="2144395" cy="2092325"/>
        </a:xfrm>
        <a:prstGeom prst="rect">
          <a:avLst/>
        </a:prstGeom>
        <a:noFill/>
        <a:ln w="9525">
          <a:noFill/>
          <a:prstDash val="solid"/>
        </a:ln>
      </xdr:spPr>
    </xdr:pic>
    <xdr:clientData/>
  </xdr:twoCellAnchor>
  <xdr:twoCellAnchor editAs="oneCell">
    <xdr:from>
      <xdr:col>1</xdr:col>
      <xdr:colOff>100965</xdr:colOff>
      <xdr:row>0</xdr:row>
      <xdr:rowOff>247015</xdr:rowOff>
    </xdr:from>
    <xdr:to>
      <xdr:col>1</xdr:col>
      <xdr:colOff>1655445</xdr:colOff>
      <xdr:row>0</xdr:row>
      <xdr:rowOff>648970</xdr:rowOff>
    </xdr:to>
    <xdr:pic>
      <xdr:nvPicPr>
        <xdr:cNvPr id="4" name="图片 23" descr="劲港物流"/>
        <xdr:cNvPicPr>
          <a:picLocks noChangeAspect="1"/>
        </xdr:cNvPicPr>
      </xdr:nvPicPr>
      <xdr:blipFill>
        <a:blip r:embed="rId3"/>
        <a:stretch>
          <a:fillRect/>
        </a:stretch>
      </xdr:blipFill>
      <xdr:spPr>
        <a:xfrm>
          <a:off x="718185" y="247015"/>
          <a:ext cx="1554480" cy="401955"/>
        </a:xfrm>
        <a:prstGeom prst="rect">
          <a:avLst/>
        </a:prstGeom>
        <a:noFill/>
        <a:ln w="9525">
          <a:noFill/>
          <a:prstDash val="solid"/>
        </a:ln>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4</xdr:col>
      <xdr:colOff>6288405</xdr:colOff>
      <xdr:row>0</xdr:row>
      <xdr:rowOff>203835</xdr:rowOff>
    </xdr:from>
    <xdr:to>
      <xdr:col>5</xdr:col>
      <xdr:colOff>3175</xdr:colOff>
      <xdr:row>0</xdr:row>
      <xdr:rowOff>708660</xdr:rowOff>
    </xdr:to>
    <xdr:sp>
      <xdr:nvSpPr>
        <xdr:cNvPr id="2" name="圆角矩形 1">
          <a:hlinkClick xmlns:r="http://schemas.openxmlformats.org/officeDocument/2006/relationships" r:id="rId1"/>
        </xdr:cNvPr>
        <xdr:cNvSpPr/>
      </xdr:nvSpPr>
      <xdr:spPr>
        <a:xfrm>
          <a:off x="24750395" y="203835"/>
          <a:ext cx="2673350" cy="504825"/>
        </a:xfrm>
        <a:prstGeom prst="roundRect">
          <a:avLst/>
        </a:prstGeom>
        <a:solidFill>
          <a:srgbClr val="FF6238"/>
        </a:solidFill>
        <a:ln>
          <a:solidFill>
            <a:srgbClr val="FF6238"/>
          </a:solidFill>
        </a:ln>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4</xdr:col>
      <xdr:colOff>6350</xdr:colOff>
      <xdr:row>2</xdr:row>
      <xdr:rowOff>104775</xdr:rowOff>
    </xdr:from>
    <xdr:to>
      <xdr:col>5</xdr:col>
      <xdr:colOff>0</xdr:colOff>
      <xdr:row>9</xdr:row>
      <xdr:rowOff>932815</xdr:rowOff>
    </xdr:to>
    <xdr:pic>
      <xdr:nvPicPr>
        <xdr:cNvPr id="3" name="图片 2"/>
        <xdr:cNvPicPr>
          <a:picLocks noChangeAspect="1"/>
        </xdr:cNvPicPr>
      </xdr:nvPicPr>
      <xdr:blipFill>
        <a:blip r:embed="rId2"/>
        <a:stretch>
          <a:fillRect/>
        </a:stretch>
      </xdr:blipFill>
      <xdr:spPr>
        <a:xfrm>
          <a:off x="18468340" y="1438275"/>
          <a:ext cx="8952230" cy="3799840"/>
        </a:xfrm>
        <a:prstGeom prst="rect">
          <a:avLst/>
        </a:prstGeom>
        <a:noFill/>
        <a:ln w="9525">
          <a:solidFill>
            <a:srgbClr val="FF6238"/>
          </a:solidFill>
        </a:ln>
      </xdr:spPr>
    </xdr:pic>
    <xdr:clientData/>
  </xdr:twoCellAnchor>
  <xdr:twoCellAnchor editAs="oneCell">
    <xdr:from>
      <xdr:col>0</xdr:col>
      <xdr:colOff>207010</xdr:colOff>
      <xdr:row>0</xdr:row>
      <xdr:rowOff>207645</xdr:rowOff>
    </xdr:from>
    <xdr:to>
      <xdr:col>0</xdr:col>
      <xdr:colOff>2433320</xdr:colOff>
      <xdr:row>0</xdr:row>
      <xdr:rowOff>785495</xdr:rowOff>
    </xdr:to>
    <xdr:pic>
      <xdr:nvPicPr>
        <xdr:cNvPr id="4" name="图片 23" descr="劲港物流"/>
        <xdr:cNvPicPr>
          <a:picLocks noChangeAspect="1"/>
        </xdr:cNvPicPr>
      </xdr:nvPicPr>
      <xdr:blipFill>
        <a:blip r:embed="rId3"/>
        <a:stretch>
          <a:fillRect/>
        </a:stretch>
      </xdr:blipFill>
      <xdr:spPr>
        <a:xfrm>
          <a:off x="207010" y="207645"/>
          <a:ext cx="2226310" cy="577850"/>
        </a:xfrm>
        <a:prstGeom prst="rect">
          <a:avLst/>
        </a:prstGeom>
        <a:noFill/>
        <a:ln w="9525">
          <a:noFill/>
          <a:prstDash val="solid"/>
        </a:ln>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55</xdr:col>
      <xdr:colOff>42545</xdr:colOff>
      <xdr:row>4</xdr:row>
      <xdr:rowOff>390525</xdr:rowOff>
    </xdr:from>
    <xdr:to>
      <xdr:col>58</xdr:col>
      <xdr:colOff>814705</xdr:colOff>
      <xdr:row>5</xdr:row>
      <xdr:rowOff>331470</xdr:rowOff>
    </xdr:to>
    <xdr:sp>
      <xdr:nvSpPr>
        <xdr:cNvPr id="2" name="圆角矩形 1">
          <a:hlinkClick xmlns:r="http://schemas.openxmlformats.org/officeDocument/2006/relationships" r:id="rId1"/>
        </xdr:cNvPr>
        <xdr:cNvSpPr/>
      </xdr:nvSpPr>
      <xdr:spPr>
        <a:xfrm>
          <a:off x="88424385" y="4288790"/>
          <a:ext cx="262382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0</xdr:col>
      <xdr:colOff>0</xdr:colOff>
      <xdr:row>1</xdr:row>
      <xdr:rowOff>0</xdr:rowOff>
    </xdr:from>
    <xdr:to>
      <xdr:col>1</xdr:col>
      <xdr:colOff>1828165</xdr:colOff>
      <xdr:row>1</xdr:row>
      <xdr:rowOff>902970</xdr:rowOff>
    </xdr:to>
    <xdr:pic>
      <xdr:nvPicPr>
        <xdr:cNvPr id="3" name="图片 23" descr="劲港物流"/>
        <xdr:cNvPicPr>
          <a:picLocks noChangeAspect="1"/>
        </xdr:cNvPicPr>
      </xdr:nvPicPr>
      <xdr:blipFill>
        <a:blip r:embed="rId2"/>
        <a:stretch>
          <a:fillRect/>
        </a:stretch>
      </xdr:blipFill>
      <xdr:spPr>
        <a:xfrm>
          <a:off x="0" y="215265"/>
          <a:ext cx="3157220" cy="902970"/>
        </a:xfrm>
        <a:prstGeom prst="rect">
          <a:avLst/>
        </a:prstGeom>
        <a:noFill/>
        <a:ln w="9525">
          <a:noFill/>
          <a:prstDash val="solid"/>
        </a:ln>
      </xdr:spPr>
    </xdr:pic>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1</xdr:col>
      <xdr:colOff>1828165</xdr:colOff>
      <xdr:row>1</xdr:row>
      <xdr:rowOff>902970</xdr:rowOff>
    </xdr:to>
    <xdr:pic>
      <xdr:nvPicPr>
        <xdr:cNvPr id="2" name="图片 23" descr="劲港物流"/>
        <xdr:cNvPicPr>
          <a:picLocks noChangeAspect="1"/>
        </xdr:cNvPicPr>
      </xdr:nvPicPr>
      <xdr:blipFill>
        <a:blip r:embed="rId1"/>
        <a:stretch>
          <a:fillRect/>
        </a:stretch>
      </xdr:blipFill>
      <xdr:spPr>
        <a:xfrm>
          <a:off x="0" y="215265"/>
          <a:ext cx="3157220" cy="902970"/>
        </a:xfrm>
        <a:prstGeom prst="rect">
          <a:avLst/>
        </a:prstGeom>
        <a:noFill/>
        <a:ln w="9525">
          <a:noFill/>
          <a:prstDash val="solid"/>
        </a:ln>
      </xdr:spPr>
    </xdr:pic>
    <xdr:clientData/>
  </xdr:twoCellAnchor>
  <xdr:twoCellAnchor>
    <xdr:from>
      <xdr:col>54</xdr:col>
      <xdr:colOff>143510</xdr:colOff>
      <xdr:row>4</xdr:row>
      <xdr:rowOff>250825</xdr:rowOff>
    </xdr:from>
    <xdr:to>
      <xdr:col>57</xdr:col>
      <xdr:colOff>915670</xdr:colOff>
      <xdr:row>5</xdr:row>
      <xdr:rowOff>471170</xdr:rowOff>
    </xdr:to>
    <xdr:sp>
      <xdr:nvSpPr>
        <xdr:cNvPr id="3" name="圆角矩形 2">
          <a:hlinkClick xmlns:r="http://schemas.openxmlformats.org/officeDocument/2006/relationships" r:id="rId2"/>
        </xdr:cNvPr>
        <xdr:cNvSpPr/>
      </xdr:nvSpPr>
      <xdr:spPr>
        <a:xfrm>
          <a:off x="78606015" y="4745990"/>
          <a:ext cx="262382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1</xdr:col>
      <xdr:colOff>1828165</xdr:colOff>
      <xdr:row>1</xdr:row>
      <xdr:rowOff>902970</xdr:rowOff>
    </xdr:to>
    <xdr:pic>
      <xdr:nvPicPr>
        <xdr:cNvPr id="2" name="图片 23" descr="劲港物流"/>
        <xdr:cNvPicPr>
          <a:picLocks noChangeAspect="1"/>
        </xdr:cNvPicPr>
      </xdr:nvPicPr>
      <xdr:blipFill>
        <a:blip r:embed="rId1"/>
        <a:stretch>
          <a:fillRect/>
        </a:stretch>
      </xdr:blipFill>
      <xdr:spPr>
        <a:xfrm>
          <a:off x="0" y="215265"/>
          <a:ext cx="3157220" cy="902970"/>
        </a:xfrm>
        <a:prstGeom prst="rect">
          <a:avLst/>
        </a:prstGeom>
        <a:noFill/>
        <a:ln w="9525">
          <a:noFill/>
          <a:prstDash val="solid"/>
        </a:ln>
      </xdr:spPr>
    </xdr:pic>
    <xdr:clientData/>
  </xdr:twoCellAnchor>
  <xdr:twoCellAnchor>
    <xdr:from>
      <xdr:col>43</xdr:col>
      <xdr:colOff>47625</xdr:colOff>
      <xdr:row>4</xdr:row>
      <xdr:rowOff>88900</xdr:rowOff>
    </xdr:from>
    <xdr:to>
      <xdr:col>46</xdr:col>
      <xdr:colOff>819785</xdr:colOff>
      <xdr:row>5</xdr:row>
      <xdr:rowOff>309245</xdr:rowOff>
    </xdr:to>
    <xdr:sp>
      <xdr:nvSpPr>
        <xdr:cNvPr id="3" name="圆角矩形 2">
          <a:hlinkClick xmlns:r="http://schemas.openxmlformats.org/officeDocument/2006/relationships" r:id="rId2"/>
        </xdr:cNvPr>
        <xdr:cNvSpPr/>
      </xdr:nvSpPr>
      <xdr:spPr>
        <a:xfrm>
          <a:off x="65728215" y="4431665"/>
          <a:ext cx="262382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1</xdr:row>
      <xdr:rowOff>0</xdr:rowOff>
    </xdr:from>
    <xdr:to>
      <xdr:col>1</xdr:col>
      <xdr:colOff>1828165</xdr:colOff>
      <xdr:row>1</xdr:row>
      <xdr:rowOff>902970</xdr:rowOff>
    </xdr:to>
    <xdr:pic>
      <xdr:nvPicPr>
        <xdr:cNvPr id="2" name="图片 23" descr="劲港物流"/>
        <xdr:cNvPicPr>
          <a:picLocks noChangeAspect="1"/>
        </xdr:cNvPicPr>
      </xdr:nvPicPr>
      <xdr:blipFill>
        <a:blip r:embed="rId1"/>
        <a:stretch>
          <a:fillRect/>
        </a:stretch>
      </xdr:blipFill>
      <xdr:spPr>
        <a:xfrm>
          <a:off x="0" y="215265"/>
          <a:ext cx="3157220" cy="902970"/>
        </a:xfrm>
        <a:prstGeom prst="rect">
          <a:avLst/>
        </a:prstGeom>
        <a:noFill/>
        <a:ln w="9525">
          <a:noFill/>
          <a:prstDash val="solid"/>
        </a:ln>
      </xdr:spPr>
    </xdr:pic>
    <xdr:clientData/>
  </xdr:twoCellAnchor>
  <xdr:twoCellAnchor>
    <xdr:from>
      <xdr:col>43</xdr:col>
      <xdr:colOff>0</xdr:colOff>
      <xdr:row>4</xdr:row>
      <xdr:rowOff>0</xdr:rowOff>
    </xdr:from>
    <xdr:to>
      <xdr:col>46</xdr:col>
      <xdr:colOff>772160</xdr:colOff>
      <xdr:row>5</xdr:row>
      <xdr:rowOff>220345</xdr:rowOff>
    </xdr:to>
    <xdr:sp>
      <xdr:nvSpPr>
        <xdr:cNvPr id="3" name="圆角矩形 2">
          <a:hlinkClick xmlns:r="http://schemas.openxmlformats.org/officeDocument/2006/relationships" r:id="rId2"/>
        </xdr:cNvPr>
        <xdr:cNvSpPr/>
      </xdr:nvSpPr>
      <xdr:spPr>
        <a:xfrm>
          <a:off x="66967735" y="3872865"/>
          <a:ext cx="262382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170815</xdr:colOff>
      <xdr:row>1</xdr:row>
      <xdr:rowOff>155575</xdr:rowOff>
    </xdr:from>
    <xdr:to>
      <xdr:col>1</xdr:col>
      <xdr:colOff>2181225</xdr:colOff>
      <xdr:row>1</xdr:row>
      <xdr:rowOff>1060450</xdr:rowOff>
    </xdr:to>
    <xdr:pic>
      <xdr:nvPicPr>
        <xdr:cNvPr id="2" name="图片 23" descr="劲港物流"/>
        <xdr:cNvPicPr>
          <a:picLocks noChangeAspect="1"/>
        </xdr:cNvPicPr>
      </xdr:nvPicPr>
      <xdr:blipFill>
        <a:blip r:embed="rId1"/>
        <a:stretch>
          <a:fillRect/>
        </a:stretch>
      </xdr:blipFill>
      <xdr:spPr>
        <a:xfrm>
          <a:off x="170815" y="600075"/>
          <a:ext cx="3168015" cy="904875"/>
        </a:xfrm>
        <a:prstGeom prst="rect">
          <a:avLst/>
        </a:prstGeom>
        <a:noFill/>
        <a:ln w="9525">
          <a:noFill/>
          <a:prstDash val="solid"/>
        </a:ln>
      </xdr:spPr>
    </xdr:pic>
    <xdr:clientData/>
  </xdr:twoCellAnchor>
  <xdr:twoCellAnchor>
    <xdr:from>
      <xdr:col>37</xdr:col>
      <xdr:colOff>114300</xdr:colOff>
      <xdr:row>4</xdr:row>
      <xdr:rowOff>566420</xdr:rowOff>
    </xdr:from>
    <xdr:to>
      <xdr:col>42</xdr:col>
      <xdr:colOff>200660</xdr:colOff>
      <xdr:row>5</xdr:row>
      <xdr:rowOff>710565</xdr:rowOff>
    </xdr:to>
    <xdr:sp>
      <xdr:nvSpPr>
        <xdr:cNvPr id="3" name="圆角矩形 2">
          <a:hlinkClick xmlns:r="http://schemas.openxmlformats.org/officeDocument/2006/relationships" r:id="rId2"/>
        </xdr:cNvPr>
        <xdr:cNvSpPr/>
      </xdr:nvSpPr>
      <xdr:spPr>
        <a:xfrm>
          <a:off x="62036960" y="4655820"/>
          <a:ext cx="255524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170815</xdr:colOff>
      <xdr:row>1</xdr:row>
      <xdr:rowOff>155575</xdr:rowOff>
    </xdr:from>
    <xdr:to>
      <xdr:col>1</xdr:col>
      <xdr:colOff>1967230</xdr:colOff>
      <xdr:row>1</xdr:row>
      <xdr:rowOff>1060450</xdr:rowOff>
    </xdr:to>
    <xdr:pic>
      <xdr:nvPicPr>
        <xdr:cNvPr id="2" name="图片 23" descr="劲港物流"/>
        <xdr:cNvPicPr>
          <a:picLocks noChangeAspect="1"/>
        </xdr:cNvPicPr>
      </xdr:nvPicPr>
      <xdr:blipFill>
        <a:blip r:embed="rId1"/>
        <a:stretch>
          <a:fillRect/>
        </a:stretch>
      </xdr:blipFill>
      <xdr:spPr>
        <a:xfrm>
          <a:off x="170815" y="600075"/>
          <a:ext cx="3147060" cy="904875"/>
        </a:xfrm>
        <a:prstGeom prst="rect">
          <a:avLst/>
        </a:prstGeom>
        <a:noFill/>
        <a:ln w="9525">
          <a:noFill/>
          <a:prstDash val="solid"/>
        </a:ln>
      </xdr:spPr>
    </xdr:pic>
    <xdr:clientData/>
  </xdr:twoCellAnchor>
  <xdr:twoCellAnchor>
    <xdr:from>
      <xdr:col>37</xdr:col>
      <xdr:colOff>0</xdr:colOff>
      <xdr:row>5</xdr:row>
      <xdr:rowOff>0</xdr:rowOff>
    </xdr:from>
    <xdr:to>
      <xdr:col>43</xdr:col>
      <xdr:colOff>86360</xdr:colOff>
      <xdr:row>5</xdr:row>
      <xdr:rowOff>804545</xdr:rowOff>
    </xdr:to>
    <xdr:sp>
      <xdr:nvSpPr>
        <xdr:cNvPr id="3" name="圆角矩形 2">
          <a:hlinkClick xmlns:r="http://schemas.openxmlformats.org/officeDocument/2006/relationships" r:id="rId2"/>
        </xdr:cNvPr>
        <xdr:cNvSpPr/>
      </xdr:nvSpPr>
      <xdr:spPr>
        <a:xfrm>
          <a:off x="63265685" y="5016500"/>
          <a:ext cx="317246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350520</xdr:colOff>
      <xdr:row>0</xdr:row>
      <xdr:rowOff>387350</xdr:rowOff>
    </xdr:from>
    <xdr:to>
      <xdr:col>1</xdr:col>
      <xdr:colOff>2256790</xdr:colOff>
      <xdr:row>1</xdr:row>
      <xdr:rowOff>845820</xdr:rowOff>
    </xdr:to>
    <xdr:pic>
      <xdr:nvPicPr>
        <xdr:cNvPr id="2" name="图片 23" descr="劲港物流"/>
        <xdr:cNvPicPr>
          <a:picLocks noChangeAspect="1"/>
        </xdr:cNvPicPr>
      </xdr:nvPicPr>
      <xdr:blipFill>
        <a:blip r:embed="rId1"/>
        <a:stretch>
          <a:fillRect/>
        </a:stretch>
      </xdr:blipFill>
      <xdr:spPr>
        <a:xfrm>
          <a:off x="350520" y="387350"/>
          <a:ext cx="3157220" cy="902970"/>
        </a:xfrm>
        <a:prstGeom prst="rect">
          <a:avLst/>
        </a:prstGeom>
        <a:noFill/>
        <a:ln w="9525">
          <a:noFill/>
          <a:prstDash val="solid"/>
        </a:ln>
      </xdr:spPr>
    </xdr:pic>
    <xdr:clientData/>
  </xdr:twoCellAnchor>
  <xdr:twoCellAnchor>
    <xdr:from>
      <xdr:col>37</xdr:col>
      <xdr:colOff>0</xdr:colOff>
      <xdr:row>5</xdr:row>
      <xdr:rowOff>0</xdr:rowOff>
    </xdr:from>
    <xdr:to>
      <xdr:col>42</xdr:col>
      <xdr:colOff>86360</xdr:colOff>
      <xdr:row>6</xdr:row>
      <xdr:rowOff>67945</xdr:rowOff>
    </xdr:to>
    <xdr:sp>
      <xdr:nvSpPr>
        <xdr:cNvPr id="3" name="圆角矩形 2">
          <a:hlinkClick xmlns:r="http://schemas.openxmlformats.org/officeDocument/2006/relationships" r:id="rId2"/>
        </xdr:cNvPr>
        <xdr:cNvSpPr/>
      </xdr:nvSpPr>
      <xdr:spPr>
        <a:xfrm>
          <a:off x="63782575" y="5181600"/>
          <a:ext cx="255524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350520</xdr:colOff>
      <xdr:row>0</xdr:row>
      <xdr:rowOff>387350</xdr:rowOff>
    </xdr:from>
    <xdr:to>
      <xdr:col>1</xdr:col>
      <xdr:colOff>2256790</xdr:colOff>
      <xdr:row>1</xdr:row>
      <xdr:rowOff>845820</xdr:rowOff>
    </xdr:to>
    <xdr:pic>
      <xdr:nvPicPr>
        <xdr:cNvPr id="2" name="图片 23" descr="劲港物流"/>
        <xdr:cNvPicPr>
          <a:picLocks noChangeAspect="1"/>
        </xdr:cNvPicPr>
      </xdr:nvPicPr>
      <xdr:blipFill>
        <a:blip r:embed="rId1"/>
        <a:stretch>
          <a:fillRect/>
        </a:stretch>
      </xdr:blipFill>
      <xdr:spPr>
        <a:xfrm>
          <a:off x="350520" y="387350"/>
          <a:ext cx="3157220" cy="902970"/>
        </a:xfrm>
        <a:prstGeom prst="rect">
          <a:avLst/>
        </a:prstGeom>
        <a:noFill/>
        <a:ln w="9525">
          <a:noFill/>
          <a:prstDash val="solid"/>
        </a:ln>
      </xdr:spPr>
    </xdr:pic>
    <xdr:clientData/>
  </xdr:twoCellAnchor>
  <xdr:twoCellAnchor>
    <xdr:from>
      <xdr:col>37</xdr:col>
      <xdr:colOff>0</xdr:colOff>
      <xdr:row>4</xdr:row>
      <xdr:rowOff>0</xdr:rowOff>
    </xdr:from>
    <xdr:to>
      <xdr:col>42</xdr:col>
      <xdr:colOff>86360</xdr:colOff>
      <xdr:row>4</xdr:row>
      <xdr:rowOff>804545</xdr:rowOff>
    </xdr:to>
    <xdr:sp>
      <xdr:nvSpPr>
        <xdr:cNvPr id="3" name="圆角矩形 2">
          <a:hlinkClick xmlns:r="http://schemas.openxmlformats.org/officeDocument/2006/relationships" r:id="rId2"/>
        </xdr:cNvPr>
        <xdr:cNvSpPr/>
      </xdr:nvSpPr>
      <xdr:spPr>
        <a:xfrm>
          <a:off x="63782575" y="4521200"/>
          <a:ext cx="255524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350520</xdr:colOff>
      <xdr:row>0</xdr:row>
      <xdr:rowOff>387350</xdr:rowOff>
    </xdr:from>
    <xdr:to>
      <xdr:col>1</xdr:col>
      <xdr:colOff>2256790</xdr:colOff>
      <xdr:row>1</xdr:row>
      <xdr:rowOff>845820</xdr:rowOff>
    </xdr:to>
    <xdr:pic>
      <xdr:nvPicPr>
        <xdr:cNvPr id="2" name="图片 23" descr="劲港物流"/>
        <xdr:cNvPicPr>
          <a:picLocks noChangeAspect="1"/>
        </xdr:cNvPicPr>
      </xdr:nvPicPr>
      <xdr:blipFill>
        <a:blip r:embed="rId1"/>
        <a:stretch>
          <a:fillRect/>
        </a:stretch>
      </xdr:blipFill>
      <xdr:spPr>
        <a:xfrm>
          <a:off x="350520" y="387350"/>
          <a:ext cx="3157220" cy="902970"/>
        </a:xfrm>
        <a:prstGeom prst="rect">
          <a:avLst/>
        </a:prstGeom>
        <a:noFill/>
        <a:ln w="9525">
          <a:noFill/>
          <a:prstDash val="solid"/>
        </a:ln>
      </xdr:spPr>
    </xdr:pic>
    <xdr:clientData/>
  </xdr:twoCellAnchor>
  <xdr:twoCellAnchor>
    <xdr:from>
      <xdr:col>37</xdr:col>
      <xdr:colOff>0</xdr:colOff>
      <xdr:row>4</xdr:row>
      <xdr:rowOff>0</xdr:rowOff>
    </xdr:from>
    <xdr:to>
      <xdr:col>42</xdr:col>
      <xdr:colOff>86360</xdr:colOff>
      <xdr:row>4</xdr:row>
      <xdr:rowOff>804545</xdr:rowOff>
    </xdr:to>
    <xdr:sp>
      <xdr:nvSpPr>
        <xdr:cNvPr id="3" name="圆角矩形 2">
          <a:hlinkClick xmlns:r="http://schemas.openxmlformats.org/officeDocument/2006/relationships" r:id="rId2"/>
        </xdr:cNvPr>
        <xdr:cNvSpPr/>
      </xdr:nvSpPr>
      <xdr:spPr>
        <a:xfrm>
          <a:off x="63782575" y="4025900"/>
          <a:ext cx="255524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350520</xdr:colOff>
      <xdr:row>0</xdr:row>
      <xdr:rowOff>387350</xdr:rowOff>
    </xdr:from>
    <xdr:to>
      <xdr:col>1</xdr:col>
      <xdr:colOff>2256790</xdr:colOff>
      <xdr:row>1</xdr:row>
      <xdr:rowOff>845820</xdr:rowOff>
    </xdr:to>
    <xdr:pic>
      <xdr:nvPicPr>
        <xdr:cNvPr id="2" name="图片 23" descr="劲港物流"/>
        <xdr:cNvPicPr>
          <a:picLocks noChangeAspect="1"/>
        </xdr:cNvPicPr>
      </xdr:nvPicPr>
      <xdr:blipFill>
        <a:blip r:embed="rId1"/>
        <a:stretch>
          <a:fillRect/>
        </a:stretch>
      </xdr:blipFill>
      <xdr:spPr>
        <a:xfrm>
          <a:off x="350520" y="387350"/>
          <a:ext cx="3157220" cy="902970"/>
        </a:xfrm>
        <a:prstGeom prst="rect">
          <a:avLst/>
        </a:prstGeom>
        <a:noFill/>
        <a:ln w="9525">
          <a:noFill/>
          <a:prstDash val="solid"/>
        </a:ln>
      </xdr:spPr>
    </xdr:pic>
    <xdr:clientData/>
  </xdr:twoCellAnchor>
  <xdr:twoCellAnchor>
    <xdr:from>
      <xdr:col>37</xdr:col>
      <xdr:colOff>0</xdr:colOff>
      <xdr:row>4</xdr:row>
      <xdr:rowOff>0</xdr:rowOff>
    </xdr:from>
    <xdr:to>
      <xdr:col>42</xdr:col>
      <xdr:colOff>86360</xdr:colOff>
      <xdr:row>4</xdr:row>
      <xdr:rowOff>804545</xdr:rowOff>
    </xdr:to>
    <xdr:sp>
      <xdr:nvSpPr>
        <xdr:cNvPr id="3" name="圆角矩形 2">
          <a:hlinkClick xmlns:r="http://schemas.openxmlformats.org/officeDocument/2006/relationships" r:id="rId2"/>
        </xdr:cNvPr>
        <xdr:cNvSpPr/>
      </xdr:nvSpPr>
      <xdr:spPr>
        <a:xfrm>
          <a:off x="63782575" y="4051300"/>
          <a:ext cx="255524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3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350520</xdr:colOff>
      <xdr:row>0</xdr:row>
      <xdr:rowOff>387350</xdr:rowOff>
    </xdr:from>
    <xdr:to>
      <xdr:col>1</xdr:col>
      <xdr:colOff>2256790</xdr:colOff>
      <xdr:row>1</xdr:row>
      <xdr:rowOff>845820</xdr:rowOff>
    </xdr:to>
    <xdr:pic>
      <xdr:nvPicPr>
        <xdr:cNvPr id="2" name="图片 23" descr="劲港物流"/>
        <xdr:cNvPicPr>
          <a:picLocks noChangeAspect="1"/>
        </xdr:cNvPicPr>
      </xdr:nvPicPr>
      <xdr:blipFill>
        <a:blip r:embed="rId1"/>
        <a:stretch>
          <a:fillRect/>
        </a:stretch>
      </xdr:blipFill>
      <xdr:spPr>
        <a:xfrm>
          <a:off x="350520" y="387350"/>
          <a:ext cx="3157220" cy="902970"/>
        </a:xfrm>
        <a:prstGeom prst="rect">
          <a:avLst/>
        </a:prstGeom>
        <a:noFill/>
        <a:ln w="9525">
          <a:noFill/>
          <a:prstDash val="solid"/>
        </a:ln>
      </xdr:spPr>
    </xdr:pic>
    <xdr:clientData/>
  </xdr:twoCellAnchor>
  <xdr:twoCellAnchor editAs="oneCell">
    <xdr:from>
      <xdr:col>1</xdr:col>
      <xdr:colOff>0</xdr:colOff>
      <xdr:row>54</xdr:row>
      <xdr:rowOff>140970</xdr:rowOff>
    </xdr:from>
    <xdr:to>
      <xdr:col>6</xdr:col>
      <xdr:colOff>300355</xdr:colOff>
      <xdr:row>55</xdr:row>
      <xdr:rowOff>41275</xdr:rowOff>
    </xdr:to>
    <xdr:pic>
      <xdr:nvPicPr>
        <xdr:cNvPr id="3" name="图片 2" descr="image"/>
        <xdr:cNvPicPr>
          <a:picLocks noChangeAspect="1"/>
        </xdr:cNvPicPr>
      </xdr:nvPicPr>
      <xdr:blipFill>
        <a:blip r:embed="rId2"/>
        <a:stretch>
          <a:fillRect/>
        </a:stretch>
      </xdr:blipFill>
      <xdr:spPr>
        <a:xfrm>
          <a:off x="1250950" y="48715930"/>
          <a:ext cx="16637000" cy="5094605"/>
        </a:xfrm>
        <a:prstGeom prst="rect">
          <a:avLst/>
        </a:prstGeom>
      </xdr:spPr>
    </xdr:pic>
    <xdr:clientData/>
  </xdr:twoCellAnchor>
  <xdr:twoCellAnchor>
    <xdr:from>
      <xdr:col>37</xdr:col>
      <xdr:colOff>0</xdr:colOff>
      <xdr:row>4</xdr:row>
      <xdr:rowOff>0</xdr:rowOff>
    </xdr:from>
    <xdr:to>
      <xdr:col>42</xdr:col>
      <xdr:colOff>86360</xdr:colOff>
      <xdr:row>4</xdr:row>
      <xdr:rowOff>804545</xdr:rowOff>
    </xdr:to>
    <xdr:sp>
      <xdr:nvSpPr>
        <xdr:cNvPr id="4" name="圆角矩形 3">
          <a:hlinkClick xmlns:r="http://schemas.openxmlformats.org/officeDocument/2006/relationships" r:id="rId3"/>
        </xdr:cNvPr>
        <xdr:cNvSpPr/>
      </xdr:nvSpPr>
      <xdr:spPr>
        <a:xfrm>
          <a:off x="63782575" y="4165600"/>
          <a:ext cx="255524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4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350520</xdr:colOff>
      <xdr:row>0</xdr:row>
      <xdr:rowOff>387350</xdr:rowOff>
    </xdr:from>
    <xdr:to>
      <xdr:col>1</xdr:col>
      <xdr:colOff>1694180</xdr:colOff>
      <xdr:row>1</xdr:row>
      <xdr:rowOff>845820</xdr:rowOff>
    </xdr:to>
    <xdr:pic>
      <xdr:nvPicPr>
        <xdr:cNvPr id="2" name="图片 23" descr="劲港物流"/>
        <xdr:cNvPicPr>
          <a:picLocks noChangeAspect="1"/>
        </xdr:cNvPicPr>
      </xdr:nvPicPr>
      <xdr:blipFill>
        <a:blip r:embed="rId1"/>
        <a:stretch>
          <a:fillRect/>
        </a:stretch>
      </xdr:blipFill>
      <xdr:spPr>
        <a:xfrm>
          <a:off x="350520" y="387350"/>
          <a:ext cx="3101340" cy="902970"/>
        </a:xfrm>
        <a:prstGeom prst="rect">
          <a:avLst/>
        </a:prstGeom>
        <a:noFill/>
        <a:ln w="9525">
          <a:noFill/>
          <a:prstDash val="solid"/>
        </a:ln>
      </xdr:spPr>
    </xdr:pic>
    <xdr:clientData/>
  </xdr:twoCellAnchor>
  <xdr:twoCellAnchor editAs="oneCell">
    <xdr:from>
      <xdr:col>1</xdr:col>
      <xdr:colOff>0</xdr:colOff>
      <xdr:row>54</xdr:row>
      <xdr:rowOff>0</xdr:rowOff>
    </xdr:from>
    <xdr:to>
      <xdr:col>6</xdr:col>
      <xdr:colOff>300355</xdr:colOff>
      <xdr:row>54</xdr:row>
      <xdr:rowOff>5094605</xdr:rowOff>
    </xdr:to>
    <xdr:pic>
      <xdr:nvPicPr>
        <xdr:cNvPr id="3" name="图片 2" descr="image"/>
        <xdr:cNvPicPr>
          <a:picLocks noChangeAspect="1"/>
        </xdr:cNvPicPr>
      </xdr:nvPicPr>
      <xdr:blipFill>
        <a:blip r:embed="rId2"/>
        <a:stretch>
          <a:fillRect/>
        </a:stretch>
      </xdr:blipFill>
      <xdr:spPr>
        <a:xfrm>
          <a:off x="1757680" y="49057560"/>
          <a:ext cx="16637000" cy="5094605"/>
        </a:xfrm>
        <a:prstGeom prst="rect">
          <a:avLst/>
        </a:prstGeom>
      </xdr:spPr>
    </xdr:pic>
    <xdr:clientData/>
  </xdr:twoCellAnchor>
  <xdr:twoCellAnchor>
    <xdr:from>
      <xdr:col>37</xdr:col>
      <xdr:colOff>0</xdr:colOff>
      <xdr:row>4</xdr:row>
      <xdr:rowOff>0</xdr:rowOff>
    </xdr:from>
    <xdr:to>
      <xdr:col>42</xdr:col>
      <xdr:colOff>86360</xdr:colOff>
      <xdr:row>4</xdr:row>
      <xdr:rowOff>804545</xdr:rowOff>
    </xdr:to>
    <xdr:sp>
      <xdr:nvSpPr>
        <xdr:cNvPr id="4" name="圆角矩形 3">
          <a:hlinkClick xmlns:r="http://schemas.openxmlformats.org/officeDocument/2006/relationships" r:id="rId3"/>
        </xdr:cNvPr>
        <xdr:cNvSpPr/>
      </xdr:nvSpPr>
      <xdr:spPr>
        <a:xfrm>
          <a:off x="64289305" y="3975100"/>
          <a:ext cx="2555240"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4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170815</xdr:colOff>
      <xdr:row>1</xdr:row>
      <xdr:rowOff>155575</xdr:rowOff>
    </xdr:from>
    <xdr:to>
      <xdr:col>1</xdr:col>
      <xdr:colOff>2181225</xdr:colOff>
      <xdr:row>1</xdr:row>
      <xdr:rowOff>1060450</xdr:rowOff>
    </xdr:to>
    <xdr:pic>
      <xdr:nvPicPr>
        <xdr:cNvPr id="2" name="图片 23" descr="劲港物流"/>
        <xdr:cNvPicPr>
          <a:picLocks noChangeAspect="1"/>
        </xdr:cNvPicPr>
      </xdr:nvPicPr>
      <xdr:blipFill>
        <a:blip r:embed="rId1"/>
        <a:stretch>
          <a:fillRect/>
        </a:stretch>
      </xdr:blipFill>
      <xdr:spPr>
        <a:xfrm>
          <a:off x="170815" y="600075"/>
          <a:ext cx="3168015" cy="904875"/>
        </a:xfrm>
        <a:prstGeom prst="rect">
          <a:avLst/>
        </a:prstGeom>
        <a:noFill/>
        <a:ln w="9525">
          <a:noFill/>
          <a:prstDash val="solid"/>
        </a:ln>
      </xdr:spPr>
    </xdr:pic>
    <xdr:clientData/>
  </xdr:twoCellAnchor>
  <xdr:twoCellAnchor>
    <xdr:from>
      <xdr:col>37</xdr:col>
      <xdr:colOff>0</xdr:colOff>
      <xdr:row>4</xdr:row>
      <xdr:rowOff>0</xdr:rowOff>
    </xdr:from>
    <xdr:to>
      <xdr:col>40</xdr:col>
      <xdr:colOff>77470</xdr:colOff>
      <xdr:row>5</xdr:row>
      <xdr:rowOff>144145</xdr:rowOff>
    </xdr:to>
    <xdr:sp>
      <xdr:nvSpPr>
        <xdr:cNvPr id="3" name="圆角矩形 2">
          <a:hlinkClick xmlns:r="http://schemas.openxmlformats.org/officeDocument/2006/relationships" r:id="rId2"/>
        </xdr:cNvPr>
        <xdr:cNvSpPr/>
      </xdr:nvSpPr>
      <xdr:spPr>
        <a:xfrm>
          <a:off x="61922660" y="4051300"/>
          <a:ext cx="2554605" cy="804545"/>
        </a:xfrm>
        <a:prstGeom prst="roundRect">
          <a:avLst/>
        </a:prstGeom>
        <a:solidFill>
          <a:srgbClr val="FF623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24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twoCellAnchor editAs="oneCell">
    <xdr:from>
      <xdr:col>1</xdr:col>
      <xdr:colOff>71755</xdr:colOff>
      <xdr:row>37</xdr:row>
      <xdr:rowOff>165735</xdr:rowOff>
    </xdr:from>
    <xdr:to>
      <xdr:col>7</xdr:col>
      <xdr:colOff>814070</xdr:colOff>
      <xdr:row>37</xdr:row>
      <xdr:rowOff>5153025</xdr:rowOff>
    </xdr:to>
    <xdr:pic>
      <xdr:nvPicPr>
        <xdr:cNvPr id="4" name="图片 3"/>
        <xdr:cNvPicPr>
          <a:picLocks noChangeAspect="1"/>
        </xdr:cNvPicPr>
      </xdr:nvPicPr>
      <xdr:blipFill>
        <a:blip r:embed="rId3"/>
        <a:stretch>
          <a:fillRect/>
        </a:stretch>
      </xdr:blipFill>
      <xdr:spPr>
        <a:xfrm>
          <a:off x="1229360" y="34498915"/>
          <a:ext cx="15036165" cy="4987290"/>
        </a:xfrm>
        <a:prstGeom prst="rect">
          <a:avLst/>
        </a:prstGeom>
        <a:noFill/>
        <a:ln w="9525">
          <a:noFill/>
        </a:ln>
      </xdr:spPr>
    </xdr:pic>
    <xdr:clientData/>
  </xdr:twoCellAnchor>
</xdr:wsDr>
</file>

<file path=xl/drawings/drawing4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130175</xdr:colOff>
      <xdr:row>0</xdr:row>
      <xdr:rowOff>177165</xdr:rowOff>
    </xdr:from>
    <xdr:to>
      <xdr:col>2</xdr:col>
      <xdr:colOff>651510</xdr:colOff>
      <xdr:row>1</xdr:row>
      <xdr:rowOff>271780</xdr:rowOff>
    </xdr:to>
    <xdr:pic>
      <xdr:nvPicPr>
        <xdr:cNvPr id="2" name="图片 23" descr="劲港物流"/>
        <xdr:cNvPicPr>
          <a:picLocks noChangeAspect="1"/>
        </xdr:cNvPicPr>
      </xdr:nvPicPr>
      <xdr:blipFill>
        <a:blip r:embed="rId1"/>
        <a:stretch>
          <a:fillRect/>
        </a:stretch>
      </xdr:blipFill>
      <xdr:spPr>
        <a:xfrm>
          <a:off x="128905" y="177165"/>
          <a:ext cx="1694180" cy="501015"/>
        </a:xfrm>
        <a:prstGeom prst="rect">
          <a:avLst/>
        </a:prstGeom>
        <a:noFill/>
        <a:ln w="9525">
          <a:noFill/>
          <a:prstDash val="solid"/>
        </a:ln>
      </xdr:spPr>
    </xdr:pic>
    <xdr:clientData/>
  </xdr:twoCellAnchor>
  <xdr:twoCellAnchor>
    <xdr:from>
      <xdr:col>18</xdr:col>
      <xdr:colOff>37465</xdr:colOff>
      <xdr:row>2</xdr:row>
      <xdr:rowOff>11430</xdr:rowOff>
    </xdr:from>
    <xdr:to>
      <xdr:col>20</xdr:col>
      <xdr:colOff>177165</xdr:colOff>
      <xdr:row>2</xdr:row>
      <xdr:rowOff>375920</xdr:rowOff>
    </xdr:to>
    <xdr:sp>
      <xdr:nvSpPr>
        <xdr:cNvPr id="3" name="圆角矩形 2">
          <a:hlinkClick xmlns:r="http://schemas.openxmlformats.org/officeDocument/2006/relationships" r:id="rId2"/>
        </xdr:cNvPr>
        <xdr:cNvSpPr/>
      </xdr:nvSpPr>
      <xdr:spPr>
        <a:xfrm>
          <a:off x="17186275" y="989330"/>
          <a:ext cx="1374140" cy="364490"/>
        </a:xfrm>
        <a:prstGeom prst="roundRect">
          <a:avLst/>
        </a:prstGeom>
        <a:gradFill>
          <a:gsLst>
            <a:gs pos="50000">
              <a:schemeClr val="accent2"/>
            </a:gs>
            <a:gs pos="0">
              <a:schemeClr val="accent2">
                <a:lumMod val="25000"/>
                <a:lumOff val="75000"/>
              </a:schemeClr>
            </a:gs>
            <a:gs pos="100000">
              <a:schemeClr val="accent2">
                <a:lumMod val="85000"/>
              </a:schemeClr>
            </a:gs>
          </a:gsLst>
          <a:lin ang="5400000" scaled="1"/>
        </a:gra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600" b="1">
              <a:solidFill>
                <a:schemeClr val="bg1"/>
              </a:solidFill>
              <a:latin typeface="微软雅黑" panose="020B0503020204020204" charset="-122"/>
              <a:ea typeface="微软雅黑" panose="020B0503020204020204" charset="-122"/>
            </a:rPr>
            <a:t>返回首页目录</a:t>
          </a:r>
          <a:endParaRPr lang="zh-CN" altLang="en-US" sz="2400" b="1">
            <a:solidFill>
              <a:schemeClr val="bg1"/>
            </a:solidFill>
            <a:latin typeface="微软雅黑" panose="020B0503020204020204" charset="-122"/>
            <a:ea typeface="微软雅黑" panose="020B0503020204020204" charset="-122"/>
          </a:endParaRPr>
        </a:p>
      </xdr:txBody>
    </xdr:sp>
    <xdr:clientData/>
  </xdr:twoCellAnchor>
</xdr:wsDr>
</file>

<file path=xl/drawings/drawing43.xml><?xml version="1.0" encoding="utf-8"?>
<xdr:wsDr xmlns:xdr="http://schemas.openxmlformats.org/drawingml/2006/spreadsheetDrawing" xmlns:r="http://schemas.openxmlformats.org/officeDocument/2006/relationships" xmlns:a="http://schemas.openxmlformats.org/drawingml/2006/main">
  <xdr:twoCellAnchor>
    <xdr:from>
      <xdr:col>9</xdr:col>
      <xdr:colOff>158115</xdr:colOff>
      <xdr:row>1</xdr:row>
      <xdr:rowOff>0</xdr:rowOff>
    </xdr:from>
    <xdr:to>
      <xdr:col>12</xdr:col>
      <xdr:colOff>270510</xdr:colOff>
      <xdr:row>1</xdr:row>
      <xdr:rowOff>424180</xdr:rowOff>
    </xdr:to>
    <xdr:sp>
      <xdr:nvSpPr>
        <xdr:cNvPr id="2" name="圆角矩形 1">
          <a:hlinkClick xmlns:r="http://schemas.openxmlformats.org/officeDocument/2006/relationships" r:id="rId1"/>
        </xdr:cNvPr>
        <xdr:cNvSpPr/>
      </xdr:nvSpPr>
      <xdr:spPr>
        <a:xfrm>
          <a:off x="9888220" y="177800"/>
          <a:ext cx="1964055" cy="424180"/>
        </a:xfrm>
        <a:prstGeom prst="roundRect">
          <a:avLst/>
        </a:prstGeom>
        <a:solidFill>
          <a:srgbClr val="21A9B8"/>
        </a:solidFill>
      </xdr:spPr>
      <xdr:style>
        <a:lnRef idx="2">
          <a:schemeClr val="lt1"/>
        </a:lnRef>
        <a:fillRef idx="1">
          <a:schemeClr val="accent1"/>
        </a:fillRef>
        <a:effectRef idx="1">
          <a:schemeClr val="accent1"/>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zh-CN" altLang="en-US" sz="1800" b="1">
              <a:solidFill>
                <a:schemeClr val="bg1"/>
              </a:solidFill>
              <a:latin typeface="微软雅黑" panose="020B0503020204020204" charset="-122"/>
              <a:ea typeface="微软雅黑" panose="020B0503020204020204" charset="-122"/>
            </a:rPr>
            <a:t>返回快递派渠道</a:t>
          </a:r>
          <a:endParaRPr lang="zh-CN" altLang="en-US" sz="1800" b="1">
            <a:solidFill>
              <a:schemeClr val="bg1"/>
            </a:solidFill>
            <a:latin typeface="微软雅黑" panose="020B0503020204020204" charset="-122"/>
            <a:ea typeface="微软雅黑" panose="020B0503020204020204" charset="-122"/>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7030A0"/>
  </sheetPr>
  <dimension ref="S20:AX47"/>
  <sheetViews>
    <sheetView showGridLines="0" zoomScale="50" zoomScaleNormal="50" workbookViewId="0">
      <selection activeCell="AV20" sqref="AV20"/>
    </sheetView>
  </sheetViews>
  <sheetFormatPr defaultColWidth="8.7037037037037" defaultRowHeight="14.4"/>
  <cols>
    <col min="26" max="26" width="15.5648148148148" style="3" customWidth="1"/>
  </cols>
  <sheetData>
    <row r="20" spans="19:50">
      <c r="S20" s="2349"/>
      <c r="T20" s="2350"/>
      <c r="U20" s="2350"/>
      <c r="V20" s="2350"/>
      <c r="W20" s="2350"/>
      <c r="X20" s="2350"/>
      <c r="Y20" s="2350"/>
      <c r="Z20" s="2351"/>
    </row>
    <row r="21" spans="19:50">
      <c r="S21" s="2350"/>
      <c r="T21" s="2350"/>
      <c r="U21" s="2350"/>
      <c r="V21" s="2350"/>
      <c r="W21" s="2350"/>
      <c r="X21" s="2350"/>
      <c r="Y21" s="2350"/>
      <c r="Z21" s="2351"/>
    </row>
    <row r="22" spans="19:50">
      <c r="S22" s="2350"/>
      <c r="T22" s="2350"/>
      <c r="U22" s="2350"/>
      <c r="V22" s="2350"/>
      <c r="W22" s="2350"/>
      <c r="X22" s="2350"/>
      <c r="Y22" s="2350"/>
      <c r="Z22" s="2351"/>
    </row>
    <row r="23" spans="19:50">
      <c r="S23" s="2350"/>
      <c r="T23" s="2350"/>
      <c r="U23" s="2350"/>
      <c r="V23" s="2350"/>
      <c r="W23" s="2350"/>
      <c r="X23" s="2350"/>
      <c r="Y23" s="2350"/>
      <c r="Z23" s="2351"/>
    </row>
    <row r="24" spans="19:50">
      <c r="S24" s="2350"/>
      <c r="T24" s="2350"/>
      <c r="U24" s="2350"/>
      <c r="V24" s="2350"/>
      <c r="W24" s="2350"/>
      <c r="X24" s="2350"/>
      <c r="Y24" s="2350"/>
      <c r="Z24" s="2351"/>
    </row>
    <row r="25" spans="19:50">
      <c r="S25" s="2350"/>
      <c r="T25" s="2350"/>
      <c r="U25" s="2350"/>
      <c r="V25" s="2350"/>
      <c r="W25" s="2350"/>
      <c r="X25" s="2350"/>
      <c r="Y25" s="2350"/>
      <c r="Z25" s="2351"/>
    </row>
    <row r="26" spans="19:50">
      <c r="S26" s="2350"/>
      <c r="T26" s="2350"/>
      <c r="U26" s="2350"/>
      <c r="V26" s="2350"/>
      <c r="W26" s="2350"/>
      <c r="X26" s="2350"/>
      <c r="Y26" s="2350"/>
      <c r="Z26" s="2351"/>
    </row>
    <row r="27" spans="19:50">
      <c r="S27" s="2350"/>
      <c r="T27" s="2350"/>
      <c r="U27" s="2350"/>
      <c r="V27" s="2350"/>
      <c r="W27" s="2350"/>
      <c r="X27" s="2350"/>
      <c r="Y27" s="2350"/>
      <c r="Z27" s="2351"/>
    </row>
    <row r="28" spans="19:50">
      <c r="S28" s="2350"/>
      <c r="T28" s="2350"/>
      <c r="U28" s="2350"/>
      <c r="V28" s="2350"/>
      <c r="W28" s="2350"/>
      <c r="X28" s="2350"/>
      <c r="Y28" s="2350"/>
      <c r="Z28" s="2351"/>
    </row>
    <row r="29" spans="19:50">
      <c r="S29" s="2350"/>
      <c r="T29" s="2350"/>
      <c r="U29" s="2350"/>
      <c r="V29" s="2350"/>
      <c r="W29" s="2350"/>
      <c r="X29" s="2350"/>
      <c r="Y29" s="2350"/>
      <c r="Z29" s="2351"/>
    </row>
    <row r="30" spans="19:50">
      <c r="S30" s="2350"/>
      <c r="T30" s="2350"/>
      <c r="U30" s="2350"/>
      <c r="V30" s="2350"/>
      <c r="W30" s="2350"/>
      <c r="X30" s="2350"/>
      <c r="Y30" s="2350"/>
      <c r="Z30" s="2351"/>
    </row>
    <row r="31" spans="19:50">
      <c r="S31" s="2350"/>
      <c r="T31" s="2350"/>
      <c r="U31" s="2350"/>
      <c r="V31" s="2350"/>
      <c r="W31" s="2350"/>
      <c r="X31" s="2350"/>
      <c r="Y31" s="2350"/>
      <c r="Z31" s="2351"/>
    </row>
    <row r="32" spans="19:50">
      <c r="S32" s="2350"/>
      <c r="T32" s="2350"/>
      <c r="U32" s="2350"/>
      <c r="V32" s="2350"/>
      <c r="W32" s="2350"/>
      <c r="X32" s="2350"/>
      <c r="Y32" s="2350"/>
      <c r="Z32" s="2351"/>
      <c r="AQ32" s="2352" t="s">
        <v>0</v>
      </c>
      <c r="AX32" s="3"/>
    </row>
    <row r="33" spans="19:50">
      <c r="S33" s="2350"/>
      <c r="T33" s="2350"/>
      <c r="U33" s="2350"/>
      <c r="V33" s="2350"/>
      <c r="W33" s="2350"/>
      <c r="X33" s="2350"/>
      <c r="Y33" s="2350"/>
      <c r="Z33" s="2351"/>
      <c r="AX33" s="3"/>
    </row>
    <row r="34" spans="19:50">
      <c r="S34" s="2350"/>
      <c r="T34" s="2350"/>
      <c r="U34" s="2350"/>
      <c r="V34" s="2350"/>
      <c r="W34" s="2350"/>
      <c r="X34" s="2350"/>
      <c r="Y34" s="2350"/>
      <c r="Z34" s="2351"/>
      <c r="AX34" s="3"/>
    </row>
    <row r="35" spans="19:50">
      <c r="S35" s="2350"/>
      <c r="T35" s="2350"/>
      <c r="U35" s="2350"/>
      <c r="V35" s="2350"/>
      <c r="W35" s="2350"/>
      <c r="X35" s="2350"/>
      <c r="Y35" s="2350"/>
      <c r="Z35" s="2351"/>
      <c r="AX35" s="3"/>
    </row>
    <row r="36" spans="19:50">
      <c r="AX36" s="3"/>
    </row>
    <row r="37" spans="19:50">
      <c r="AX37" s="3"/>
    </row>
    <row r="38" spans="19:50">
      <c r="AX38" s="3"/>
    </row>
    <row r="39" spans="19:50">
      <c r="AX39" s="3"/>
    </row>
    <row r="40" spans="19:50">
      <c r="AX40" s="3"/>
    </row>
    <row r="41" spans="19:50">
      <c r="AX41" s="3"/>
    </row>
    <row r="42" spans="19:50">
      <c r="AX42" s="3"/>
    </row>
    <row r="43" spans="19:50">
      <c r="AX43" s="3"/>
    </row>
    <row r="44" spans="19:50">
      <c r="AX44" s="3"/>
    </row>
    <row r="45" spans="19:50">
      <c r="AX45" s="3"/>
    </row>
    <row r="46" spans="19:50">
      <c r="AX46" s="3"/>
    </row>
    <row r="47" spans="19:50">
      <c r="AX47" s="3"/>
    </row>
  </sheetData>
  <mergeCells count="2">
    <mergeCell ref="S20:Z35"/>
    <mergeCell ref="AQ32:AX47"/>
  </mergeCells>
  <pageMargins left="0.75" right="0.75" top="1" bottom="1" header="0.5" footer="0.5"/>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1:H37"/>
  <sheetViews>
    <sheetView showGridLines="0" tabSelected="1" zoomScale="60" zoomScaleNormal="60" workbookViewId="0">
      <pane ySplit="5" topLeftCell="A6" activePane="bottomLeft" state="frozen"/>
      <selection/>
      <selection pane="bottomLeft" activeCell="F9" sqref="F9"/>
    </sheetView>
  </sheetViews>
  <sheetFormatPr defaultColWidth="9" defaultRowHeight="14.4" outlineLevelCol="7"/>
  <cols>
    <col min="1" max="1" width="9" style="57" customWidth="1"/>
    <col min="2" max="2" width="35.4166666666667" style="57" customWidth="1"/>
    <col min="3" max="3" width="62.0833333333333" style="57" customWidth="1"/>
    <col min="4" max="4" width="24.1666666666667" style="57" customWidth="1"/>
    <col min="5" max="5" width="22.287037037037" style="57" customWidth="1"/>
    <col min="6" max="6" width="196.666666666667" style="2320" customWidth="1"/>
    <col min="7" max="16384" width="9" style="57" customWidth="1"/>
  </cols>
  <sheetData>
    <row r="1" ht="60" customHeight="1" spans="2:6">
      <c r="B1" s="1237" t="s">
        <v>1</v>
      </c>
    </row>
    <row r="2" ht="28" customHeight="1" spans="2:6">
      <c r="B2" s="2321" t="s">
        <v>2</v>
      </c>
      <c r="C2" s="1360"/>
      <c r="D2" s="1360"/>
      <c r="E2" s="1360"/>
      <c r="F2" s="1361"/>
    </row>
    <row r="3" s="57" customFormat="1" ht="56" customHeight="1" spans="2:6">
      <c r="B3" s="2322" t="s">
        <v>3</v>
      </c>
      <c r="C3" s="877"/>
      <c r="D3" s="877"/>
      <c r="E3" s="877"/>
      <c r="F3" s="1241"/>
    </row>
    <row r="4" ht="31" customHeight="1" spans="2:6">
      <c r="B4" s="2323" t="s">
        <v>4</v>
      </c>
      <c r="C4" s="1594"/>
      <c r="D4" s="1594"/>
      <c r="E4" s="1594"/>
      <c r="F4" s="2324"/>
    </row>
    <row r="5" ht="48" customHeight="1" spans="2:6">
      <c r="B5" s="1251" t="s">
        <v>5</v>
      </c>
      <c r="C5" s="1252" t="s">
        <v>6</v>
      </c>
      <c r="D5" s="1252" t="s">
        <v>7</v>
      </c>
      <c r="E5" s="1252" t="s">
        <v>8</v>
      </c>
      <c r="F5" s="1254" t="s">
        <v>9</v>
      </c>
    </row>
    <row r="6" customFormat="1" ht="53" customHeight="1" spans="2:6">
      <c r="B6" s="2325" t="s">
        <v>10</v>
      </c>
      <c r="C6" s="2326" t="s">
        <v>11</v>
      </c>
      <c r="D6" s="2327" t="s">
        <v>12</v>
      </c>
      <c r="E6" s="2328" t="s">
        <v>13</v>
      </c>
      <c r="F6" s="2329" t="s">
        <v>14</v>
      </c>
    </row>
    <row r="7" s="57" customFormat="1" ht="51" customHeight="1" spans="2:6">
      <c r="B7" s="2330" t="s">
        <v>15</v>
      </c>
      <c r="C7" s="2331" t="s">
        <v>16</v>
      </c>
      <c r="D7" s="2332" t="s">
        <v>17</v>
      </c>
      <c r="E7" s="2333" t="s">
        <v>13</v>
      </c>
      <c r="F7" s="2334" t="s">
        <v>18</v>
      </c>
    </row>
    <row r="8" s="57" customFormat="1" ht="51" customHeight="1" spans="2:6">
      <c r="B8" s="2330" t="s">
        <v>19</v>
      </c>
      <c r="C8" s="2331" t="s">
        <v>16</v>
      </c>
      <c r="D8" s="2332" t="s">
        <v>17</v>
      </c>
      <c r="E8" s="2333" t="s">
        <v>13</v>
      </c>
      <c r="F8" s="2334" t="s">
        <v>18</v>
      </c>
    </row>
    <row r="9" s="57" customFormat="1" ht="51" customHeight="1" spans="2:6">
      <c r="B9" s="2335" t="s">
        <v>20</v>
      </c>
      <c r="C9" s="2336" t="s">
        <v>21</v>
      </c>
      <c r="D9" s="2337" t="s">
        <v>22</v>
      </c>
      <c r="E9" s="2338" t="s">
        <v>13</v>
      </c>
      <c r="F9" s="2339" t="s">
        <v>18</v>
      </c>
    </row>
    <row r="10" s="57" customFormat="1" ht="51" customHeight="1" spans="2:6">
      <c r="B10" s="2335" t="s">
        <v>23</v>
      </c>
      <c r="C10" s="2336" t="s">
        <v>21</v>
      </c>
      <c r="D10" s="2337" t="s">
        <v>22</v>
      </c>
      <c r="E10" s="2338" t="s">
        <v>13</v>
      </c>
      <c r="F10" s="2339" t="s">
        <v>18</v>
      </c>
    </row>
    <row r="11" s="57" customFormat="1" ht="51" customHeight="1" spans="2:6">
      <c r="B11" s="2335" t="s">
        <v>24</v>
      </c>
      <c r="C11" s="2336" t="s">
        <v>21</v>
      </c>
      <c r="D11" s="2337" t="s">
        <v>25</v>
      </c>
      <c r="E11" s="2338" t="s">
        <v>13</v>
      </c>
      <c r="F11" s="2339" t="s">
        <v>18</v>
      </c>
    </row>
    <row r="12" s="57" customFormat="1" ht="60" customHeight="1" spans="2:6">
      <c r="B12" s="2330" t="s">
        <v>26</v>
      </c>
      <c r="C12" s="2340" t="s">
        <v>27</v>
      </c>
      <c r="D12" s="2341" t="s">
        <v>28</v>
      </c>
      <c r="E12" s="2342" t="s">
        <v>13</v>
      </c>
      <c r="F12" s="2334" t="s">
        <v>18</v>
      </c>
    </row>
    <row r="13" s="57" customFormat="1" ht="60" customHeight="1" spans="2:6">
      <c r="B13" s="2335" t="s">
        <v>29</v>
      </c>
      <c r="C13" s="2336" t="s">
        <v>27</v>
      </c>
      <c r="D13" s="2337" t="s">
        <v>30</v>
      </c>
      <c r="E13" s="2338" t="s">
        <v>13</v>
      </c>
      <c r="F13" s="2343" t="s">
        <v>31</v>
      </c>
    </row>
    <row r="14" s="57" customFormat="1" ht="70" customHeight="1" spans="2:6">
      <c r="B14" s="2330" t="s">
        <v>32</v>
      </c>
      <c r="C14" s="2340" t="s">
        <v>27</v>
      </c>
      <c r="D14" s="2341" t="s">
        <v>33</v>
      </c>
      <c r="E14" s="2342" t="s">
        <v>13</v>
      </c>
      <c r="F14" s="2334" t="s">
        <v>18</v>
      </c>
    </row>
    <row r="15" s="57" customFormat="1" ht="51" customHeight="1" spans="2:6">
      <c r="B15" s="2335" t="s">
        <v>34</v>
      </c>
      <c r="C15" s="2336" t="s">
        <v>35</v>
      </c>
      <c r="D15" s="2337" t="s">
        <v>36</v>
      </c>
      <c r="E15" s="2338" t="s">
        <v>13</v>
      </c>
      <c r="F15" s="2339" t="s">
        <v>18</v>
      </c>
    </row>
    <row r="16" s="57" customFormat="1" ht="51" customHeight="1" spans="2:6">
      <c r="B16" s="2335" t="s">
        <v>37</v>
      </c>
      <c r="C16" s="2336" t="s">
        <v>35</v>
      </c>
      <c r="D16" s="2337" t="s">
        <v>36</v>
      </c>
      <c r="E16" s="2338" t="s">
        <v>13</v>
      </c>
      <c r="F16" s="2339" t="s">
        <v>18</v>
      </c>
    </row>
    <row r="17" s="57" customFormat="1" ht="51" customHeight="1" spans="2:8">
      <c r="B17" s="2335" t="s">
        <v>38</v>
      </c>
      <c r="C17" s="2336" t="s">
        <v>35</v>
      </c>
      <c r="D17" s="2337" t="s">
        <v>36</v>
      </c>
      <c r="E17" s="2338" t="s">
        <v>13</v>
      </c>
      <c r="F17" s="2339" t="s">
        <v>18</v>
      </c>
    </row>
    <row r="18" s="57" customFormat="1" ht="51" customHeight="1" spans="2:8">
      <c r="B18" s="2335" t="s">
        <v>39</v>
      </c>
      <c r="C18" s="2336" t="s">
        <v>40</v>
      </c>
      <c r="D18" s="2337" t="s">
        <v>41</v>
      </c>
      <c r="E18" s="2338" t="s">
        <v>13</v>
      </c>
      <c r="F18" s="2339" t="s">
        <v>18</v>
      </c>
    </row>
    <row r="19" s="57" customFormat="1" ht="51" customHeight="1" spans="2:8">
      <c r="B19" s="2330" t="s">
        <v>42</v>
      </c>
      <c r="C19" s="2340" t="s">
        <v>43</v>
      </c>
      <c r="D19" s="2341" t="s">
        <v>44</v>
      </c>
      <c r="E19" s="2342" t="s">
        <v>13</v>
      </c>
      <c r="F19" s="2334" t="s">
        <v>18</v>
      </c>
    </row>
    <row r="20" s="57" customFormat="1" ht="51" customHeight="1" spans="2:8">
      <c r="B20" s="2330" t="s">
        <v>45</v>
      </c>
      <c r="C20" s="2340" t="s">
        <v>43</v>
      </c>
      <c r="D20" s="2341" t="s">
        <v>44</v>
      </c>
      <c r="E20" s="2342" t="s">
        <v>13</v>
      </c>
      <c r="F20" s="2334" t="s">
        <v>18</v>
      </c>
    </row>
    <row r="21" s="57" customFormat="1" ht="51" customHeight="1" spans="2:8">
      <c r="B21" s="2335" t="s">
        <v>46</v>
      </c>
      <c r="C21" s="2340" t="s">
        <v>47</v>
      </c>
      <c r="D21" s="2341" t="s">
        <v>48</v>
      </c>
      <c r="E21" s="2342" t="s">
        <v>13</v>
      </c>
      <c r="F21" s="2344" t="s">
        <v>49</v>
      </c>
    </row>
    <row r="22" ht="51" customHeight="1" spans="2:8">
      <c r="B22" s="2335" t="s">
        <v>50</v>
      </c>
      <c r="C22" s="2336" t="s">
        <v>51</v>
      </c>
      <c r="D22" s="2337" t="s">
        <v>52</v>
      </c>
      <c r="E22" s="2338" t="s">
        <v>13</v>
      </c>
      <c r="F22" s="2339" t="s">
        <v>53</v>
      </c>
    </row>
    <row r="23" s="57" customFormat="1" ht="51" customHeight="1" spans="2:8">
      <c r="B23" s="2335" t="s">
        <v>54</v>
      </c>
      <c r="C23" s="2336" t="s">
        <v>55</v>
      </c>
      <c r="D23" s="2337" t="s">
        <v>56</v>
      </c>
      <c r="E23" s="2338" t="s">
        <v>13</v>
      </c>
      <c r="F23" s="2339" t="s">
        <v>18</v>
      </c>
    </row>
    <row r="24" s="1235" customFormat="1" ht="57" customHeight="1" spans="2:8">
      <c r="B24" s="2335" t="s">
        <v>57</v>
      </c>
      <c r="C24" s="2345" t="s">
        <v>58</v>
      </c>
      <c r="D24" s="877"/>
      <c r="E24" s="877"/>
      <c r="F24" s="1241"/>
      <c r="G24"/>
      <c r="H24"/>
    </row>
    <row r="25" s="1235" customFormat="1" ht="77" customHeight="1" spans="2:8">
      <c r="B25" s="1303" t="s">
        <v>59</v>
      </c>
      <c r="C25" s="877"/>
      <c r="D25" s="877"/>
      <c r="E25" s="877"/>
      <c r="F25" s="1241"/>
      <c r="G25"/>
      <c r="H25"/>
    </row>
    <row r="26" ht="190" customHeight="1" spans="2:8">
      <c r="B26" s="1305" t="s">
        <v>60</v>
      </c>
      <c r="C26" s="1307"/>
      <c r="D26" s="1308"/>
      <c r="E26" s="1308"/>
      <c r="F26" s="1310"/>
      <c r="G26" s="1235"/>
      <c r="H26" s="1235"/>
    </row>
    <row r="27" ht="18" customHeight="1" spans="2:8">
      <c r="B27" s="1311"/>
      <c r="C27" s="1312"/>
      <c r="D27" s="1313"/>
      <c r="E27" s="1313"/>
      <c r="F27" s="2346"/>
    </row>
    <row r="28" ht="18" customHeight="1" spans="2:8">
      <c r="B28" s="1311"/>
      <c r="C28" s="1312"/>
      <c r="D28" s="1313"/>
      <c r="E28" s="1313"/>
      <c r="F28" s="2346"/>
      <c r="G28" s="1316"/>
      <c r="H28" s="1316"/>
    </row>
    <row r="29" ht="18" customHeight="1" spans="2:8">
      <c r="B29" s="1311"/>
      <c r="C29" s="1312"/>
      <c r="D29" s="1313"/>
      <c r="E29" s="1313"/>
      <c r="F29" s="2346"/>
    </row>
    <row r="30" ht="18" customHeight="1" spans="2:8">
      <c r="B30" s="1311"/>
      <c r="C30" s="1312"/>
      <c r="D30" s="1313"/>
      <c r="E30" s="1313"/>
      <c r="F30" s="2347"/>
    </row>
    <row r="31" ht="18" customHeight="1" spans="2:8">
      <c r="B31" s="1311"/>
      <c r="C31" s="1312"/>
      <c r="D31" s="1313"/>
      <c r="E31" s="1313"/>
      <c r="F31" s="2347"/>
    </row>
    <row r="32" ht="18" customHeight="1" spans="2:8">
      <c r="B32" s="1311"/>
      <c r="C32" s="1312"/>
      <c r="D32" s="1313"/>
      <c r="E32" s="1313"/>
      <c r="F32" s="2346"/>
    </row>
    <row r="33" ht="18" customHeight="1" spans="2:6">
      <c r="B33" s="1311"/>
      <c r="C33" s="1312"/>
      <c r="D33" s="1313"/>
      <c r="E33" s="1313"/>
      <c r="F33" s="2346"/>
    </row>
    <row r="34" ht="30" customHeight="1" spans="2:6">
      <c r="B34" s="1311"/>
      <c r="C34" s="1312"/>
      <c r="D34" s="1313"/>
      <c r="E34" s="1313"/>
      <c r="F34" s="2346"/>
    </row>
    <row r="35" ht="18" customHeight="1" spans="2:6">
      <c r="B35" s="1317"/>
      <c r="C35" s="1318"/>
      <c r="D35" s="1319"/>
      <c r="E35" s="1319"/>
      <c r="F35" s="2346"/>
    </row>
    <row r="36" ht="73.05" customHeight="1" spans="2:6">
      <c r="B36" s="1322"/>
    </row>
    <row r="37" ht="38.1" customHeight="1" spans="2:6">
      <c r="B37" s="1323"/>
      <c r="C37" s="1323"/>
      <c r="D37" s="1323"/>
      <c r="E37" s="1323"/>
      <c r="F37" s="2348"/>
    </row>
  </sheetData>
  <mergeCells count="7">
    <mergeCell ref="B1:F1"/>
    <mergeCell ref="B2:F2"/>
    <mergeCell ref="B3:F3"/>
    <mergeCell ref="B4:F4"/>
    <mergeCell ref="C24:F24"/>
    <mergeCell ref="B25:F25"/>
    <mergeCell ref="B36:F36"/>
  </mergeCells>
  <hyperlinks>
    <hyperlink ref="E6" location="快递派渠道!A1" display="进入报价"/>
    <hyperlink ref="E12" location="'普船（美西）'!A1" display="进入报价"/>
    <hyperlink ref="E13" location="'普船（美中）'!A1" display="进入报价"/>
    <hyperlink ref="E14" location="'普船（美东）'!A1" display="进入报价"/>
    <hyperlink ref="E15" location="华东限时23!A1" display="进入报价"/>
    <hyperlink ref="E18" location="'华东限时18-美西'!A1" display="进入报价"/>
    <hyperlink ref="E19" location="'Z快线-美东'!A1" display="进入报价"/>
    <hyperlink ref="E22" location="至尊达系列!A1" display="进入报价"/>
    <hyperlink ref="E23" location="美森限时达!A1" display="进入报价"/>
    <hyperlink ref="E11" location="'特惠舱位-美东'!A1" display="进入报价"/>
    <hyperlink ref="E9" location="'特惠舱位-美西'!A1" display="进入报价"/>
    <hyperlink ref="E20" location="'华东限时18-美东'!A1" display="进入报价"/>
    <hyperlink ref="E7" location="'Z快线-美西'!A1" display="进入报价"/>
    <hyperlink ref="E8" location="'Z快线-US监管仓'!A1" display="进入报价"/>
    <hyperlink ref="E16" location="'华东限时23-US监管仓'!A1" display="进入报价"/>
    <hyperlink ref="E10" location="'特惠舱位-美西-US监管仓'!A1" display="进入报价"/>
    <hyperlink ref="E21" location="美国FBA大货中转头程!A1" display="进入报价"/>
    <hyperlink ref="E17" location="'华东限时23-一体化'!A1" display="进入报价"/>
  </hyperlinks>
  <pageMargins left="0.75" right="0.75" top="1" bottom="1" header="0.511805555555556" footer="0.511805555555556"/>
  <pageSetup paperSize="9" orientation="portrait" horizontalDpi="600" verticalDpi="6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autoPageBreaks="0"/>
  </sheetPr>
  <dimension ref="A2:L16"/>
  <sheetViews>
    <sheetView showGridLines="0" zoomScale="80" zoomScaleNormal="80" workbookViewId="0">
      <selection activeCell="B16" sqref="B16:H16"/>
    </sheetView>
  </sheetViews>
  <sheetFormatPr defaultColWidth="9" defaultRowHeight="14.4"/>
  <cols>
    <col min="1" max="1" width="6.25" customWidth="1"/>
    <col min="2" max="2" width="50.6296296296296" style="3" customWidth="1"/>
    <col min="3" max="3" width="11.3333333333333" style="3" customWidth="1"/>
    <col min="4" max="4" width="16" style="3" customWidth="1"/>
    <col min="5" max="5" width="18" style="3" customWidth="1"/>
    <col min="6" max="6" width="19.1018518518519" style="3" customWidth="1"/>
    <col min="7" max="7" width="16.6296296296296" style="3" customWidth="1"/>
    <col min="8" max="8" width="27.0277777777778" style="3" customWidth="1"/>
  </cols>
  <sheetData>
    <row r="2" ht="58" customHeight="1" spans="1:12">
      <c r="A2" s="57"/>
      <c r="B2" s="2227" t="s">
        <v>1</v>
      </c>
    </row>
    <row r="3" ht="32" customHeight="1" spans="1:12">
      <c r="B3" s="2297" t="s">
        <v>61</v>
      </c>
      <c r="C3" s="2283"/>
      <c r="D3" s="2283"/>
      <c r="E3" s="2283"/>
      <c r="F3" s="2283"/>
      <c r="G3" s="2283"/>
      <c r="H3" s="2298"/>
    </row>
    <row r="4" ht="59" customHeight="1" spans="1:12">
      <c r="B4" s="2299" t="s">
        <v>62</v>
      </c>
      <c r="C4" s="2300"/>
      <c r="D4" s="2300"/>
      <c r="E4" s="2300"/>
      <c r="F4" s="2300"/>
      <c r="G4" s="2300"/>
      <c r="H4" s="2301"/>
      <c r="I4" s="2285"/>
    </row>
    <row r="5" ht="59" customHeight="1" spans="1:12">
      <c r="B5" s="2302" t="s">
        <v>63</v>
      </c>
      <c r="C5" s="2303"/>
      <c r="D5" s="2303"/>
      <c r="E5" s="2303"/>
      <c r="F5" s="2303"/>
      <c r="G5" s="2303"/>
      <c r="H5" s="2304"/>
    </row>
    <row r="6" ht="59" customHeight="1" spans="1:12">
      <c r="B6" s="2305" t="s">
        <v>64</v>
      </c>
      <c r="C6" s="2306"/>
      <c r="D6" s="2306"/>
      <c r="E6" s="2306"/>
      <c r="F6" s="2306"/>
      <c r="G6" s="2306"/>
      <c r="H6" s="2307"/>
      <c r="L6" s="2308"/>
    </row>
    <row r="7" ht="59" customHeight="1" spans="1:12">
      <c r="B7" s="2309" t="s">
        <v>65</v>
      </c>
      <c r="C7" s="2310"/>
      <c r="D7" s="2310"/>
      <c r="E7" s="2310"/>
      <c r="F7" s="2310"/>
      <c r="G7" s="2310"/>
      <c r="H7" s="2311"/>
    </row>
    <row r="8" ht="59" customHeight="1" spans="1:12">
      <c r="B8" s="2305" t="s">
        <v>66</v>
      </c>
      <c r="C8" s="2306"/>
      <c r="D8" s="2306"/>
      <c r="E8" s="2306"/>
      <c r="F8" s="2306"/>
      <c r="G8" s="2306"/>
      <c r="H8" s="2307"/>
    </row>
    <row r="9" ht="39" customHeight="1" spans="1:12">
      <c r="B9" s="2309" t="s">
        <v>67</v>
      </c>
      <c r="C9" s="2310"/>
      <c r="D9" s="2310"/>
      <c r="E9" s="2310"/>
      <c r="F9" s="2310"/>
      <c r="G9" s="2310"/>
      <c r="H9" s="2311"/>
    </row>
    <row r="10" ht="59" customHeight="1" spans="1:12">
      <c r="B10" s="2312" t="s">
        <v>68</v>
      </c>
      <c r="C10" s="2313"/>
      <c r="D10" s="2313"/>
      <c r="E10" s="2313"/>
      <c r="F10" s="2313"/>
      <c r="G10" s="2313"/>
      <c r="H10" s="2314"/>
    </row>
    <row r="11" ht="39" customHeight="1" spans="1:12">
      <c r="B11" s="2309" t="s">
        <v>69</v>
      </c>
      <c r="C11" s="2310"/>
      <c r="D11" s="2310"/>
      <c r="E11" s="2310"/>
      <c r="F11" s="2310"/>
      <c r="G11" s="2310"/>
      <c r="H11" s="2311"/>
    </row>
    <row r="12" ht="89" customHeight="1" spans="1:12">
      <c r="B12" s="2312" t="s">
        <v>70</v>
      </c>
      <c r="C12" s="2315"/>
      <c r="D12" s="2315"/>
      <c r="E12" s="2315"/>
      <c r="F12" s="2315"/>
      <c r="G12" s="2315"/>
      <c r="H12" s="2316"/>
    </row>
    <row r="13" ht="37" customHeight="1" spans="1:12">
      <c r="B13" s="2309" t="s">
        <v>71</v>
      </c>
      <c r="C13" s="2310"/>
      <c r="D13" s="2310"/>
      <c r="E13" s="2310"/>
      <c r="F13" s="2310"/>
      <c r="G13" s="2310"/>
      <c r="H13" s="2311"/>
    </row>
    <row r="14" ht="37" customHeight="1" spans="1:12">
      <c r="B14" s="2312" t="s">
        <v>72</v>
      </c>
      <c r="C14" s="2313"/>
      <c r="D14" s="2313"/>
      <c r="E14" s="2313"/>
      <c r="F14" s="2313"/>
      <c r="G14" s="2313"/>
      <c r="H14" s="2314"/>
    </row>
    <row r="15" ht="121" customHeight="1" spans="1:12">
      <c r="B15" s="2317" t="s">
        <v>73</v>
      </c>
      <c r="C15" s="2318"/>
      <c r="D15" s="2318"/>
      <c r="E15" s="2318"/>
      <c r="F15" s="2318"/>
      <c r="G15" s="2318"/>
      <c r="H15" s="2319"/>
    </row>
    <row r="16" ht="209" customHeight="1" spans="1:12">
      <c r="B16" s="2312" t="s">
        <v>74</v>
      </c>
      <c r="C16" s="2313"/>
      <c r="D16" s="2313"/>
      <c r="E16" s="2313"/>
      <c r="F16" s="2313"/>
      <c r="G16" s="2313"/>
      <c r="H16" s="2314"/>
    </row>
  </sheetData>
  <mergeCells count="15">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s>
  <pageMargins left="0.699305555555556" right="0.699305555555556"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autoPageBreaks="0"/>
  </sheetPr>
  <dimension ref="A2:I34"/>
  <sheetViews>
    <sheetView showGridLines="0" zoomScale="80" zoomScaleNormal="80" workbookViewId="0">
      <selection activeCell="B13" sqref="B13:H13"/>
    </sheetView>
  </sheetViews>
  <sheetFormatPr defaultColWidth="9" defaultRowHeight="14.4"/>
  <cols>
    <col min="2" max="2" width="50.6296296296296" style="3" customWidth="1"/>
    <col min="3" max="3" width="11.3333333333333" style="3" customWidth="1"/>
    <col min="4" max="4" width="16" style="3" customWidth="1"/>
    <col min="5" max="5" width="18" style="3" customWidth="1"/>
    <col min="6" max="6" width="19.1018518518519" style="3" customWidth="1"/>
    <col min="7" max="7" width="45.8796296296296" style="3" customWidth="1"/>
    <col min="8" max="8" width="21.4444444444444" style="3" customWidth="1"/>
  </cols>
  <sheetData>
    <row r="2" ht="59" customHeight="1" spans="1:9">
      <c r="A2" s="57"/>
      <c r="B2" s="2227" t="s">
        <v>1</v>
      </c>
    </row>
    <row r="3" ht="45" customHeight="1" spans="1:9">
      <c r="B3" s="2282" t="s">
        <v>75</v>
      </c>
      <c r="C3" s="2283"/>
      <c r="D3" s="2283"/>
      <c r="E3" s="2283"/>
      <c r="F3" s="2283"/>
      <c r="G3" s="2283"/>
      <c r="H3" s="2284"/>
      <c r="I3" s="2285"/>
    </row>
    <row r="4" ht="30" customHeight="1" spans="1:9">
      <c r="B4" s="2286" t="s">
        <v>76</v>
      </c>
      <c r="C4" s="1410"/>
      <c r="D4" s="1410"/>
      <c r="E4" s="1410"/>
      <c r="F4" s="1410"/>
      <c r="G4" s="1410"/>
      <c r="H4" s="2287"/>
    </row>
    <row r="5" ht="30" customHeight="1" spans="1:9">
      <c r="B5" s="2288" t="s">
        <v>77</v>
      </c>
      <c r="C5" s="2254"/>
      <c r="D5" s="2254"/>
      <c r="E5" s="2254"/>
      <c r="F5" s="2254"/>
      <c r="G5" s="2254"/>
      <c r="H5" s="2289"/>
    </row>
    <row r="6" s="2281" customFormat="1" ht="33" customHeight="1" spans="1:9">
      <c r="B6" s="2290" t="s">
        <v>78</v>
      </c>
      <c r="C6" s="2254"/>
      <c r="D6" s="2254"/>
      <c r="E6" s="2254"/>
      <c r="F6" s="2254"/>
      <c r="G6" s="2254"/>
      <c r="H6" s="2289"/>
    </row>
    <row r="7" s="2281" customFormat="1" ht="33" customHeight="1" spans="1:9">
      <c r="B7" s="2290" t="s">
        <v>79</v>
      </c>
      <c r="C7" s="2254"/>
      <c r="D7" s="2254"/>
      <c r="E7" s="2254"/>
      <c r="F7" s="2254"/>
      <c r="G7" s="2254"/>
      <c r="H7" s="2289"/>
    </row>
    <row r="8" s="2281" customFormat="1" ht="33" customHeight="1" spans="1:9">
      <c r="B8" s="2290" t="s">
        <v>80</v>
      </c>
      <c r="C8" s="2254"/>
      <c r="D8" s="2254"/>
      <c r="E8" s="2254"/>
      <c r="F8" s="2254"/>
      <c r="G8" s="2254"/>
      <c r="H8" s="2289"/>
    </row>
    <row r="9" s="2281" customFormat="1" ht="33" customHeight="1" spans="1:9">
      <c r="B9" s="2290" t="s">
        <v>81</v>
      </c>
      <c r="C9" s="2254"/>
      <c r="D9" s="2254"/>
      <c r="E9" s="2254"/>
      <c r="F9" s="2254"/>
      <c r="G9" s="2254"/>
      <c r="H9" s="2289"/>
    </row>
    <row r="10" s="2281" customFormat="1" ht="33" customHeight="1" spans="1:9">
      <c r="B10" s="2290" t="s">
        <v>82</v>
      </c>
      <c r="C10" s="2254"/>
      <c r="D10" s="2254"/>
      <c r="E10" s="2254"/>
      <c r="F10" s="2254"/>
      <c r="G10" s="2254"/>
      <c r="H10" s="2289"/>
    </row>
    <row r="11" s="2281" customFormat="1" ht="33" customHeight="1" spans="1:9">
      <c r="B11" s="2290" t="s">
        <v>83</v>
      </c>
      <c r="C11" s="2254"/>
      <c r="D11" s="2254"/>
      <c r="E11" s="2254"/>
      <c r="F11" s="2254"/>
      <c r="G11" s="2254"/>
      <c r="H11" s="2289"/>
    </row>
    <row r="12" s="2281" customFormat="1" ht="33" customHeight="1" spans="1:9">
      <c r="B12" s="2290" t="s">
        <v>84</v>
      </c>
      <c r="C12" s="2254"/>
      <c r="D12" s="2254"/>
      <c r="E12" s="2254"/>
      <c r="F12" s="2254"/>
      <c r="G12" s="2254"/>
      <c r="H12" s="2289"/>
    </row>
    <row r="13" s="2281" customFormat="1" ht="33" customHeight="1" spans="1:9">
      <c r="B13" s="2291" t="s">
        <v>85</v>
      </c>
      <c r="C13" s="2292"/>
      <c r="D13" s="2292"/>
      <c r="E13" s="2292"/>
      <c r="F13" s="2292"/>
      <c r="G13" s="2292"/>
      <c r="H13" s="2293"/>
    </row>
    <row r="14" s="2281" customFormat="1" ht="33" customHeight="1" spans="1:9">
      <c r="B14" s="2291" t="s">
        <v>86</v>
      </c>
      <c r="C14" s="2292"/>
      <c r="D14" s="2292"/>
      <c r="E14" s="2292"/>
      <c r="F14" s="2292"/>
      <c r="G14" s="2292"/>
      <c r="H14" s="2293"/>
    </row>
    <row r="15" ht="30" customHeight="1" spans="1:9">
      <c r="B15" s="2288" t="s">
        <v>87</v>
      </c>
      <c r="C15" s="2254"/>
      <c r="D15" s="2254"/>
      <c r="E15" s="2254"/>
      <c r="F15" s="2254"/>
      <c r="G15" s="2254"/>
      <c r="H15" s="2289"/>
    </row>
    <row r="16" ht="52" customHeight="1" spans="1:9">
      <c r="B16" s="2290" t="s">
        <v>88</v>
      </c>
      <c r="C16" s="2254"/>
      <c r="D16" s="2254"/>
      <c r="E16" s="2254"/>
      <c r="F16" s="2254"/>
      <c r="G16" s="2254"/>
      <c r="H16" s="2289"/>
    </row>
    <row r="17" ht="52" customHeight="1" spans="2:8">
      <c r="B17" s="2290" t="s">
        <v>89</v>
      </c>
      <c r="C17" s="2254"/>
      <c r="D17" s="2254"/>
      <c r="E17" s="2254"/>
      <c r="F17" s="2254"/>
      <c r="G17" s="2254"/>
      <c r="H17" s="2289"/>
    </row>
    <row r="18" ht="52" customHeight="1" spans="2:8">
      <c r="B18" s="2290" t="s">
        <v>90</v>
      </c>
      <c r="C18" s="2254"/>
      <c r="D18" s="2254"/>
      <c r="E18" s="2254"/>
      <c r="F18" s="2254"/>
      <c r="G18" s="2254"/>
      <c r="H18" s="2289"/>
    </row>
    <row r="19" ht="52" customHeight="1" spans="2:8">
      <c r="B19" s="2290" t="s">
        <v>91</v>
      </c>
      <c r="C19" s="2254"/>
      <c r="D19" s="2254"/>
      <c r="E19" s="2254"/>
      <c r="F19" s="2254"/>
      <c r="G19" s="2254"/>
      <c r="H19" s="2289"/>
    </row>
    <row r="20" ht="52" customHeight="1" spans="2:8">
      <c r="B20" s="2290" t="s">
        <v>92</v>
      </c>
      <c r="C20" s="2254"/>
      <c r="D20" s="2254"/>
      <c r="E20" s="2254"/>
      <c r="F20" s="2254"/>
      <c r="G20" s="2254"/>
      <c r="H20" s="2289"/>
    </row>
    <row r="21" ht="52" customHeight="1" spans="2:8">
      <c r="B21" s="2290" t="s">
        <v>93</v>
      </c>
      <c r="C21" s="2254"/>
      <c r="D21" s="2254"/>
      <c r="E21" s="2254"/>
      <c r="F21" s="2254"/>
      <c r="G21" s="2254"/>
      <c r="H21" s="2289"/>
    </row>
    <row r="22" ht="30" customHeight="1" spans="2:8">
      <c r="B22" s="2288" t="s">
        <v>94</v>
      </c>
      <c r="C22" s="2254"/>
      <c r="D22" s="2254"/>
      <c r="E22" s="2254"/>
      <c r="F22" s="2254"/>
      <c r="G22" s="2254"/>
      <c r="H22" s="2289"/>
    </row>
    <row r="23" ht="29" customHeight="1" spans="2:8">
      <c r="B23" s="2290" t="s">
        <v>95</v>
      </c>
      <c r="C23" s="2254"/>
      <c r="D23" s="2254"/>
      <c r="E23" s="2254"/>
      <c r="F23" s="2254"/>
      <c r="G23" s="2254"/>
      <c r="H23" s="2289"/>
    </row>
    <row r="24" ht="29" customHeight="1" spans="2:8">
      <c r="B24" s="2290" t="s">
        <v>96</v>
      </c>
      <c r="C24" s="2254"/>
      <c r="D24" s="2254"/>
      <c r="E24" s="2254"/>
      <c r="F24" s="2254"/>
      <c r="G24" s="2254"/>
      <c r="H24" s="2289"/>
    </row>
    <row r="25" ht="29" customHeight="1" spans="2:8">
      <c r="B25" s="2290" t="s">
        <v>97</v>
      </c>
      <c r="C25" s="2254"/>
      <c r="D25" s="2254"/>
      <c r="E25" s="2254"/>
      <c r="F25" s="2254"/>
      <c r="G25" s="2254"/>
      <c r="H25" s="2289"/>
    </row>
    <row r="26" ht="116" customHeight="1" spans="2:8">
      <c r="B26" s="2290" t="s">
        <v>98</v>
      </c>
      <c r="C26" s="2254"/>
      <c r="D26" s="2254"/>
      <c r="E26" s="2254"/>
      <c r="F26" s="2254"/>
      <c r="G26" s="2254"/>
      <c r="H26" s="2289"/>
    </row>
    <row r="27" ht="102" customHeight="1" spans="2:8">
      <c r="B27" s="2290" t="s">
        <v>99</v>
      </c>
      <c r="C27" s="2254"/>
      <c r="D27" s="2254"/>
      <c r="E27" s="2254"/>
      <c r="F27" s="2254"/>
      <c r="G27" s="2254"/>
      <c r="H27" s="2289"/>
    </row>
    <row r="28" ht="165" customHeight="1" spans="2:8">
      <c r="B28" s="2290" t="s">
        <v>100</v>
      </c>
      <c r="C28" s="2254"/>
      <c r="D28" s="2254"/>
      <c r="E28" s="2254"/>
      <c r="F28" s="2254"/>
      <c r="G28" s="2254"/>
      <c r="H28" s="2289"/>
    </row>
    <row r="29" ht="35" customHeight="1" spans="2:8">
      <c r="B29" s="2290" t="s">
        <v>101</v>
      </c>
      <c r="C29" s="2254"/>
      <c r="D29" s="2254"/>
      <c r="E29" s="2254"/>
      <c r="F29" s="2254"/>
      <c r="G29" s="2254"/>
      <c r="H29" s="2289"/>
    </row>
    <row r="30" ht="35" customHeight="1" spans="2:8">
      <c r="B30" s="2290" t="s">
        <v>102</v>
      </c>
      <c r="C30" s="2254"/>
      <c r="D30" s="2254"/>
      <c r="E30" s="2254"/>
      <c r="F30" s="2254"/>
      <c r="G30" s="2254"/>
      <c r="H30" s="2289"/>
    </row>
    <row r="31" ht="30" customHeight="1" spans="2:8">
      <c r="B31" s="2288" t="s">
        <v>103</v>
      </c>
      <c r="C31" s="2254"/>
      <c r="D31" s="2254"/>
      <c r="E31" s="2254"/>
      <c r="F31" s="2254"/>
      <c r="G31" s="2254"/>
      <c r="H31" s="2289"/>
    </row>
    <row r="32" ht="54" customHeight="1" spans="2:8">
      <c r="B32" s="2290" t="s">
        <v>104</v>
      </c>
      <c r="C32" s="2254"/>
      <c r="D32" s="2254"/>
      <c r="E32" s="2254"/>
      <c r="F32" s="2254"/>
      <c r="G32" s="2254"/>
      <c r="H32" s="2289"/>
    </row>
    <row r="33" ht="111" customHeight="1" spans="2:8">
      <c r="B33" s="2294" t="s">
        <v>105</v>
      </c>
      <c r="C33" s="2295"/>
      <c r="D33" s="2295"/>
      <c r="E33" s="2295"/>
      <c r="F33" s="2295"/>
      <c r="G33" s="2295"/>
      <c r="H33" s="2296"/>
    </row>
    <row r="34" ht="14.25" customHeight="1"/>
  </sheetData>
  <mergeCells count="32">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B32:H32"/>
    <mergeCell ref="B33:H33"/>
  </mergeCells>
  <pageMargins left="0.699305555555556" right="0.699305555555556"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C000"/>
  </sheetPr>
  <dimension ref="A2:J48"/>
  <sheetViews>
    <sheetView showGridLines="0" zoomScale="70" zoomScaleNormal="70" workbookViewId="0">
      <pane ySplit="3" topLeftCell="A4" activePane="bottomLeft" state="frozen"/>
      <selection/>
      <selection pane="bottomLeft" activeCell="B4" sqref="B4"/>
    </sheetView>
  </sheetViews>
  <sheetFormatPr defaultColWidth="9" defaultRowHeight="17.4"/>
  <cols>
    <col min="1" max="1" width="20.212962962963" style="52" customWidth="1"/>
    <col min="2" max="2" width="37.3240740740741" style="52" customWidth="1"/>
    <col min="3" max="3" width="82.1388888888889" style="52" customWidth="1"/>
    <col min="4" max="4" width="15.3518518518519" style="52" customWidth="1"/>
    <col min="5" max="6" width="22.8611111111111" style="52" customWidth="1"/>
    <col min="7" max="7" width="46.25" style="52" customWidth="1"/>
    <col min="8" max="8" width="40.3518518518519" style="52" customWidth="1"/>
    <col min="9" max="16382" width="9" style="52" customWidth="1"/>
    <col min="16383" max="16384" width="9" style="52"/>
  </cols>
  <sheetData>
    <row r="2" ht="58" customHeight="1" spans="1:8">
      <c r="A2" s="2227" t="s">
        <v>1</v>
      </c>
      <c r="H2" s="2228"/>
    </row>
    <row r="3" s="2226" customFormat="1" ht="36" customHeight="1" spans="1:8">
      <c r="A3" s="2229" t="s">
        <v>106</v>
      </c>
      <c r="B3" s="2230" t="s">
        <v>107</v>
      </c>
      <c r="C3" s="2230" t="s">
        <v>108</v>
      </c>
      <c r="D3" s="2230" t="s">
        <v>109</v>
      </c>
      <c r="E3" s="2230" t="s">
        <v>110</v>
      </c>
      <c r="F3" s="2230" t="s">
        <v>111</v>
      </c>
      <c r="G3" s="2231" t="s">
        <v>112</v>
      </c>
      <c r="H3" s="2232" t="s">
        <v>113</v>
      </c>
    </row>
    <row r="4" ht="30" customHeight="1" spans="1:8">
      <c r="A4" s="2233" t="s">
        <v>114</v>
      </c>
      <c r="B4" s="2234" t="s">
        <v>50</v>
      </c>
      <c r="C4" s="2235" t="s">
        <v>115</v>
      </c>
      <c r="D4" s="2234" t="s">
        <v>116</v>
      </c>
      <c r="E4" s="2236" t="s">
        <v>117</v>
      </c>
      <c r="F4" s="2237" t="s">
        <v>118</v>
      </c>
      <c r="G4" s="2238" t="s">
        <v>119</v>
      </c>
      <c r="H4" s="2239" t="s">
        <v>120</v>
      </c>
    </row>
    <row r="5" ht="30" customHeight="1" spans="1:8">
      <c r="A5" s="1351"/>
      <c r="B5" s="2234" t="s">
        <v>121</v>
      </c>
      <c r="C5" s="1352"/>
      <c r="D5" s="2234" t="s">
        <v>122</v>
      </c>
      <c r="E5" s="1352"/>
      <c r="F5" s="1352"/>
      <c r="G5" s="2240"/>
      <c r="H5" s="2241"/>
    </row>
    <row r="6" ht="30" customHeight="1" spans="1:8">
      <c r="A6" s="1351"/>
      <c r="B6" s="2234" t="s">
        <v>42</v>
      </c>
      <c r="C6" s="1352"/>
      <c r="D6" s="2234" t="s">
        <v>122</v>
      </c>
      <c r="E6" s="1352"/>
      <c r="F6" s="1352"/>
      <c r="G6" s="2240"/>
      <c r="H6" s="2241"/>
    </row>
    <row r="7" ht="30" customHeight="1" spans="1:8">
      <c r="A7" s="1351"/>
      <c r="B7" s="2234" t="s">
        <v>45</v>
      </c>
      <c r="C7" s="1352"/>
      <c r="D7" s="2234" t="s">
        <v>122</v>
      </c>
      <c r="E7" s="1352"/>
      <c r="F7" s="1495"/>
      <c r="G7" s="2240"/>
      <c r="H7" s="2241"/>
    </row>
    <row r="8" ht="30" customHeight="1" spans="1:8">
      <c r="A8" s="1351"/>
      <c r="B8" s="2234" t="s">
        <v>123</v>
      </c>
      <c r="C8" s="1352"/>
      <c r="D8" s="2234" t="s">
        <v>122</v>
      </c>
      <c r="E8" s="1352"/>
      <c r="F8" s="2237" t="s">
        <v>124</v>
      </c>
      <c r="G8" s="2240"/>
      <c r="H8" s="2241"/>
    </row>
    <row r="9" ht="30" customHeight="1" spans="1:8">
      <c r="A9" s="1351"/>
      <c r="B9" s="2234" t="s">
        <v>34</v>
      </c>
      <c r="C9" s="1352"/>
      <c r="D9" s="2234" t="s">
        <v>122</v>
      </c>
      <c r="E9" s="1352"/>
      <c r="F9" s="1352"/>
      <c r="G9" s="2240"/>
      <c r="H9" s="2241"/>
    </row>
    <row r="10" ht="30" customHeight="1" spans="1:8">
      <c r="A10" s="1351"/>
      <c r="B10" s="2234" t="s">
        <v>37</v>
      </c>
      <c r="C10" s="1352"/>
      <c r="D10" s="2234" t="s">
        <v>122</v>
      </c>
      <c r="E10" s="1352"/>
      <c r="F10" s="1352"/>
      <c r="G10" s="2240"/>
      <c r="H10" s="2241"/>
    </row>
    <row r="11" ht="30" customHeight="1" spans="1:8">
      <c r="A11" s="1351"/>
      <c r="B11" s="2234" t="s">
        <v>38</v>
      </c>
      <c r="C11" s="1352"/>
      <c r="D11" s="2234" t="s">
        <v>122</v>
      </c>
      <c r="E11" s="1352"/>
      <c r="F11" s="1352"/>
      <c r="G11" s="2240"/>
      <c r="H11" s="2241"/>
    </row>
    <row r="12" ht="30" customHeight="1" spans="1:8">
      <c r="A12" s="1351"/>
      <c r="B12" s="2234" t="s">
        <v>20</v>
      </c>
      <c r="C12" s="1352"/>
      <c r="D12" s="2234" t="s">
        <v>122</v>
      </c>
      <c r="E12" s="1352"/>
      <c r="F12" s="1352"/>
      <c r="G12" s="2240"/>
      <c r="H12" s="2241"/>
    </row>
    <row r="13" ht="30" customHeight="1" spans="1:8">
      <c r="A13" s="1351"/>
      <c r="B13" s="2234" t="s">
        <v>23</v>
      </c>
      <c r="C13" s="1352"/>
      <c r="D13" s="2234" t="s">
        <v>122</v>
      </c>
      <c r="E13" s="1352"/>
      <c r="F13" s="1352"/>
      <c r="G13" s="2240"/>
      <c r="H13" s="2241"/>
    </row>
    <row r="14" ht="30" customHeight="1" spans="1:8">
      <c r="A14" s="1351"/>
      <c r="B14" s="2234" t="s">
        <v>24</v>
      </c>
      <c r="C14" s="1352"/>
      <c r="D14" s="2234" t="s">
        <v>122</v>
      </c>
      <c r="E14" s="1352"/>
      <c r="F14" s="1352"/>
      <c r="G14" s="2240"/>
      <c r="H14" s="2241"/>
    </row>
    <row r="15" ht="30" customHeight="1" spans="1:8">
      <c r="A15" s="1351"/>
      <c r="B15" s="2234" t="s">
        <v>15</v>
      </c>
      <c r="C15" s="1352"/>
      <c r="D15" s="2234" t="s">
        <v>122</v>
      </c>
      <c r="E15" s="1352"/>
      <c r="F15" s="1352"/>
      <c r="G15" s="2240"/>
      <c r="H15" s="2241"/>
    </row>
    <row r="16" ht="30" customHeight="1" spans="1:8">
      <c r="A16" s="1351"/>
      <c r="B16" s="2234" t="s">
        <v>19</v>
      </c>
      <c r="C16" s="1352"/>
      <c r="D16" s="2234" t="s">
        <v>122</v>
      </c>
      <c r="E16" s="1352"/>
      <c r="F16" s="1352"/>
      <c r="G16" s="2240"/>
      <c r="H16" s="2241"/>
    </row>
    <row r="17" ht="30" customHeight="1" spans="1:8">
      <c r="A17" s="1351"/>
      <c r="B17" s="2234" t="s">
        <v>125</v>
      </c>
      <c r="C17" s="1352"/>
      <c r="D17" s="2234" t="s">
        <v>122</v>
      </c>
      <c r="E17" s="1352"/>
      <c r="F17" s="1352"/>
      <c r="G17" s="2240"/>
      <c r="H17" s="2241"/>
    </row>
    <row r="18" ht="30" customHeight="1" spans="1:8">
      <c r="A18" s="1351"/>
      <c r="B18" s="2234" t="s">
        <v>126</v>
      </c>
      <c r="C18" s="1352"/>
      <c r="D18" s="2234" t="s">
        <v>122</v>
      </c>
      <c r="E18" s="1352"/>
      <c r="F18" s="1352"/>
      <c r="G18" s="2240"/>
      <c r="H18" s="2241"/>
    </row>
    <row r="19" ht="30" customHeight="1" spans="1:8">
      <c r="A19" s="1351"/>
      <c r="B19" s="2234" t="s">
        <v>127</v>
      </c>
      <c r="C19" s="1352"/>
      <c r="D19" s="2234" t="s">
        <v>122</v>
      </c>
      <c r="E19" s="1352"/>
      <c r="F19" s="1352"/>
      <c r="G19" s="2240"/>
      <c r="H19" s="2241"/>
    </row>
    <row r="20" ht="30" customHeight="1" spans="1:8">
      <c r="A20" s="1351"/>
      <c r="B20" s="2234" t="s">
        <v>128</v>
      </c>
      <c r="C20" s="1352"/>
      <c r="D20" s="2234" t="s">
        <v>122</v>
      </c>
      <c r="E20" s="1352"/>
      <c r="F20" s="1352"/>
      <c r="G20" s="2240"/>
      <c r="H20" s="2241"/>
    </row>
    <row r="21" ht="30" customHeight="1" spans="1:8">
      <c r="A21" s="1351"/>
      <c r="B21" s="2234" t="s">
        <v>129</v>
      </c>
      <c r="C21" s="1352"/>
      <c r="D21" s="2234" t="s">
        <v>122</v>
      </c>
      <c r="E21" s="1352"/>
      <c r="F21" s="1352"/>
      <c r="G21" s="2240"/>
      <c r="H21" s="2241"/>
    </row>
    <row r="22" ht="30" customHeight="1" spans="1:8">
      <c r="A22" s="1351"/>
      <c r="B22" s="2234" t="s">
        <v>130</v>
      </c>
      <c r="C22" s="1352"/>
      <c r="D22" s="2234" t="s">
        <v>122</v>
      </c>
      <c r="E22" s="1352"/>
      <c r="F22" s="1352"/>
      <c r="G22" s="2240"/>
      <c r="H22" s="2241"/>
    </row>
    <row r="23" ht="30" customHeight="1" spans="1:8">
      <c r="A23" s="1351"/>
      <c r="B23" s="2234" t="s">
        <v>131</v>
      </c>
      <c r="C23" s="1352"/>
      <c r="D23" s="2234" t="s">
        <v>122</v>
      </c>
      <c r="E23" s="1352"/>
      <c r="F23" s="1352"/>
      <c r="G23" s="2240"/>
      <c r="H23" s="2241"/>
    </row>
    <row r="24" ht="30" customHeight="1" spans="1:8">
      <c r="A24" s="1351"/>
      <c r="B24" s="2234" t="s">
        <v>132</v>
      </c>
      <c r="C24" s="1352"/>
      <c r="D24" s="2234" t="s">
        <v>122</v>
      </c>
      <c r="E24" s="1352"/>
      <c r="F24" s="1352"/>
      <c r="G24" s="2240"/>
      <c r="H24" s="2241"/>
    </row>
    <row r="25" ht="30" customHeight="1" spans="1:8">
      <c r="A25" s="2242"/>
      <c r="B25" s="2243" t="s">
        <v>46</v>
      </c>
      <c r="C25" s="2244"/>
      <c r="D25" s="2243" t="s">
        <v>122</v>
      </c>
      <c r="E25" s="2244"/>
      <c r="F25" s="2244"/>
      <c r="G25" s="2245"/>
      <c r="H25" s="2246"/>
    </row>
    <row r="26" ht="79" customHeight="1" spans="1:8">
      <c r="A26" s="2247"/>
      <c r="B26" s="2248" t="s">
        <v>133</v>
      </c>
      <c r="C26" s="2249" t="s">
        <v>134</v>
      </c>
      <c r="D26" s="2234" t="s">
        <v>122</v>
      </c>
      <c r="E26" s="2250" t="s">
        <v>117</v>
      </c>
      <c r="F26" s="2251" t="s">
        <v>118</v>
      </c>
      <c r="G26" s="2252" t="s">
        <v>135</v>
      </c>
    </row>
    <row r="27" ht="79" customHeight="1" spans="1:8">
      <c r="A27" s="2247"/>
      <c r="B27" s="2248" t="s">
        <v>136</v>
      </c>
      <c r="C27" s="2249"/>
      <c r="D27" s="2234" t="s">
        <v>122</v>
      </c>
      <c r="E27" s="2250"/>
      <c r="F27" s="1795"/>
      <c r="G27" s="2252"/>
    </row>
    <row r="28" ht="79" customHeight="1" spans="1:8">
      <c r="A28" s="2247"/>
      <c r="B28" s="2248" t="s">
        <v>137</v>
      </c>
      <c r="C28" s="2249"/>
      <c r="D28" s="2234" t="s">
        <v>122</v>
      </c>
      <c r="E28" s="2250"/>
      <c r="F28" s="1795"/>
      <c r="G28" s="2252"/>
    </row>
    <row r="29" ht="79" customHeight="1" spans="1:8">
      <c r="A29" s="2247"/>
      <c r="B29" s="2248" t="s">
        <v>138</v>
      </c>
      <c r="C29" s="2249"/>
      <c r="D29" s="2234" t="s">
        <v>122</v>
      </c>
      <c r="E29" s="2250"/>
      <c r="F29" s="1795"/>
      <c r="G29" s="2252"/>
    </row>
    <row r="30" ht="123" customHeight="1" spans="1:8">
      <c r="A30" s="2247"/>
      <c r="B30" s="2253" t="s">
        <v>139</v>
      </c>
      <c r="C30" s="2254"/>
      <c r="D30" s="2254"/>
      <c r="E30" s="2254"/>
      <c r="F30" s="2254"/>
      <c r="G30" s="2255"/>
    </row>
    <row r="31" ht="22.5" customHeight="1" spans="1:8">
      <c r="A31" s="2256"/>
      <c r="B31" s="2257" t="s">
        <v>140</v>
      </c>
      <c r="C31" s="2258"/>
      <c r="D31" s="2258"/>
      <c r="E31" s="2258"/>
      <c r="F31" s="2258"/>
      <c r="G31" s="2259"/>
    </row>
    <row r="32" ht="33" customHeight="1" spans="1:8">
      <c r="A32" s="2260" t="s">
        <v>141</v>
      </c>
      <c r="B32" s="2261"/>
      <c r="C32" s="2261"/>
      <c r="D32" s="2261"/>
      <c r="E32" s="2261"/>
      <c r="F32" s="2261"/>
      <c r="G32" s="2262"/>
    </row>
    <row r="33" ht="35" customHeight="1" spans="1:10">
      <c r="A33" s="2263" t="s">
        <v>142</v>
      </c>
      <c r="B33" s="2264"/>
      <c r="C33" s="2264"/>
      <c r="D33" s="2264"/>
      <c r="E33" s="2264"/>
      <c r="F33" s="2264"/>
      <c r="G33" s="2265"/>
    </row>
    <row r="34" ht="22.5" customHeight="1" spans="1:10">
      <c r="A34" s="2266" t="s">
        <v>143</v>
      </c>
      <c r="B34" s="2258"/>
      <c r="C34" s="2258"/>
      <c r="D34" s="2258"/>
      <c r="E34" s="2258"/>
      <c r="F34" s="2258"/>
      <c r="G34" s="2259"/>
    </row>
    <row r="35" ht="108" customHeight="1" spans="1:10">
      <c r="A35" s="2267" t="s">
        <v>144</v>
      </c>
      <c r="B35" s="2188"/>
      <c r="C35" s="2188"/>
      <c r="D35" s="2188"/>
      <c r="E35" s="2188"/>
      <c r="F35" s="2188"/>
      <c r="G35" s="2189"/>
    </row>
    <row r="36" ht="33" customHeight="1" spans="1:10">
      <c r="A36" s="2268" t="s">
        <v>145</v>
      </c>
      <c r="B36" s="512"/>
      <c r="C36" s="512"/>
      <c r="D36" s="512"/>
      <c r="E36" s="512"/>
      <c r="F36" s="512"/>
      <c r="G36" s="511"/>
    </row>
    <row r="37" ht="33" customHeight="1" spans="1:10">
      <c r="A37" s="2269" t="s">
        <v>146</v>
      </c>
      <c r="B37" s="512"/>
      <c r="C37" s="512"/>
      <c r="D37" s="512"/>
      <c r="E37" s="512"/>
      <c r="F37" s="512"/>
      <c r="G37" s="511"/>
    </row>
    <row r="38" ht="33" customHeight="1" spans="1:10">
      <c r="A38" s="2269" t="s">
        <v>147</v>
      </c>
      <c r="B38" s="512"/>
      <c r="C38" s="512"/>
      <c r="D38" s="512"/>
      <c r="E38" s="512"/>
      <c r="F38" s="512"/>
      <c r="G38" s="511"/>
    </row>
    <row r="39" ht="33" customHeight="1" spans="1:10">
      <c r="A39" s="2268" t="s">
        <v>148</v>
      </c>
      <c r="B39" s="512"/>
      <c r="C39" s="512"/>
      <c r="D39" s="512"/>
      <c r="E39" s="512"/>
      <c r="F39" s="512"/>
      <c r="G39" s="511"/>
    </row>
    <row r="40" ht="33" customHeight="1" spans="1:10">
      <c r="A40" s="2268" t="s">
        <v>149</v>
      </c>
      <c r="B40" s="512"/>
      <c r="C40" s="512"/>
      <c r="D40" s="512"/>
      <c r="E40" s="512"/>
      <c r="F40" s="512"/>
      <c r="G40" s="511"/>
    </row>
    <row r="41" ht="33" customHeight="1" spans="1:10">
      <c r="A41" s="2268" t="s">
        <v>150</v>
      </c>
      <c r="B41" s="512"/>
      <c r="C41" s="512"/>
      <c r="D41" s="512"/>
      <c r="E41" s="512"/>
      <c r="F41" s="512"/>
      <c r="G41" s="511"/>
    </row>
    <row r="42" ht="33" customHeight="1" spans="1:10">
      <c r="A42" s="2268" t="s">
        <v>151</v>
      </c>
      <c r="B42" s="512"/>
      <c r="C42" s="512"/>
      <c r="D42" s="512"/>
      <c r="E42" s="512"/>
      <c r="F42" s="512"/>
      <c r="G42" s="511"/>
    </row>
    <row r="43" ht="34" customHeight="1" spans="1:10">
      <c r="A43" s="2270" t="s">
        <v>152</v>
      </c>
      <c r="B43" s="2271"/>
      <c r="C43" s="2271"/>
      <c r="D43" s="2271"/>
      <c r="E43" s="2271"/>
      <c r="F43" s="2271"/>
      <c r="G43" s="2272"/>
    </row>
    <row r="44" customFormat="1" ht="58" customHeight="1" spans="1:10">
      <c r="A44" s="2273" t="s">
        <v>153</v>
      </c>
      <c r="B44" s="2274"/>
      <c r="C44" s="2274"/>
      <c r="D44" s="2274"/>
      <c r="E44" s="2274"/>
      <c r="F44" s="2274"/>
      <c r="G44" s="2275"/>
      <c r="I44" s="52"/>
      <c r="J44" s="52"/>
    </row>
    <row r="45" ht="215" customHeight="1" spans="1:10">
      <c r="A45" s="2276" t="s">
        <v>154</v>
      </c>
      <c r="B45" s="2277"/>
      <c r="C45" s="2277"/>
      <c r="D45" s="2277"/>
      <c r="E45" s="2277"/>
      <c r="F45" s="2277"/>
      <c r="G45" s="2278"/>
    </row>
    <row r="46" ht="81" customHeight="1" spans="1:10">
      <c r="A46" s="2276" t="s">
        <v>155</v>
      </c>
      <c r="B46" s="2277"/>
      <c r="C46" s="2277"/>
      <c r="D46" s="2277"/>
      <c r="E46" s="2277"/>
      <c r="F46" s="2277"/>
      <c r="G46" s="2278"/>
    </row>
    <row r="47" s="1616" customFormat="1" ht="32" customHeight="1" spans="1:10">
      <c r="A47" s="2276" t="s">
        <v>156</v>
      </c>
      <c r="B47" s="2277"/>
      <c r="C47" s="2277"/>
      <c r="D47" s="2277"/>
      <c r="E47" s="2277"/>
      <c r="F47" s="2277"/>
      <c r="G47" s="2278"/>
      <c r="I47" s="2279"/>
      <c r="J47" s="2280"/>
    </row>
    <row r="48" s="1616" customFormat="1" ht="32" customHeight="1" spans="1:10">
      <c r="A48" s="2276" t="s">
        <v>157</v>
      </c>
      <c r="B48" s="2277"/>
      <c r="C48" s="2277"/>
      <c r="D48" s="2277"/>
      <c r="E48" s="2277"/>
      <c r="F48" s="2277"/>
      <c r="G48" s="2278"/>
      <c r="I48" s="2279"/>
      <c r="J48" s="2280"/>
    </row>
  </sheetData>
  <mergeCells count="32">
    <mergeCell ref="A2:G2"/>
    <mergeCell ref="B30:G30"/>
    <mergeCell ref="B31:G31"/>
    <mergeCell ref="A32:G32"/>
    <mergeCell ref="A33:G33"/>
    <mergeCell ref="A34:G34"/>
    <mergeCell ref="A35:G35"/>
    <mergeCell ref="A36:G36"/>
    <mergeCell ref="A37:G37"/>
    <mergeCell ref="A38:G38"/>
    <mergeCell ref="A39:G39"/>
    <mergeCell ref="A40:G40"/>
    <mergeCell ref="A41:G41"/>
    <mergeCell ref="A42:G42"/>
    <mergeCell ref="A43:G43"/>
    <mergeCell ref="A44:G44"/>
    <mergeCell ref="A45:G45"/>
    <mergeCell ref="A46:G46"/>
    <mergeCell ref="A47:G47"/>
    <mergeCell ref="A48:G48"/>
    <mergeCell ref="A4:A25"/>
    <mergeCell ref="A26:A31"/>
    <mergeCell ref="C4:C25"/>
    <mergeCell ref="C26:C29"/>
    <mergeCell ref="E4:E25"/>
    <mergeCell ref="E26:E29"/>
    <mergeCell ref="F4:F7"/>
    <mergeCell ref="F8:F25"/>
    <mergeCell ref="F27:F29"/>
    <mergeCell ref="G4:G25"/>
    <mergeCell ref="G26:G29"/>
    <mergeCell ref="H4:H25"/>
  </mergeCells>
  <hyperlinks>
    <hyperlink ref="B31" location="'美国UPS&amp;FEDEX 额外费用'!A1" display="美国UPS&amp;FEDEX 额外费用"/>
  </hyperlinks>
  <pageMargins left="0.75" right="0.75" top="1" bottom="1" header="0.5" footer="0.5"/>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FFFF00"/>
    <pageSetUpPr autoPageBreaks="0"/>
  </sheetPr>
  <dimension ref="A1:F53"/>
  <sheetViews>
    <sheetView showGridLines="0" zoomScale="80" zoomScaleNormal="80" workbookViewId="0">
      <pane ySplit="3" topLeftCell="A4" activePane="bottomLeft" state="frozen"/>
      <selection/>
      <selection pane="bottomLeft" activeCell="A5" sqref="A5"/>
    </sheetView>
  </sheetViews>
  <sheetFormatPr defaultColWidth="8.87962962962963" defaultRowHeight="17.4" outlineLevelCol="5"/>
  <cols>
    <col min="1" max="1" width="22.037037037037" style="52" customWidth="1"/>
    <col min="2" max="2" width="38.7592592592593" style="52" customWidth="1"/>
    <col min="3" max="3" width="50.6296296296296" style="52" customWidth="1"/>
    <col min="4" max="4" width="22.6481481481481" style="52" customWidth="1"/>
    <col min="5" max="5" width="17.1851851851852" style="52" customWidth="1"/>
    <col min="6" max="6" width="63.5925925925926" style="52" customWidth="1"/>
    <col min="7" max="16384" width="8.87962962962963" style="52" customWidth="1"/>
  </cols>
  <sheetData>
    <row r="1" ht="15" customHeight="1" spans="1:6">
      <c r="A1" s="2181"/>
      <c r="B1" s="2182"/>
      <c r="C1" s="2182"/>
      <c r="D1" s="2182"/>
      <c r="E1" s="2182"/>
      <c r="F1" s="2183"/>
    </row>
    <row r="2" s="52" customFormat="1" ht="71" customHeight="1" spans="1:6">
      <c r="A2" s="2184" t="s">
        <v>1</v>
      </c>
      <c r="B2" s="2185"/>
      <c r="C2" s="2185"/>
      <c r="D2" s="2185"/>
      <c r="E2" s="2185"/>
      <c r="F2" s="2186"/>
    </row>
    <row r="3" s="52" customFormat="1" ht="42" customHeight="1" spans="1:6">
      <c r="A3" s="2187" t="s">
        <v>158</v>
      </c>
      <c r="B3" s="2188"/>
      <c r="C3" s="2188"/>
      <c r="D3" s="2188"/>
      <c r="E3" s="2188"/>
      <c r="F3" s="2189"/>
    </row>
    <row r="4" s="548" customFormat="1" ht="37" customHeight="1" spans="1:6">
      <c r="A4" s="2190" t="s">
        <v>159</v>
      </c>
      <c r="B4" s="2191" t="s">
        <v>160</v>
      </c>
      <c r="C4" s="2191" t="s">
        <v>161</v>
      </c>
      <c r="D4" s="2191" t="s">
        <v>162</v>
      </c>
      <c r="E4" s="2191" t="s">
        <v>163</v>
      </c>
      <c r="F4" s="2192" t="s">
        <v>164</v>
      </c>
    </row>
    <row r="5" s="2179" customFormat="1" ht="140" customHeight="1" spans="1:6">
      <c r="A5" s="2193" t="s">
        <v>165</v>
      </c>
      <c r="B5" s="2194" t="s">
        <v>166</v>
      </c>
      <c r="C5" s="2195" t="s">
        <v>167</v>
      </c>
      <c r="D5" s="512"/>
      <c r="E5" s="512"/>
      <c r="F5" s="511"/>
    </row>
    <row r="6" s="2179" customFormat="1" ht="43" customHeight="1" spans="1:6">
      <c r="A6" s="2196" t="s">
        <v>168</v>
      </c>
      <c r="B6" s="2197" t="s">
        <v>169</v>
      </c>
      <c r="C6" s="2198" t="s">
        <v>170</v>
      </c>
      <c r="D6" s="2197" t="s">
        <v>171</v>
      </c>
      <c r="E6" s="2199">
        <v>0</v>
      </c>
      <c r="F6" s="2200" t="s">
        <v>172</v>
      </c>
    </row>
    <row r="7" s="2179" customFormat="1" ht="43" customHeight="1" spans="1:6">
      <c r="A7" s="497"/>
      <c r="B7" s="2197" t="s">
        <v>169</v>
      </c>
      <c r="C7" s="2198" t="s">
        <v>173</v>
      </c>
      <c r="D7" s="2197" t="s">
        <v>174</v>
      </c>
      <c r="E7" s="2197" t="s">
        <v>175</v>
      </c>
      <c r="F7" s="511"/>
    </row>
    <row r="8" s="2179" customFormat="1" ht="43" customHeight="1" spans="1:6">
      <c r="A8" s="497"/>
      <c r="B8" s="2197" t="s">
        <v>169</v>
      </c>
      <c r="C8" s="2198" t="s">
        <v>176</v>
      </c>
      <c r="D8" s="512"/>
      <c r="E8" s="512"/>
      <c r="F8" s="511"/>
    </row>
    <row r="9" s="2179" customFormat="1" ht="42" customHeight="1" spans="1:6">
      <c r="A9" s="2201" t="s">
        <v>177</v>
      </c>
      <c r="B9" s="2202" t="s">
        <v>178</v>
      </c>
      <c r="C9" s="2202" t="s">
        <v>179</v>
      </c>
      <c r="D9" s="2202" t="s">
        <v>180</v>
      </c>
      <c r="E9" s="2203" t="s">
        <v>181</v>
      </c>
      <c r="F9" s="2204" t="s">
        <v>182</v>
      </c>
    </row>
    <row r="10" s="2179" customFormat="1" ht="42" customHeight="1" spans="1:6">
      <c r="A10" s="497"/>
      <c r="B10" s="2203" t="s">
        <v>183</v>
      </c>
      <c r="C10" s="2203" t="s">
        <v>184</v>
      </c>
      <c r="D10" s="2203" t="s">
        <v>185</v>
      </c>
      <c r="E10" s="2203" t="s">
        <v>181</v>
      </c>
      <c r="F10" s="2204" t="s">
        <v>186</v>
      </c>
    </row>
    <row r="11" s="2179" customFormat="1" ht="67" customHeight="1" spans="1:6">
      <c r="A11" s="497"/>
      <c r="B11" s="2202" t="s">
        <v>187</v>
      </c>
      <c r="C11" s="2202" t="s">
        <v>188</v>
      </c>
      <c r="D11" s="2202" t="s">
        <v>180</v>
      </c>
      <c r="E11" s="2203" t="s">
        <v>181</v>
      </c>
      <c r="F11" s="2205" t="s">
        <v>189</v>
      </c>
    </row>
    <row r="12" s="2179" customFormat="1" ht="54" customHeight="1" spans="1:6">
      <c r="A12" s="497"/>
      <c r="B12" s="2202" t="s">
        <v>190</v>
      </c>
      <c r="C12" s="2202" t="s">
        <v>191</v>
      </c>
      <c r="D12" s="2202" t="s">
        <v>180</v>
      </c>
      <c r="E12" s="2203" t="s">
        <v>181</v>
      </c>
      <c r="F12" s="2204" t="s">
        <v>192</v>
      </c>
    </row>
    <row r="13" s="2179" customFormat="1" ht="42" customHeight="1" spans="1:6">
      <c r="A13" s="497"/>
      <c r="B13" s="2202" t="s">
        <v>193</v>
      </c>
      <c r="C13" s="2202" t="s">
        <v>194</v>
      </c>
      <c r="D13" s="2202" t="s">
        <v>180</v>
      </c>
      <c r="E13" s="2203" t="s">
        <v>181</v>
      </c>
      <c r="F13" s="2204" t="s">
        <v>195</v>
      </c>
    </row>
    <row r="14" s="2179" customFormat="1" ht="42" customHeight="1" spans="1:6">
      <c r="A14" s="497"/>
      <c r="B14" s="2202" t="s">
        <v>196</v>
      </c>
      <c r="C14" s="2202" t="s">
        <v>197</v>
      </c>
      <c r="D14" s="2202" t="s">
        <v>180</v>
      </c>
      <c r="E14" s="2203" t="s">
        <v>181</v>
      </c>
      <c r="F14" s="2206" t="s">
        <v>198</v>
      </c>
    </row>
    <row r="15" s="2179" customFormat="1" ht="42" customHeight="1" spans="1:6">
      <c r="A15" s="497"/>
      <c r="B15" s="2203" t="s">
        <v>199</v>
      </c>
      <c r="C15" s="2203" t="s">
        <v>200</v>
      </c>
      <c r="D15" s="2203" t="s">
        <v>185</v>
      </c>
      <c r="E15" s="2203" t="s">
        <v>181</v>
      </c>
      <c r="F15" s="2207" t="s">
        <v>201</v>
      </c>
    </row>
    <row r="16" s="2179" customFormat="1" ht="42" customHeight="1" spans="1:6">
      <c r="A16" s="497"/>
      <c r="B16" s="2202" t="s">
        <v>202</v>
      </c>
      <c r="C16" s="2202" t="s">
        <v>203</v>
      </c>
      <c r="D16" s="2202" t="s">
        <v>180</v>
      </c>
      <c r="E16" s="2203" t="s">
        <v>181</v>
      </c>
      <c r="F16" s="2206" t="s">
        <v>204</v>
      </c>
    </row>
    <row r="17" s="2179" customFormat="1" ht="42" customHeight="1" spans="1:6">
      <c r="A17" s="2193" t="s">
        <v>205</v>
      </c>
      <c r="B17" s="2194" t="s">
        <v>206</v>
      </c>
      <c r="C17" s="2208" t="s">
        <v>207</v>
      </c>
      <c r="D17" s="2194" t="s">
        <v>208</v>
      </c>
      <c r="E17" s="2194" t="s">
        <v>208</v>
      </c>
      <c r="F17" s="2209" t="s">
        <v>209</v>
      </c>
    </row>
    <row r="18" s="2179" customFormat="1" ht="42" customHeight="1" spans="1:6">
      <c r="A18" s="497"/>
      <c r="B18" s="2194" t="s">
        <v>206</v>
      </c>
      <c r="C18" s="2208" t="s">
        <v>210</v>
      </c>
      <c r="D18" s="2194" t="s">
        <v>211</v>
      </c>
      <c r="E18" s="2194" t="s">
        <v>181</v>
      </c>
      <c r="F18" s="2209" t="s">
        <v>212</v>
      </c>
    </row>
    <row r="19" s="2179" customFormat="1" ht="42" customHeight="1" spans="1:6">
      <c r="A19" s="2210" t="s">
        <v>213</v>
      </c>
      <c r="B19" s="2203" t="s">
        <v>214</v>
      </c>
      <c r="C19" s="2211" t="s">
        <v>215</v>
      </c>
      <c r="D19" s="2203" t="s">
        <v>216</v>
      </c>
      <c r="E19" s="2203" t="s">
        <v>181</v>
      </c>
      <c r="F19" s="2207" t="s">
        <v>217</v>
      </c>
    </row>
    <row r="20" s="2179" customFormat="1" ht="42" customHeight="1" spans="1:6">
      <c r="A20" s="497"/>
      <c r="B20" s="2203" t="s">
        <v>218</v>
      </c>
      <c r="C20" s="2211" t="s">
        <v>219</v>
      </c>
      <c r="D20" s="2203" t="s">
        <v>216</v>
      </c>
      <c r="E20" s="2203" t="s">
        <v>220</v>
      </c>
      <c r="F20" s="2207" t="s">
        <v>221</v>
      </c>
    </row>
    <row r="21" s="2179" customFormat="1" ht="42" customHeight="1" spans="1:6">
      <c r="A21" s="2193" t="s">
        <v>222</v>
      </c>
      <c r="B21" s="2194" t="s">
        <v>223</v>
      </c>
      <c r="C21" s="2194" t="s">
        <v>224</v>
      </c>
      <c r="D21" s="2194" t="s">
        <v>225</v>
      </c>
      <c r="E21" s="2197" t="s">
        <v>181</v>
      </c>
      <c r="F21" s="2212" t="s">
        <v>226</v>
      </c>
    </row>
    <row r="22" s="2179" customFormat="1" ht="42" customHeight="1" spans="1:6">
      <c r="A22" s="497"/>
      <c r="B22" s="2194" t="s">
        <v>227</v>
      </c>
      <c r="C22" s="2194" t="s">
        <v>224</v>
      </c>
      <c r="D22" s="2194" t="s">
        <v>228</v>
      </c>
      <c r="E22" s="2197" t="s">
        <v>181</v>
      </c>
      <c r="F22" s="2212" t="s">
        <v>229</v>
      </c>
    </row>
    <row r="23" s="2179" customFormat="1" ht="42" customHeight="1" spans="1:6">
      <c r="A23" s="497"/>
      <c r="B23" s="2194" t="s">
        <v>230</v>
      </c>
      <c r="C23" s="2194" t="s">
        <v>231</v>
      </c>
      <c r="D23" s="2194" t="s">
        <v>216</v>
      </c>
      <c r="E23" s="2197" t="s">
        <v>181</v>
      </c>
      <c r="F23" s="2209" t="s">
        <v>232</v>
      </c>
    </row>
    <row r="24" s="2179" customFormat="1" ht="42" customHeight="1" spans="1:6">
      <c r="A24" s="497"/>
      <c r="B24" s="2208" t="s">
        <v>233</v>
      </c>
      <c r="C24" s="2194" t="s">
        <v>234</v>
      </c>
      <c r="D24" s="2197" t="s">
        <v>235</v>
      </c>
      <c r="E24" s="2197" t="s">
        <v>181</v>
      </c>
      <c r="F24" s="2209" t="s">
        <v>236</v>
      </c>
    </row>
    <row r="25" s="2179" customFormat="1" ht="42" customHeight="1" spans="1:6">
      <c r="A25" s="497"/>
      <c r="B25" s="2194" t="s">
        <v>237</v>
      </c>
      <c r="C25" s="2194" t="s">
        <v>238</v>
      </c>
      <c r="D25" s="2194" t="s">
        <v>239</v>
      </c>
      <c r="E25" s="2197" t="s">
        <v>181</v>
      </c>
      <c r="F25" s="2209" t="s">
        <v>232</v>
      </c>
    </row>
    <row r="26" s="2179" customFormat="1" ht="42" customHeight="1" spans="1:6">
      <c r="A26" s="2201" t="s">
        <v>240</v>
      </c>
      <c r="B26" s="2202" t="s">
        <v>241</v>
      </c>
      <c r="C26" s="2202" t="s">
        <v>242</v>
      </c>
      <c r="D26" s="2202" t="s">
        <v>243</v>
      </c>
      <c r="E26" s="2203" t="s">
        <v>244</v>
      </c>
      <c r="F26" s="2204" t="s">
        <v>245</v>
      </c>
    </row>
    <row r="27" s="2179" customFormat="1" ht="42" customHeight="1" spans="1:6">
      <c r="A27" s="497"/>
      <c r="B27" s="2202" t="s">
        <v>246</v>
      </c>
      <c r="C27" s="2202" t="s">
        <v>242</v>
      </c>
      <c r="D27" s="2202" t="s">
        <v>247</v>
      </c>
      <c r="E27" s="2203" t="s">
        <v>248</v>
      </c>
      <c r="F27" s="2204" t="s">
        <v>249</v>
      </c>
    </row>
    <row r="28" s="2179" customFormat="1" ht="42" customHeight="1" spans="1:6">
      <c r="A28" s="497"/>
      <c r="B28" s="2202" t="s">
        <v>250</v>
      </c>
      <c r="C28" s="2202" t="s">
        <v>251</v>
      </c>
      <c r="D28" s="2202" t="s">
        <v>185</v>
      </c>
      <c r="E28" s="2203" t="s">
        <v>185</v>
      </c>
      <c r="F28" s="2206" t="s">
        <v>252</v>
      </c>
    </row>
    <row r="29" s="2179" customFormat="1" ht="42" customHeight="1" spans="1:6">
      <c r="A29" s="497"/>
      <c r="B29" s="2202" t="s">
        <v>253</v>
      </c>
      <c r="C29" s="2202" t="s">
        <v>254</v>
      </c>
      <c r="D29" s="2202" t="s">
        <v>255</v>
      </c>
      <c r="E29" s="2203" t="s">
        <v>181</v>
      </c>
      <c r="F29" s="2206" t="s">
        <v>256</v>
      </c>
    </row>
    <row r="30" s="2179" customFormat="1" ht="42" customHeight="1" spans="1:6">
      <c r="A30" s="497"/>
      <c r="B30" s="2202" t="s">
        <v>257</v>
      </c>
      <c r="C30" s="2202" t="s">
        <v>258</v>
      </c>
      <c r="D30" s="2202" t="s">
        <v>259</v>
      </c>
      <c r="E30" s="2203" t="s">
        <v>259</v>
      </c>
      <c r="F30" s="2206" t="s">
        <v>260</v>
      </c>
    </row>
    <row r="31" s="2179" customFormat="1" ht="42" customHeight="1" spans="1:6">
      <c r="A31" s="497"/>
      <c r="B31" s="2203" t="s">
        <v>261</v>
      </c>
      <c r="C31" s="2203" t="s">
        <v>262</v>
      </c>
      <c r="D31" s="2203" t="s">
        <v>185</v>
      </c>
      <c r="E31" s="2203" t="s">
        <v>185</v>
      </c>
      <c r="F31" s="2207" t="s">
        <v>263</v>
      </c>
    </row>
    <row r="32" s="2179" customFormat="1" ht="42" customHeight="1" spans="1:6">
      <c r="A32" s="497"/>
      <c r="B32" s="2202" t="s">
        <v>264</v>
      </c>
      <c r="C32" s="2202" t="s">
        <v>265</v>
      </c>
      <c r="D32" s="2202" t="s">
        <v>216</v>
      </c>
      <c r="E32" s="2202" t="s">
        <v>181</v>
      </c>
      <c r="F32" s="2206" t="s">
        <v>266</v>
      </c>
    </row>
    <row r="33" s="2179" customFormat="1" ht="42" customHeight="1" spans="1:6">
      <c r="A33" s="497"/>
      <c r="B33" s="2202" t="s">
        <v>267</v>
      </c>
      <c r="C33" s="2202" t="s">
        <v>268</v>
      </c>
      <c r="D33" s="2202" t="s">
        <v>269</v>
      </c>
      <c r="E33" s="2202" t="s">
        <v>181</v>
      </c>
      <c r="F33" s="2206" t="s">
        <v>266</v>
      </c>
    </row>
    <row r="34" s="2179" customFormat="1" ht="42" customHeight="1" spans="1:6">
      <c r="A34" s="2213" t="s">
        <v>270</v>
      </c>
      <c r="B34" s="512"/>
      <c r="C34" s="512"/>
      <c r="D34" s="512"/>
      <c r="E34" s="512"/>
      <c r="F34" s="511"/>
    </row>
    <row r="35" ht="47" customHeight="1" spans="1:6">
      <c r="A35" s="2214" t="s">
        <v>271</v>
      </c>
      <c r="B35" s="512"/>
      <c r="C35" s="512"/>
      <c r="D35" s="512"/>
      <c r="E35" s="512"/>
      <c r="F35" s="511"/>
    </row>
    <row r="36" s="2180" customFormat="1" ht="123" customHeight="1" spans="1:6">
      <c r="A36" s="2215" t="s">
        <v>272</v>
      </c>
      <c r="B36" s="512"/>
      <c r="C36" s="512"/>
      <c r="D36" s="512"/>
      <c r="E36" s="512"/>
      <c r="F36" s="511"/>
    </row>
    <row r="37" s="2180" customFormat="1" ht="141" customHeight="1" spans="1:6">
      <c r="A37" s="2215" t="s">
        <v>273</v>
      </c>
      <c r="B37" s="512"/>
      <c r="C37" s="512"/>
      <c r="D37" s="512"/>
      <c r="E37" s="512"/>
      <c r="F37" s="511"/>
    </row>
    <row r="38" s="2180" customFormat="1" ht="141" customHeight="1" spans="1:6">
      <c r="A38" s="2216" t="s">
        <v>274</v>
      </c>
      <c r="B38" s="512"/>
      <c r="C38" s="512"/>
      <c r="D38" s="512"/>
      <c r="E38" s="512"/>
      <c r="F38" s="511"/>
    </row>
    <row r="39" s="2180" customFormat="1" ht="141" customHeight="1" spans="1:6">
      <c r="A39" s="2215" t="s">
        <v>275</v>
      </c>
      <c r="B39" s="512"/>
      <c r="C39" s="512"/>
      <c r="D39" s="512"/>
      <c r="E39" s="512"/>
      <c r="F39" s="511"/>
    </row>
    <row r="40" s="2180" customFormat="1" ht="141" customHeight="1" spans="1:6">
      <c r="A40" s="2216" t="s">
        <v>276</v>
      </c>
      <c r="B40" s="512"/>
      <c r="C40" s="512"/>
      <c r="D40" s="512"/>
      <c r="E40" s="512"/>
      <c r="F40" s="511"/>
    </row>
    <row r="41" s="2180" customFormat="1" ht="141" customHeight="1" spans="1:6">
      <c r="A41" s="2215" t="s">
        <v>277</v>
      </c>
      <c r="B41" s="2217"/>
      <c r="C41" s="2217"/>
      <c r="D41" s="2217"/>
      <c r="E41" s="2217"/>
      <c r="F41" s="2218"/>
    </row>
    <row r="42" s="2180" customFormat="1" ht="141" customHeight="1" spans="1:6">
      <c r="A42" s="2216" t="s">
        <v>278</v>
      </c>
      <c r="B42" s="512"/>
      <c r="C42" s="512"/>
      <c r="D42" s="512"/>
      <c r="E42" s="512"/>
      <c r="F42" s="511"/>
    </row>
    <row r="43" s="2180" customFormat="1" ht="141" customHeight="1" spans="1:6">
      <c r="A43" s="2219" t="s">
        <v>279</v>
      </c>
      <c r="B43" s="2220"/>
      <c r="C43" s="2220"/>
      <c r="D43" s="2220"/>
      <c r="E43" s="2220"/>
      <c r="F43" s="2221"/>
    </row>
    <row r="44" s="2180" customFormat="1" ht="141" customHeight="1" spans="1:6">
      <c r="A44" s="2222" t="s">
        <v>280</v>
      </c>
      <c r="B44" s="512"/>
      <c r="C44" s="512"/>
      <c r="D44" s="512"/>
      <c r="E44" s="512"/>
      <c r="F44" s="511"/>
    </row>
    <row r="45" s="2180" customFormat="1" ht="141" customHeight="1" spans="1:6">
      <c r="A45" s="2215" t="s">
        <v>281</v>
      </c>
      <c r="B45" s="2223"/>
      <c r="C45" s="2223"/>
      <c r="D45" s="2223"/>
      <c r="E45" s="2223"/>
      <c r="F45" s="2224"/>
    </row>
    <row r="46" s="2180" customFormat="1" ht="141" customHeight="1" spans="1:6">
      <c r="A46" s="2216" t="s">
        <v>282</v>
      </c>
      <c r="B46" s="512"/>
      <c r="C46" s="512"/>
      <c r="D46" s="512"/>
      <c r="E46" s="512"/>
      <c r="F46" s="511"/>
    </row>
    <row r="47" s="2180" customFormat="1" ht="141" customHeight="1" spans="1:6">
      <c r="A47" s="2215" t="s">
        <v>283</v>
      </c>
      <c r="B47" s="512"/>
      <c r="C47" s="512"/>
      <c r="D47" s="512"/>
      <c r="E47" s="512"/>
      <c r="F47" s="511"/>
    </row>
    <row r="48" s="2180" customFormat="1" ht="138" customHeight="1" spans="1:6">
      <c r="A48" s="2216" t="s">
        <v>284</v>
      </c>
      <c r="B48" s="512"/>
      <c r="C48" s="512"/>
      <c r="D48" s="512"/>
      <c r="E48" s="512"/>
      <c r="F48" s="511"/>
    </row>
    <row r="49" s="2180" customFormat="1" ht="141" customHeight="1" spans="1:6">
      <c r="A49" s="2215" t="s">
        <v>285</v>
      </c>
      <c r="B49" s="512"/>
      <c r="C49" s="512"/>
      <c r="D49" s="512"/>
      <c r="E49" s="512"/>
      <c r="F49" s="511"/>
    </row>
    <row r="50" s="2180" customFormat="1" ht="151" customHeight="1" spans="1:6">
      <c r="A50" s="2216" t="s">
        <v>286</v>
      </c>
      <c r="B50" s="512"/>
      <c r="C50" s="512"/>
      <c r="D50" s="512"/>
      <c r="E50" s="512"/>
      <c r="F50" s="511"/>
    </row>
    <row r="51" s="2180" customFormat="1" ht="124" customHeight="1" spans="1:6">
      <c r="A51" s="2216" t="s">
        <v>287</v>
      </c>
      <c r="B51" s="512"/>
      <c r="C51" s="512"/>
      <c r="D51" s="512"/>
      <c r="E51" s="512"/>
      <c r="F51" s="511"/>
    </row>
    <row r="52" s="2180" customFormat="1" ht="124" customHeight="1" spans="1:6">
      <c r="A52" s="2215" t="s">
        <v>288</v>
      </c>
      <c r="B52" s="2223"/>
      <c r="C52" s="2223"/>
      <c r="D52" s="2223"/>
      <c r="E52" s="2223"/>
      <c r="F52" s="2224"/>
    </row>
    <row r="53" s="2180" customFormat="1" ht="33" customHeight="1" spans="1:6">
      <c r="A53" s="2225" t="s">
        <v>142</v>
      </c>
      <c r="B53" s="1357"/>
      <c r="C53" s="1357"/>
      <c r="D53" s="1357"/>
      <c r="E53" s="1357"/>
      <c r="F53" s="534"/>
    </row>
  </sheetData>
  <mergeCells count="31">
    <mergeCell ref="A2:F2"/>
    <mergeCell ref="A3:F3"/>
    <mergeCell ref="C5:F5"/>
    <mergeCell ref="C8:E8"/>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6:A8"/>
    <mergeCell ref="A9:A16"/>
    <mergeCell ref="A17:A18"/>
    <mergeCell ref="A19:A20"/>
    <mergeCell ref="A21:A25"/>
    <mergeCell ref="A26:A33"/>
    <mergeCell ref="F6:F8"/>
  </mergeCells>
  <pageMargins left="0.75" right="0.75" top="1" bottom="1" header="0.511805555555556" footer="0.511805555555556"/>
  <pageSetup paperSize="9" scale="60" orientation="portrait" horizontalDpi="600" verticalDpi="6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sheetPr>
  <dimension ref="A1:AG26"/>
  <sheetViews>
    <sheetView showGridLines="0" zoomScale="60" zoomScaleNormal="60" workbookViewId="0">
      <pane xSplit="6" ySplit="4" topLeftCell="G5" activePane="bottomRight" state="frozen"/>
      <selection/>
      <selection pane="topRight"/>
      <selection pane="bottomLeft"/>
      <selection pane="bottomRight" activeCell="G5" sqref="G5:G6"/>
    </sheetView>
  </sheetViews>
  <sheetFormatPr defaultColWidth="9" defaultRowHeight="17.4"/>
  <cols>
    <col min="1" max="1" width="19.6296296296296" style="52" customWidth="1"/>
    <col min="2" max="2" width="45.4166666666667" style="2129" customWidth="1"/>
    <col min="3" max="3" width="36.25" style="2129" customWidth="1"/>
    <col min="4" max="4" width="26.037037037037" style="52" customWidth="1"/>
    <col min="5" max="5" width="18.8611111111111" style="52" customWidth="1"/>
    <col min="6" max="6" width="16.25" style="52" customWidth="1"/>
    <col min="7" max="8" width="21.037037037037" style="52" customWidth="1"/>
    <col min="9" max="10" width="20.8333333333333" style="52" customWidth="1"/>
    <col min="11" max="11" width="18.6481481481481" style="52" customWidth="1"/>
    <col min="12" max="12" width="17.3148148148148" style="52" customWidth="1"/>
    <col min="13" max="13" width="23.1296296296296" style="52" customWidth="1"/>
    <col min="14" max="14" width="21.462962962963" style="52" customWidth="1"/>
    <col min="15" max="15" width="16.6666666666667" style="52" customWidth="1"/>
    <col min="16" max="16" width="14" style="52" customWidth="1"/>
    <col min="17" max="17" width="20.8333333333333" style="52" customWidth="1"/>
    <col min="18" max="18" width="22.712962962963" style="52" customWidth="1"/>
    <col min="19" max="20" width="17.5092592592593" style="52" customWidth="1"/>
    <col min="21" max="22" width="16.4166666666667" style="52" customWidth="1"/>
    <col min="23" max="23" width="15.3333333333333" style="52" customWidth="1"/>
    <col min="24" max="24" width="17.5092592592593" style="52" customWidth="1"/>
    <col min="25" max="25" width="20.4166666666667" style="52" customWidth="1"/>
    <col min="26" max="26" width="21.462962962963" style="52" customWidth="1"/>
    <col min="27" max="27" width="17.9166666666667" style="52" customWidth="1"/>
    <col min="28" max="28" width="15" style="52" customWidth="1"/>
    <col min="29" max="29" width="20.4166666666667" style="52" customWidth="1"/>
    <col min="30" max="30" width="18.462962962963" style="52" customWidth="1"/>
    <col min="31" max="31" width="15.0555555555556" style="52" customWidth="1"/>
    <col min="32" max="32" width="20.4166666666667" style="52" customWidth="1"/>
    <col min="33" max="33" width="21.037037037037" style="52" customWidth="1"/>
    <col min="34" max="16382" width="9" style="52" customWidth="1"/>
    <col min="16383" max="16384" width="9" style="52"/>
  </cols>
  <sheetData>
    <row r="1" ht="139.95" customHeight="1" spans="1:33">
      <c r="A1" s="2130" t="s">
        <v>289</v>
      </c>
      <c r="D1" s="2131" t="s">
        <v>290</v>
      </c>
      <c r="G1" s="2131"/>
      <c r="H1" s="2131"/>
    </row>
    <row r="2" ht="23.25" customHeight="1" spans="1:33">
      <c r="A2" s="2132" t="s">
        <v>291</v>
      </c>
      <c r="B2" s="2132" t="s">
        <v>107</v>
      </c>
      <c r="C2" s="2132" t="s">
        <v>292</v>
      </c>
      <c r="D2" s="2132" t="s">
        <v>293</v>
      </c>
      <c r="E2" s="2132" t="s">
        <v>294</v>
      </c>
      <c r="F2" s="2132" t="s">
        <v>295</v>
      </c>
      <c r="G2" s="2133" t="s">
        <v>296</v>
      </c>
      <c r="H2" s="2134"/>
      <c r="I2" s="2134"/>
      <c r="J2" s="2134"/>
      <c r="K2" s="2134"/>
      <c r="L2" s="2134"/>
      <c r="M2" s="2134"/>
      <c r="N2" s="2135"/>
      <c r="O2" s="2136" t="s">
        <v>297</v>
      </c>
      <c r="P2" s="2137"/>
      <c r="Q2" s="2137"/>
      <c r="R2" s="2138"/>
      <c r="S2" s="2139" t="s">
        <v>298</v>
      </c>
      <c r="T2" s="2140"/>
      <c r="U2" s="2137"/>
      <c r="V2" s="2137"/>
      <c r="W2" s="2137"/>
      <c r="X2" s="2137"/>
      <c r="Y2" s="2137"/>
      <c r="Z2" s="2137"/>
      <c r="AA2" s="2137"/>
      <c r="AB2" s="2137"/>
      <c r="AC2" s="2137"/>
      <c r="AD2" s="2138"/>
      <c r="AE2" s="2141" t="s">
        <v>299</v>
      </c>
      <c r="AF2" s="2142"/>
      <c r="AG2" s="2142"/>
    </row>
    <row r="3" ht="23.25" customHeight="1" spans="1:33">
      <c r="A3" s="586"/>
      <c r="B3" s="586"/>
      <c r="C3" s="586"/>
      <c r="D3" s="586"/>
      <c r="E3" s="586"/>
      <c r="F3" s="586"/>
      <c r="G3" s="2143" t="s">
        <v>300</v>
      </c>
      <c r="H3" s="2143" t="s">
        <v>301</v>
      </c>
      <c r="I3" s="2143" t="s">
        <v>302</v>
      </c>
      <c r="J3" s="2143" t="s">
        <v>303</v>
      </c>
      <c r="K3" s="2143" t="s">
        <v>304</v>
      </c>
      <c r="L3" s="2143" t="s">
        <v>305</v>
      </c>
      <c r="M3" s="2143" t="s">
        <v>306</v>
      </c>
      <c r="N3" s="2143" t="s">
        <v>307</v>
      </c>
      <c r="O3" s="2144" t="s">
        <v>308</v>
      </c>
      <c r="P3" s="2144" t="s">
        <v>309</v>
      </c>
      <c r="Q3" s="2144" t="s">
        <v>306</v>
      </c>
      <c r="R3" s="2144" t="s">
        <v>307</v>
      </c>
      <c r="S3" s="2139" t="s">
        <v>310</v>
      </c>
      <c r="T3" s="2139" t="s">
        <v>311</v>
      </c>
      <c r="U3" s="2139" t="s">
        <v>312</v>
      </c>
      <c r="V3" s="2139" t="s">
        <v>313</v>
      </c>
      <c r="W3" s="2139" t="s">
        <v>314</v>
      </c>
      <c r="X3" s="2145" t="s">
        <v>315</v>
      </c>
      <c r="Y3" s="2139" t="s">
        <v>306</v>
      </c>
      <c r="Z3" s="2139" t="s">
        <v>307</v>
      </c>
      <c r="AA3" s="2139" t="s">
        <v>316</v>
      </c>
      <c r="AB3" s="2139" t="s">
        <v>317</v>
      </c>
      <c r="AC3" s="2139" t="s">
        <v>306</v>
      </c>
      <c r="AD3" s="2139" t="s">
        <v>307</v>
      </c>
      <c r="AE3" s="2146" t="s">
        <v>318</v>
      </c>
      <c r="AF3" s="2146" t="s">
        <v>306</v>
      </c>
      <c r="AG3" s="2146" t="s">
        <v>307</v>
      </c>
    </row>
    <row r="4" ht="23.25" customHeight="1" spans="1:33">
      <c r="A4" s="586"/>
      <c r="B4" s="586"/>
      <c r="C4" s="586"/>
      <c r="D4" s="586"/>
      <c r="E4" s="586"/>
      <c r="F4" s="586"/>
      <c r="G4" s="2147" t="s">
        <v>319</v>
      </c>
      <c r="H4" s="2148"/>
      <c r="I4" s="2148"/>
      <c r="J4" s="2148"/>
      <c r="K4" s="2148"/>
      <c r="L4" s="2149"/>
      <c r="M4" s="586"/>
      <c r="N4" s="586"/>
      <c r="O4" s="2150" t="s">
        <v>319</v>
      </c>
      <c r="P4" s="2151"/>
      <c r="Q4" s="586"/>
      <c r="R4" s="586"/>
      <c r="S4" s="2152" t="s">
        <v>319</v>
      </c>
      <c r="T4" s="2153"/>
      <c r="U4" s="2153"/>
      <c r="V4" s="2153"/>
      <c r="W4" s="2153"/>
      <c r="X4" s="2154"/>
      <c r="Y4" s="586"/>
      <c r="Z4" s="586"/>
      <c r="AA4" s="2155" t="s">
        <v>319</v>
      </c>
      <c r="AB4" s="2151"/>
      <c r="AC4" s="586"/>
      <c r="AD4" s="586"/>
      <c r="AE4" s="2156" t="s">
        <v>319</v>
      </c>
      <c r="AF4" s="586"/>
      <c r="AG4" s="586"/>
    </row>
    <row r="5" s="52" customFormat="1" ht="40" customHeight="1" spans="1:33">
      <c r="A5" s="2157" t="s">
        <v>320</v>
      </c>
      <c r="B5" s="2158" t="s">
        <v>50</v>
      </c>
      <c r="C5" s="2159" t="s">
        <v>321</v>
      </c>
      <c r="D5" s="2160" t="s">
        <v>322</v>
      </c>
      <c r="E5" s="2160" t="s">
        <v>323</v>
      </c>
      <c r="F5" s="2160" t="s">
        <v>324</v>
      </c>
      <c r="G5" s="2160" t="s">
        <v>325</v>
      </c>
      <c r="H5" s="2160" t="s">
        <v>326</v>
      </c>
      <c r="I5" s="2160" t="s">
        <v>327</v>
      </c>
      <c r="J5" s="2160" t="s">
        <v>327</v>
      </c>
      <c r="K5" s="2160" t="s">
        <v>327</v>
      </c>
      <c r="L5" s="2160" t="s">
        <v>328</v>
      </c>
      <c r="M5" s="2161" t="s">
        <v>329</v>
      </c>
      <c r="N5" s="2162" t="s">
        <v>330</v>
      </c>
      <c r="O5" s="2160" t="s">
        <v>327</v>
      </c>
      <c r="P5" s="2160" t="s">
        <v>327</v>
      </c>
      <c r="Q5" s="2162" t="s">
        <v>329</v>
      </c>
      <c r="R5" s="2163" t="s">
        <v>330</v>
      </c>
      <c r="S5" s="2161" t="s">
        <v>331</v>
      </c>
      <c r="T5" s="2161" t="s">
        <v>331</v>
      </c>
      <c r="U5" s="2161" t="s">
        <v>332</v>
      </c>
      <c r="V5" s="2161" t="s">
        <v>326</v>
      </c>
      <c r="W5" s="2160" t="s">
        <v>333</v>
      </c>
      <c r="X5" s="2160" t="s">
        <v>333</v>
      </c>
      <c r="Y5" s="2162" t="s">
        <v>329</v>
      </c>
      <c r="Z5" s="2162" t="s">
        <v>330</v>
      </c>
      <c r="AA5" s="2160" t="s">
        <v>332</v>
      </c>
      <c r="AB5" s="2160" t="s">
        <v>333</v>
      </c>
      <c r="AC5" s="2162" t="s">
        <v>329</v>
      </c>
      <c r="AD5" s="2162" t="s">
        <v>330</v>
      </c>
      <c r="AE5" s="2160" t="s">
        <v>333</v>
      </c>
      <c r="AF5" s="2162" t="s">
        <v>329</v>
      </c>
      <c r="AG5" s="2162" t="s">
        <v>330</v>
      </c>
    </row>
    <row r="6" s="52" customFormat="1" ht="55" customHeight="1" spans="1:33">
      <c r="A6" s="2164"/>
      <c r="B6" s="2160" t="s">
        <v>334</v>
      </c>
      <c r="C6" s="2159" t="s">
        <v>321</v>
      </c>
      <c r="D6" s="2160"/>
      <c r="E6" s="2160"/>
      <c r="F6" s="2160"/>
      <c r="G6" s="2160"/>
      <c r="H6" s="2160"/>
      <c r="I6" s="2160"/>
      <c r="J6" s="2160"/>
      <c r="K6" s="2160"/>
      <c r="L6" s="2160"/>
      <c r="M6" s="2161"/>
      <c r="N6" s="2162"/>
      <c r="O6" s="2160"/>
      <c r="P6" s="2160"/>
      <c r="Q6" s="2162"/>
      <c r="R6" s="2163"/>
      <c r="S6" s="2161"/>
      <c r="T6" s="2161"/>
      <c r="U6" s="2161"/>
      <c r="V6" s="2161"/>
      <c r="W6" s="2160"/>
      <c r="X6" s="2160"/>
      <c r="Y6" s="2162"/>
      <c r="Z6" s="2162"/>
      <c r="AA6" s="2160"/>
      <c r="AB6" s="2160"/>
      <c r="AC6" s="2162"/>
      <c r="AD6" s="2162"/>
      <c r="AE6" s="2160"/>
      <c r="AF6" s="2162"/>
      <c r="AG6" s="2162"/>
    </row>
    <row r="7" s="52" customFormat="1" ht="57" customHeight="1" spans="1:33">
      <c r="A7" s="2164"/>
      <c r="B7" s="2160" t="s">
        <v>15</v>
      </c>
      <c r="C7" s="2159" t="s">
        <v>335</v>
      </c>
      <c r="D7" s="2160" t="s">
        <v>336</v>
      </c>
      <c r="E7" s="2160"/>
      <c r="F7" s="2160"/>
      <c r="G7" s="2161" t="s">
        <v>332</v>
      </c>
      <c r="H7" s="2161" t="s">
        <v>326</v>
      </c>
      <c r="I7" s="2161" t="s">
        <v>327</v>
      </c>
      <c r="J7" s="2161" t="s">
        <v>332</v>
      </c>
      <c r="K7" s="2165" t="s">
        <v>327</v>
      </c>
      <c r="L7" s="2161" t="s">
        <v>331</v>
      </c>
      <c r="M7" s="2161" t="s">
        <v>337</v>
      </c>
      <c r="N7" s="2161" t="s">
        <v>338</v>
      </c>
      <c r="O7" s="2161" t="s">
        <v>327</v>
      </c>
      <c r="P7" s="2161" t="s">
        <v>325</v>
      </c>
      <c r="Q7" s="2161" t="s">
        <v>337</v>
      </c>
      <c r="R7" s="2161" t="s">
        <v>338</v>
      </c>
      <c r="S7" s="2161" t="s">
        <v>326</v>
      </c>
      <c r="T7" s="2161" t="s">
        <v>326</v>
      </c>
      <c r="U7" s="2161" t="s">
        <v>326</v>
      </c>
      <c r="V7" s="2161" t="s">
        <v>326</v>
      </c>
      <c r="W7" s="2161" t="s">
        <v>326</v>
      </c>
      <c r="X7" s="2161" t="s">
        <v>326</v>
      </c>
      <c r="Y7" s="2161" t="s">
        <v>326</v>
      </c>
      <c r="Z7" s="2161" t="s">
        <v>326</v>
      </c>
      <c r="AA7" s="2161" t="s">
        <v>326</v>
      </c>
      <c r="AB7" s="2161" t="s">
        <v>326</v>
      </c>
      <c r="AC7" s="2161" t="s">
        <v>326</v>
      </c>
      <c r="AD7" s="2161" t="s">
        <v>326</v>
      </c>
      <c r="AE7" s="2161" t="s">
        <v>326</v>
      </c>
      <c r="AF7" s="2161" t="s">
        <v>326</v>
      </c>
      <c r="AG7" s="2161" t="s">
        <v>326</v>
      </c>
    </row>
    <row r="8" s="52" customFormat="1" ht="57" customHeight="1" spans="1:33">
      <c r="A8" s="2164"/>
      <c r="B8" s="2166" t="s">
        <v>19</v>
      </c>
      <c r="C8" s="2159" t="s">
        <v>335</v>
      </c>
      <c r="D8" s="2160" t="s">
        <v>336</v>
      </c>
      <c r="E8" s="2160"/>
      <c r="F8" s="2160"/>
      <c r="G8" s="2161" t="s">
        <v>332</v>
      </c>
      <c r="H8" s="2161" t="s">
        <v>326</v>
      </c>
      <c r="I8" s="2161" t="s">
        <v>327</v>
      </c>
      <c r="J8" s="2161" t="s">
        <v>327</v>
      </c>
      <c r="K8" s="2161" t="s">
        <v>327</v>
      </c>
      <c r="L8" s="2161" t="s">
        <v>331</v>
      </c>
      <c r="M8" s="2161" t="s">
        <v>337</v>
      </c>
      <c r="N8" s="2161" t="s">
        <v>338</v>
      </c>
      <c r="O8" s="2161" t="s">
        <v>327</v>
      </c>
      <c r="P8" s="2161" t="s">
        <v>327</v>
      </c>
      <c r="Q8" s="2161" t="s">
        <v>337</v>
      </c>
      <c r="R8" s="2161" t="s">
        <v>338</v>
      </c>
      <c r="S8" s="2161" t="s">
        <v>326</v>
      </c>
      <c r="T8" s="2161" t="s">
        <v>326</v>
      </c>
      <c r="U8" s="2161" t="s">
        <v>326</v>
      </c>
      <c r="V8" s="2161" t="s">
        <v>326</v>
      </c>
      <c r="W8" s="2161" t="s">
        <v>326</v>
      </c>
      <c r="X8" s="2161" t="s">
        <v>326</v>
      </c>
      <c r="Y8" s="2161" t="s">
        <v>326</v>
      </c>
      <c r="Z8" s="2161" t="s">
        <v>326</v>
      </c>
      <c r="AA8" s="2161" t="s">
        <v>326</v>
      </c>
      <c r="AB8" s="2161" t="s">
        <v>326</v>
      </c>
      <c r="AC8" s="2161" t="s">
        <v>326</v>
      </c>
      <c r="AD8" s="2161" t="s">
        <v>326</v>
      </c>
      <c r="AE8" s="2161" t="s">
        <v>326</v>
      </c>
      <c r="AF8" s="2161" t="s">
        <v>326</v>
      </c>
      <c r="AG8" s="2161" t="s">
        <v>326</v>
      </c>
    </row>
    <row r="9" s="52" customFormat="1" ht="45" customHeight="1" spans="1:33">
      <c r="A9" s="2164"/>
      <c r="B9" s="2158" t="s">
        <v>42</v>
      </c>
      <c r="C9" s="2159" t="s">
        <v>335</v>
      </c>
      <c r="D9" s="2160" t="s">
        <v>339</v>
      </c>
      <c r="E9" s="2160"/>
      <c r="F9" s="2160"/>
      <c r="G9" s="2161" t="s">
        <v>332</v>
      </c>
      <c r="H9" s="2161" t="s">
        <v>326</v>
      </c>
      <c r="I9" s="2161" t="s">
        <v>327</v>
      </c>
      <c r="J9" s="2161" t="s">
        <v>327</v>
      </c>
      <c r="K9" s="2161" t="s">
        <v>327</v>
      </c>
      <c r="L9" s="2160" t="s">
        <v>331</v>
      </c>
      <c r="M9" s="2161" t="s">
        <v>337</v>
      </c>
      <c r="N9" s="2161" t="s">
        <v>338</v>
      </c>
      <c r="O9" s="2161" t="s">
        <v>327</v>
      </c>
      <c r="P9" s="2161" t="s">
        <v>327</v>
      </c>
      <c r="Q9" s="2161" t="s">
        <v>337</v>
      </c>
      <c r="R9" s="2161" t="s">
        <v>338</v>
      </c>
      <c r="S9" s="2161" t="s">
        <v>326</v>
      </c>
      <c r="T9" s="2160"/>
      <c r="U9" s="2160" t="s">
        <v>326</v>
      </c>
      <c r="V9" s="2160" t="s">
        <v>326</v>
      </c>
      <c r="W9" s="2160" t="s">
        <v>326</v>
      </c>
      <c r="X9" s="2161" t="s">
        <v>326</v>
      </c>
      <c r="Y9" s="2167" t="s">
        <v>326</v>
      </c>
      <c r="Z9" s="2167" t="s">
        <v>326</v>
      </c>
      <c r="AA9" s="2167" t="s">
        <v>326</v>
      </c>
      <c r="AB9" s="2167" t="s">
        <v>326</v>
      </c>
      <c r="AC9" s="2161" t="s">
        <v>326</v>
      </c>
      <c r="AD9" s="2167" t="s">
        <v>326</v>
      </c>
      <c r="AE9" s="2167" t="s">
        <v>326</v>
      </c>
      <c r="AF9" s="2167" t="s">
        <v>326</v>
      </c>
      <c r="AG9" s="2167" t="s">
        <v>326</v>
      </c>
    </row>
    <row r="10" s="52" customFormat="1" ht="67.5" customHeight="1" spans="1:33">
      <c r="A10" s="2164"/>
      <c r="B10" s="2160" t="s">
        <v>340</v>
      </c>
      <c r="C10" s="2159" t="s">
        <v>341</v>
      </c>
      <c r="D10" s="2160" t="s">
        <v>339</v>
      </c>
      <c r="E10" s="2160"/>
      <c r="F10" s="2160"/>
      <c r="G10" s="2161" t="s">
        <v>326</v>
      </c>
      <c r="H10" s="2161" t="s">
        <v>326</v>
      </c>
      <c r="I10" s="2161" t="s">
        <v>326</v>
      </c>
      <c r="J10" s="2161" t="s">
        <v>326</v>
      </c>
      <c r="K10" s="2161" t="s">
        <v>326</v>
      </c>
      <c r="L10" s="2161" t="s">
        <v>326</v>
      </c>
      <c r="M10" s="2161" t="s">
        <v>326</v>
      </c>
      <c r="N10" s="2161" t="s">
        <v>326</v>
      </c>
      <c r="O10" s="2161" t="s">
        <v>326</v>
      </c>
      <c r="P10" s="2161" t="s">
        <v>326</v>
      </c>
      <c r="Q10" s="2161" t="s">
        <v>326</v>
      </c>
      <c r="R10" s="2161" t="s">
        <v>326</v>
      </c>
      <c r="S10" s="2161" t="s">
        <v>331</v>
      </c>
      <c r="T10" s="2161" t="s">
        <v>331</v>
      </c>
      <c r="U10" s="2161" t="s">
        <v>342</v>
      </c>
      <c r="V10" s="2161" t="s">
        <v>326</v>
      </c>
      <c r="W10" s="2161" t="s">
        <v>343</v>
      </c>
      <c r="X10" s="2161" t="s">
        <v>344</v>
      </c>
      <c r="Y10" s="2161" t="s">
        <v>345</v>
      </c>
      <c r="Z10" s="2161" t="s">
        <v>346</v>
      </c>
      <c r="AA10" s="2161" t="s">
        <v>343</v>
      </c>
      <c r="AB10" s="2161" t="s">
        <v>342</v>
      </c>
      <c r="AC10" s="2161" t="s">
        <v>345</v>
      </c>
      <c r="AD10" s="2161" t="s">
        <v>346</v>
      </c>
      <c r="AE10" s="2161" t="s">
        <v>343</v>
      </c>
      <c r="AF10" s="2161" t="s">
        <v>345</v>
      </c>
      <c r="AG10" s="2161" t="s">
        <v>346</v>
      </c>
    </row>
    <row r="11" s="52" customFormat="1" ht="67.5" customHeight="1" spans="1:33">
      <c r="A11" s="2164"/>
      <c r="B11" s="2160" t="s">
        <v>123</v>
      </c>
      <c r="C11" s="2159" t="s">
        <v>341</v>
      </c>
      <c r="D11" s="2160" t="s">
        <v>336</v>
      </c>
      <c r="E11" s="2160"/>
      <c r="F11" s="2160"/>
      <c r="G11" s="2160" t="s">
        <v>325</v>
      </c>
      <c r="H11" s="2160" t="s">
        <v>326</v>
      </c>
      <c r="I11" s="2161" t="s">
        <v>327</v>
      </c>
      <c r="J11" s="2161" t="s">
        <v>327</v>
      </c>
      <c r="K11" s="2165" t="s">
        <v>327</v>
      </c>
      <c r="L11" s="2161" t="s">
        <v>328</v>
      </c>
      <c r="M11" s="2161" t="s">
        <v>345</v>
      </c>
      <c r="N11" s="2161" t="s">
        <v>346</v>
      </c>
      <c r="O11" s="2161" t="s">
        <v>327</v>
      </c>
      <c r="P11" s="2161" t="s">
        <v>327</v>
      </c>
      <c r="Q11" s="2161" t="s">
        <v>345</v>
      </c>
      <c r="R11" s="2161" t="s">
        <v>346</v>
      </c>
      <c r="S11" s="2161" t="s">
        <v>331</v>
      </c>
      <c r="T11" s="2161" t="s">
        <v>331</v>
      </c>
      <c r="U11" s="2161" t="s">
        <v>342</v>
      </c>
      <c r="V11" s="2161" t="s">
        <v>326</v>
      </c>
      <c r="W11" s="2161" t="s">
        <v>343</v>
      </c>
      <c r="X11" s="2161" t="s">
        <v>344</v>
      </c>
      <c r="Y11" s="2161" t="s">
        <v>345</v>
      </c>
      <c r="Z11" s="2161" t="s">
        <v>346</v>
      </c>
      <c r="AA11" s="2161" t="s">
        <v>343</v>
      </c>
      <c r="AB11" s="2161" t="s">
        <v>342</v>
      </c>
      <c r="AC11" s="2161" t="s">
        <v>345</v>
      </c>
      <c r="AD11" s="2161" t="s">
        <v>346</v>
      </c>
      <c r="AE11" s="2161" t="s">
        <v>343</v>
      </c>
      <c r="AF11" s="2161" t="s">
        <v>345</v>
      </c>
      <c r="AG11" s="2161" t="s">
        <v>346</v>
      </c>
    </row>
    <row r="12" s="52" customFormat="1" ht="117" customHeight="1" spans="1:33">
      <c r="A12" s="2164"/>
      <c r="B12" s="2160" t="s">
        <v>347</v>
      </c>
      <c r="C12" s="2159" t="s">
        <v>348</v>
      </c>
      <c r="D12" s="2160" t="s">
        <v>336</v>
      </c>
      <c r="E12" s="2160"/>
      <c r="F12" s="2160"/>
      <c r="G12" s="2160" t="s">
        <v>327</v>
      </c>
      <c r="H12" s="2161" t="s">
        <v>326</v>
      </c>
      <c r="I12" s="2161" t="s">
        <v>328</v>
      </c>
      <c r="J12" s="2161" t="s">
        <v>328</v>
      </c>
      <c r="K12" s="2161" t="s">
        <v>328</v>
      </c>
      <c r="L12" s="2160" t="s">
        <v>328</v>
      </c>
      <c r="M12" s="2161" t="s">
        <v>349</v>
      </c>
      <c r="N12" s="2161" t="s">
        <v>350</v>
      </c>
      <c r="O12" s="2160" t="s">
        <v>327</v>
      </c>
      <c r="P12" s="2160" t="s">
        <v>327</v>
      </c>
      <c r="Q12" s="2161" t="s">
        <v>349</v>
      </c>
      <c r="R12" s="2161" t="s">
        <v>350</v>
      </c>
      <c r="S12" s="2161" t="s">
        <v>331</v>
      </c>
      <c r="T12" s="2160" t="s">
        <v>331</v>
      </c>
      <c r="U12" s="2160" t="s">
        <v>344</v>
      </c>
      <c r="V12" s="2160" t="s">
        <v>351</v>
      </c>
      <c r="W12" s="2160" t="s">
        <v>332</v>
      </c>
      <c r="X12" s="2160" t="s">
        <v>327</v>
      </c>
      <c r="Y12" s="2167" t="s">
        <v>349</v>
      </c>
      <c r="Z12" s="2161" t="s">
        <v>350</v>
      </c>
      <c r="AA12" s="2160" t="s">
        <v>327</v>
      </c>
      <c r="AB12" s="2160" t="s">
        <v>332</v>
      </c>
      <c r="AC12" s="2161" t="s">
        <v>349</v>
      </c>
      <c r="AD12" s="2161" t="s">
        <v>350</v>
      </c>
      <c r="AE12" s="2160" t="s">
        <v>327</v>
      </c>
      <c r="AF12" s="2161" t="s">
        <v>349</v>
      </c>
      <c r="AG12" s="2161" t="s">
        <v>350</v>
      </c>
    </row>
    <row r="13" s="2128" customFormat="1" ht="48" customHeight="1" spans="1:33">
      <c r="A13" s="2168"/>
      <c r="B13" s="2160" t="s">
        <v>352</v>
      </c>
      <c r="C13" s="2169" t="s">
        <v>353</v>
      </c>
      <c r="D13" s="2160" t="s">
        <v>354</v>
      </c>
      <c r="E13" s="2160"/>
      <c r="F13" s="2160"/>
      <c r="G13" s="2170" t="s">
        <v>331</v>
      </c>
      <c r="H13" s="2161" t="s">
        <v>326</v>
      </c>
      <c r="I13" s="2160" t="s">
        <v>355</v>
      </c>
      <c r="J13" s="2160" t="s">
        <v>355</v>
      </c>
      <c r="K13" s="2161" t="s">
        <v>356</v>
      </c>
      <c r="L13" s="2160" t="s">
        <v>357</v>
      </c>
      <c r="M13" s="2162" t="s">
        <v>358</v>
      </c>
      <c r="N13" s="2162" t="s">
        <v>359</v>
      </c>
      <c r="O13" s="2160" t="s">
        <v>325</v>
      </c>
      <c r="P13" s="2160" t="s">
        <v>360</v>
      </c>
      <c r="Q13" s="2162" t="s">
        <v>361</v>
      </c>
      <c r="R13" s="2162" t="s">
        <v>362</v>
      </c>
      <c r="S13" s="2161" t="s">
        <v>363</v>
      </c>
      <c r="T13" s="2160" t="s">
        <v>363</v>
      </c>
      <c r="U13" s="2160" t="s">
        <v>355</v>
      </c>
      <c r="V13" s="2161" t="s">
        <v>326</v>
      </c>
      <c r="W13" s="2161" t="s">
        <v>357</v>
      </c>
      <c r="X13" s="2161" t="s">
        <v>357</v>
      </c>
      <c r="Y13" s="2171" t="s">
        <v>364</v>
      </c>
      <c r="Z13" s="2171" t="s">
        <v>365</v>
      </c>
      <c r="AA13" s="2160" t="s">
        <v>357</v>
      </c>
      <c r="AB13" s="2160" t="s">
        <v>355</v>
      </c>
      <c r="AC13" s="2161" t="s">
        <v>364</v>
      </c>
      <c r="AD13" s="2161" t="s">
        <v>365</v>
      </c>
      <c r="AE13" s="2161" t="s">
        <v>332</v>
      </c>
      <c r="AF13" s="2161" t="s">
        <v>366</v>
      </c>
      <c r="AG13" s="2161" t="s">
        <v>367</v>
      </c>
    </row>
    <row r="14" s="2128" customFormat="1" ht="48" customHeight="1" spans="1:33">
      <c r="A14" s="2168"/>
      <c r="B14" s="2160"/>
      <c r="C14" s="2169"/>
      <c r="D14" s="2160"/>
      <c r="E14" s="2160"/>
      <c r="F14" s="2160"/>
      <c r="G14" s="2172" t="s">
        <v>332</v>
      </c>
      <c r="H14" s="2173" t="s">
        <v>326</v>
      </c>
      <c r="I14" s="2160" t="s">
        <v>327</v>
      </c>
      <c r="J14" s="2160" t="s">
        <v>327</v>
      </c>
      <c r="K14" s="2161" t="s">
        <v>331</v>
      </c>
      <c r="L14" s="2160" t="s">
        <v>368</v>
      </c>
      <c r="M14" s="2162" t="s">
        <v>369</v>
      </c>
      <c r="N14" s="2162" t="s">
        <v>370</v>
      </c>
      <c r="O14" s="2160"/>
      <c r="P14" s="2160"/>
      <c r="Q14" s="2162"/>
      <c r="R14" s="2162"/>
      <c r="S14" s="2161" t="s">
        <v>331</v>
      </c>
      <c r="T14" s="2160" t="s">
        <v>331</v>
      </c>
      <c r="U14" s="2160" t="s">
        <v>342</v>
      </c>
      <c r="V14" s="2161" t="s">
        <v>326</v>
      </c>
      <c r="W14" s="2161" t="s">
        <v>327</v>
      </c>
      <c r="X14" s="2161" t="s">
        <v>327</v>
      </c>
      <c r="Y14" s="2161" t="s">
        <v>371</v>
      </c>
      <c r="Z14" s="2161" t="s">
        <v>372</v>
      </c>
      <c r="AA14" s="2160" t="s">
        <v>327</v>
      </c>
      <c r="AB14" s="2160" t="s">
        <v>342</v>
      </c>
      <c r="AC14" s="2161" t="s">
        <v>371</v>
      </c>
      <c r="AD14" s="2161" t="s">
        <v>372</v>
      </c>
      <c r="AE14" s="2161"/>
      <c r="AF14" s="2161"/>
      <c r="AG14" s="2161"/>
    </row>
    <row r="15" s="2128" customFormat="1" ht="48" customHeight="1" spans="1:33">
      <c r="A15" s="2168"/>
      <c r="B15" s="2160" t="s">
        <v>23</v>
      </c>
      <c r="C15" s="2169" t="s">
        <v>353</v>
      </c>
      <c r="D15" s="2160" t="s">
        <v>354</v>
      </c>
      <c r="E15" s="2160"/>
      <c r="F15" s="2160"/>
      <c r="G15" s="2172" t="s">
        <v>332</v>
      </c>
      <c r="H15" s="2173" t="s">
        <v>326</v>
      </c>
      <c r="I15" s="2160" t="s">
        <v>327</v>
      </c>
      <c r="J15" s="2160" t="s">
        <v>327</v>
      </c>
      <c r="K15" s="2161" t="s">
        <v>331</v>
      </c>
      <c r="L15" s="2160" t="s">
        <v>368</v>
      </c>
      <c r="M15" s="2162" t="s">
        <v>373</v>
      </c>
      <c r="N15" s="2162" t="s">
        <v>374</v>
      </c>
      <c r="O15" s="2160" t="s">
        <v>328</v>
      </c>
      <c r="P15" s="2160" t="s">
        <v>327</v>
      </c>
      <c r="Q15" s="2162" t="s">
        <v>375</v>
      </c>
      <c r="R15" s="2162" t="s">
        <v>374</v>
      </c>
      <c r="S15" s="2161" t="s">
        <v>331</v>
      </c>
      <c r="T15" s="2160" t="s">
        <v>331</v>
      </c>
      <c r="U15" s="2160" t="s">
        <v>342</v>
      </c>
      <c r="V15" s="2161" t="s">
        <v>326</v>
      </c>
      <c r="W15" s="2161" t="s">
        <v>327</v>
      </c>
      <c r="X15" s="2161" t="s">
        <v>327</v>
      </c>
      <c r="Y15" s="2161" t="s">
        <v>376</v>
      </c>
      <c r="Z15" s="2161" t="s">
        <v>377</v>
      </c>
      <c r="AA15" s="2160" t="s">
        <v>327</v>
      </c>
      <c r="AB15" s="2160" t="s">
        <v>342</v>
      </c>
      <c r="AC15" s="2161" t="s">
        <v>376</v>
      </c>
      <c r="AD15" s="2161" t="s">
        <v>377</v>
      </c>
      <c r="AE15" s="2161" t="s">
        <v>327</v>
      </c>
      <c r="AF15" s="2161" t="s">
        <v>376</v>
      </c>
      <c r="AG15" s="2161" t="s">
        <v>377</v>
      </c>
    </row>
    <row r="16" s="2128" customFormat="1" ht="48" customHeight="1" spans="1:33">
      <c r="A16" s="2168"/>
      <c r="B16" s="2160" t="s">
        <v>378</v>
      </c>
      <c r="C16" s="2169" t="s">
        <v>353</v>
      </c>
      <c r="D16" s="2160" t="s">
        <v>379</v>
      </c>
      <c r="E16" s="2160"/>
      <c r="F16" s="2160"/>
      <c r="G16" s="2160" t="s">
        <v>380</v>
      </c>
      <c r="H16" s="2173" t="s">
        <v>326</v>
      </c>
      <c r="I16" s="2161" t="s">
        <v>351</v>
      </c>
      <c r="J16" s="2161" t="s">
        <v>351</v>
      </c>
      <c r="K16" s="2161" t="s">
        <v>351</v>
      </c>
      <c r="L16" s="2161" t="s">
        <v>325</v>
      </c>
      <c r="M16" s="2162" t="s">
        <v>381</v>
      </c>
      <c r="N16" s="2162" t="s">
        <v>382</v>
      </c>
      <c r="O16" s="2160" t="s">
        <v>383</v>
      </c>
      <c r="P16" s="2160" t="s">
        <v>384</v>
      </c>
      <c r="Q16" s="2162" t="s">
        <v>385</v>
      </c>
      <c r="R16" s="2162" t="s">
        <v>382</v>
      </c>
      <c r="S16" s="2161" t="s">
        <v>331</v>
      </c>
      <c r="T16" s="2161" t="s">
        <v>331</v>
      </c>
      <c r="U16" s="2160" t="s">
        <v>332</v>
      </c>
      <c r="V16" s="2161" t="s">
        <v>326</v>
      </c>
      <c r="W16" s="2161" t="s">
        <v>327</v>
      </c>
      <c r="X16" s="2161" t="s">
        <v>327</v>
      </c>
      <c r="Y16" s="2161" t="s">
        <v>386</v>
      </c>
      <c r="Z16" s="2161" t="s">
        <v>387</v>
      </c>
      <c r="AA16" s="2160" t="s">
        <v>327</v>
      </c>
      <c r="AB16" s="2160" t="s">
        <v>332</v>
      </c>
      <c r="AC16" s="2161" t="s">
        <v>386</v>
      </c>
      <c r="AD16" s="2161" t="s">
        <v>387</v>
      </c>
      <c r="AE16" s="2161" t="s">
        <v>332</v>
      </c>
      <c r="AF16" s="2161" t="s">
        <v>388</v>
      </c>
      <c r="AG16" s="2161" t="s">
        <v>389</v>
      </c>
    </row>
    <row r="17" s="52" customFormat="1" ht="71" customHeight="1" spans="1:33">
      <c r="A17" s="2164"/>
      <c r="B17" s="2160" t="s">
        <v>130</v>
      </c>
      <c r="C17" s="2169" t="s">
        <v>390</v>
      </c>
      <c r="D17" s="2160" t="s">
        <v>391</v>
      </c>
      <c r="E17" s="2160"/>
      <c r="F17" s="2160"/>
      <c r="G17" s="2174" t="s">
        <v>392</v>
      </c>
      <c r="H17" s="2161" t="s">
        <v>326</v>
      </c>
      <c r="I17" s="2160" t="s">
        <v>393</v>
      </c>
      <c r="J17" s="2160" t="s">
        <v>393</v>
      </c>
      <c r="K17" s="2161" t="s">
        <v>384</v>
      </c>
      <c r="L17" s="2160" t="s">
        <v>383</v>
      </c>
      <c r="M17" s="2162" t="s">
        <v>394</v>
      </c>
      <c r="N17" s="2162" t="s">
        <v>395</v>
      </c>
      <c r="O17" s="2160" t="s">
        <v>383</v>
      </c>
      <c r="P17" s="2160" t="s">
        <v>384</v>
      </c>
      <c r="Q17" s="2161" t="s">
        <v>394</v>
      </c>
      <c r="R17" s="2161" t="s">
        <v>395</v>
      </c>
      <c r="S17" s="2161" t="s">
        <v>332</v>
      </c>
      <c r="T17" s="2160" t="s">
        <v>332</v>
      </c>
      <c r="U17" s="2160" t="s">
        <v>396</v>
      </c>
      <c r="V17" s="2161" t="s">
        <v>326</v>
      </c>
      <c r="W17" s="2160" t="s">
        <v>351</v>
      </c>
      <c r="X17" s="2160" t="s">
        <v>351</v>
      </c>
      <c r="Y17" s="2161" t="s">
        <v>397</v>
      </c>
      <c r="Z17" s="2161" t="s">
        <v>398</v>
      </c>
      <c r="AA17" s="2160" t="s">
        <v>351</v>
      </c>
      <c r="AB17" s="2160" t="s">
        <v>396</v>
      </c>
      <c r="AC17" s="2161" t="s">
        <v>397</v>
      </c>
      <c r="AD17" s="2161" t="s">
        <v>398</v>
      </c>
      <c r="AE17" s="2161" t="s">
        <v>351</v>
      </c>
      <c r="AF17" s="2161" t="s">
        <v>397</v>
      </c>
      <c r="AG17" s="2161" t="s">
        <v>398</v>
      </c>
    </row>
    <row r="18" s="52" customFormat="1" ht="66" customHeight="1" spans="1:33">
      <c r="A18" s="2164"/>
      <c r="B18" s="2160" t="s">
        <v>399</v>
      </c>
      <c r="C18" s="2169" t="s">
        <v>400</v>
      </c>
      <c r="D18" s="2160" t="s">
        <v>354</v>
      </c>
      <c r="E18" s="2160"/>
      <c r="F18" s="2160"/>
      <c r="G18" s="2175" t="s">
        <v>326</v>
      </c>
      <c r="H18" s="2161" t="s">
        <v>326</v>
      </c>
      <c r="I18" s="2161" t="s">
        <v>326</v>
      </c>
      <c r="J18" s="2161" t="s">
        <v>326</v>
      </c>
      <c r="K18" s="2161" t="s">
        <v>326</v>
      </c>
      <c r="L18" s="2161" t="s">
        <v>326</v>
      </c>
      <c r="M18" s="2161" t="s">
        <v>326</v>
      </c>
      <c r="N18" s="2161" t="s">
        <v>326</v>
      </c>
      <c r="O18" s="2160" t="s">
        <v>383</v>
      </c>
      <c r="P18" s="2160" t="s">
        <v>384</v>
      </c>
      <c r="Q18" s="2161" t="s">
        <v>401</v>
      </c>
      <c r="R18" s="2161" t="s">
        <v>402</v>
      </c>
      <c r="S18" s="2161" t="s">
        <v>363</v>
      </c>
      <c r="T18" s="2161" t="s">
        <v>363</v>
      </c>
      <c r="U18" s="2160" t="s">
        <v>355</v>
      </c>
      <c r="V18" s="2161" t="s">
        <v>326</v>
      </c>
      <c r="W18" s="2161" t="s">
        <v>357</v>
      </c>
      <c r="X18" s="2161" t="s">
        <v>357</v>
      </c>
      <c r="Y18" s="2161" t="s">
        <v>403</v>
      </c>
      <c r="Z18" s="2161" t="s">
        <v>404</v>
      </c>
      <c r="AA18" s="2160" t="s">
        <v>357</v>
      </c>
      <c r="AB18" s="2160" t="s">
        <v>355</v>
      </c>
      <c r="AC18" s="2161" t="s">
        <v>403</v>
      </c>
      <c r="AD18" s="2161" t="s">
        <v>404</v>
      </c>
      <c r="AE18" s="2176" t="s">
        <v>332</v>
      </c>
      <c r="AF18" s="2176" t="s">
        <v>405</v>
      </c>
      <c r="AG18" s="2176" t="s">
        <v>406</v>
      </c>
    </row>
    <row r="19" s="52" customFormat="1" ht="65" customHeight="1" spans="1:33">
      <c r="A19" s="2164"/>
      <c r="B19" s="2160"/>
      <c r="C19" s="2169"/>
      <c r="D19" s="2160"/>
      <c r="E19" s="2160"/>
      <c r="F19" s="2160"/>
      <c r="G19" s="2160" t="s">
        <v>332</v>
      </c>
      <c r="H19" s="2173" t="s">
        <v>326</v>
      </c>
      <c r="I19" s="2161" t="s">
        <v>327</v>
      </c>
      <c r="J19" s="2160" t="s">
        <v>327</v>
      </c>
      <c r="K19" s="2161" t="s">
        <v>331</v>
      </c>
      <c r="L19" s="2160" t="s">
        <v>331</v>
      </c>
      <c r="M19" s="2162" t="s">
        <v>407</v>
      </c>
      <c r="N19" s="2162" t="s">
        <v>408</v>
      </c>
      <c r="O19" s="2160"/>
      <c r="P19" s="2160"/>
      <c r="Q19" s="2161"/>
      <c r="R19" s="2161"/>
      <c r="S19" s="2161" t="s">
        <v>331</v>
      </c>
      <c r="T19" s="2160" t="s">
        <v>331</v>
      </c>
      <c r="U19" s="2160" t="s">
        <v>342</v>
      </c>
      <c r="V19" s="2161" t="s">
        <v>326</v>
      </c>
      <c r="W19" s="2161" t="s">
        <v>327</v>
      </c>
      <c r="X19" s="2161" t="s">
        <v>327</v>
      </c>
      <c r="Y19" s="2161" t="s">
        <v>409</v>
      </c>
      <c r="Z19" s="2161" t="s">
        <v>410</v>
      </c>
      <c r="AA19" s="2160" t="s">
        <v>327</v>
      </c>
      <c r="AB19" s="2160" t="s">
        <v>342</v>
      </c>
      <c r="AC19" s="2161" t="s">
        <v>409</v>
      </c>
      <c r="AD19" s="2161" t="s">
        <v>410</v>
      </c>
      <c r="AE19" s="2177"/>
      <c r="AF19" s="2177"/>
      <c r="AG19" s="2177"/>
    </row>
    <row r="20" s="52" customFormat="1" ht="65" customHeight="1" spans="1:33">
      <c r="A20" s="2164"/>
      <c r="B20" s="2160" t="s">
        <v>411</v>
      </c>
      <c r="C20" s="2169" t="s">
        <v>400</v>
      </c>
      <c r="D20" s="2160" t="s">
        <v>354</v>
      </c>
      <c r="E20" s="2160"/>
      <c r="F20" s="2160"/>
      <c r="G20" s="2160" t="s">
        <v>332</v>
      </c>
      <c r="H20" s="2173" t="s">
        <v>326</v>
      </c>
      <c r="I20" s="2161" t="s">
        <v>327</v>
      </c>
      <c r="J20" s="2160" t="s">
        <v>327</v>
      </c>
      <c r="K20" s="2161" t="s">
        <v>331</v>
      </c>
      <c r="L20" s="2160" t="s">
        <v>331</v>
      </c>
      <c r="M20" s="2162" t="s">
        <v>407</v>
      </c>
      <c r="N20" s="2162" t="s">
        <v>408</v>
      </c>
      <c r="O20" s="2160" t="s">
        <v>328</v>
      </c>
      <c r="P20" s="2160" t="s">
        <v>327</v>
      </c>
      <c r="Q20" s="2162" t="s">
        <v>407</v>
      </c>
      <c r="R20" s="2162" t="s">
        <v>408</v>
      </c>
      <c r="S20" s="2161" t="s">
        <v>331</v>
      </c>
      <c r="T20" s="2160" t="s">
        <v>331</v>
      </c>
      <c r="U20" s="2160" t="s">
        <v>342</v>
      </c>
      <c r="V20" s="2161" t="s">
        <v>326</v>
      </c>
      <c r="W20" s="2161" t="s">
        <v>327</v>
      </c>
      <c r="X20" s="2161" t="s">
        <v>327</v>
      </c>
      <c r="Y20" s="2161" t="s">
        <v>412</v>
      </c>
      <c r="Z20" s="2161" t="s">
        <v>410</v>
      </c>
      <c r="AA20" s="2160" t="s">
        <v>327</v>
      </c>
      <c r="AB20" s="2160" t="s">
        <v>342</v>
      </c>
      <c r="AC20" s="2161" t="s">
        <v>412</v>
      </c>
      <c r="AD20" s="2161" t="s">
        <v>410</v>
      </c>
      <c r="AE20" s="2161" t="s">
        <v>327</v>
      </c>
      <c r="AF20" s="2161" t="s">
        <v>412</v>
      </c>
      <c r="AG20" s="2161" t="s">
        <v>410</v>
      </c>
    </row>
    <row r="21" s="52" customFormat="1" ht="78" customHeight="1" spans="1:33">
      <c r="A21" s="2164"/>
      <c r="B21" s="2160" t="s">
        <v>413</v>
      </c>
      <c r="C21" s="2169" t="s">
        <v>414</v>
      </c>
      <c r="D21" s="2160" t="s">
        <v>415</v>
      </c>
      <c r="E21" s="2160"/>
      <c r="F21" s="2160"/>
      <c r="G21" s="2161" t="s">
        <v>333</v>
      </c>
      <c r="H21" s="2161" t="s">
        <v>326</v>
      </c>
      <c r="I21" s="2160" t="s">
        <v>328</v>
      </c>
      <c r="J21" s="2160" t="s">
        <v>328</v>
      </c>
      <c r="K21" s="2161" t="s">
        <v>331</v>
      </c>
      <c r="L21" s="2160" t="s">
        <v>368</v>
      </c>
      <c r="M21" s="2161" t="s">
        <v>416</v>
      </c>
      <c r="N21" s="2161" t="s">
        <v>417</v>
      </c>
      <c r="O21" s="2160" t="s">
        <v>368</v>
      </c>
      <c r="P21" s="2161" t="s">
        <v>331</v>
      </c>
      <c r="Q21" s="2161" t="s">
        <v>418</v>
      </c>
      <c r="R21" s="2161" t="s">
        <v>417</v>
      </c>
      <c r="S21" s="2161" t="s">
        <v>331</v>
      </c>
      <c r="T21" s="2160" t="s">
        <v>331</v>
      </c>
      <c r="U21" s="2160" t="s">
        <v>332</v>
      </c>
      <c r="V21" s="2161" t="s">
        <v>326</v>
      </c>
      <c r="W21" s="2160" t="s">
        <v>327</v>
      </c>
      <c r="X21" s="2161" t="s">
        <v>327</v>
      </c>
      <c r="Y21" s="2161" t="s">
        <v>345</v>
      </c>
      <c r="Z21" s="2161" t="s">
        <v>419</v>
      </c>
      <c r="AA21" s="2160" t="s">
        <v>327</v>
      </c>
      <c r="AB21" s="2160" t="s">
        <v>332</v>
      </c>
      <c r="AC21" s="2161" t="s">
        <v>345</v>
      </c>
      <c r="AD21" s="2161" t="s">
        <v>419</v>
      </c>
      <c r="AE21" s="2161" t="s">
        <v>327</v>
      </c>
      <c r="AF21" s="2161" t="s">
        <v>345</v>
      </c>
      <c r="AG21" s="2161" t="s">
        <v>419</v>
      </c>
    </row>
    <row r="22" s="52" customFormat="1" ht="68" customHeight="1" spans="1:33">
      <c r="A22" s="2164"/>
      <c r="B22" s="2160" t="s">
        <v>420</v>
      </c>
      <c r="C22" s="2169" t="s">
        <v>400</v>
      </c>
      <c r="D22" s="2160" t="s">
        <v>379</v>
      </c>
      <c r="E22" s="2160"/>
      <c r="F22" s="2160"/>
      <c r="G22" s="2170" t="s">
        <v>421</v>
      </c>
      <c r="H22" s="2161" t="s">
        <v>326</v>
      </c>
      <c r="I22" s="2160" t="s">
        <v>332</v>
      </c>
      <c r="J22" s="2160" t="s">
        <v>332</v>
      </c>
      <c r="K22" s="2160" t="s">
        <v>325</v>
      </c>
      <c r="L22" s="2160" t="s">
        <v>327</v>
      </c>
      <c r="M22" s="2162" t="s">
        <v>422</v>
      </c>
      <c r="N22" s="2162" t="s">
        <v>423</v>
      </c>
      <c r="O22" s="2160" t="s">
        <v>325</v>
      </c>
      <c r="P22" s="2160" t="s">
        <v>332</v>
      </c>
      <c r="Q22" s="2162" t="s">
        <v>422</v>
      </c>
      <c r="R22" s="2162" t="s">
        <v>423</v>
      </c>
      <c r="S22" s="2161" t="s">
        <v>357</v>
      </c>
      <c r="T22" s="2160" t="s">
        <v>357</v>
      </c>
      <c r="U22" s="2160" t="s">
        <v>331</v>
      </c>
      <c r="V22" s="2161" t="s">
        <v>326</v>
      </c>
      <c r="W22" s="2160" t="s">
        <v>355</v>
      </c>
      <c r="X22" s="2161" t="s">
        <v>355</v>
      </c>
      <c r="Y22" s="2161" t="s">
        <v>424</v>
      </c>
      <c r="Z22" s="2161" t="s">
        <v>425</v>
      </c>
      <c r="AA22" s="2160" t="s">
        <v>355</v>
      </c>
      <c r="AB22" s="2160" t="s">
        <v>331</v>
      </c>
      <c r="AC22" s="2161" t="s">
        <v>424</v>
      </c>
      <c r="AD22" s="2161" t="s">
        <v>425</v>
      </c>
      <c r="AE22" s="2161" t="s">
        <v>355</v>
      </c>
      <c r="AF22" s="2161" t="s">
        <v>424</v>
      </c>
      <c r="AG22" s="2161" t="s">
        <v>425</v>
      </c>
    </row>
    <row r="23" s="52" customFormat="1" ht="68" customHeight="1" spans="1:33">
      <c r="A23" s="2164"/>
      <c r="B23" s="2160"/>
      <c r="C23" s="2169"/>
      <c r="D23" s="2160"/>
      <c r="E23" s="2160"/>
      <c r="F23" s="2160"/>
      <c r="G23" s="2161" t="s">
        <v>326</v>
      </c>
      <c r="H23" s="2161" t="s">
        <v>326</v>
      </c>
      <c r="I23" s="2161" t="s">
        <v>326</v>
      </c>
      <c r="J23" s="2161" t="s">
        <v>326</v>
      </c>
      <c r="K23" s="2161" t="s">
        <v>326</v>
      </c>
      <c r="L23" s="2161" t="s">
        <v>326</v>
      </c>
      <c r="M23" s="2161" t="s">
        <v>326</v>
      </c>
      <c r="N23" s="2161" t="s">
        <v>326</v>
      </c>
      <c r="O23" s="2161" t="s">
        <v>326</v>
      </c>
      <c r="P23" s="2161" t="s">
        <v>326</v>
      </c>
      <c r="Q23" s="2161" t="s">
        <v>326</v>
      </c>
      <c r="R23" s="2161" t="s">
        <v>326</v>
      </c>
      <c r="S23" s="2161" t="s">
        <v>331</v>
      </c>
      <c r="T23" s="2160" t="s">
        <v>331</v>
      </c>
      <c r="U23" s="2160" t="s">
        <v>332</v>
      </c>
      <c r="V23" s="2161" t="s">
        <v>326</v>
      </c>
      <c r="W23" s="2160" t="s">
        <v>327</v>
      </c>
      <c r="X23" s="2161" t="s">
        <v>327</v>
      </c>
      <c r="Y23" s="2161" t="s">
        <v>426</v>
      </c>
      <c r="Z23" s="2161" t="s">
        <v>427</v>
      </c>
      <c r="AA23" s="2160" t="s">
        <v>327</v>
      </c>
      <c r="AB23" s="2160" t="s">
        <v>332</v>
      </c>
      <c r="AC23" s="2161" t="s">
        <v>426</v>
      </c>
      <c r="AD23" s="2161" t="s">
        <v>427</v>
      </c>
      <c r="AE23" s="2161" t="s">
        <v>327</v>
      </c>
      <c r="AF23" s="2161" t="s">
        <v>426</v>
      </c>
      <c r="AG23" s="2161" t="s">
        <v>427</v>
      </c>
    </row>
    <row r="24" s="52" customFormat="1" ht="87" customHeight="1" spans="1:33">
      <c r="A24" s="2164"/>
      <c r="B24" s="2160" t="s">
        <v>428</v>
      </c>
      <c r="C24" s="2159" t="s">
        <v>414</v>
      </c>
      <c r="D24" s="2160" t="s">
        <v>429</v>
      </c>
      <c r="E24" s="2160"/>
      <c r="F24" s="2160"/>
      <c r="G24" s="2173" t="s">
        <v>333</v>
      </c>
      <c r="H24" s="2173" t="s">
        <v>326</v>
      </c>
      <c r="I24" s="2160" t="s">
        <v>328</v>
      </c>
      <c r="J24" s="2160" t="s">
        <v>328</v>
      </c>
      <c r="K24" s="2160" t="s">
        <v>331</v>
      </c>
      <c r="L24" s="2160" t="s">
        <v>368</v>
      </c>
      <c r="M24" s="2162" t="s">
        <v>418</v>
      </c>
      <c r="N24" s="2162" t="s">
        <v>417</v>
      </c>
      <c r="O24" s="2160" t="s">
        <v>368</v>
      </c>
      <c r="P24" s="2160" t="s">
        <v>331</v>
      </c>
      <c r="Q24" s="2161" t="s">
        <v>418</v>
      </c>
      <c r="R24" s="2161" t="s">
        <v>417</v>
      </c>
      <c r="S24" s="2161" t="s">
        <v>331</v>
      </c>
      <c r="T24" s="2160" t="s">
        <v>331</v>
      </c>
      <c r="U24" s="2160" t="s">
        <v>332</v>
      </c>
      <c r="V24" s="2161" t="s">
        <v>326</v>
      </c>
      <c r="W24" s="2160" t="s">
        <v>327</v>
      </c>
      <c r="X24" s="2161" t="s">
        <v>327</v>
      </c>
      <c r="Y24" s="2161" t="s">
        <v>345</v>
      </c>
      <c r="Z24" s="2161" t="s">
        <v>419</v>
      </c>
      <c r="AA24" s="2160" t="s">
        <v>327</v>
      </c>
      <c r="AB24" s="2160" t="s">
        <v>332</v>
      </c>
      <c r="AC24" s="2161" t="s">
        <v>345</v>
      </c>
      <c r="AD24" s="2161" t="s">
        <v>419</v>
      </c>
      <c r="AE24" s="2161" t="s">
        <v>327</v>
      </c>
      <c r="AF24" s="2161" t="s">
        <v>345</v>
      </c>
      <c r="AG24" s="2161" t="s">
        <v>419</v>
      </c>
    </row>
    <row r="25" s="52" customFormat="1" ht="52" customHeight="1" spans="1:33">
      <c r="A25" s="2164"/>
      <c r="B25" s="2160" t="s">
        <v>430</v>
      </c>
      <c r="C25" s="2159" t="s">
        <v>431</v>
      </c>
      <c r="D25" s="2160" t="s">
        <v>432</v>
      </c>
      <c r="E25" s="2160"/>
      <c r="F25" s="2160"/>
      <c r="G25" s="2178" t="s">
        <v>433</v>
      </c>
      <c r="H25" s="2161" t="s">
        <v>326</v>
      </c>
      <c r="I25" s="2161" t="s">
        <v>351</v>
      </c>
      <c r="J25" s="2161" t="s">
        <v>351</v>
      </c>
      <c r="K25" s="2161" t="s">
        <v>332</v>
      </c>
      <c r="L25" s="2161" t="s">
        <v>325</v>
      </c>
      <c r="M25" s="2162" t="s">
        <v>394</v>
      </c>
      <c r="N25" s="2161" t="s">
        <v>434</v>
      </c>
      <c r="O25" s="2160" t="s">
        <v>325</v>
      </c>
      <c r="P25" s="2160" t="s">
        <v>332</v>
      </c>
      <c r="Q25" s="2161" t="s">
        <v>394</v>
      </c>
      <c r="R25" s="2161" t="s">
        <v>434</v>
      </c>
      <c r="S25" s="2161" t="s">
        <v>332</v>
      </c>
      <c r="T25" s="2160" t="s">
        <v>332</v>
      </c>
      <c r="U25" s="2160" t="s">
        <v>433</v>
      </c>
      <c r="V25" s="2161" t="s">
        <v>326</v>
      </c>
      <c r="W25" s="2160" t="s">
        <v>351</v>
      </c>
      <c r="X25" s="2161" t="s">
        <v>351</v>
      </c>
      <c r="Y25" s="2162" t="s">
        <v>435</v>
      </c>
      <c r="Z25" s="2161" t="s">
        <v>436</v>
      </c>
      <c r="AA25" s="2161" t="s">
        <v>351</v>
      </c>
      <c r="AB25" s="2161" t="s">
        <v>433</v>
      </c>
      <c r="AC25" s="2161" t="s">
        <v>435</v>
      </c>
      <c r="AD25" s="2161" t="s">
        <v>436</v>
      </c>
      <c r="AE25" s="2161" t="s">
        <v>351</v>
      </c>
      <c r="AF25" s="2161" t="s">
        <v>435</v>
      </c>
      <c r="AG25" s="2161" t="s">
        <v>436</v>
      </c>
    </row>
    <row r="26" s="52" customFormat="1" ht="52" customHeight="1" spans="1:33">
      <c r="A26" s="2164"/>
      <c r="B26" s="2160" t="s">
        <v>437</v>
      </c>
      <c r="C26" s="2159" t="s">
        <v>438</v>
      </c>
      <c r="D26" s="2160" t="s">
        <v>439</v>
      </c>
      <c r="E26" s="2160"/>
      <c r="F26" s="2160"/>
      <c r="G26" s="2170" t="s">
        <v>332</v>
      </c>
      <c r="H26" s="2161" t="s">
        <v>326</v>
      </c>
      <c r="I26" s="2161" t="s">
        <v>327</v>
      </c>
      <c r="J26" s="2161" t="s">
        <v>327</v>
      </c>
      <c r="K26" s="2161" t="s">
        <v>328</v>
      </c>
      <c r="L26" s="2161" t="s">
        <v>331</v>
      </c>
      <c r="M26" s="2162" t="s">
        <v>440</v>
      </c>
      <c r="N26" s="2161" t="s">
        <v>441</v>
      </c>
      <c r="O26" s="2160" t="s">
        <v>328</v>
      </c>
      <c r="P26" s="2160" t="s">
        <v>327</v>
      </c>
      <c r="Q26" s="2161" t="s">
        <v>440</v>
      </c>
      <c r="R26" s="2161" t="s">
        <v>441</v>
      </c>
      <c r="S26" s="2161" t="s">
        <v>355</v>
      </c>
      <c r="T26" s="2160" t="s">
        <v>355</v>
      </c>
      <c r="U26" s="2161" t="s">
        <v>327</v>
      </c>
      <c r="V26" s="2161" t="s">
        <v>326</v>
      </c>
      <c r="W26" s="2161" t="s">
        <v>331</v>
      </c>
      <c r="X26" s="2161" t="s">
        <v>331</v>
      </c>
      <c r="Y26" s="2161" t="s">
        <v>442</v>
      </c>
      <c r="Z26" s="2161" t="s">
        <v>443</v>
      </c>
      <c r="AA26" s="2161" t="s">
        <v>331</v>
      </c>
      <c r="AB26" s="2161" t="s">
        <v>327</v>
      </c>
      <c r="AC26" s="2161" t="s">
        <v>442</v>
      </c>
      <c r="AD26" s="2161" t="s">
        <v>443</v>
      </c>
      <c r="AE26" s="2161" t="s">
        <v>331</v>
      </c>
      <c r="AF26" s="2161" t="s">
        <v>442</v>
      </c>
      <c r="AG26" s="2161" t="s">
        <v>443</v>
      </c>
    </row>
  </sheetData>
  <mergeCells count="81">
    <mergeCell ref="A1:C1"/>
    <mergeCell ref="D1:F1"/>
    <mergeCell ref="I1:L1"/>
    <mergeCell ref="G2:N2"/>
    <mergeCell ref="O2:R2"/>
    <mergeCell ref="S2:AD2"/>
    <mergeCell ref="AE2:AG2"/>
    <mergeCell ref="G4:L4"/>
    <mergeCell ref="O4:P4"/>
    <mergeCell ref="S4:X4"/>
    <mergeCell ref="AA4:AB4"/>
    <mergeCell ref="A2:A4"/>
    <mergeCell ref="A5:A26"/>
    <mergeCell ref="B2:B4"/>
    <mergeCell ref="B13:B14"/>
    <mergeCell ref="B18:B19"/>
    <mergeCell ref="B22:B23"/>
    <mergeCell ref="C2:C4"/>
    <mergeCell ref="C13:C14"/>
    <mergeCell ref="C18:C19"/>
    <mergeCell ref="C22:C23"/>
    <mergeCell ref="D2:D4"/>
    <mergeCell ref="D5:D6"/>
    <mergeCell ref="D13:D14"/>
    <mergeCell ref="D18:D19"/>
    <mergeCell ref="D22:D23"/>
    <mergeCell ref="E2:E4"/>
    <mergeCell ref="E5:E26"/>
    <mergeCell ref="F2:F4"/>
    <mergeCell ref="F5:F26"/>
    <mergeCell ref="G5:G6"/>
    <mergeCell ref="H5:H6"/>
    <mergeCell ref="I5:I6"/>
    <mergeCell ref="J5:J6"/>
    <mergeCell ref="K5:K6"/>
    <mergeCell ref="L5:L6"/>
    <mergeCell ref="M3:M4"/>
    <mergeCell ref="M5:M6"/>
    <mergeCell ref="N3:N4"/>
    <mergeCell ref="N5:N6"/>
    <mergeCell ref="O5:O6"/>
    <mergeCell ref="O13:O14"/>
    <mergeCell ref="O18:O19"/>
    <mergeCell ref="P5:P6"/>
    <mergeCell ref="P13:P14"/>
    <mergeCell ref="P18:P19"/>
    <mergeCell ref="Q3:Q4"/>
    <mergeCell ref="Q5:Q6"/>
    <mergeCell ref="Q13:Q14"/>
    <mergeCell ref="Q18:Q19"/>
    <mergeCell ref="R3:R4"/>
    <mergeCell ref="R5:R6"/>
    <mergeCell ref="R13:R14"/>
    <mergeCell ref="R18:R19"/>
    <mergeCell ref="S5:S6"/>
    <mergeCell ref="T5:T6"/>
    <mergeCell ref="U5:U6"/>
    <mergeCell ref="V5:V6"/>
    <mergeCell ref="W5:W6"/>
    <mergeCell ref="X5:X6"/>
    <mergeCell ref="Y3:Y4"/>
    <mergeCell ref="Y5:Y6"/>
    <mergeCell ref="Z3:Z4"/>
    <mergeCell ref="Z5:Z6"/>
    <mergeCell ref="AA5:AA6"/>
    <mergeCell ref="AB5:AB6"/>
    <mergeCell ref="AC3:AC4"/>
    <mergeCell ref="AC5:AC6"/>
    <mergeCell ref="AD3:AD4"/>
    <mergeCell ref="AD5:AD6"/>
    <mergeCell ref="AE5:AE6"/>
    <mergeCell ref="AE13:AE14"/>
    <mergeCell ref="AE18:AE19"/>
    <mergeCell ref="AF3:AF4"/>
    <mergeCell ref="AF5:AF6"/>
    <mergeCell ref="AF13:AF14"/>
    <mergeCell ref="AF18:AF19"/>
    <mergeCell ref="AG3:AG4"/>
    <mergeCell ref="AG5:AG6"/>
    <mergeCell ref="AG13:AG14"/>
    <mergeCell ref="AG18:AG19"/>
  </mergeCells>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tabColor rgb="FFFF0000"/>
  </sheetPr>
  <dimension ref="B1:BU39"/>
  <sheetViews>
    <sheetView showGridLines="0" zoomScale="70" zoomScaleNormal="70" workbookViewId="0">
      <selection activeCell="I13" sqref="I13:L13"/>
    </sheetView>
  </sheetViews>
  <sheetFormatPr defaultColWidth="9" defaultRowHeight="17.4"/>
  <cols>
    <col min="1" max="1" width="2.49074074074074" style="1915" customWidth="1"/>
    <col min="2" max="2" width="2.34259259259259" style="1916" customWidth="1"/>
    <col min="3" max="3" width="13.6296296296296" style="1916" customWidth="1"/>
    <col min="4" max="4" width="30" style="1916" customWidth="1"/>
    <col min="5" max="5" width="16.9444444444444" style="1916" customWidth="1"/>
    <col min="6" max="6" width="19.7222222222222" style="1916" customWidth="1"/>
    <col min="7" max="7" width="19.3148148148148" style="1916" customWidth="1"/>
    <col min="8" max="8" width="28.212962962963" style="1917" customWidth="1"/>
    <col min="9" max="12" width="20.787037037037" style="1916" customWidth="1"/>
    <col min="13" max="13" width="31.5" style="1916" customWidth="1"/>
    <col min="14" max="14" width="25" style="1916" customWidth="1"/>
    <col min="15" max="15" width="19.3796296296296" style="1916" customWidth="1"/>
    <col min="16" max="16" width="2.34259259259259" style="1916" customWidth="1"/>
    <col min="17" max="54" width="9" style="1915" customWidth="1"/>
    <col min="55" max="60" width="9" style="1915" hidden="1" customWidth="1"/>
    <col min="61" max="61" width="12.8796296296296" style="1915" hidden="1" customWidth="1"/>
    <col min="62" max="63" width="9" style="1915" hidden="1" customWidth="1"/>
    <col min="64" max="64" width="12.8796296296296" style="1915" hidden="1" customWidth="1"/>
    <col min="65" max="65" width="25.8796296296296" style="1915" hidden="1" customWidth="1"/>
    <col min="66" max="66" width="12.2592592592593" style="1915" hidden="1" customWidth="1"/>
    <col min="67" max="67" width="13.3796296296296" style="1915" hidden="1" customWidth="1"/>
    <col min="68" max="68" width="17.1296296296296" style="1915" hidden="1" customWidth="1"/>
    <col min="69" max="69" width="72" style="1915" hidden="1" customWidth="1"/>
    <col min="70" max="70" width="22.1666666666667" style="1915" hidden="1" customWidth="1"/>
    <col min="71" max="71" width="23" style="1915" hidden="1" customWidth="1"/>
    <col min="72" max="72" width="12.8796296296296" style="1915" hidden="1" customWidth="1"/>
    <col min="73" max="73" width="21.8333333333333" style="1915" hidden="1" customWidth="1"/>
    <col min="74" max="77" width="9" style="1915" hidden="1" customWidth="1"/>
    <col min="78" max="16384" width="9" style="1915" customWidth="1"/>
  </cols>
  <sheetData>
    <row r="1" ht="10" customHeight="1"/>
    <row r="2" ht="44" customHeight="1" spans="2:73">
      <c r="B2" s="1918"/>
      <c r="C2" s="1918"/>
      <c r="D2" s="1918"/>
      <c r="E2" s="1918"/>
      <c r="F2" s="1918"/>
      <c r="G2" s="1919" t="s">
        <v>444</v>
      </c>
      <c r="H2" s="644"/>
      <c r="I2" s="644"/>
      <c r="J2" s="644"/>
      <c r="K2" s="644"/>
      <c r="L2" s="1920"/>
      <c r="M2" s="1920"/>
      <c r="N2" s="1920"/>
      <c r="O2" s="1918"/>
      <c r="P2" s="1921"/>
    </row>
    <row r="3" ht="29" customHeight="1" spans="2:73">
      <c r="B3" s="1918"/>
      <c r="C3" s="1922"/>
      <c r="D3" s="1918"/>
      <c r="E3" s="1918"/>
      <c r="F3" s="1923" t="s">
        <v>445</v>
      </c>
      <c r="G3" s="1924" t="s">
        <v>446</v>
      </c>
      <c r="H3" s="1925"/>
      <c r="I3" s="1926" t="s">
        <v>447</v>
      </c>
      <c r="J3" s="1926" t="s">
        <v>448</v>
      </c>
      <c r="K3" s="1926" t="s">
        <v>449</v>
      </c>
      <c r="L3" s="1927"/>
      <c r="M3" s="1927"/>
      <c r="N3" s="1927"/>
      <c r="O3" s="1918"/>
      <c r="P3" s="1922"/>
    </row>
    <row r="4" ht="29" customHeight="1" spans="2:73">
      <c r="B4" s="1918"/>
      <c r="C4" s="1918"/>
      <c r="D4" s="1918"/>
      <c r="E4" s="1918"/>
      <c r="F4" s="644"/>
      <c r="G4" s="1928" t="s">
        <v>450</v>
      </c>
      <c r="H4" s="1929"/>
      <c r="I4" s="1930" t="s">
        <v>451</v>
      </c>
      <c r="J4" s="1931" t="s">
        <v>452</v>
      </c>
      <c r="K4" s="1932" t="s">
        <v>453</v>
      </c>
      <c r="L4" s="1918"/>
      <c r="M4" s="1918"/>
      <c r="N4" s="1918"/>
      <c r="O4" s="1922" t="s">
        <v>454</v>
      </c>
      <c r="P4" s="1918"/>
    </row>
    <row r="5" ht="9" customHeight="1" spans="2:73">
      <c r="B5" s="1933"/>
      <c r="M5" s="1934"/>
      <c r="O5" s="1935"/>
      <c r="P5" s="1918"/>
      <c r="BK5" s="1916"/>
      <c r="BL5" s="1916"/>
      <c r="BM5" s="1916"/>
      <c r="BN5" s="1916"/>
      <c r="BO5" s="1916"/>
      <c r="BP5" s="1916"/>
      <c r="BQ5" s="1916"/>
      <c r="BR5" s="1916"/>
      <c r="BS5" s="1916"/>
      <c r="BT5" s="1916"/>
      <c r="BU5" s="1916"/>
    </row>
    <row r="6" s="1914" customFormat="1" ht="39" customHeight="1" spans="2:73">
      <c r="B6" s="1933"/>
      <c r="C6" s="1936" t="s">
        <v>455</v>
      </c>
      <c r="D6" s="1936" t="s">
        <v>456</v>
      </c>
      <c r="E6" s="1937" t="s">
        <v>457</v>
      </c>
      <c r="F6" s="1938" t="s">
        <v>458</v>
      </c>
      <c r="G6" s="1939" t="s">
        <v>459</v>
      </c>
      <c r="H6" s="1939" t="s">
        <v>460</v>
      </c>
      <c r="I6" s="1938" t="s">
        <v>319</v>
      </c>
      <c r="J6" s="1940"/>
      <c r="K6" s="1940"/>
      <c r="L6" s="1940"/>
      <c r="M6" s="1941" t="s">
        <v>306</v>
      </c>
      <c r="N6" s="1938" t="s">
        <v>307</v>
      </c>
      <c r="O6" s="1939" t="s">
        <v>164</v>
      </c>
      <c r="P6" s="1942"/>
      <c r="BK6" s="1916"/>
      <c r="BL6" s="1943" t="s">
        <v>455</v>
      </c>
      <c r="BM6" s="1944" t="s">
        <v>456</v>
      </c>
      <c r="BN6" s="1945" t="s">
        <v>461</v>
      </c>
      <c r="BO6" s="1946" t="s">
        <v>458</v>
      </c>
      <c r="BP6" s="1947" t="s">
        <v>459</v>
      </c>
      <c r="BQ6" s="1948" t="s">
        <v>319</v>
      </c>
      <c r="BR6" s="1949" t="s">
        <v>306</v>
      </c>
      <c r="BS6" s="1948" t="s">
        <v>307</v>
      </c>
      <c r="BT6" s="1950" t="s">
        <v>164</v>
      </c>
      <c r="BU6" s="1950" t="s">
        <v>462</v>
      </c>
    </row>
    <row r="7" s="1915" customFormat="1" ht="27" customHeight="1" spans="2:73">
      <c r="B7" s="1933"/>
      <c r="C7" s="1951" t="s">
        <v>50</v>
      </c>
      <c r="D7" s="1952" t="s">
        <v>463</v>
      </c>
      <c r="E7" s="1953" t="str">
        <f t="shared" ref="E7:E16" si="0">BN7</f>
        <v>-</v>
      </c>
      <c r="F7" s="1954" t="str">
        <f t="shared" ref="F7:F16" si="1">BO7</f>
        <v>-</v>
      </c>
      <c r="G7" s="1955" t="str">
        <f t="shared" ref="G7:G16" si="2">BP7</f>
        <v>-</v>
      </c>
      <c r="H7" s="1956" t="str">
        <f t="shared" ref="H7:H18" si="3">BU7</f>
        <v>-</v>
      </c>
      <c r="I7" s="1954" t="str">
        <f t="shared" ref="I7:I14" si="4">BQ7</f>
        <v>-</v>
      </c>
      <c r="J7" s="1957"/>
      <c r="K7" s="1957"/>
      <c r="L7" s="1957"/>
      <c r="M7" s="1958" t="str">
        <f t="shared" ref="M7:M18" si="5">BR7</f>
        <v>-</v>
      </c>
      <c r="N7" s="1959" t="str">
        <f t="shared" ref="N7:N18" si="6">BS7</f>
        <v>-</v>
      </c>
      <c r="O7" s="1960" t="str">
        <f t="shared" ref="O7:O16" si="7">BT7</f>
        <v>此渠道无不含税</v>
      </c>
      <c r="P7" s="1942"/>
      <c r="BI7" s="1961" t="str">
        <f>_xlfn.IFS(K4="直送","此渠道无直送",$G$4="义乌集拼仓","此国内仓不收该渠道",OR(J4="不含税：大于10CBM",J4="不含税：0.5-10CBM之间"),"此渠道无不含税",COUNTIF(至尊达系列!C6:C17,"*"&amp;I4&amp;"*")=0,"渠道无此仓",K4="拆派",IF(COUNTIF(至尊达系列!C6:C17,"*"&amp;I4&amp;"*")=0,"无此仓拆派","拆派"))</f>
        <v>此渠道无不含税</v>
      </c>
      <c r="BK7" s="1962"/>
      <c r="BL7" s="1963" t="s">
        <v>50</v>
      </c>
      <c r="BM7" s="1964" t="s">
        <v>463</v>
      </c>
      <c r="BN7" s="1965" t="str">
        <f>IFERROR(IF($G$4="义乌集拼仓","-",IF(AND(K4="拆派",OR(J4="含税：50-1000KG之间",J4="含税：大于1000KG")),VLOOKUP("*"&amp;I4&amp;"*",至尊达系列!C6:D17,COLUMN(至尊达系列!D6)-COLUMN(至尊达系列!B6),0),"-")),"-")</f>
        <v>-</v>
      </c>
      <c r="BO7" s="1966" t="str">
        <f>IFERROR(IF(BN7="-","-",VLOOKUP("*"&amp;I4&amp;"*",至尊达系列!C6:F17,COLUMN(至尊达系列!F6)-COLUMN(至尊达系列!B6),0)),"-")</f>
        <v>-</v>
      </c>
      <c r="BP7" s="1967" t="str">
        <f>IFERROR(IF(BN7="-","-",IF(BN7="-","-",VLOOKUP("*"&amp;I4&amp;"*",至尊达系列!C6:G17,COLUMN(至尊达系列!G6)-COLUMN(至尊达系列!B6),0))),"-")</f>
        <v>-</v>
      </c>
      <c r="BQ7" s="1968" t="str">
        <f>_xlfn.IFS(BN7="-","-",G4="深圳/广州/中山/汕头/塘厦","塘厦:"&amp;第27周船期!G5&amp;";   中山:"&amp;第27周船期!I5&amp;";   广州:"&amp;第27周船期!J5&amp;";   汕头:"&amp;第27周船期!K5,G4="长沙","长沙："&amp;第27周船期!L5,G4="厦门/福州/泉州","福州/泉州:"&amp;第27周船期!O5&amp;";   厦门:"&amp;第27周船期!P5,G4="金华/温州","金华:"&amp;第27周船期!U5&amp;";   温州:"&amp;第27周船期!T5,G4="苏州/宁波/上海/杭州","宁波:"&amp;第27周船期!W5&amp;";  杭州:"&amp;第27周船期!X5&amp;";  苏州:"&amp;第27周船期!AA5&amp;";  上海:"&amp;第27周船期!AB5,G4="郑州","郑州："&amp;第27周船期!S5,G4="青岛","青岛："&amp;第27周船期!AE5)</f>
        <v>-</v>
      </c>
      <c r="BR7" s="1969" t="str">
        <f>_xlfn.IFS(BN7="-","-",OR(G4="深圳/广州/中山/汕头/塘厦",$G$4="长沙"),第27周船期!M5,G4="厦门/福州/泉州",第27周船期!Q5,OR(OR(G4="苏州/宁波/上海/杭州",G4="金华/温州"),G4="郑州"),第27周船期!Y5,G4="青岛",第27周船期!AF5)</f>
        <v>-</v>
      </c>
      <c r="BS7" s="1970" t="str">
        <f>_xlfn.IFS(BN7="-","-",OR(G4="深圳/广州/中山/汕头/塘厦",G4="长沙"),第27周船期!N5,G4="厦门/福州/泉州",第27周船期!R5,OR(OR(G4="苏州/宁波/上海/杭州",G4="金华/温州"),G4="郑州"),第27周船期!Z5,G4="青岛",第27周船期!AG5)</f>
        <v>-</v>
      </c>
      <c r="BT7" s="1968" t="str">
        <f t="shared" ref="BT7:BT14" si="8">BI7</f>
        <v>此渠道无不含税</v>
      </c>
      <c r="BU7" s="1968" t="str">
        <f>IFERROR(IF(BN7="-","-",VLOOKUP("*"&amp;I4&amp;"*",至尊达系列!C6:F17,COLUMN(至尊达系列!E6)-COLUMN(至尊达系列!B6),0)),"-")</f>
        <v>-</v>
      </c>
    </row>
    <row r="8" s="1915" customFormat="1" ht="27" hidden="1" customHeight="1" spans="2:73">
      <c r="B8" s="1933"/>
      <c r="C8" s="1971"/>
      <c r="D8" s="1972" t="s">
        <v>464</v>
      </c>
      <c r="E8" s="1973" t="str">
        <f t="shared" si="0"/>
        <v>-</v>
      </c>
      <c r="F8" s="1974" t="str">
        <f t="shared" si="1"/>
        <v>-</v>
      </c>
      <c r="G8" s="1975" t="str">
        <f t="shared" si="2"/>
        <v>-</v>
      </c>
      <c r="H8" s="1976" t="str">
        <f t="shared" si="3"/>
        <v>-</v>
      </c>
      <c r="I8" s="1974" t="str">
        <f t="shared" si="4"/>
        <v>-</v>
      </c>
      <c r="J8" s="1977"/>
      <c r="K8" s="1977"/>
      <c r="L8" s="1977"/>
      <c r="M8" s="1978" t="str">
        <f t="shared" si="5"/>
        <v>-</v>
      </c>
      <c r="N8" s="1979" t="str">
        <f t="shared" si="6"/>
        <v>-</v>
      </c>
      <c r="O8" s="1980" t="str">
        <f t="shared" si="7"/>
        <v>此渠道无不含税</v>
      </c>
      <c r="P8" s="1942"/>
      <c r="BI8" s="1968" t="str">
        <f>_xlfn.IFS(K4="直送","此渠道无直送",$G$4="义乌集拼仓","此国内仓不收该渠道",OR(J4="不含税：大于10CBM",J4="不含税：0.5-10CBM之间"),"此渠道无不含税",COUNTIF(至尊达系列!#REF!,"*"&amp;I4&amp;"*")=0,"渠道无此仓",K4="拆派",IF(COUNTIF(至尊达系列!#REF!,"*"&amp;I4&amp;"*")=0,"无此仓拆派","拆派"))</f>
        <v>此渠道无不含税</v>
      </c>
      <c r="BK8" s="1962"/>
      <c r="BL8" s="1971"/>
      <c r="BM8" s="1981" t="s">
        <v>464</v>
      </c>
      <c r="BN8" s="1982" t="str">
        <f>IFERROR(IF($G$4="白沟","-",IF(AND(K4="拆派",OR(J4="含税：50-1000KG之间",J4="含税：大于1000KG")),VLOOKUP("*"&amp;I4&amp;"*",至尊达系列!#REF!,COLUMN(至尊达系列!D6)-COLUMN(至尊达系列!B6),0),"-")),"-")</f>
        <v>-</v>
      </c>
      <c r="BO8" s="1983" t="str">
        <f>IFERROR(IF(BN8="-","-",VLOOKUP("*"&amp;I4&amp;"*",至尊达系列!#REF!,COLUMN(至尊达系列!F6)-COLUMN(至尊达系列!B6),0)),"-")</f>
        <v>-</v>
      </c>
      <c r="BP8" s="1984" t="str">
        <f>IFERROR(IF(BN8="-","-",VLOOKUP("*"&amp;I4&amp;"*",至尊达系列!#REF!,COLUMN(至尊达系列!G6)-COLUMN(至尊达系列!B6),0)),"-")</f>
        <v>-</v>
      </c>
      <c r="BQ8" s="1985" t="str">
        <f>_xlfn.IFS(BN8="-","-",$G$4="深圳/广州/中山/汕头/塘厦","塘厦:"&amp;第27周船期!G5&amp;";   中山:"&amp;第27周船期!I5&amp;";   广州:"&amp;第27周船期!J5&amp;";   汕头:"&amp;第27周船期!K5,$G$4="长沙","长沙："&amp;第27周船期!L5,$G$4="厦门/福州/泉州","福州/泉州:"&amp;第27周船期!O5&amp;";   厦门:"&amp;第27周船期!P5,G4="金华","金华:"&amp;第27周船期!U5,G4="苏州/宁波/上海/杭州","宁波:"&amp;第27周船期!W5&amp;";  杭州:"&amp;第27周船期!X5&amp;";  苏州:"&amp;第27周船期!AA5&amp;";  上海:"&amp;第27周船期!AB5,$G$4="郑州","郑州："&amp;第27周船期!S5,$G$4="青岛","青岛："&amp;第27周船期!AE5)</f>
        <v>-</v>
      </c>
      <c r="BR8" s="1986" t="str">
        <f>_xlfn.IFS(BN8="-","-",OR($G$4="深圳/广州/中山/汕头/塘厦",$G$4="长沙"),第27周船期!M5,$G$4="厦门/福州/泉州",第27周船期!Q5,OR(OR(G4="苏州/宁波/上海/杭州",G4="金华"),$G$4="郑州"),第27周船期!Y5,$G$4="青岛",第27周船期!AF5)</f>
        <v>-</v>
      </c>
      <c r="BS8" s="1987" t="str">
        <f>_xlfn.IFS(BN8="-","-",OR($G$4="深圳/广州/中山/汕头/塘厦",$G$4="长沙"),第27周船期!N5,AND($G$4="厦门/福州/泉州",BN7&gt;0),第27周船期!R5,AND(OR(OR(G4="苏州/宁波/上海/杭州",G4="金华"),$G$4="郑州"),BN7&gt;0),第27周船期!Z5,AND($G$4="青岛",BN7&gt;0),第27周船期!AG5)</f>
        <v>-</v>
      </c>
      <c r="BT8" s="1968" t="str">
        <f t="shared" si="8"/>
        <v>此渠道无不含税</v>
      </c>
      <c r="BU8" s="1968" t="str">
        <f>IFERROR(IF(BN8="-","-",VLOOKUP("*"&amp;I4&amp;"*",至尊达系列!#REF!,COLUMN(至尊达系列!E6)-COLUMN(至尊达系列!B6),0)),"-")</f>
        <v>-</v>
      </c>
    </row>
    <row r="9" s="1915" customFormat="1" ht="27" customHeight="1" spans="2:73">
      <c r="B9" s="1933"/>
      <c r="C9" s="1988" t="s">
        <v>121</v>
      </c>
      <c r="D9" s="1989" t="s">
        <v>121</v>
      </c>
      <c r="E9" s="1990">
        <f t="shared" si="0"/>
        <v>1860</v>
      </c>
      <c r="F9" s="1991" t="str">
        <f t="shared" si="1"/>
        <v>18天</v>
      </c>
      <c r="G9" s="1992" t="str">
        <f t="shared" si="2"/>
        <v>20天</v>
      </c>
      <c r="H9" s="1993" t="str">
        <f t="shared" si="3"/>
        <v>7月26日</v>
      </c>
      <c r="I9" s="1991" t="str">
        <f t="shared" si="4"/>
        <v>塘厦:7-4
(12点);   中山:7-3
(18点);   广州:7-3
(18点);   汕头:7-3
(18点)</v>
      </c>
      <c r="J9" s="1994"/>
      <c r="K9" s="1994"/>
      <c r="L9" s="1994"/>
      <c r="M9" s="1995" t="str">
        <f t="shared" si="5"/>
        <v>07/08
(上海起运)</v>
      </c>
      <c r="N9" s="1996" t="str">
        <f t="shared" si="6"/>
        <v>07/19
(LB)</v>
      </c>
      <c r="O9" s="1997" t="str">
        <f t="shared" si="7"/>
        <v>拆派</v>
      </c>
      <c r="P9" s="1942"/>
      <c r="BI9" s="1998" t="str">
        <f>_xlfn.IFS($G$4="义乌集拼仓","此国内仓不收该渠道",COUNTIF(美森限时达!C6:C42,"*"&amp;I4&amp;"*")=0,"渠道无此仓",K4="直送","此渠道无直送",K4="拆派",IF(COUNTIF(美森限时达!C6:C42,"*"&amp;I4&amp;"*")=0,"无此仓拆派","拆派"))</f>
        <v>拆派</v>
      </c>
      <c r="BK9" s="1962"/>
      <c r="BL9" s="1999" t="s">
        <v>121</v>
      </c>
      <c r="BM9" s="2000" t="s">
        <v>121</v>
      </c>
      <c r="BN9" s="2001">
        <f>IFERROR(_xlfn.IFS(AND(K4="拆派",J4="不含税：0.5-10CBM之间",OR(G4="苏州/宁波/上海/杭州",G4="金华/温州")),VLOOKUP("*"&amp;I4&amp;"*",美森限时达!C6:D42,COLUMN(美森限时达!D1)-COLUMN(美森限时达!B1),0),AND(K4="拆派",J4="含税：50-1000KG之间",OR(G4="苏州/宁波/上海/杭州",G4="金华/温州")),VLOOKUP("*"&amp;I4&amp;"*",美森限时达!C6:E42,COLUMN(美森限时达!E1)-COLUMN(美森限时达!B1),0),AND(K4="拆派",J4="不含税：大于10CBM",OR(G4="苏州/宁波/上海/杭州",G4="金华/温州")),VLOOKUP("*"&amp;I4&amp;"*",美森限时达!C6:D42,COLUMN(美森限时达!D1)-COLUMN(美森限时达!B1),0),AND(K4="拆派",J4="含税：大于1000KG",OR(G4="苏州/宁波/上海/杭州",G4="金华/温州")),VLOOKUP("*"&amp;I4&amp;"*",美森限时达!C6:E42,COLUMN(美森限时达!E1)-COLUMN(美森限时达!B1),0),AND(K4="拆派",J4="不含税：0.5-10CBM之间",G4="深圳/广州/中山/汕头/塘厦"),VLOOKUP("*"&amp;I4&amp;"*",美森限时达!C6:F42,COLUMN(美森限时达!F1)-COLUMN(美森限时达!B1),0),AND(K4="拆派",J4="含税：50-1000KG之间",G4="深圳/广州/中山/汕头/塘厦"),VLOOKUP("*"&amp;I4&amp;"*",美森限时达!C6:G42,COLUMN(美森限时达!G1)-COLUMN(美森限时达!B1),0),AND(K4="拆派",J4="不含税：大于10CBM",G4="深圳/广州/中山/汕头/塘厦"),VLOOKUP("*"&amp;I4&amp;"*",美森限时达!C6:F42,COLUMN(美森限时达!F1)-COLUMN(美森限时达!B1),0),AND(K4="拆派",J4="含税：大于1000KG",G4="深圳/广州/中山/汕头/塘厦"),VLOOKUP("*"&amp;I4&amp;"*",美森限时达!C6:G42,COLUMN(美森限时达!G1)-COLUMN(美森限时达!B1),0),AND(K4="拆派",J4="不含税：0.5-10CBM之间",G4="厦门/福州/泉州"),VLOOKUP("*"&amp;I4&amp;"*",美森限时达!C6:H42,COLUMN(美森限时达!H1)-COLUMN(美森限时达!B1),0),AND(K4="拆派",J4="含税：50-1000KG之间",G4="厦门/福州/泉州"),VLOOKUP("*"&amp;I4&amp;"*",美森限时达!C6:I42,COLUMN(美森限时达!I1)-COLUMN(美森限时达!B1),0),AND(K4="拆派",J4="不含税：大于10CBM",G4="厦门/福州/泉州"),VLOOKUP("*"&amp;I4&amp;"*",美森限时达!C6:H42,COLUMN(美森限时达!H1)-COLUMN(美森限时达!B1),0),AND(K4="拆派",J4="含税：大于1000KG",G4="厦门/福州/泉州"),VLOOKUP("*"&amp;I4&amp;"*",美森限时达!C6:I42,COLUMN(美森限时达!I1)-COLUMN(美森限时达!B1),0),AND(K4="拆派",J4="不含税：0.5-10CBM之间",OR(G4="青岛",G4="郑州",G4="长沙")),VLOOKUP("*"&amp;I4&amp;"*",美森限时达!C6:J42,COLUMN(美森限时达!J1)-COLUMN(美森限时达!B1),0),AND(K4="拆派",J4="含税：50-1000KG之间",OR(G4="青岛",G4="郑州",G4="长沙")),VLOOKUP("*"&amp;I4&amp;"*",美森限时达!C6:K42,COLUMN(美森限时达!K1)-COLUMN(美森限时达!B1),0),AND(K4="拆派",J4="不含税：大于10CBM",OR(G4="青岛",G4="郑州",G4="长沙")),VLOOKUP("*"&amp;I4&amp;"*",美森限时达!C6:J42,COLUMN(美森限时达!J1)-COLUMN(美森限时达!B1),0),AND(K4="拆派",J4="含税：大于1000KG",OR(G4="青岛",G4="郑州",G4="长沙")),VLOOKUP("*"&amp;I4&amp;"*",美森限时达!C6:K42,COLUMN(美森限时达!K1)-COLUMN(美森限时达!B1),0),AND(K4="直送",J4="不含税：0.5-10CBM之间",OR(G4="苏州/宁波/上海/杭州",G4="金华/温州")),VLOOKUP("*"&amp;I4&amp;"*",美森限时达!#REF!,COLUMN(美森限时达!D1)-COLUMN(美森限时达!B1),0),AND(K4="直送",J4="含税：50-1000KG之间",OR(G4="苏州/宁波/上海/杭州",G4="金华/温州")),VLOOKUP("*"&amp;I4&amp;"*",美森限时达!#REF!,COLUMN(美森限时达!E1)-COLUMN(美森限时达!B1),0),AND(K4="直送",J4="不含税：大于10CBM",OR(G4="苏州/宁波/上海/杭州",G4="金华/温州")),VLOOKUP("*"&amp;I4&amp;"*",美森限时达!#REF!,COLUMN(美森限时达!D1)-COLUMN(美森限时达!B1),0),AND(K4="直送",J4="含税：大于1000KG",OR(G4="苏州/宁波/上海/杭州",G4="金华/温州")),VLOOKUP("*"&amp;I4&amp;"*",美森限时达!#REF!,COLUMN(美森限时达!E1)-COLUMN(美森限时达!B1),0),AND(K4="直送",J4="不含税：0.5-10CBM之间",G4="深圳/广州/中山/汕头/塘厦"),VLOOKUP("*"&amp;I4&amp;"*",美森限时达!#REF!,COLUMN(美森限时达!F1)-COLUMN(美森限时达!B1),0),AND(K4="直送",J4="含税：50-1000KG之间",G4="深圳/广州/中山/汕头/塘厦"),VLOOKUP("*"&amp;I4&amp;"*",美森限时达!#REF!,COLUMN(美森限时达!G1)-COLUMN(美森限时达!B1),0),AND(K4="直送",J4="不含税：大于10CBM",G4="深圳/广州/中山/汕头/塘厦"),VLOOKUP("*"&amp;I4&amp;"*",美森限时达!#REF!,COLUMN(美森限时达!F1)-COLUMN(美森限时达!B1),0),AND(K4="直送",J4="含税：大于1000KG",G4="深圳/广州/中山/汕头/塘厦"),VLOOKUP("*"&amp;I4&amp;"*",美森限时达!#REF!,COLUMN(美森限时达!G1)-COLUMN(美森限时达!B1),0),AND(K4="直送",J4="不含税：0.5-10CBM之间",G4="厦门/福州/泉州"),VLOOKUP("*"&amp;I4&amp;"*",美森限时达!#REF!,COLUMN(美森限时达!H1)-COLUMN(美森限时达!B1),0),AND(K4="直送",J4="含税：50-1000KG之间",G4="厦门/福州/泉州"),VLOOKUP("*"&amp;I4&amp;"*",美森限时达!#REF!,COLUMN(美森限时达!I1)-COLUMN(美森限时达!B1),0),AND(K4="直送",J4="不含税：大于10CBM",G4="厦门/福州/泉州"),VLOOKUP("*"&amp;I4&amp;"*",美森限时达!#REF!,COLUMN(美森限时达!H1)-COLUMN(美森限时达!B1),0),AND(K4="直送",J4="含税：大于1000KG",G4="厦门/福州/泉州"),VLOOKUP("*"&amp;I4&amp;"*",美森限时达!#REF!,COLUMN(美森限时达!I1)-COLUMN(美森限时达!B1),0),AND(K4="直送",J4="不含税：0.5-10CBM之间",OR(G4="青岛",G4="郑州",G4="长沙")),VLOOKUP("*"&amp;I4&amp;"*",美森限时达!#REF!,COLUMN(美森限时达!J1)-COLUMN(美森限时达!B1),0),AND(K4="直送",J4="含税：50-1000KG之间",OR(G4="青岛",G4="郑州",G4="长沙")),VLOOKUP("*"&amp;I4&amp;"*",美森限时达!#REF!,COLUMN(美森限时达!K1)-COLUMN(美森限时达!B1),0),AND(K4="直送",J4="不含税：大于10CBM",OR(G4="青岛",G4="郑州",G4="长沙")),VLOOKUP("*"&amp;I4&amp;"*",美森限时达!#REF!,COLUMN(美森限时达!J1)-COLUMN(美森限时达!B1),0),AND(K4="直送",J4="含税：大于1000KG",OR(G4="青岛",G4="郑州",G4="长沙")),VLOOKUP("*"&amp;I4&amp;"*",美森限时达!#REF!,COLUMN(美森限时达!K1)-COLUMN(美森限时达!B1),0)),"-")</f>
        <v>1860</v>
      </c>
      <c r="BO9" s="2002" t="str">
        <f>IFERROR(IF(BN9="-","-",IF(K4="直送","-",VLOOKUP("*"&amp;I4&amp;"*",美森限时达!C6:M42,COLUMN(美森限时达!M1)-COLUMN(美森限时达!B1),0))),"-")</f>
        <v>18天</v>
      </c>
      <c r="BP9" s="2003" t="str">
        <f>IFERROR(IF(BN9="-","-",IF(K4="直送","-",VLOOKUP("*"&amp;I4&amp;"*",美森限时达!C6:N42,COLUMN(美森限时达!N1)-COLUMN(美森限时达!B1),0))),"-")</f>
        <v>20天</v>
      </c>
      <c r="BQ9" s="1916" t="str">
        <f>_xlfn.IFS(BN9="-","-",$G$4="深圳/广州/中山/汕头/塘厦","塘厦:"&amp;第27周船期!G5&amp;";   中山:"&amp;第27周船期!I5&amp;";   广州:"&amp;第27周船期!J5&amp;";   汕头:"&amp;第27周船期!K5,$G$4="长沙","长沙："&amp;第27周船期!L5,$G$4="厦门/福州/泉州","福州/泉州:"&amp;第27周船期!O5&amp;";   厦门:"&amp;第27周船期!P5,G4="金华/温州","金华:"&amp;第27周船期!U5&amp;";   温州:"&amp;第27周船期!T5,G4="苏州/宁波/上海/杭州","宁波:"&amp;第27周船期!W5&amp;";  杭州:"&amp;第27周船期!X5&amp;";  苏州:"&amp;第27周船期!AA5&amp;";  上海:"&amp;第27周船期!AB5,$G$4="郑州","郑州："&amp;第27周船期!S5,$G$4="青岛","青岛："&amp;第27周船期!AE5)</f>
        <v>塘厦:7-4
(12点);   中山:7-3
(18点);   广州:7-3
(18点);   汕头:7-3
(18点)</v>
      </c>
      <c r="BR9" s="2004" t="str">
        <f>_xlfn.IFS(BN9="-","-",OR($G$4="深圳/广州/中山/汕头/塘厦",$G$4="长沙"),第27周船期!M5,$G$4="厦门/福州/泉州",第27周船期!Q5,OR(OR(G4="苏州/宁波/上海/杭州",G4="金华/温州"),$G$4="郑州"),第27周船期!Y5,$G$4="青岛",第27周船期!AF5)</f>
        <v>07/08
(上海起运)</v>
      </c>
      <c r="BS9" s="2005" t="str">
        <f>_xlfn.IFS(BN9="-","-",OR($G$4="深圳/广州/中山/汕头/塘厦",$G$4="长沙"),第27周船期!N5,$G$4="厦门/福州/泉州",第27周船期!R5,OR(OR(G4="苏州/宁波/上海/杭州",G4="金华/温州"),$G$4="郑州"),第27周船期!Z5,$G$4="青岛",第27周船期!AG5)</f>
        <v>07/19
(LB)</v>
      </c>
      <c r="BT9" s="2006" t="str">
        <f t="shared" si="8"/>
        <v>拆派</v>
      </c>
      <c r="BU9" s="2006" t="str">
        <f>IFERROR(IF(BN9="-","-",IF(K4="直送","-",VLOOKUP("*"&amp;I4&amp;"*",美森限时达!C6:M42,COLUMN(美森限时达!L1)-COLUMN(美森限时达!B1),0))),"-")</f>
        <v>7月26日</v>
      </c>
    </row>
    <row r="10" s="1915" customFormat="1" ht="27" customHeight="1" spans="2:73">
      <c r="B10" s="1933"/>
      <c r="C10" s="2007" t="s">
        <v>465</v>
      </c>
      <c r="D10" s="2008" t="s">
        <v>123</v>
      </c>
      <c r="E10" s="1953">
        <f t="shared" si="0"/>
        <v>1501</v>
      </c>
      <c r="F10" s="1954" t="str">
        <f t="shared" si="1"/>
        <v>20天</v>
      </c>
      <c r="G10" s="1955" t="str">
        <f t="shared" si="2"/>
        <v>22天</v>
      </c>
      <c r="H10" s="1956" t="str">
        <f t="shared" si="3"/>
        <v>7月29日</v>
      </c>
      <c r="I10" s="1954" t="str">
        <f t="shared" si="4"/>
        <v>塘厦:-;   中山:7-3
(18点);   广州:7-3
(18点);   汕头:7-3
(18点)</v>
      </c>
      <c r="J10" s="1957"/>
      <c r="K10" s="1957"/>
      <c r="L10" s="1957"/>
      <c r="M10" s="1958" t="str">
        <f t="shared" si="5"/>
        <v>07/09
(上海起运)</v>
      </c>
      <c r="N10" s="1959" t="str">
        <f t="shared" si="6"/>
        <v>07/20
(LA)</v>
      </c>
      <c r="O10" s="1960" t="str">
        <f t="shared" si="7"/>
        <v>拆派</v>
      </c>
      <c r="P10" s="1942"/>
      <c r="BI10" s="1998" t="str">
        <f>_xlfn.IFS($G$4="义乌集拼仓","此国内仓不收该渠道",COUNTIF('华东限时18-美西'!C5:C47,"*"&amp;I4&amp;"*")=0,"渠道无此仓",K4="直送","此渠道无直送",K4="拆派",IF(COUNTIF('华东限时18-美西'!C5:C47,"*"&amp;I4&amp;"*")=0,"无此仓拆派","拆派"))</f>
        <v>拆派</v>
      </c>
      <c r="BK10" s="1962"/>
      <c r="BL10" s="1999" t="s">
        <v>465</v>
      </c>
      <c r="BM10" s="2009" t="s">
        <v>466</v>
      </c>
      <c r="BN10" s="2010">
        <f>IFERROR(_xlfn.IFS(AND(K4="拆派",J4="不含税：0.5-10CBM之间",OR(G4="深圳/广州/中山/汕头/塘厦",G4="长沙",G4="郑州")),VLOOKUP("*"&amp;I4&amp;"*",'华东限时18-美西'!C5:D47,COLUMN('华东限时18-美西'!D1)-COLUMN('华东限时18-美西'!B1),0),AND(K4="拆派",J4="含税：50-1000KG之间",OR(G4="深圳/广州/中山/汕头/塘厦",G4="长沙",G4="郑州")),VLOOKUP("*"&amp;I4&amp;"*",'华东限时18-美西'!C5:E47,COLUMN('华东限时18-美西'!E1)-COLUMN('华东限时18-美西'!B1),0),AND(K4="拆派",J4="不含税：大于10CBM",OR(G4="深圳/广州/中山/汕头/塘厦",G4="长沙",G4="郑州")),VLOOKUP("*"&amp;I4&amp;"*",'华东限时18-美西'!C5:D47,COLUMN('华东限时18-美西'!D1)-COLUMN('华东限时18-美西'!B1),0),AND(K4="拆派",J4="含税：大于1000KG",OR(G4="深圳/广州/中山/汕头/塘厦",G4="长沙",G4="郑州")),VLOOKUP("*"&amp;I4&amp;"*",'华东限时18-美西'!C5:E47,COLUMN('华东限时18-美西'!E1)-COLUMN('华东限时18-美西'!B1),0),AND(K4="拆派",J4="不含税：0.5-10CBM之间",G4="厦门/福州/泉州"),VLOOKUP("*"&amp;I4&amp;"*",'华东限时18-美西'!C5:K47,COLUMN('华东限时18-美西'!J1)-COLUMN('华东限时18-美西'!B1),0),AND(K4="拆派",J4="含税：50-1000KG之间",G4="厦门/福州/泉州"),VLOOKUP("*"&amp;I4&amp;"*",'华东限时18-美西'!C5:K47,COLUMN('华东限时18-美西'!K1)-COLUMN('华东限时18-美西'!B1),0),AND(K4="拆派",J4="不含税：大于10CBM",G4="厦门/福州/泉州"),VLOOKUP("*"&amp;I4&amp;"*",'华东限时18-美西'!C5:K47,COLUMN('华东限时18-美西'!J1)-COLUMN('华东限时18-美西'!B1),0),AND(K4="拆派",J4="含税：大于1000KG",G4="厦门/福州/泉州"),VLOOKUP("*"&amp;I4&amp;"*",'华东限时18-美西'!C5:K47,COLUMN('华东限时18-美西'!K1)-COLUMN('华东限时18-美西'!B1),0),AND(K4="拆派",J4="不含税：0.5-10CBM之间",G4="白沟"),VLOOKUP("*"&amp;I4&amp;"*",'华东限时18-美西'!C5:K47,COLUMN('华东限时18-美西'!#REF!)-COLUMN('华东限时18-美西'!B1),0),AND(K4="拆派",J4="含税：50-1000KG之间",G4="白沟"),VLOOKUP("*"&amp;I4&amp;"*",'华东限时18-美西'!C5:K47,COLUMN('华东限时18-美西'!#REF!)-COLUMN('华东限时18-美西'!B1),0),AND(K4="拆派",J4="不含税：大于10CBM",G4="白沟"),VLOOKUP("*"&amp;I4&amp;"*",'华东限时18-美西'!C5:K47,COLUMN('华东限时18-美西'!#REF!)-COLUMN('华东限时18-美西'!B1),0),AND(K4="拆派",J4="含税：大于1000KG",G4="白沟"),VLOOKUP("*"&amp;I4&amp;"*",'华东限时18-美西'!C5:K47,COLUMN('华东限时18-美西'!#REF!)-COLUMN('华东限时18-美西'!B1),0),AND(K4="拆派",J4="不含税：0.5-10CBM之间",OR(G4="苏州/宁波/上海/杭州",G4="金华/温州")),VLOOKUP("*"&amp;I4&amp;"*",'华东限时18-美西'!C5:F47,COLUMN('华东限时18-美西'!F1)-COLUMN('华东限时18-美西'!B1),0),AND(K4="拆派",J4="含税：50-1000KG之间",OR(G4="苏州/宁波/上海/杭州",G4="金华/温州")),VLOOKUP("*"&amp;I4&amp;"*",'华东限时18-美西'!C5:G47,COLUMN('华东限时18-美西'!G1)-COLUMN('华东限时18-美西'!B1),0),AND(K4="拆派",J4="不含税：大于10CBM",OR(G4="苏州/宁波/上海/杭州",G4="金华/温州")),VLOOKUP("*"&amp;I4&amp;"*",'华东限时18-美西'!C5:F47,COLUMN('华东限时18-美西'!F1)-COLUMN('华东限时18-美西'!B1),0),AND(K4="拆派",J4="含税：大于1000KG",OR(G4="苏州/宁波/上海/杭州",G4="金华/温州")),VLOOKUP("*"&amp;I4&amp;"*",'华东限时18-美西'!C5:G47,COLUMN('华东限时18-美西'!G1)-COLUMN('华东限时18-美西'!B1),0),AND(K4="拆派",J4="不含税：0.5-10CBM之间",G4="青岛"),VLOOKUP("*"&amp;I4&amp;"*",'华东限时18-美西'!C5:H47,COLUMN('华东限时18-美西'!H1)-COLUMN('华东限时18-美西'!B1),0),AND(K4="拆派",J4="含税：50-1000KG之间",G4="青岛"),VLOOKUP("*"&amp;I4&amp;"*",'华东限时18-美西'!C5:I47,COLUMN('华东限时18-美西'!I1)-COLUMN('华东限时18-美西'!B1),0),AND(K4="拆派",J4="不含税：大于10CBM",G4="青岛"),VLOOKUP("*"&amp;I4&amp;"*",'华东限时18-美西'!C5:H47,COLUMN('华东限时18-美西'!H1)-COLUMN('华东限时18-美西'!B1),0),AND(K4="拆派",J4="含税：大于1000KG",G4="青岛"),VLOOKUP("*"&amp;I4&amp;"*",'华东限时18-美西'!C5:I47,COLUMN('华东限时18-美西'!I1)-COLUMN('华东限时18-美西'!B1),0),AND(K4="直送",J4="不含税：0.5-10CBM之间",OR(G4="深圳/广州/中山/汕头/塘厦",G4="长沙",G4="郑州")),VLOOKUP("*"&amp;I4&amp;"*",'华东限时18-美西'!#REF!,COLUMN('华东限时18-美西'!D1)-COLUMN('华东限时18-美西'!B1),0),AND(K4="直送",J4="含税：50-1000KG之间",OR(G4="深圳/广州/中山/汕头/塘厦",G4="长沙",G4="郑州")),VLOOKUP("*"&amp;I4&amp;"*",'华东限时18-美西'!#REF!,COLUMN('华东限时18-美西'!E1)-COLUMN('华东限时18-美西'!B1),0),AND(K4="直送",J4="不含税：大于10CBM",OR(G4="深圳/广州/中山/汕头/塘厦",G4="长沙",G4="郑州")),VLOOKUP("*"&amp;I4&amp;"*",'华东限时18-美西'!#REF!,COLUMN('华东限时18-美西'!D1)-COLUMN('华东限时18-美西'!B1),0),AND(K4="直送",J4="含税：大于1000KG",OR(G4="深圳/广州/中山/汕头/塘厦",G4="长沙",G4="郑州")),VLOOKUP("*"&amp;I4&amp;"*",'华东限时18-美西'!#REF!,COLUMN('华东限时18-美西'!E1)-COLUMN('华东限时18-美西'!B1),0),AND(K4="直送",J4="不含税：0.5-10CBM之间",G4="厦门/福州/泉州"),VLOOKUP("*"&amp;I4&amp;"*",'华东限时18-美西'!#REF!,COLUMN('华东限时18-美西'!J1)-COLUMN('华东限时18-美西'!B1),0),AND(K4="直送",J4="含税：50-1000KG之间",G4="厦门/福州/泉州"),VLOOKUP("*"&amp;I4&amp;"*",'华东限时18-美西'!#REF!,COLUMN('华东限时18-美西'!K1)-COLUMN('华东限时18-美西'!B1),0),AND(K4="直送",J4="不含税：大于10CBM",G4="厦门/福州/泉州"),VLOOKUP("*"&amp;I4&amp;"*",'华东限时18-美西'!#REF!,COLUMN('华东限时18-美西'!J1)-COLUMN('华东限时18-美西'!B1),0),AND(K4="直送",J4="含税：大于1000KG",G4="厦门/福州/泉州"),VLOOKUP("*"&amp;I4&amp;"*",'华东限时18-美西'!#REF!,COLUMN('华东限时18-美西'!K1)-COLUMN('华东限时18-美西'!B1),0),AND(K4="直送",J4="不含税：0.5-10CBM之间",OR(G4="苏州/宁波/上海/杭州",G4="金华/温州")),VLOOKUP("*"&amp;I4&amp;"*",'华东限时18-美西'!#REF!,COLUMN('华东限时18-美西'!F1)-COLUMN('华东限时18-美西'!B1),0),AND(K4="直送",J4="含税：50-1000KG之间",OR(G4="苏州/宁波/上海/杭州",G4="金华/温州")),VLOOKUP("*"&amp;I4&amp;"*",'华东限时18-美西'!#REF!,COLUMN('华东限时18-美西'!G1)-COLUMN('华东限时18-美西'!B1),0),AND(K4="直送",J4="不含税：大于10CBM",OR(G4="苏州/宁波/上海/杭州",G4="金华/温州")),VLOOKUP("*"&amp;I4&amp;"*",'华东限时18-美西'!#REF!,COLUMN('华东限时18-美西'!F1)-COLUMN('华东限时18-美西'!B1),0),AND(K4="直送",J4="含税：大于1000KG",OR(G4="苏州/宁波/上海/杭州",G4="金华/温州")),VLOOKUP("*"&amp;I4&amp;"*",'华东限时18-美西'!#REF!,COLUMN('华东限时18-美西'!G1)-COLUMN('华东限时18-美西'!B1),0),AND(K4="直送",J4="不含税：0.5-10CBM之间",G4="青岛"),VLOOKUP("*"&amp;I4&amp;"*",'华东限时18-美西'!#REF!,COLUMN('华东限时18-美西'!H1)-COLUMN('华东限时18-美西'!B1),0),AND(K4="直送",J4="含税：50-1000KG之间",G4="青岛"),VLOOKUP("*"&amp;I4&amp;"*",'华东限时18-美西'!#REF!,COLUMN('华东限时18-美西'!I1)-COLUMN('华东限时18-美西'!B1),0),AND(K4="直送",J4="不含税：大于10CBM",G4="青岛"),VLOOKUP("*"&amp;I4&amp;"*",'华东限时18-美西'!#REF!,COLUMN('华东限时18-美西'!H1)-COLUMN('华东限时18-美西'!B1),0),AND(K4="直送",J4="含税：大于1000KG",G4="青岛"),VLOOKUP("*"&amp;I4&amp;"*",'华东限时18-美西'!#REF!,COLUMN('华东限时18-美西'!I1)-COLUMN('华东限时18-美西'!B1),0)),"-")</f>
        <v>1501</v>
      </c>
      <c r="BO10" s="2011" t="str">
        <f>IFERROR(IF(BN10="-","-",IF(K4="直送",VLOOKUP("*"&amp;I4&amp;"*",'华东限时18-美西'!#REF!,COLUMN('华东限时18-美西'!M1)-COLUMN('华东限时18-美西'!B1),0),VLOOKUP("*"&amp;I4&amp;"*",'华东限时18-美西'!C5:M47,COLUMN('华东限时18-美西'!M1)-COLUMN('华东限时18-美西'!B1),0))),"-")</f>
        <v>20天</v>
      </c>
      <c r="BP10" s="2012" t="str">
        <f>IFERROR(IF(BN10="-","-",IF(K4="直送",VLOOKUP("*"&amp;I4&amp;"*",'华东限时18-美西'!#REF!,COLUMN('华东限时18-美西'!N1)-COLUMN('华东限时18-美西'!B1),0),VLOOKUP("*"&amp;I4&amp;"*",'华东限时18-美西'!C5:N47,COLUMN('华东限时18-美西'!N1)-COLUMN('华东限时18-美西'!B1),0))),"-")</f>
        <v>22天</v>
      </c>
      <c r="BQ10" s="2013" t="str">
        <f>_xlfn.IFS(BN10="-","-",$G$4="深圳/广州/中山/汕头/塘厦","塘厦:"&amp;第27周船期!H11&amp;";   中山:"&amp;第27周船期!I11&amp;";   广州:"&amp;第27周船期!J11&amp;";   汕头:"&amp;第27周船期!K11,$G$4="长沙","长沙："&amp;第27周船期!L11,$G$4="厦门/福州/泉州","福州/泉州:"&amp;第27周船期!O11&amp;";   厦门:"&amp;第27周船期!P11,G4="金华/温州","金华:"&amp;第27周船期!U11&amp;";   温州:"&amp;第27周船期!T11,G4="苏州/宁波/上海/杭州","宁波:"&amp;第27周船期!W11&amp;";  杭州:"&amp;第27周船期!X11&amp;";  苏州:"&amp;第27周船期!AA11&amp;";  上海:"&amp;第27周船期!AB11,$G$4="郑州","郑州："&amp;第27周船期!S11,$G$4="青岛","青岛："&amp;第27周船期!AE11,$G$4="白沟","白沟："&amp;第27周船期!#REF!)</f>
        <v>塘厦:-;   中山:7-3
(18点);   广州:7-3
(18点);   汕头:7-3
(18点)</v>
      </c>
      <c r="BR10" s="2014" t="str">
        <f>_xlfn.IFS(BN10="-","-",OR($G$4="深圳/广州/中山/汕头/塘厦",$G$4="长沙"),第27周船期!M11,$G$4="厦门/福州/泉州",第27周船期!Q11,OR(OR(G4="苏州/宁波/上海/杭州",G4="金华/温州"),$G$4="郑州"),第27周船期!Y11,$G$4="青岛",第27周船期!AF11,$G$4="白沟",第27周船期!#REF!)</f>
        <v>07/09
(上海起运)</v>
      </c>
      <c r="BS10" s="2015" t="str">
        <f>_xlfn.IFS(BN10="-","-",OR($G$4="深圳/广州/中山/汕头/塘厦",$G$4="长沙"),第27周船期!N11,$G$4="厦门/福州/泉州",第27周船期!R11,OR(OR(G4="苏州/宁波/上海/杭州",G4="金华/温州"),$G$4="郑州"),第27周船期!Z11,$G$4="青岛",第27周船期!AG11,$G$4="白沟",第27周船期!AH11)</f>
        <v>07/20
(LA)</v>
      </c>
      <c r="BT10" s="2016" t="str">
        <f t="shared" si="8"/>
        <v>拆派</v>
      </c>
      <c r="BU10" s="2016" t="str">
        <f>IFERROR(IF(BN10="-","-",IF(K4="直送",VLOOKUP("*"&amp;I4&amp;"*",'华东限时18-美西'!#REF!,COLUMN('华东限时18-美西'!L1)-COLUMN('华东限时18-美西'!B1),0),VLOOKUP("*"&amp;I4&amp;"*",'华东限时18-美西'!C5:M47,COLUMN('华东限时18-美西'!L1)-COLUMN('华东限时18-美西'!B1),0))),"-")</f>
        <v>7月29日</v>
      </c>
    </row>
    <row r="11" s="1915" customFormat="1" ht="27" customHeight="1" spans="2:73">
      <c r="B11" s="1933"/>
      <c r="C11" s="2007"/>
      <c r="D11" s="2017" t="s">
        <v>45</v>
      </c>
      <c r="E11" s="1953" t="str">
        <f t="shared" si="0"/>
        <v>-</v>
      </c>
      <c r="F11" s="1954" t="str">
        <f t="shared" si="1"/>
        <v>-</v>
      </c>
      <c r="G11" s="1955" t="str">
        <f t="shared" si="2"/>
        <v>-</v>
      </c>
      <c r="H11" s="1956" t="str">
        <f t="shared" si="3"/>
        <v>-</v>
      </c>
      <c r="I11" s="1954" t="str">
        <f t="shared" si="4"/>
        <v>-</v>
      </c>
      <c r="J11" s="1957"/>
      <c r="K11" s="1957"/>
      <c r="L11" s="1957"/>
      <c r="M11" s="1958" t="str">
        <f t="shared" si="5"/>
        <v>-</v>
      </c>
      <c r="N11" s="1959" t="str">
        <f t="shared" si="6"/>
        <v>-</v>
      </c>
      <c r="O11" s="1960" t="str">
        <f t="shared" si="7"/>
        <v>-</v>
      </c>
      <c r="P11" s="1942"/>
      <c r="BI11" s="1998" t="str">
        <f>_xlfn.IFS(BN11="-","-",K4="直送","此渠道无直送",COUNTIF('华东限时18-美东'!C6:C43,"*"&amp;I4&amp;"*")=0,"渠道无此仓",K4="拆派",IF(COUNTIF('华东限时18-美东'!C6:C43,"*"&amp;I4&amp;"*")=0,"无此仓拆派","拆派"))</f>
        <v>-</v>
      </c>
      <c r="BK11" s="1962"/>
      <c r="BL11" s="2018"/>
      <c r="BM11" s="2019" t="s">
        <v>45</v>
      </c>
      <c r="BN11" s="2020" t="str">
        <f>IFERROR(_xlfn.IFS(AND(K4="拆派",J4="不含税：0.5-10CBM之间",OR(G4="苏州/宁波/上海/杭州",G4="金华/温州")),VLOOKUP("*"&amp;I4&amp;"*",'华东限时18-美东'!C6:D32,COLUMN('华东限时18-美东'!D6)-COLUMN('华东限时18-美东'!B6),0),AND(K4="拆派",J4="含税：50-1000KG之间",OR(G4="苏州/宁波/上海/杭州",G4="金华/温州")),VLOOKUP("*"&amp;I4&amp;"*",'华东限时18-美东'!C6:E32,COLUMN('华东限时18-美东'!E6)-COLUMN('华东限时18-美东'!B6),0),AND(K4="拆派",J4="不含税：大于10CBM",OR(G4="苏州/宁波/上海/杭州",G4="金华/温州")),VLOOKUP("*"&amp;I4&amp;"*",'华东限时18-美东'!C6:D32,COLUMN('华东限时18-美东'!D6)-COLUMN('华东限时18-美东'!B6),0),AND(K4="拆派",J4="含税：大于1000KG",OR(G4="苏州/宁波/上海/杭州",G4="金华/温州")),VLOOKUP("*"&amp;I4&amp;"*",'华东限时18-美东'!C6:E32,COLUMN('华东限时18-美东'!E6)-COLUMN('华东限时18-美东'!B6),0),AND(K4="拆派",J4="不含税：0.5-10CBM之间",OR(G4="青岛",G4="白沟",G4="郑州")),VLOOKUP("*"&amp;I4&amp;"*",'华东限时18-美东'!C6:F32,COLUMN('华东限时18-美东'!F6)-COLUMN('华东限时18-美东'!B6),0),AND(K4="拆派",J4="含税：50-1000KG之间",OR(G4="青岛",G4="白沟",G4="郑州")),VLOOKUP("*"&amp;I4&amp;"*",'华东限时18-美东'!C6:G32,COLUMN('华东限时18-美东'!G6)-COLUMN('华东限时18-美东'!B6),0),AND(K4="拆派",J4="不含税：大于10CBM",OR(G4="青岛",G4="白沟",G4="郑州")),VLOOKUP("*"&amp;I4&amp;"*",'华东限时18-美东'!C6:F32,COLUMN('华东限时18-美东'!F6)-COLUMN('华东限时18-美东'!B6),0),AND(K4="拆派",J4="含税：大于1000KG",OR(G4="青岛",G4="白沟",G4="郑州")),VLOOKUP("*"&amp;I4&amp;"*",'华东限时18-美东'!C6:G32,COLUMN('华东限时18-美东'!G6)-COLUMN('华东限时18-美东'!B6),0)),"-")</f>
        <v>-</v>
      </c>
      <c r="BO11" s="2021" t="str">
        <f>IFERROR(IF(BN11="-","-",IF(K4="直送","-",VLOOKUP("*"&amp;I4&amp;"*",'华东限时18-美东'!C6:I32,COLUMN('华东限时18-美东'!I6)-COLUMN('华东限时18-美东'!B6),0))),"-")</f>
        <v>-</v>
      </c>
      <c r="BP11" s="2022" t="str">
        <f>IFERROR(IF(BN11="-","-",IF(K4="直送","-",VLOOKUP("*"&amp;I4&amp;"*",'华东限时18-美东'!C6:J32,COLUMN('华东限时18-美东'!J6)-COLUMN('华东限时18-美东'!B6),0))),"-")</f>
        <v>-</v>
      </c>
      <c r="BQ11" s="2013" t="str">
        <f>_xlfn.IFS(BN11="-","-",$G$4="深圳/广州/中山/汕头/塘厦","塘厦:"&amp;第27周船期!G10&amp;";   中山:"&amp;第27周船期!I10&amp;";   广州:"&amp;第27周船期!J10&amp;";   汕头:"&amp;第27周船期!K10,$G$4="长沙","长沙："&amp;第27周船期!L10,$G$4="厦门/福州/泉州","福州/泉州:"&amp;第27周船期!O10&amp;";   厦门:"&amp;第27周船期!P10,G4="金华/温州","金华:"&amp;第27周船期!U10&amp;";   温州:"&amp;第27周船期!T10,G4="苏州/宁波/上海/杭州","宁波:"&amp;第27周船期!W10&amp;";  杭州:"&amp;第27周船期!X10&amp;";  苏州:"&amp;第27周船期!AA10&amp;";  上海:"&amp;第27周船期!AB10,$G$4="郑州","郑州："&amp;第27周船期!S10,$G$4="青岛","青岛："&amp;第27周船期!AE10,$G$4="白沟","白沟："&amp;第27周船期!#REF!)</f>
        <v>-</v>
      </c>
      <c r="BR11" s="2023" t="str">
        <f>_xlfn.IFS(BN11="-","-",OR($G$4="深圳/广州/中山/汕头/塘厦",$G$4="长沙"),第27周船期!M10,$G$4="厦门/福州/泉州",第27周船期!Q10,OR(OR(G4="苏州/宁波/上海/杭州",G4="金华/温州"),$G$4="郑州"),第27周船期!Y10,$G$4="青岛",第27周船期!AF10,$G$4="白沟","白沟："&amp;第27周船期!#REF!)</f>
        <v>-</v>
      </c>
      <c r="BS11" s="2024" t="str">
        <f>_xlfn.IFS(BN11="-","-",OR($G$4="深圳/广州/中山/汕头/塘厦",$G$4="长沙"),第27周船期!N10,$G$4="厦门/福州/泉州",第27周船期!R10,OR(OR(G4="苏州/宁波/上海/杭州",G4="金华/温州"),$G$4="郑州"),第27周船期!Z10,$G$4="青岛",第27周船期!AG10,$G$4="白沟","白沟："&amp;第27周船期!#REF!)</f>
        <v>-</v>
      </c>
      <c r="BT11" s="1916" t="str">
        <f t="shared" si="8"/>
        <v>-</v>
      </c>
      <c r="BU11" s="1916" t="str">
        <f>IFERROR(IF(BN11="-","-",IF(K4="直送","-",VLOOKUP("*"&amp;I4&amp;"*",'华东限时18-美东'!C6:I32,COLUMN('华东限时18-美东'!H6)-COLUMN('华东限时18-美东'!B6),0))),"-")</f>
        <v>-</v>
      </c>
    </row>
    <row r="12" s="1915" customFormat="1" ht="27" customHeight="1" spans="2:73">
      <c r="B12" s="1933"/>
      <c r="C12" s="2007"/>
      <c r="D12" s="2017" t="s">
        <v>467</v>
      </c>
      <c r="E12" s="1953">
        <f t="shared" si="0"/>
        <v>1446</v>
      </c>
      <c r="F12" s="1954" t="str">
        <f t="shared" si="1"/>
        <v>20天</v>
      </c>
      <c r="G12" s="1955" t="str">
        <f t="shared" si="2"/>
        <v>22天</v>
      </c>
      <c r="H12" s="1956" t="str">
        <f t="shared" si="3"/>
        <v>7月29日</v>
      </c>
      <c r="I12" s="1954" t="str">
        <f t="shared" si="4"/>
        <v>塘厦:7-3
(18点);   中山:7-3
(12点);   广州:7-3
(12点);   汕头:7-3
(12点)</v>
      </c>
      <c r="J12" s="1957"/>
      <c r="K12" s="1957"/>
      <c r="L12" s="1957"/>
      <c r="M12" s="1958" t="str">
        <f t="shared" si="5"/>
        <v>07/09
(宁波起运)</v>
      </c>
      <c r="N12" s="1959" t="str">
        <f t="shared" si="6"/>
        <v>07/22
(LA)</v>
      </c>
      <c r="O12" s="1960" t="str">
        <f t="shared" si="7"/>
        <v>拆派</v>
      </c>
      <c r="P12" s="1942"/>
      <c r="BI12" s="1998" t="str">
        <f>_xlfn.IFS(COUNTIF(华东限时23!C4:C84,"*"&amp;I4&amp;"*")=0,"渠道无此仓",OR(G4="长沙"),"此国内仓不收该渠道",K4="直送",IF(COUNTIF(华东限时23!C4:C4,"*"&amp;I4&amp;"*")=0,"无此仓直送","直送"),K4="拆派",IF(COUNTIF(华东限时23!C5:C84,"*"&amp;I4&amp;"*")=0,"无此仓拆派","拆派"))</f>
        <v>拆派</v>
      </c>
      <c r="BK12" s="1962"/>
      <c r="BL12" s="2018"/>
      <c r="BM12" s="2025" t="s">
        <v>467</v>
      </c>
      <c r="BN12" s="2026">
        <f>IFERROR(_xlfn.IFS(AND(K4="拆派",J4="不含税：0.5-10CBM之间",OR(G4="苏州/宁波/上海/杭州",G4="金华/温州",$G$4="义乌集拼仓")),VLOOKUP("*"&amp;I4&amp;"*",华东限时23!C5:D84,COLUMN(华东限时23!D1)-COLUMN(华东限时23!B1),0),AND(K4="拆派",J4="含税：50-1000KG之间",OR(G4="苏州/宁波/上海/杭州",G4="金华/温州",$G$4="义乌集拼仓")),VLOOKUP("*"&amp;I4&amp;"*",华东限时23!C5:E84,COLUMN(华东限时23!E1)-COLUMN(华东限时23!B1),0),AND(K4="拆派",J4="不含税：大于10CBM",OR(G4="苏州/宁波/上海/杭州",G4="金华/温州",$G$4="义乌集拼仓")),VLOOKUP("*"&amp;I4&amp;"*",华东限时23!C5:F84,COLUMN(华东限时23!F1)-COLUMN(华东限时23!B1),0),AND(K4="拆派",J4="含税：大于1000KG",OR(G4="苏州/宁波/上海/杭州",G4="金华/温州",$G$4="义乌集拼仓")),VLOOKUP("*"&amp;I4&amp;"*",华东限时23!C5:G84,COLUMN(华东限时23!G1)-COLUMN(华东限时23!B1),0),AND(K4="拆派",J4="不含税：0.5-10CBM之间",OR(G4="厦门/福州/泉州",G4="青岛",G4="郑州",G4="深圳/广州/中山/汕头/塘厦",G4="长沙")),VLOOKUP("*"&amp;I4&amp;"*",华东限时23!C5:H84,COLUMN(华东限时23!H1)-COLUMN(华东限时23!B1),0),AND(K4="拆派",J4="含税：50-1000KG之间",OR(G4="厦门/福州/泉州",G4="青岛",G4="郑州",G4="深圳/广州/中山/汕头/塘厦",G4="长沙")),VLOOKUP("*"&amp;I4&amp;"*",华东限时23!C5:I84,COLUMN(华东限时23!I1)-COLUMN(华东限时23!B1),0),AND(K4="拆派",J4="不含税：大于10CBM",OR(G4="厦门/福州/泉州",G4="青岛",G4="郑州",G4="深圳/广州/中山/汕头/塘厦",G4="长沙")),VLOOKUP("*"&amp;I4&amp;"*",华东限时23!C5:J84,COLUMN(华东限时23!J1)-COLUMN(华东限时23!B1),0),AND(K4="拆派",J4="含税：大于1000KG",OR(G4="厦门/福州/泉州",G4="青岛",G4="郑州",G4="深圳/广州/中山/汕头/塘厦",G4="长沙")),VLOOKUP("*"&amp;I4&amp;"*",华东限时23!C5:K84,COLUMN(华东限时23!K1)-COLUMN(华东限时23!B1),0),AND(K4="直送",J4="不含税：0.5-10CBM之间",OR(G4="苏州/宁波/上海/杭州",G4="金华/温州")),VLOOKUP("*"&amp;I4&amp;"*",华东限时23!#REF!,COLUMN(华东限时23!D1)-COLUMN(华东限时23!B1),0),AND(K4="直送",J4="含税：50-1000KG之间",OR(G4="苏州/宁波/上海/杭州",G4="金华/温州")),VLOOKUP("*"&amp;I4&amp;"*",华东限时23!#REF!,COLUMN(华东限时23!E1)-COLUMN(华东限时23!B1),0),AND(K4="直送",J4="不含税：大于10CBM",OR(G4="苏州/宁波/上海/杭州",G4="金华/温州")),VLOOKUP("*"&amp;I4&amp;"*",华东限时23!#REF!,COLUMN(华东限时23!F1)-COLUMN(华东限时23!B1),0),AND(K4="直送",J4="含税：大于1000KG",OR(G4="苏州/宁波/上海/杭州",G4="金华/温州")),VLOOKUP("*"&amp;I4&amp;"*",华东限时23!#REF!,COLUMN(华东限时23!G1)-COLUMN(华东限时23!B1),0),AND(K4="直送",J4="不含税：0.5-10CBM之间",OR(G4="厦门/福州/泉州",G4="青岛",G4="郑州",G4="深圳/广州/中山/汕头/塘厦",G4="长沙")),VLOOKUP("*"&amp;I4&amp;"*",华东限时23!#REF!,COLUMN(华东限时23!H1)-COLUMN(华东限时23!B1),0),AND(K4="直送",J4="含税：50-1000KG之间",OR(G4="厦门/福州/泉州",G4="青岛",G4="郑州",G4="深圳/广州/中山/汕头/塘厦",G4="长沙")),VLOOKUP("*"&amp;I4&amp;"*",华东限时23!#REF!,COLUMN(华东限时23!I1)-COLUMN(华东限时23!B1),0),AND(K4="直送",J4="不含税：大于10CBM",OR(G4="厦门/福州/泉州",G4="青岛",G4="郑州",G4="深圳/广州/中山/汕头/塘厦",G4="长沙")),VLOOKUP("*"&amp;I4&amp;"*",华东限时23!#REF!,COLUMN(华东限时23!J1)-COLUMN(华东限时23!B1),0),AND(K4="直送",J4="含税：大于1000KG",OR(G4="厦门/福州/泉州",G4="青岛",G4="郑州",G4="深圳/广州/中山/汕头/塘厦",G4="长沙")),VLOOKUP("*"&amp;I4&amp;"*",华东限时23!#REF!,COLUMN(华东限时23!K1)-COLUMN(华东限时23!B1),0)),"-")</f>
        <v>1446</v>
      </c>
      <c r="BO12" s="2027" t="str">
        <f>IFERROR(IF(BN12="-","-",VLOOKUP("*"&amp;I4&amp;"*",华东限时23!C5:M84,COLUMN(华东限时23!M5)-COLUMN(华东限时23!B5),0)),"-")</f>
        <v>20天</v>
      </c>
      <c r="BP12" s="2028" t="str">
        <f>IFERROR(IF(BN12="-","-",VLOOKUP("*"&amp;I4&amp;"*",华东限时23!C5:N84,COLUMN(华东限时23!N5)-COLUMN(华东限时23!B5),0)),"-")</f>
        <v>22天</v>
      </c>
      <c r="BQ12" s="2029" t="str">
        <f>_xlfn.IFS(BN12="-","-",$G$4="深圳/广州/中山/汕头/塘厦","塘厦:"&amp;第27周船期!G12&amp;";   中山:"&amp;第27周船期!I12&amp;";   广州:"&amp;第27周船期!J12&amp;";   汕头:"&amp;第27周船期!K12,$G$4="长沙","长沙："&amp;第27周船期!L12,$G$4="厦门/福州/泉州","福州/泉州:"&amp;第27周船期!O12&amp;";   厦门:"&amp;第27周船期!P12,G4="金华/温州","金华:"&amp;第27周船期!U12&amp;";   温州:"&amp;第27周船期!T12,G4="苏州/宁波/上海/杭州","宁波:"&amp;第27周船期!W12&amp;";  杭州:"&amp;第27周船期!X12&amp;";  苏州:"&amp;第27周船期!AA12&amp;";  上海:"&amp;第27周船期!AB12,$G$4="郑州","郑州："&amp;第27周船期!S12,$G$4="青岛","青岛："&amp;第27周船期!AE12,$G$4="义乌集拼仓","义乌集拼仓："&amp;第27周船期!V12)</f>
        <v>塘厦:7-3
(18点);   中山:7-3
(12点);   广州:7-3
(12点);   汕头:7-3
(12点)</v>
      </c>
      <c r="BR12" s="2004" t="str">
        <f>_xlfn.IFS(BN12="-","-",OR($G$4="深圳/广州/中山/汕头/塘厦",$G$4="长沙"),第27周船期!M12,$G$4="厦门/福州/泉州",第27周船期!Q12,OR(OR(G4="苏州/宁波/上海/杭州",G4="金华/温州",$G$4="义乌集拼仓"),$G$4="郑州"),第27周船期!Y12,$G$4="青岛",第27周船期!AF12)</f>
        <v>07/09
(宁波起运)</v>
      </c>
      <c r="BS12" s="2005" t="str">
        <f>_xlfn.IFS(BN12="-","-",OR($G$4="深圳/广州/中山/汕头/塘厦",$G$4="长沙"),第27周船期!N12,$G$4="厦门/福州/泉州",第27周船期!R12,OR(OR(G4="苏州/宁波/上海/杭州",G4="金华/温州"),$G$4="郑州",$G$4="义乌集拼仓"),第27周船期!Z12,$G$4="青岛",第27周船期!AG12)</f>
        <v>07/22
(LA)</v>
      </c>
      <c r="BT12" s="2030" t="str">
        <f t="shared" si="8"/>
        <v>拆派</v>
      </c>
      <c r="BU12" s="2030" t="str">
        <f>IFERROR(IF(BN12="-","-",VLOOKUP("*"&amp;I4&amp;"*",华东限时23!C5:M84,COLUMN(华东限时23!L5)-COLUMN(华东限时23!B5),0)),"-")</f>
        <v>7月29日</v>
      </c>
    </row>
    <row r="13" s="1915" customFormat="1" ht="27" customHeight="1" spans="2:73">
      <c r="B13" s="1933"/>
      <c r="C13" s="2007"/>
      <c r="D13" s="2017" t="s">
        <v>37</v>
      </c>
      <c r="E13" s="1953">
        <f t="shared" si="0"/>
        <v>1586</v>
      </c>
      <c r="F13" s="1954" t="str">
        <f t="shared" si="1"/>
        <v>22天</v>
      </c>
      <c r="G13" s="1955" t="str">
        <f t="shared" si="2"/>
        <v>24天</v>
      </c>
      <c r="H13" s="1956" t="str">
        <f t="shared" si="3"/>
        <v>7月31日</v>
      </c>
      <c r="I13" s="1954" t="str">
        <f t="shared" si="4"/>
        <v>塘厦:7-3
(18点);   中山:7-3
(12点);   广州:7-3
(12点);   汕头:7-3
(12点)</v>
      </c>
      <c r="J13" s="1957"/>
      <c r="K13" s="1957"/>
      <c r="L13" s="1957"/>
      <c r="M13" s="1958" t="str">
        <f t="shared" si="5"/>
        <v>07/09
(宁波起运)</v>
      </c>
      <c r="N13" s="1959" t="str">
        <f t="shared" si="6"/>
        <v>07/22
(LA)</v>
      </c>
      <c r="O13" s="1960" t="str">
        <f t="shared" si="7"/>
        <v>拆派</v>
      </c>
      <c r="P13" s="1942"/>
      <c r="BI13" s="1998"/>
      <c r="BK13" s="1916"/>
      <c r="BL13" s="2018"/>
      <c r="BM13" s="2031" t="s">
        <v>37</v>
      </c>
      <c r="BN13" s="2026">
        <f>IFERROR(_xlfn.IFS(AND(K4="拆派",J4="不含税：0.5-10CBM之间",OR(G4="苏州/宁波/上海/杭州",G4="金华/温州",$G$4="义乌集拼仓")),VLOOKUP("*"&amp;I4&amp;"*",'华东限时23-US监管仓'!C5:D84,COLUMN('华东限时23-US监管仓'!D1)-COLUMN('华东限时23-US监管仓'!B1),0),AND(K4="拆派",J4="含税：50-1000KG之间",OR(G4="苏州/宁波/上海/杭州",G4="金华/温州",$G$4="义乌集拼仓")),VLOOKUP("*"&amp;I4&amp;"*",'华东限时23-US监管仓'!C5:E84,COLUMN('华东限时23-US监管仓'!E1)-COLUMN('华东限时23-US监管仓'!B1),0),AND(K4="拆派",J4="不含税：大于10CBM",OR(G4="苏州/宁波/上海/杭州",G4="金华/温州",$G$4="义乌集拼仓")),VLOOKUP("*"&amp;I4&amp;"*",'华东限时23-US监管仓'!C5:F84,COLUMN('华东限时23-US监管仓'!F1)-COLUMN('华东限时23-US监管仓'!B1),0),AND(K4="拆派",J4="含税：大于1000KG",OR(G4="苏州/宁波/上海/杭州",G4="金华/温州",$G$4="义乌集拼仓")),VLOOKUP("*"&amp;I4&amp;"*",'华东限时23-US监管仓'!C5:G84,COLUMN('华东限时23-US监管仓'!G1)-COLUMN('华东限时23-US监管仓'!B1),0),AND(K4="拆派",J4="不含税：0.5-10CBM之间",OR(G4="厦门/福州/泉州",G4="青岛",G4="郑州",G4="深圳/广州/中山/汕头/塘厦",G4="长沙")),VLOOKUP("*"&amp;I4&amp;"*",'华东限时23-US监管仓'!C5:H84,COLUMN('华东限时23-US监管仓'!H1)-COLUMN('华东限时23-US监管仓'!B1),0),AND(K4="拆派",J4="含税：50-1000KG之间",OR(G4="厦门/福州/泉州",G4="青岛",G4="郑州",G4="深圳/广州/中山/汕头/塘厦",G4="长沙")),VLOOKUP("*"&amp;I4&amp;"*",'华东限时23-US监管仓'!C5:I84,COLUMN('华东限时23-US监管仓'!I1)-COLUMN('华东限时23-US监管仓'!B1),0),AND(K4="拆派",J4="不含税：大于10CBM",OR(G4="厦门/福州/泉州",G4="青岛",G4="郑州",G4="深圳/广州/中山/汕头/塘厦",G4="长沙")),VLOOKUP("*"&amp;I4&amp;"*",'华东限时23-US监管仓'!C5:J84,COLUMN('华东限时23-US监管仓'!J1)-COLUMN('华东限时23-US监管仓'!B1),0),AND(K4="拆派",J4="含税：大于1000KG",OR(G4="厦门/福州/泉州",G4="青岛",G4="郑州",G4="深圳/广州/中山/汕头/塘厦",G4="长沙")),VLOOKUP("*"&amp;I4&amp;"*",'华东限时23-US监管仓'!C5:K84,COLUMN('华东限时23-US监管仓'!K1)-COLUMN('华东限时23-US监管仓'!B1),0),AND(K4="直送",J4="不含税：0.5-10CBM之间",OR(G4="苏州/宁波/上海/杭州",G4="金华/温州")),VLOOKUP("*"&amp;I4&amp;"*",'华东限时23-US监管仓'!#REF!,COLUMN('华东限时23-US监管仓'!D1)-COLUMN('华东限时23-US监管仓'!B1),0),AND(K4="直送",J4="含税：50-1000KG之间",OR(G4="苏州/宁波/上海/杭州",G4="金华/温州")),VLOOKUP("*"&amp;I4&amp;"*",'华东限时23-US监管仓'!#REF!,COLUMN('华东限时23-US监管仓'!E1)-COLUMN('华东限时23-US监管仓'!B1),0),AND(K4="直送",J4="不含税：大于10CBM",OR(G4="苏州/宁波/上海/杭州",G4="金华/温州")),VLOOKUP("*"&amp;I4&amp;"*",'华东限时23-US监管仓'!#REF!,COLUMN('华东限时23-US监管仓'!F1)-COLUMN('华东限时23-US监管仓'!B1),0),AND(K4="直送",J4="含税：大于1000KG",OR(G4="苏州/宁波/上海/杭州",G4="金华/温州")),VLOOKUP("*"&amp;I4&amp;"*",'华东限时23-US监管仓'!#REF!,COLUMN('华东限时23-US监管仓'!G1)-COLUMN('华东限时23-US监管仓'!B1),0),AND(K4="直送",J4="不含税：0.5-10CBM之间",OR(G4="厦门/福州/泉州",G4="青岛",G4="郑州",G4="深圳/广州/中山/汕头/塘厦",G4="长沙")),VLOOKUP("*"&amp;I4&amp;"*",'华东限时23-US监管仓'!#REF!,COLUMN('华东限时23-US监管仓'!H1)-COLUMN('华东限时23-US监管仓'!B1),0),AND(K4="直送",J4="含税：50-1000KG之间",OR(G4="厦门/福州/泉州",G4="青岛",G4="郑州",G4="深圳/广州/中山/汕头/塘厦",G4="长沙")),VLOOKUP("*"&amp;I4&amp;"*",'华东限时23-US监管仓'!#REF!,COLUMN('华东限时23-US监管仓'!I1)-COLUMN('华东限时23-US监管仓'!B1),0),AND(K4="直送",J4="不含税：大于10CBM",OR(G4="厦门/福州/泉州",G4="青岛",G4="郑州",G4="深圳/广州/中山/汕头/塘厦",G4="长沙")),VLOOKUP("*"&amp;I4&amp;"*",'华东限时23-US监管仓'!#REF!,COLUMN('华东限时23-US监管仓'!J1)-COLUMN('华东限时23-US监管仓'!B1),0),AND(K4="直送",J4="含税：大于1000KG",OR(G4="厦门/福州/泉州",G4="青岛",G4="郑州",G4="深圳/广州/中山/汕头/塘厦",G4="长沙")),VLOOKUP("*"&amp;I4&amp;"*",'华东限时23-US监管仓'!#REF!,COLUMN('华东限时23-US监管仓'!K1)-COLUMN('华东限时23-US监管仓'!B1),0)),"-")</f>
        <v>1586</v>
      </c>
      <c r="BO13" s="2032" t="str">
        <f>IFERROR(IF(BN13="-","-",VLOOKUP("*"&amp;I4&amp;"*",'华东限时23-US监管仓'!C5:M84,COLUMN('华东限时23-US监管仓'!M5)-COLUMN('华东限时23-US监管仓'!B5),0)),"-")</f>
        <v>22天</v>
      </c>
      <c r="BP13" s="2033" t="str">
        <f>IFERROR(IF(BN13="-","-",VLOOKUP("*"&amp;I4&amp;"*",'华东限时23-US监管仓'!C5:N84,COLUMN('华东限时23-US监管仓'!N5)-COLUMN('华东限时23-US监管仓'!B5),0)),"-")</f>
        <v>24天</v>
      </c>
      <c r="BQ13" s="2034" t="str">
        <f>_xlfn.IFS(BN13="-","-",$G$4="深圳/广州/中山/汕头/塘厦","塘厦:"&amp;第27周船期!G12&amp;";   中山:"&amp;第27周船期!I12&amp;";   广州:"&amp;第27周船期!J12&amp;";   汕头:"&amp;第27周船期!K12,$G$4="长沙","长沙："&amp;第27周船期!L12,$G$4="厦门/福州/泉州","福州/泉州:"&amp;第27周船期!O12&amp;";   厦门:"&amp;第27周船期!P12,G4="金华/温州","金华:"&amp;第27周船期!U12&amp;";   温州:"&amp;第27周船期!T12,G4="苏州/宁波/上海/杭州","宁波:"&amp;第27周船期!W12&amp;";  杭州:"&amp;第27周船期!X12&amp;";  苏州:"&amp;第27周船期!AA12&amp;";  上海:"&amp;第27周船期!AB12,$G$4="郑州","郑州："&amp;第27周船期!S12,$G$4="青岛","青岛："&amp;第27周船期!AE12,$G$4="义乌集拼仓","义乌集拼仓："&amp;第27周船期!V12)</f>
        <v>塘厦:7-3
(18点);   中山:7-3
(12点);   广州:7-3
(12点);   汕头:7-3
(12点)</v>
      </c>
      <c r="BR13" s="2004" t="str">
        <f>_xlfn.IFS(BN13="-","-",OR($G$4="深圳/广州/中山/汕头/塘厦",$G$4="长沙"),第27周船期!M12,$G$4="厦门/福州/泉州",第27周船期!Q12,OR(OR(G4="苏州/宁波/上海/杭州",G4="金华/温州",$G$4="义乌集拼仓"),$G$4="郑州"),第27周船期!Y12,$G$4="青岛",第27周船期!AF12)</f>
        <v>07/09
(宁波起运)</v>
      </c>
      <c r="BS13" s="2005" t="str">
        <f>_xlfn.IFS(BN13="-","-",OR($G$4="深圳/广州/中山/汕头/塘厦",$G$4="长沙"),第27周船期!N12,$G$4="厦门/福州/泉州",第27周船期!R12,OR(OR(G4="苏州/宁波/上海/杭州",G4="金华/温州"),$G$4="郑州",$G$4="义乌集拼仓"),第27周船期!Z12,$G$4="青岛",第27周船期!AG12)</f>
        <v>07/22
(LA)</v>
      </c>
      <c r="BT13" s="2030" t="str">
        <f>BI12</f>
        <v>拆派</v>
      </c>
      <c r="BU13" s="2034" t="str">
        <f>IFERROR(IF(BN13="-","-",VLOOKUP("*"&amp;I4&amp;"*",'华东限时23-US监管仓'!C5:M84,COLUMN('华东限时23-US监管仓'!L5)-COLUMN('华东限时23-US监管仓'!B5),0)),"-")</f>
        <v>7月31日</v>
      </c>
    </row>
    <row r="14" s="1915" customFormat="1" ht="27" customHeight="1" spans="2:73">
      <c r="B14" s="1933"/>
      <c r="C14" s="2007"/>
      <c r="D14" s="2035" t="s">
        <v>468</v>
      </c>
      <c r="E14" s="1973">
        <f t="shared" si="0"/>
        <v>1386</v>
      </c>
      <c r="F14" s="1974" t="str">
        <f t="shared" si="1"/>
        <v>20天</v>
      </c>
      <c r="G14" s="1975" t="str">
        <f t="shared" si="2"/>
        <v>22天</v>
      </c>
      <c r="H14" s="1976" t="str">
        <f t="shared" si="3"/>
        <v>7月29日</v>
      </c>
      <c r="I14" s="1974" t="str">
        <f t="shared" si="4"/>
        <v>塘厦:7-3
(18点);   中山:7-3
(12点);   广州:7-3
(12点);   汕头:7-3
(12点)</v>
      </c>
      <c r="J14" s="1977"/>
      <c r="K14" s="1977"/>
      <c r="L14" s="1977"/>
      <c r="M14" s="1978" t="str">
        <f t="shared" si="5"/>
        <v>07/09
(宁波起运)</v>
      </c>
      <c r="N14" s="1979" t="str">
        <f t="shared" si="6"/>
        <v>07/22
(LA)</v>
      </c>
      <c r="O14" s="1980" t="str">
        <f t="shared" si="7"/>
        <v>拆派</v>
      </c>
      <c r="P14" s="1942"/>
      <c r="BI14" s="1998"/>
      <c r="BK14" s="1916"/>
      <c r="BL14" s="1963"/>
      <c r="BM14" s="2031" t="s">
        <v>468</v>
      </c>
      <c r="BN14" s="2026">
        <f>IFERROR(_xlfn.IFS(AND(K4="拆派",J4="不含税：0.5-10CBM之间",OR(G4="苏州/宁波/上海/杭州",G4="金华/温州")),VLOOKUP("*"&amp;I4&amp;"*",'华东限时23-一体化'!C5:D84,COLUMN('华东限时23-一体化'!D1)-COLUMN('华东限时23-一体化'!B1),0),AND(K4="拆派",J4="含税：50-1000KG之间",OR(G4="苏州/宁波/上海/杭州",G4="金华/温州")),VLOOKUP("*"&amp;I4&amp;"*",'华东限时23-一体化'!C5:E84,COLUMN('华东限时23-一体化'!E1)-COLUMN('华东限时23-一体化'!B1),0),AND(K4="拆派",J4="不含税：大于10CBM",OR(G4="苏州/宁波/上海/杭州",G4="金华/温州")),VLOOKUP("*"&amp;I4&amp;"*",'华东限时23-一体化'!C5:F84,COLUMN('华东限时23-一体化'!F1)-COLUMN('华东限时23-一体化'!B1),0),AND(K4="拆派",J4="含税：大于1000KG",OR(G4="苏州/宁波/上海/杭州",G4="金华/温州")),VLOOKUP("*"&amp;I4&amp;"*",'华东限时23-一体化'!C5:G84,COLUMN('华东限时23-一体化'!G1)-COLUMN('华东限时23-一体化'!B1),0),AND(K4="拆派",J4="不含税：0.5-10CBM之间",OR(G4="厦门/福州/泉州",G4="青岛",G4="郑州",G4="深圳/广州/中山/汕头/塘厦",G4="长沙")),VLOOKUP("*"&amp;I4&amp;"*",'华东限时23-一体化'!C5:H84,COLUMN('华东限时23-一体化'!H1)-COLUMN('华东限时23-一体化'!B1),0),AND(K4="拆派",J4="含税：50-1000KG之间",OR(G4="厦门/福州/泉州",G4="青岛",G4="郑州",G4="深圳/广州/中山/汕头/塘厦",G4="长沙")),VLOOKUP("*"&amp;I4&amp;"*",'华东限时23-一体化'!C5:I84,COLUMN('华东限时23-一体化'!I1)-COLUMN('华东限时23-一体化'!B1),0),AND(K4="拆派",J4="不含税：大于10CBM",OR(G4="厦门/福州/泉州",G4="青岛",G4="郑州",G4="深圳/广州/中山/汕头/塘厦",G4="长沙")),VLOOKUP("*"&amp;I4&amp;"*",'华东限时23-一体化'!C5:J84,COLUMN('华东限时23-一体化'!J1)-COLUMN('华东限时23-一体化'!B1),0),AND(K4="拆派",J4="含税：大于1000KG",OR(G4="厦门/福州/泉州",G4="青岛",G4="郑州",G4="深圳/广州/中山/汕头/塘厦",G4="长沙")),VLOOKUP("*"&amp;I4&amp;"*",'华东限时23-一体化'!C5:K84,COLUMN('华东限时23-一体化'!K1)-COLUMN('华东限时23-一体化'!B1),0),AND(K4="直送",J4="不含税：0.5-10CBM之间",OR(G4="苏州/宁波/上海/杭州",G4="金华/温州")),VLOOKUP("*"&amp;I4&amp;"*",'华东限时23-一体化'!#REF!,COLUMN('华东限时23-一体化'!D1)-COLUMN('华东限时23-一体化'!B1),0),AND(K4="直送",J4="含税：50-1000KG之间",OR(G4="苏州/宁波/上海/杭州",G4="金华/温州")),VLOOKUP("*"&amp;I4&amp;"*",'华东限时23-一体化'!#REF!,COLUMN('华东限时23-一体化'!E1)-COLUMN('华东限时23-一体化'!B1),0),AND(K4="直送",J4="不含税：大于10CBM",OR(G4="苏州/宁波/上海/杭州",G4="金华/温州")),VLOOKUP("*"&amp;I4&amp;"*",'华东限时23-一体化'!#REF!,COLUMN('华东限时23-一体化'!F1)-COLUMN('华东限时23-一体化'!B1),0),AND(K4="直送",J4="含税：大于1000KG",OR(G4="苏州/宁波/上海/杭州",G4="金华/温州")),VLOOKUP("*"&amp;I4&amp;"*",'华东限时23-一体化'!#REF!,COLUMN('华东限时23-一体化'!G1)-COLUMN('华东限时23-一体化'!B1),0),AND(K4="直送",J4="不含税：0.5-10CBM之间",OR(G4="厦门/福州/泉州",G4="青岛",G4="郑州",G4="深圳/广州/中山/汕头/塘厦",G4="长沙")),VLOOKUP("*"&amp;I4&amp;"*",'华东限时23-一体化'!#REF!,COLUMN('华东限时23-一体化'!H1)-COLUMN('华东限时23-一体化'!B1),0),AND(K4="直送",J4="含税：50-1000KG之间",OR(G4="厦门/福州/泉州",G4="青岛",G4="郑州",G4="深圳/广州/中山/汕头/塘厦",G4="长沙")),VLOOKUP("*"&amp;I4&amp;"*",'华东限时23-一体化'!#REF!,COLUMN('华东限时23-一体化'!I1)-COLUMN('华东限时23-一体化'!B1),0),AND(K4="直送",J4="不含税：大于10CBM",OR(G4="厦门/福州/泉州",G4="青岛",G4="郑州",G4="深圳/广州/中山/汕头/塘厦",G4="长沙")),VLOOKUP("*"&amp;I4&amp;"*",'华东限时23-一体化'!#REF!,COLUMN('华东限时23-一体化'!J1)-COLUMN('华东限时23-一体化'!B1),0),AND(K4="直送",J4="含税：大于1000KG",OR(G4="厦门/福州/泉州",G4="青岛",G4="郑州",G4="深圳/广州/中山/汕头/塘厦",G4="长沙")),VLOOKUP("*"&amp;I4&amp;"*",'华东限时23-一体化'!#REF!,COLUMN('华东限时23-一体化'!K1)-COLUMN('华东限时23-一体化'!B1),0)),"-")</f>
        <v>1386</v>
      </c>
      <c r="BO14" s="2032" t="str">
        <f>IFERROR(IF(BN14="-","-",VLOOKUP("*"&amp;I4&amp;"*",'华东限时23-一体化'!C5:M84,COLUMN('华东限时23-一体化'!M5)-COLUMN('华东限时23-一体化'!B5),0)),"-")</f>
        <v>20天</v>
      </c>
      <c r="BP14" s="2033" t="str">
        <f>IFERROR(IF(BN14="-","-",VLOOKUP("*"&amp;I4&amp;"*",'华东限时23-一体化'!C5:N84,COLUMN('华东限时23-一体化'!N5)-COLUMN('华东限时23-一体化'!B5),0)),"-")</f>
        <v>22天</v>
      </c>
      <c r="BQ14" s="2034" t="str">
        <f>_xlfn.IFS(BN14="-","-",$G$4="深圳/广州/中山/汕头/塘厦","塘厦:"&amp;第27周船期!G12&amp;";   中山:"&amp;第27周船期!I12&amp;";   广州:"&amp;第27周船期!J12&amp;";   汕头:"&amp;第27周船期!K12,$G$4="长沙","长沙："&amp;第27周船期!L12,$G$4="厦门/福州/泉州","福州/泉州:"&amp;第27周船期!O12&amp;";   厦门:"&amp;第27周船期!P12,G4="金华/温州","金华:"&amp;第27周船期!U12&amp;";   温州:"&amp;第27周船期!T12,G4="苏州/宁波/上海/杭州","宁波:"&amp;第27周船期!W12&amp;";  杭州:"&amp;第27周船期!X12&amp;";  苏州:"&amp;第27周船期!AA12&amp;";  上海:"&amp;第27周船期!AB12,$G$4="郑州","郑州："&amp;第27周船期!S12,$G$4="青岛","青岛："&amp;第27周船期!AE12)</f>
        <v>塘厦:7-3
(18点);   中山:7-3
(12点);   广州:7-3
(12点);   汕头:7-3
(12点)</v>
      </c>
      <c r="BR14" s="2004" t="str">
        <f>_xlfn.IFS(BN14="-","-",OR($G$4="深圳/广州/中山/汕头/塘厦",$G$4="长沙"),第27周船期!M12,$G$4="厦门/福州/泉州",第27周船期!Q12,OR(OR(G4="苏州/宁波/上海/杭州",G4="金华/温州"),$G$4="郑州"),第27周船期!Y12,$G$4="青岛",第27周船期!AF12)</f>
        <v>07/09
(宁波起运)</v>
      </c>
      <c r="BS14" s="2005" t="str">
        <f>_xlfn.IFS(BN14="-","-",OR($G$4="深圳/广州/中山/汕头/塘厦",$G$4="长沙"),第27周船期!N12,$G$4="厦门/福州/泉州",第27周船期!R12,OR(OR(G4="苏州/宁波/上海/杭州",G4="金华/温州"),$G$4="郑州"),第27周船期!Z12,$G$4="青岛",第27周船期!AG12)</f>
        <v>07/22
(LA)</v>
      </c>
      <c r="BT14" s="2030" t="str">
        <f>BI12</f>
        <v>拆派</v>
      </c>
      <c r="BU14" s="2034" t="str">
        <f>IFERROR(IF(BN14="-","-",VLOOKUP("*"&amp;I4&amp;"*",'华东限时23-一体化'!C5:M84,COLUMN('华东限时23-一体化'!L5)-COLUMN('华东限时23-一体化'!B5),0)),"-")</f>
        <v>7月29日</v>
      </c>
    </row>
    <row r="15" s="1915" customFormat="1" ht="27" customHeight="1" spans="2:73">
      <c r="B15" s="1933"/>
      <c r="C15" s="1988" t="s">
        <v>469</v>
      </c>
      <c r="D15" s="2008" t="s">
        <v>15</v>
      </c>
      <c r="E15" s="1953">
        <f t="shared" si="0"/>
        <v>1331</v>
      </c>
      <c r="F15" s="1954" t="str">
        <f t="shared" si="1"/>
        <v>20天</v>
      </c>
      <c r="G15" s="1955" t="str">
        <f t="shared" si="2"/>
        <v>22天</v>
      </c>
      <c r="H15" s="1956" t="str">
        <f t="shared" si="3"/>
        <v>7月28日</v>
      </c>
      <c r="I15" s="1954" t="str">
        <f t="shared" ref="I15:I22" si="9">BQ15</f>
        <v>塘厦:7-4
(18点);   中山:7-3
(18点);   广州:7-4
(18点);   汕头:7-3
(18点)</v>
      </c>
      <c r="J15" s="1957"/>
      <c r="K15" s="1957"/>
      <c r="L15" s="1957"/>
      <c r="M15" s="1958" t="str">
        <f t="shared" si="5"/>
        <v>07/08
(深圳起运)</v>
      </c>
      <c r="N15" s="1959" t="str">
        <f t="shared" si="6"/>
        <v>07/21
(LA)</v>
      </c>
      <c r="O15" s="1960" t="str">
        <f t="shared" si="7"/>
        <v>拆派</v>
      </c>
      <c r="P15" s="1942"/>
      <c r="BI15" s="1998" t="str">
        <f>_xlfn.IFS($G$4="义乌集拼仓","此国内仓不收该渠道",COUNTIF('Z快线-美西'!C6:C85,"*"&amp;I4&amp;"*")=0,"渠道无此仓",K4="直送",IF(COUNTIF('Z快线-美西'!C6:C123,"*"&amp;I4&amp;"*")=0,"无此仓直送","直送"),K4="拆派",IF(COUNTIF('Z快线-美西'!C6:C85,"*"&amp;I4&amp;"*")=0,"无此仓拆派","拆派"))</f>
        <v>拆派</v>
      </c>
      <c r="BK15" s="1916"/>
      <c r="BL15" s="1963" t="s">
        <v>469</v>
      </c>
      <c r="BM15" s="2036" t="s">
        <v>15</v>
      </c>
      <c r="BN15" s="2037">
        <f>IFERROR(_xlfn.IFS(AND(K4="拆派",J4="不含税：0.5-10CBM之间",G4="深圳/广州/中山/汕头/塘厦"),VLOOKUP("*"&amp;I4&amp;"*",'Z快线-美西'!C6:D85,COLUMN('Z快线-美西'!D1)-COLUMN('Z快线-美西'!B1),0),AND(K4="拆派",J4="含税：50-1000KG之间",G4="深圳/广州/中山/汕头/塘厦"),VLOOKUP("*"&amp;I4&amp;"*",'Z快线-美西'!C6:E85,COLUMN('Z快线-美西'!E1)-COLUMN('Z快线-美西'!B1),0),AND(K4="拆派",J4="不含税：大于10CBM",G4="深圳/广州/中山/汕头/塘厦"),VLOOKUP("*"&amp;I4&amp;"*",'Z快线-美西'!C6:F85,COLUMN('Z快线-美西'!F1)-COLUMN('Z快线-美西'!B1),0),AND(K4="拆派",J4="含税：大于1000KG",G4="深圳/广州/中山/汕头/塘厦"),VLOOKUP("*"&amp;I4&amp;"*",'Z快线-美西'!C6:G85,COLUMN('Z快线-美西'!G1)-COLUMN('Z快线-美西'!B1),0),AND(K4="拆派",J4="不含税：0.5-10CBM之间",OR(G4="厦门/福州/泉州",G4="长沙")),VLOOKUP("*"&amp;I4&amp;"*",'Z快线-美西'!C6:H85,COLUMN('Z快线-美西'!H1)-COLUMN('Z快线-美西'!B1),0),AND(K4="拆派",J4="含税：50-1000KG之间",OR(G4="厦门/福州/泉州",G4="长沙")),VLOOKUP("*"&amp;I4&amp;"*",'Z快线-美西'!C6:I85,COLUMN('Z快线-美西'!I1)-COLUMN('Z快线-美西'!B1),0),AND(K4="拆派",J4="不含税：大于10CBM",OR(G4="厦门/福州/泉州",G4="长沙")),VLOOKUP("*"&amp;I4&amp;"*",'Z快线-美西'!C6:J85,COLUMN('Z快线-美西'!J1)-COLUMN('Z快线-美西'!B1),0),AND(K4="拆派",J4="含税：大于1000KG",OR(G4="厦门/福州/泉州",G4="长沙")),VLOOKUP("*"&amp;I4&amp;"*",'Z快线-美西'!C6:K85,COLUMN('Z快线-美西'!K1)-COLUMN('Z快线-美西'!B1),0),AND(K4="直送",J4="不含税：0.5-10CBM之间",G4="深圳/广州/中山/汕头/塘厦"),VLOOKUP("*"&amp;I4&amp;"*",'Z快线-美西'!#REF!,COLUMN('Z快线-美西'!D1)-COLUMN('Z快线-美西'!B1),0),AND(K4="直送",J4="含税：50-1000KG之间",G4="深圳/广州/中山/汕头/塘厦"),VLOOKUP("*"&amp;I4&amp;"*",'Z快线-美西'!#REF!,COLUMN('Z快线-美西'!E1)-COLUMN('Z快线-美西'!B1),0),AND(K4="直送",J4="不含税：大于10CBM",G4="深圳/广州/中山/汕头/塘厦"),VLOOKUP("*"&amp;I4&amp;"*",'Z快线-美西'!#REF!,COLUMN('Z快线-美西'!F1)-COLUMN('Z快线-美西'!B1),0),AND(K4="直送",J4="含税：大于1000KG",G4="深圳/广州/中山/汕头/塘厦"),VLOOKUP("*"&amp;I4&amp;"*",'Z快线-美西'!#REF!,COLUMN('Z快线-美西'!G1)-COLUMN('Z快线-美西'!B1),0),AND(K4="直送",J4="不含税：0.5-10CBM之间",OR(G4="厦门/福州/泉州",G4="长沙")),VLOOKUP("*"&amp;I4&amp;"*",'Z快线-美西'!#REF!,COLUMN('Z快线-美西'!H1)-COLUMN('Z快线-美西'!B1),0),AND(K4="直送",J4="含税：50-1000KG之间",OR(G4="厦门/福州/泉州",G4="长沙")),VLOOKUP("*"&amp;I4&amp;"*",'Z快线-美西'!#REF!,COLUMN('Z快线-美西'!I1)-COLUMN('Z快线-美西'!B1),0),AND(K4="直送",J4="不含税：大于10CBM",OR(G4="厦门/福州/泉州",G4="长沙")),VLOOKUP("*"&amp;I4&amp;"*",'Z快线-美西'!#REF!,COLUMN('Z快线-美西'!J1)-COLUMN('Z快线-美西'!B1),0),AND(K4="直送",J4="含税：大于1000KG",OR(G4="厦门/福州/泉州",G4="长沙")),VLOOKUP("*"&amp;I4&amp;"*",'Z快线-美西'!#REF!,COLUMN('Z快线-美西'!K1)-COLUMN('Z快线-美西'!B1),0)),"-")</f>
        <v>1331</v>
      </c>
      <c r="BO15" s="1966" t="str">
        <f>IFERROR(IF(BN15="-","-",VLOOKUP("*"&amp;I4&amp;"*",'Z快线-美西'!C6:M85,COLUMN('Z快线-美西'!M6)-COLUMN('Z快线-美西'!B6),0)),"-")</f>
        <v>20天</v>
      </c>
      <c r="BP15" s="1967" t="str">
        <f>IFERROR(IF(BN15="-","-",VLOOKUP("*"&amp;I4&amp;"*",'Z快线-美西'!C6:N85,COLUMN('Z快线-美西'!N6)-COLUMN('Z快线-美西'!B6),0)),"-")</f>
        <v>22天</v>
      </c>
      <c r="BQ15" s="2013" t="str">
        <f>_xlfn.IFS(BN15="-","-",$G$4="深圳/广州/中山/汕头/塘厦","塘厦:"&amp;第27周船期!G7&amp;";   中山:"&amp;第27周船期!I7&amp;";   广州:"&amp;第27周船期!J7&amp;";   汕头:"&amp;第27周船期!K7,$G$4="长沙","长沙："&amp;第27周船期!L7,$G$4="厦门/福州/泉州","福州/泉州:"&amp;第27周船期!O7&amp;";   厦门:"&amp;第27周船期!P7,G4="金华/温州","金华:"&amp;第27周船期!U7&amp;";   温州:"&amp;第27周船期!T7,G4="苏州/宁波/上海/杭州","宁波:"&amp;第27周船期!W7&amp;";  杭州:"&amp;第27周船期!X7&amp;";  苏州:"&amp;第27周船期!AA7&amp;";  上海:"&amp;第27周船期!AB7,$G$4="郑州","郑州："&amp;第27周船期!S7,$G$4="青岛","青岛："&amp;第27周船期!AE7)</f>
        <v>塘厦:7-4
(18点);   中山:7-3
(18点);   广州:7-4
(18点);   汕头:7-3
(18点)</v>
      </c>
      <c r="BR15" s="2014" t="str">
        <f>_xlfn.IFS(BN15="-","-",OR($G$4="深圳/广州/中山/汕头/塘厦",$G$4="长沙"),第27周船期!M7,$G$4="厦门/福州/泉州",第27周船期!Q7,OR(OR(G4="苏州/宁波/上海/杭州",G4="金华/温州"),$G$4="郑州"),第27周船期!Y7,$G$4="青岛",第27周船期!AF7)</f>
        <v>07/08
(深圳起运)</v>
      </c>
      <c r="BS15" s="2015" t="str">
        <f>_xlfn.IFS(BN15="-","-",OR($G$4="深圳/广州/中山/汕头/塘厦",$G$4="长沙"),第27周船期!N7,$G$4="厦门/福州/泉州",第27周船期!R7,OR(OR(G4="苏州/宁波/上海/杭州",G4="金华/温州"),$G$4="郑州"),第27周船期!Z7,$G$4="青岛",第27周船期!AG7)</f>
        <v>07/21
(LA)</v>
      </c>
      <c r="BT15" s="1968" t="str">
        <f t="shared" ref="BT15:BT20" si="10">BI15</f>
        <v>拆派</v>
      </c>
      <c r="BU15" s="1968" t="str">
        <f>IFERROR(IF(BN15="-","-",VLOOKUP("*"&amp;I4&amp;"*",'Z快线-美西'!C6:M85,COLUMN('Z快线-美西'!L6)-COLUMN('Z快线-美西'!B6),0)),"-")</f>
        <v>7月28日</v>
      </c>
    </row>
    <row r="16" s="1915" customFormat="1" ht="27" customHeight="1" spans="2:73">
      <c r="B16" s="1933"/>
      <c r="C16" s="2038"/>
      <c r="D16" s="2008" t="s">
        <v>19</v>
      </c>
      <c r="E16" s="1953">
        <f t="shared" ref="E16:G16" si="11">BN16</f>
        <v>1501</v>
      </c>
      <c r="F16" s="1954" t="str">
        <f t="shared" si="11"/>
        <v>22天</v>
      </c>
      <c r="G16" s="1955" t="str">
        <f t="shared" si="11"/>
        <v>24天</v>
      </c>
      <c r="H16" s="1956" t="str">
        <f t="shared" si="3"/>
        <v>7月30日</v>
      </c>
      <c r="I16" s="1954" t="str">
        <f t="shared" si="9"/>
        <v>塘厦:7-4
(18点);   中山:7-3
(18点);   广州:7-3
(18点);   汕头:7-3
(18点)</v>
      </c>
      <c r="J16" s="1957"/>
      <c r="K16" s="1957"/>
      <c r="L16" s="1957"/>
      <c r="M16" s="1958" t="str">
        <f t="shared" ref="M16:O16" si="12">BR16</f>
        <v>07/08
(深圳起运)</v>
      </c>
      <c r="N16" s="1959" t="str">
        <f t="shared" si="12"/>
        <v>07/21
(LA)</v>
      </c>
      <c r="O16" s="1960" t="str">
        <f t="shared" si="12"/>
        <v>拆派</v>
      </c>
      <c r="P16" s="1942"/>
      <c r="BI16" s="1998"/>
      <c r="BK16" s="1916"/>
      <c r="BL16" s="1963"/>
      <c r="BM16" s="2036" t="s">
        <v>19</v>
      </c>
      <c r="BN16" s="2037">
        <f>IFERROR(_xlfn.IFS(AND(K4="拆派",J4="不含税：0.5-10CBM之间",G4="深圳/广州/中山/汕头/塘厦"),VLOOKUP("*"&amp;I4&amp;"*",'Z快线-US监管仓'!C6:D85,COLUMN('Z快线-US监管仓'!D2)-COLUMN('Z快线-US监管仓'!B2),0),AND(K4="拆派",J4="含税：50-1000KG之间",G4="深圳/广州/中山/汕头/塘厦"),VLOOKUP("*"&amp;I4&amp;"*",'Z快线-US监管仓'!C6:E85,COLUMN('Z快线-US监管仓'!E2)-COLUMN('Z快线-US监管仓'!B2),0),AND(K4="拆派",J4="不含税：大于10CBM",G4="深圳/广州/中山/汕头/塘厦"),VLOOKUP("*"&amp;I4&amp;"*",'Z快线-US监管仓'!C6:F85,COLUMN('Z快线-US监管仓'!F2)-COLUMN('Z快线-US监管仓'!B2),0),AND(K4="拆派",J4="含税：大于1000KG",G4="深圳/广州/中山/汕头/塘厦"),VLOOKUP("*"&amp;I4&amp;"*",'Z快线-US监管仓'!C6:G85,COLUMN('Z快线-US监管仓'!G2)-COLUMN('Z快线-US监管仓'!B2),0),AND(K4="拆派",J4="不含税：0.5-10CBM之间",OR(G4="厦门/福州/泉州",G4="长沙")),VLOOKUP("*"&amp;I4&amp;"*",'Z快线-US监管仓'!C6:H85,COLUMN('Z快线-US监管仓'!H2)-COLUMN('Z快线-US监管仓'!B2),0),AND(K4="拆派",J4="含税：50-1000KG之间",OR(G4="厦门/福州/泉州",G4="长沙")),VLOOKUP("*"&amp;I4&amp;"*",'Z快线-US监管仓'!C6:I85,COLUMN('Z快线-US监管仓'!I2)-COLUMN('Z快线-US监管仓'!B2),0),AND(K4="拆派",J4="不含税：大于10CBM",OR(G4="厦门/福州/泉州",G4="长沙")),VLOOKUP("*"&amp;I4&amp;"*",'Z快线-US监管仓'!C6:J85,COLUMN('Z快线-US监管仓'!J2)-COLUMN('Z快线-US监管仓'!B2),0),AND(K4="拆派",J4="含税：大于1000KG",OR(G4="厦门/福州/泉州",G4="长沙")),VLOOKUP("*"&amp;I4&amp;"*",'Z快线-US监管仓'!C6:K85,COLUMN('Z快线-US监管仓'!K2)-COLUMN('Z快线-US监管仓'!B2),0),AND(K4="直送",J4="不含税：0.5-10CBM之间",G4="深圳/广州/中山/汕头/塘厦"),VLOOKUP("*"&amp;I4&amp;"*",'Z快线-US监管仓'!#REF!,COLUMN('Z快线-US监管仓'!D2)-COLUMN('Z快线-US监管仓'!B2),0),AND(K4="直送",J4="含税：50-1000KG之间",G4="深圳/广州/中山/汕头/塘厦"),VLOOKUP("*"&amp;I4&amp;"*",'Z快线-US监管仓'!#REF!,COLUMN('Z快线-US监管仓'!E2)-COLUMN('Z快线-US监管仓'!B2),0),AND(K4="直送",J4="不含税：大于10CBM",G4="深圳/广州/中山/汕头/塘厦"),VLOOKUP("*"&amp;I4&amp;"*",'Z快线-US监管仓'!#REF!,COLUMN('Z快线-US监管仓'!F2)-COLUMN('Z快线-US监管仓'!B2),0),AND(K4="直送",J4="含税：大于1000KG",G4="深圳/广州/中山/汕头/塘厦"),VLOOKUP("*"&amp;I4&amp;"*",'Z快线-US监管仓'!#REF!,COLUMN('Z快线-US监管仓'!G2)-COLUMN('Z快线-US监管仓'!B2),0),AND(K4="直送",J4="不含税：0.5-10CBM之间",OR(G4="厦门/福州/泉州",G4="长沙")),VLOOKUP("*"&amp;I4&amp;"*",'Z快线-US监管仓'!#REF!,COLUMN('Z快线-US监管仓'!H2)-COLUMN('Z快线-US监管仓'!B2),0),AND(K4="直送",J4="含税：50-1000KG之间",OR(G4="厦门/福州/泉州",G4="长沙")),VLOOKUP("*"&amp;I4&amp;"*",'Z快线-US监管仓'!#REF!,COLUMN('Z快线-US监管仓'!I2)-COLUMN('Z快线-US监管仓'!B2),0),AND(K4="直送",J4="不含税：大于10CBM",OR(G4="厦门/福州/泉州",G4="长沙")),VLOOKUP("*"&amp;I4&amp;"*",'Z快线-US监管仓'!#REF!,COLUMN('Z快线-US监管仓'!J2)-COLUMN('Z快线-US监管仓'!B2),0),AND(K4="直送",J4="含税：大于1000KG",OR(G4="厦门/福州/泉州",G4="长沙")),VLOOKUP("*"&amp;I4&amp;"*",'Z快线-US监管仓'!#REF!,COLUMN('Z快线-US监管仓'!K2)-COLUMN('Z快线-US监管仓'!B2),0)),"-")</f>
        <v>1501</v>
      </c>
      <c r="BO16" s="1966" t="str">
        <f>IFERROR(IF(BN16="-","-",VLOOKUP("*"&amp;I4&amp;"*",'Z快线-US监管仓'!C6:M85,COLUMN('Z快线-US监管仓'!M7)-COLUMN('Z快线-US监管仓'!B7),0)),"-")</f>
        <v>22天</v>
      </c>
      <c r="BP16" s="1967" t="str">
        <f>IFERROR(IF(BN16="-","-",VLOOKUP("*"&amp;I4&amp;"*",'Z快线-US监管仓'!C6:N85,COLUMN('Z快线-US监管仓'!N7)-COLUMN('Z快线-US监管仓'!B7),0)),"-")</f>
        <v>24天</v>
      </c>
      <c r="BQ16" s="2013" t="str">
        <f>_xlfn.IFS(BN16="-","-",$G$4="深圳/广州/中山/汕头/塘厦","塘厦:"&amp;第27周船期!G8&amp;";   中山:"&amp;第27周船期!I8&amp;";   广州:"&amp;第27周船期!J8&amp;";   汕头:"&amp;第27周船期!K8,$G$4="长沙","长沙："&amp;第27周船期!L8,$G$4="厦门/福州/泉州","福州/泉州:"&amp;第27周船期!O8&amp;";   厦门:"&amp;第27周船期!P8,G4="金华/温州","金华:"&amp;第27周船期!U8&amp;";   温州:"&amp;第27周船期!T8,G4="苏州/宁波/上海/杭州","宁波:"&amp;第27周船期!W8&amp;";  杭州:"&amp;第27周船期!X8&amp;";  苏州:"&amp;第27周船期!AA8&amp;";  上海:"&amp;第27周船期!AB8,$G$4="郑州","郑州："&amp;第27周船期!S8,$G$4="青岛","青岛："&amp;第27周船期!AE8)</f>
        <v>塘厦:7-4
(18点);   中山:7-3
(18点);   广州:7-3
(18点);   汕头:7-3
(18点)</v>
      </c>
      <c r="BR16" s="2014" t="str">
        <f>_xlfn.IFS(BN16="-","-",OR($G$4="深圳/广州/中山/汕头/塘厦",$G$4="长沙"),第27周船期!M7,$G$4="厦门/福州/泉州",第27周船期!Q7,OR(OR(G4="苏州/宁波/上海/杭州",G4="金华/温州"),$G$4="郑州"),第27周船期!Y7,$G$4="青岛",第27周船期!AF7)</f>
        <v>07/08
(深圳起运)</v>
      </c>
      <c r="BS16" s="2015" t="str">
        <f>_xlfn.IFS(BN16="-","-",OR($G$4="深圳/广州/中山/汕头/塘厦",$G$4="长沙"),第27周船期!N7,$G$4="厦门/福州/泉州",第27周船期!R7,OR(OR(G4="苏州/宁波/上海/杭州",G4="金华/温州"),$G$4="郑州"),第27周船期!Z7,$G$4="青岛",第27周船期!AG7)</f>
        <v>07/21
(LA)</v>
      </c>
      <c r="BT16" s="1968" t="str">
        <f>BI15</f>
        <v>拆派</v>
      </c>
      <c r="BU16" s="1968" t="str">
        <f>IFERROR(IF(BN16="-","-",VLOOKUP("*"&amp;I4&amp;"*",'Z快线-US监管仓'!C6:M85,COLUMN('Z快线-US监管仓'!L7)-COLUMN('Z快线-US监管仓'!B7),0)),"-")</f>
        <v>7月30日</v>
      </c>
    </row>
    <row r="17" s="1915" customFormat="1" ht="27" customHeight="1" spans="2:73">
      <c r="B17" s="1933"/>
      <c r="C17" s="2039"/>
      <c r="D17" s="2040" t="s">
        <v>42</v>
      </c>
      <c r="E17" s="1973" t="str">
        <f t="shared" ref="E17:E21" si="13">BN17</f>
        <v>-</v>
      </c>
      <c r="F17" s="1974" t="str">
        <f t="shared" ref="F17:F21" si="14">BO17</f>
        <v>-</v>
      </c>
      <c r="G17" s="1975" t="str">
        <f t="shared" ref="G17:G21" si="15">BP17</f>
        <v>-</v>
      </c>
      <c r="H17" s="1976" t="str">
        <f t="shared" si="3"/>
        <v>-</v>
      </c>
      <c r="I17" s="1974" t="str">
        <f t="shared" si="9"/>
        <v>-</v>
      </c>
      <c r="J17" s="1977"/>
      <c r="K17" s="1977"/>
      <c r="L17" s="1977"/>
      <c r="M17" s="1978" t="str">
        <f>BR17</f>
        <v>-</v>
      </c>
      <c r="N17" s="1979" t="str">
        <f>BS17</f>
        <v>-</v>
      </c>
      <c r="O17" s="1980" t="str">
        <f t="shared" ref="O17:O21" si="16">BT17</f>
        <v>渠道无此仓</v>
      </c>
      <c r="P17" s="1942"/>
      <c r="BK17" s="2041"/>
      <c r="BL17" s="1971"/>
      <c r="BM17" s="2036" t="s">
        <v>42</v>
      </c>
      <c r="BN17" s="2037" t="str">
        <f>IFERROR(_xlfn.IFS(AND(K4="拆派",J4="不含税：0.5-10CBM之间",OR(G4="深圳/广州/中山/汕头/塘厦")),VLOOKUP("*"&amp;I4&amp;"*",'Z快线-美东'!C6:D32,COLUMN('Z快线-美东'!D6)-COLUMN('Z快线-美东'!B6),0),AND(K4="拆派",J4="含税：50-1000KG之间",OR(G4="深圳/广州/中山/汕头/塘厦")),VLOOKUP("*"&amp;I4&amp;"*",'Z快线-美东'!C6:E32,COLUMN('Z快线-美东'!E6)-COLUMN('Z快线-美东'!B6),0),AND(K4="拆派",J4="不含税：大于10CBM",OR(G4="深圳/广州/中山/汕头/塘厦")),VLOOKUP("*"&amp;I4&amp;"*",'Z快线-美东'!C6:D32,COLUMN('Z快线-美东'!D6)-COLUMN('Z快线-美东'!B6),0),AND(K4="拆派",J4="含税：大于1000KG",OR(G4="深圳/广州/中山/汕头/塘厦")),VLOOKUP("*"&amp;I4&amp;"*",'Z快线-美东'!C6:E32,COLUMN('Z快线-美东'!E6)-COLUMN('Z快线-美东'!B6),0),AND(K4="拆派",J4="不含税：0.5-10CBM之间",OR(G4="厦门/福州/泉州",G4="长沙")),VLOOKUP("*"&amp;I4&amp;"*",'Z快线-美东'!C6:F32,COLUMN('Z快线-美东'!F6)-COLUMN('Z快线-美东'!B6),0),AND(K4="拆派",J4="含税：50-1000KG之间",OR(G4="厦门/福州/泉州",G4="长沙")),VLOOKUP("*"&amp;I4&amp;"*",'Z快线-美东'!C6:G32,COLUMN('Z快线-美东'!G6)-COLUMN('Z快线-美东'!B6),0),AND(K4="拆派",J4="不含税：大于10CBM",OR(G4="厦门/福州/泉州",G4="长沙")),VLOOKUP("*"&amp;I4&amp;"*",'Z快线-美东'!C6:F32,COLUMN('Z快线-美东'!F6)-COLUMN('Z快线-美东'!B6),0),AND(K4="拆派",J4="含税：大于1000KG",OR(G4="厦门/福州/泉州",G4="长沙")),VLOOKUP("*"&amp;I4&amp;"*",'Z快线-美东'!C6:G32,COLUMN('Z快线-美东'!G6)-COLUMN('Z快线-美东'!B6),0),AND(K4="拆派",J4="不含税：0.5-10CBM之间",OR(G4="苏州/宁波/上海/杭州",G4="金华/温州")),VLOOKUP("*"&amp;I4&amp;"*",'Z快线-美东'!C6:G32,COLUMN('Z快线-美东'!#REF!)-COLUMN('Z快线-美东'!B6),0),AND(K4="拆派",J4="含税：50-1000KG之间",OR(G4="苏州/宁波/上海/杭州",G4="金华/温州")),VLOOKUP("*"&amp;I4&amp;"*",'Z快线-美东'!C6:G32,COLUMN('Z快线-美东'!#REF!)-COLUMN('Z快线-美东'!B6),0),AND(K4="拆派",J4="不含税：大于10CBM",OR(G4="苏州/宁波/上海/杭州",G4="金华/温州")),VLOOKUP("*"&amp;I4&amp;"*",'Z快线-美东'!C6:G32,COLUMN('Z快线-美东'!#REF!)-COLUMN('Z快线-美东'!B6),0),AND(K4="拆派",J4="含税：大于1000KG",OR(G4="苏州/宁波/上海/杭州",G4="金华/温州")),VLOOKUP("*"&amp;I4&amp;"*",'Z快线-美东'!C6:G32,COLUMN('Z快线-美东'!#REF!)-COLUMN('Z快线-美东'!B6),0),AND(K4="拆派",J4="不含税：0.5-10CBM之间",OR(G4="青岛",G4="郑州")),VLOOKUP("*"&amp;I4&amp;"*",'Z快线-美东'!C6:G32,COLUMN('Z快线-美东'!#REF!)-COLUMN('Z快线-美东'!B6),0),AND(K4="拆派",J4="含税：50-1000KG之间",OR(G4="青岛",G4="郑州")),VLOOKUP("*"&amp;I4&amp;"*",'Z快线-美东'!C6:G32,COLUMN('Z快线-美东'!#REF!)-COLUMN('Z快线-美东'!B6),0),AND(K4="拆派",J4="不含税：大于10CBM",OR(G4="青岛",G4="郑州")),VLOOKUP("*"&amp;I4&amp;"*",'Z快线-美东'!C6:G32,COLUMN('Z快线-美东'!#REF!)-COLUMN('Z快线-美东'!B6),0),AND(K4="拆派",J4="含税：大于1000KG",OR(G4="青岛",G4="郑州")),VLOOKUP("*"&amp;I4&amp;"*",'Z快线-美东'!C6:G32,COLUMN('Z快线-美东'!#REF!)-COLUMN('Z快线-美东'!B6),0)),"-")</f>
        <v>-</v>
      </c>
      <c r="BO17" s="1966" t="str">
        <f>IFERROR(IF(BN17="-","-",IF(K4="直送","-",VLOOKUP("*"&amp;I4&amp;"*",'Z快线-美东'!C6:I43,COLUMN('Z快线-美东'!I6)-COLUMN('Z快线-美东'!B6),0))),"-")</f>
        <v>-</v>
      </c>
      <c r="BP17" s="1967" t="str">
        <f>IFERROR(IF(BN17="-","-",IF(K4="直送","-",VLOOKUP("*"&amp;I4&amp;"*",'Z快线-美东'!C6:J43,COLUMN('Z快线-美东'!J6)-COLUMN('Z快线-美东'!B6),0))),"-")</f>
        <v>-</v>
      </c>
      <c r="BQ17" s="2013" t="str">
        <f>_xlfn.IFS(BN17="-","-",$G$4="深圳/广州/中山/汕头/塘厦","塘厦:"&amp;第27周船期!G9&amp;";   中山:"&amp;第27周船期!I9&amp;";   广州:"&amp;第27周船期!J9&amp;";   汕头:"&amp;第27周船期!K9,$G$4="长沙","长沙："&amp;第27周船期!L9,$G$4="厦门/福州/泉州","福州/泉州:"&amp;第27周船期!O9&amp;";   厦门:"&amp;第27周船期!P9,G4="金华/温州","金华:"&amp;第27周船期!U9&amp;";   温州:"&amp;第27周船期!T9,G4="苏州/宁波/上海/杭州","宁波:"&amp;第27周船期!W9&amp;";  杭州:"&amp;第27周船期!X9&amp;";  苏州:"&amp;第27周船期!AA9&amp;";  上海:"&amp;第27周船期!AB9,$G$4="郑州","郑州："&amp;第27周船期!S9,$G$4="青岛","青岛："&amp;第27周船期!AE9)</f>
        <v>-</v>
      </c>
      <c r="BR17" s="2014" t="str">
        <f>_xlfn.IFS(BN17="-","-",OR($G$4="深圳/广州/中山/汕头/塘厦",$G$4="长沙"),第27周船期!M9,$G$4="厦门/福州/泉州",第27周船期!Q9,OR(OR(G4="苏州/宁波/上海/杭州",G4="金华/温州"),$G$4="郑州"),第27周船期!Y9,$G$4="青岛",第27周船期!AF9)</f>
        <v>-</v>
      </c>
      <c r="BS17" s="2015" t="str">
        <f>_xlfn.IFS(BN17="-","-",OR($G$4="深圳/广州/中山/汕头/塘厦",$G$4="长沙"),第27周船期!N9,$G$4="厦门/福州/泉州",第27周船期!R9,OR(OR(G4="苏州/宁波/上海/杭州",G4="金华/温州"),$G$4="郑州"),第27周船期!Z9,$G$4="青岛",第27周船期!AG9)</f>
        <v>-</v>
      </c>
      <c r="BT17" s="1968" t="str">
        <f>_xlfn.IFS(K4="直送","此渠道无直送",G4="白沟","此渠道不收该国内仓",COUNTIF('Z快线-美东'!C6:C32,"*"&amp;I4&amp;"*")=0,"渠道无此仓",K4="拆派",IF(COUNTIF('Z快线-美东'!C6:C32,"*"&amp;I4&amp;"*")=0,"无此仓拆派","拆派"))</f>
        <v>渠道无此仓</v>
      </c>
      <c r="BU17" s="1968" t="str">
        <f t="array" ref="BU17">IFERROR(IF(AR53="-","-",IF(K4="直送","-",_xlfn.IFS(OR(G4="深圳/广州/中山/汕头/塘厦",G4="长沙",G4="厦门/福州/泉州"),VLOOKUP("*"&amp;I4&amp;"*",'Z快线-美东'!C6:I32,COLUMN('Z快线-美东'!H6)-COLUMN('Z快线-美东'!B6),0),OR(G4="苏州/宁波/上海/杭州",G4="郑州",G4="金华/温州",G4="白沟",G4="青岛"),VLOOKUP("*"&amp;I4&amp;"*",'Z快线-美东'!C6:I32,COLUMN('Z快线-美东'!#REF!)-COLUMN('Z快线-美东'!B6),0)))),"-")</f>
        <v>-</v>
      </c>
    </row>
    <row r="18" s="1915" customFormat="1" ht="27" customHeight="1" spans="2:73">
      <c r="B18" s="1933"/>
      <c r="C18" s="2042" t="s">
        <v>470</v>
      </c>
      <c r="D18" s="2043" t="s">
        <v>20</v>
      </c>
      <c r="E18" s="2044">
        <f t="shared" si="13"/>
        <v>1166</v>
      </c>
      <c r="F18" s="2045" t="str">
        <f t="shared" si="14"/>
        <v>30天</v>
      </c>
      <c r="G18" s="2046" t="str">
        <f t="shared" si="15"/>
        <v>-</v>
      </c>
      <c r="H18" s="2047" t="str">
        <f t="shared" si="3"/>
        <v>①8月6日  ②8月8日</v>
      </c>
      <c r="I18" s="1954" t="str">
        <f t="shared" si="9"/>
        <v>塘厦:7-2
(18点);   中山:7-1
(18点);   广州:7-1
(18点);   汕头:7-1
(12点)</v>
      </c>
      <c r="J18" s="1957"/>
      <c r="K18" s="1957"/>
      <c r="L18" s="1957"/>
      <c r="M18" s="1958" t="str">
        <f>BR18</f>
        <v>07/07
(盐田起运)</v>
      </c>
      <c r="N18" s="1959" t="str">
        <f>BS18</f>
        <v>07/21
(LA/LB)</v>
      </c>
      <c r="O18" s="2048" t="str">
        <f t="shared" si="16"/>
        <v>拆派</v>
      </c>
      <c r="P18" s="1942"/>
      <c r="BI18" s="1998" t="str">
        <f>_xlfn.IFS(OR($G$4="义乌集拼仓"),"此国内仓不收该渠道",COUNTIF('特惠舱位-美西'!C6:C108,"*"&amp;I4&amp;"*")=0,"渠道无此仓",K4="直送",IF(COUNTIF('特惠舱位-美西'!#REF!,"*"&amp;I4&amp;"*")=0,"无此仓直送","直送"),K4="拆派",IF(COUNTIF('特惠舱位-美西'!C6:C108,"*"&amp;I4&amp;"*")=0,"无此仓拆派","拆派"))</f>
        <v>拆派</v>
      </c>
      <c r="BK18" s="2041"/>
      <c r="BL18" s="2049" t="s">
        <v>471</v>
      </c>
      <c r="BM18" s="2050" t="s">
        <v>20</v>
      </c>
      <c r="BN18" s="2051">
        <f>IFERROR(_xlfn.IFS(AND(K4="拆派",J4="不含税：0.5-10CBM之间",G4="深圳/广州/中山/汕头/塘厦"),VLOOKUP("*"&amp;I4&amp;"*",'特惠舱位-美西'!C6:D110,COLUMN('特惠舱位-美西'!D1)-COLUMN('特惠舱位-美西'!B1),0),AND(K4="拆派",J4="含税：50-1000KG之间",G4="深圳/广州/中山/汕头/塘厦"),VLOOKUP("*"&amp;I4&amp;"*",'特惠舱位-美西'!C6:E110,COLUMN('特惠舱位-美西'!E1)-COLUMN('特惠舱位-美西'!B1),0),AND(K4="拆派",J4="不含税：大于10CBM",G4="深圳/广州/中山/汕头/塘厦"),VLOOKUP("*"&amp;I4&amp;"*",'特惠舱位-美西'!C6:F110,COLUMN('特惠舱位-美西'!F1)-COLUMN('特惠舱位-美西'!B1),0),AND(K4="拆派",J4="含税：大于1000KG",G4="深圳/广州/中山/汕头/塘厦"),VLOOKUP("*"&amp;I4&amp;"*",'特惠舱位-美西'!C6:G110,COLUMN('特惠舱位-美西'!G1)-COLUMN('特惠舱位-美西'!B1),0),AND(K4="拆派",J4="不含税：0.5-10CBM之间",G4="厦门/福州/泉州"),VLOOKUP("*"&amp;I4&amp;"*",'特惠舱位-美西'!C6:H110,COLUMN('特惠舱位-美西'!H1)-COLUMN('特惠舱位-美西'!B1),0),AND(K4="拆派",J4="含税：50-1000KG之间",G4="厦门/福州/泉州"),VLOOKUP("*"&amp;I4&amp;"*",'特惠舱位-美西'!C6:I110,COLUMN('特惠舱位-美西'!I1)-COLUMN('特惠舱位-美西'!B1),0),AND(K4="拆派",J4="不含税：大于10CBM",G4="厦门/福州/泉州"),VLOOKUP("*"&amp;I4&amp;"*",'特惠舱位-美西'!C6:J110,COLUMN('特惠舱位-美西'!J1)-COLUMN('特惠舱位-美西'!B1),0),AND(K4="拆派",J4="含税：大于1000KG",G4="厦门/福州/泉州"),VLOOKUP("*"&amp;I4&amp;"*",'特惠舱位-美西'!C6:K110,COLUMN('特惠舱位-美西'!K1)-COLUMN('特惠舱位-美西'!B1),0),AND(K4="拆派",J4="不含税：0.5-10CBM之间",G4="长沙"),VLOOKUP("*"&amp;I4&amp;"*",'特惠舱位-美西'!C6:H110,COLUMN('特惠舱位-美西'!H1)-COLUMN('特惠舱位-美西'!B1),0),AND(K4="拆派",J4="含税：50-1000KG之间",G4="长沙"),VLOOKUP("*"&amp;I4&amp;"*",'特惠舱位-美西'!C6:I110,COLUMN('特惠舱位-美西'!I1)-COLUMN('特惠舱位-美西'!B1),0),AND(K4="拆派",J4="不含税：大于10CBM",G4="长沙"),VLOOKUP("*"&amp;I4&amp;"*",'特惠舱位-美西'!C6:J110,COLUMN('特惠舱位-美西'!J1)-COLUMN('特惠舱位-美西'!B1),0),AND(K4="拆派",J4="含税：大于1000KG",G4="长沙"),VLOOKUP("*"&amp;I4&amp;"*",'特惠舱位-美西'!C6:K110,COLUMN('特惠舱位-美西'!K1)-COLUMN('特惠舱位-美西'!B1),0),AND(K4="拆派",J4="不含税：0.5-10CBM之间",OR(G4="金华/温州",G4="苏州/宁波/上海/杭州")),VLOOKUP("*"&amp;I4&amp;"*",'特惠舱位-美西'!C6:L110,COLUMN('特惠舱位-美西'!L1)-COLUMN('特惠舱位-美西'!B1),0),AND(K4="拆派",J4="含税：50-1000KG之间",OR(G4="金华/温州",G4="苏州/宁波/上海/杭州")),VLOOKUP("*"&amp;I4&amp;"*",'特惠舱位-美西'!C6:M110,COLUMN('特惠舱位-美西'!M1)-COLUMN('特惠舱位-美西'!B1),0),AND(K4="拆派",J4="不含税：大于10CBM",OR(G4="金华/温州",G4="苏州/宁波/上海/杭州")),VLOOKUP("*"&amp;I4&amp;"*",'特惠舱位-美西'!C6:N110,COLUMN('特惠舱位-美西'!N1)-COLUMN('特惠舱位-美西'!B1),0),AND(K4="拆派",J4="含税：大于1000KG",OR(G4="金华/温州",G4="苏州/宁波/上海/杭州")),VLOOKUP("*"&amp;I4&amp;"*",'特惠舱位-美西'!C6:O110,COLUMN('特惠舱位-美西'!O1)-COLUMN('特惠舱位-美西'!B1),0),AND(K4="拆派",J4="不含税：0.5-10CBM之间",G4="青岛"),VLOOKUP("*"&amp;I4&amp;"*",'特惠舱位-美西'!C6:P110,COLUMN('特惠舱位-美西'!P1)-COLUMN('特惠舱位-美西'!B1),0),AND(K4="拆派",J4="含税：50-1000KG之间",G4="青岛"),VLOOKUP("*"&amp;I4&amp;"*",'特惠舱位-美西'!C6:Q110,COLUMN('特惠舱位-美西'!Q1)-COLUMN('特惠舱位-美西'!B1),0),AND(K4="拆派",J4="不含税：大于10CBM",G4="青岛"),VLOOKUP("*"&amp;I4&amp;"*",'特惠舱位-美西'!C6:R110,COLUMN('特惠舱位-美西'!R1)-COLUMN('特惠舱位-美西'!B1),0),AND(K4="拆派",J4="含税：大于1000KG",G4="青岛"),VLOOKUP("*"&amp;I4&amp;"*",'特惠舱位-美西'!C6:S110,COLUMN('特惠舱位-美西'!S1)-COLUMN('特惠舱位-美西'!B1),0),AND(K4="拆派",J4="不含税：0.5-10CBM之间",G4="郑州"),VLOOKUP("*"&amp;I4&amp;"*",'特惠舱位-美西'!C6:T110,COLUMN('特惠舱位-美西'!T1)-COLUMN('特惠舱位-美西'!B1),0),AND(K4="拆派",J4="含税：50-1000KG之间",G4="郑州"),VLOOKUP("*"&amp;I4&amp;"*",'特惠舱位-美西'!C6:U110,COLUMN('特惠舱位-美西'!U1)-COLUMN('特惠舱位-美西'!B1),0),AND(K4="拆派",J4="不含税：大于10CBM",G4="郑州"),VLOOKUP("*"&amp;I4&amp;"*",'特惠舱位-美西'!C6:V110,COLUMN('特惠舱位-美西'!V1)-COLUMN('特惠舱位-美西'!B1),0),AND(K4="拆派",J4="含税：大于1000KG",G4="郑州"),VLOOKUP("*"&amp;I4&amp;"*",'特惠舱位-美西'!C6:W110,COLUMN('特惠舱位-美西'!W1)-COLUMN('特惠舱位-美西'!B1),0)),"-")</f>
        <v>1166</v>
      </c>
      <c r="BO18" s="2052" t="str">
        <f>IFERROR(IF(BN18="-","-",VLOOKUP("*"&amp;I4&amp;"*",'特惠舱位-美西'!C6:AB110,COLUMN('特惠舱位-美西'!AB6)-COLUMN('特惠舱位-美西'!B6),0)),"-")</f>
        <v>30天</v>
      </c>
      <c r="BP18" s="2053" t="str">
        <f>IFERROR(IF(BN18="-","-",VLOOKUP("*"&amp;I4&amp;"*",'特惠舱位-美西'!C6:AB110,COLUMN('特惠舱位-美西'!#REF!)-COLUMN('特惠舱位-美西'!B6),0)),"-")</f>
        <v>-</v>
      </c>
      <c r="BQ18" s="2054" t="str">
        <f>_xlfn.IFS(BN18="-","-",$G$4="深圳/广州/中山/汕头/塘厦","塘厦:"&amp;第27周船期!G13&amp;";   中山:"&amp;第27周船期!I13&amp;";   广州:"&amp;第27周船期!J13&amp;";   汕头:"&amp;第27周船期!K13,$G$4="长沙","长沙："&amp;第27周船期!L13,$G$4="厦门/福州/泉州","福州/泉州:"&amp;第27周船期!O13&amp;";   厦门:"&amp;第27周船期!P13,G4="金华/温州","金华:"&amp;第27周船期!U13&amp;";   温州:"&amp;第27周船期!T13,G4="苏州/宁波/上海/杭州","宁波:"&amp;第27周船期!W13&amp;";  杭州:"&amp;第27周船期!X13&amp;";  苏州:"&amp;第27周船期!AA13&amp;";  上海:"&amp;第27周船期!AB13,$G$4="郑州","郑州："&amp;第27周船期!S13,$G$4="青岛","青岛："&amp;第27周船期!AE13)</f>
        <v>塘厦:7-2
(18点);   中山:7-1
(18点);   广州:7-1
(18点);   汕头:7-1
(12点)</v>
      </c>
      <c r="BR18" s="2055" t="str">
        <f>_xlfn.IFS(BN18="-","-",OR($G$4="深圳/广州/中山/汕头/塘厦",$G$4="长沙"),第27周船期!M13,$G$4="厦门/福州/泉州",第27周船期!Q13,OR(OR(G4="苏州/宁波/上海/杭州",G4="金华/温州"),$G$4="郑州"),第27周船期!Y13,$G$4="青岛",第27周船期!AF13)</f>
        <v>07/07
(盐田起运)</v>
      </c>
      <c r="BS18" s="2056" t="str">
        <f>_xlfn.IFS(BN18="-","-",OR($G$4="深圳/广州/中山/汕头/塘厦",$G$4="长沙"),第27周船期!N13,$G$4="厦门/福州/泉州",第27周船期!R13,OR(OR(G4="苏州/宁波/上海/杭州",G4="金华/温州"),$G$4="郑州"),第27周船期!Z13,$G$4="青岛",第27周船期!AG13)</f>
        <v>07/21
(LA/LB)</v>
      </c>
      <c r="BT18" s="2057" t="str">
        <f t="shared" si="10"/>
        <v>拆派</v>
      </c>
      <c r="BU18" s="2058" t="str">
        <f>_xlfn.IFS(OR(G4="深圳/广州/中山/汕头/塘厦",G4="长沙"),IFERROR(IF(BN18="-","-",IF(K4="直送",VLOOKUP("*"&amp;I4&amp;"*",'特惠舱位-美西'!#REF!,COLUMN('特惠舱位-美西'!X1)-COLUMN('特惠舱位-美西'!B1),0),VLOOKUP("*"&amp;I4&amp;"*",'特惠舱位-美西'!C6:AB104,COLUMN('特惠舱位-美西'!X1)-COLUMN('特惠舱位-美西'!B1),0))),"-"),G4="厦门/福州/泉州",IFERROR(IF(BN18="-","-",IF(K4="直送",VLOOKUP("*"&amp;I4&amp;"*",'特惠舱位-美西'!#REF!,COLUMN('特惠舱位-美西'!Y1)-COLUMN('特惠舱位-美西'!B1),0),VLOOKUP("*"&amp;I4&amp;"*",'特惠舱位-美西'!C6:AB104,COLUMN('特惠舱位-美西'!Y1)-COLUMN('特惠舱位-美西'!B1),0))),"-"),G4="白沟",IFERROR(IF(BN18="-","-",IF(K4="直送",VLOOKUP("*"&amp;I4&amp;"*",'特惠舱位-美西'!#REF!,COLUMN('特惠舱位-美西'!#REF!)-COLUMN('特惠舱位-美西'!B1),0),VLOOKUP("*"&amp;I4&amp;"*",'特惠舱位-美西'!C6:AA104,COLUMN('特惠舱位-美西'!#REF!)-COLUMN('特惠舱位-美西'!B1),0))),"-"),OR(G4="苏州/宁波/上海/杭州",G4="郑州",G4="金华/温州",$G$4="义乌集拼仓"),IFERROR(IF(BN18="-","-",IF(K4="直送",VLOOKUP("*"&amp;I4&amp;"*",'特惠舱位-美西'!#REF!,COLUMN('特惠舱位-美西'!Z1)-COLUMN('特惠舱位-美西'!B1),0),VLOOKUP("*"&amp;I4&amp;"*",'特惠舱位-美西'!C6:AB104,COLUMN('特惠舱位-美西'!Z1)-COLUMN('特惠舱位-美西'!B1),0))),"-"),G4="青岛",IFERROR(IF(BN18="-","-",IF(K4="直送",VLOOKUP("*"&amp;I4&amp;"*",'特惠舱位-美西'!#REF!,COLUMN('特惠舱位-美西'!AA1)-COLUMN('特惠舱位-美西'!B1),0),VLOOKUP("*"&amp;I4&amp;"*",'特惠舱位-美西'!C6:AB104,COLUMN('特惠舱位-美西'!AA1)-COLUMN('特惠舱位-美西'!B1),0))),"-"))</f>
        <v>①8月6日  ②8月8日</v>
      </c>
    </row>
    <row r="19" s="1915" customFormat="1" ht="27" customHeight="1" spans="2:73">
      <c r="B19" s="1933"/>
      <c r="C19" s="2059"/>
      <c r="D19" s="2060"/>
      <c r="E19" s="1953"/>
      <c r="F19" s="1954"/>
      <c r="G19" s="2061" t="str">
        <f t="shared" ref="E19:G19" si="17">BP18</f>
        <v>-</v>
      </c>
      <c r="H19" s="2062" t="str">
        <f>BU18</f>
        <v>①8月6日  ②8月8日</v>
      </c>
      <c r="I19" s="2063" t="str">
        <f t="shared" si="9"/>
        <v>塘厦:7-4
(18点);   中山:7-3
(18点);   广州:7-3
(18点);   汕头:7-2
(18点)</v>
      </c>
      <c r="J19" s="2064"/>
      <c r="K19" s="2064"/>
      <c r="L19" s="2064"/>
      <c r="M19" s="2065" t="str">
        <f>BR19</f>
        <v>07/09
(盐田起运)</v>
      </c>
      <c r="N19" s="2066" t="str">
        <f>BS19</f>
        <v>07/25
(LA/LB)</v>
      </c>
      <c r="O19" s="2067"/>
      <c r="P19" s="1942"/>
      <c r="BI19" s="1998"/>
      <c r="BK19" s="1916"/>
      <c r="BL19" s="2068"/>
      <c r="BM19" s="2068"/>
      <c r="BN19" s="644"/>
      <c r="BO19" s="2069"/>
      <c r="BP19" s="2070"/>
      <c r="BQ19" s="1916" t="str">
        <f>_xlfn.IFS(BN18="-","-",$G$4="深圳/广州/中山/汕头/塘厦","塘厦:"&amp;第27周船期!G14&amp;";   中山:"&amp;第27周船期!I14&amp;";   广州:"&amp;第27周船期!J14&amp;";   汕头:"&amp;第27周船期!K14,$G$4="长沙","长沙："&amp;第27周船期!L14,$G$4="厦门/福州/泉州","福州/泉州:"&amp;第27周船期!O13&amp;";   厦门:"&amp;第27周船期!P13,G4="金华/温州","金华:"&amp;第27周船期!U14&amp;";   温州:"&amp;第27周船期!T14,G4="苏州/宁波/上海/杭州","宁波:"&amp;第27周船期!W14&amp;";  杭州:"&amp;第27周船期!X14&amp;";  苏州:"&amp;第27周船期!AA14&amp;";  上海:"&amp;第27周船期!AB14,$G$4="郑州","郑州："&amp;第27周船期!S14,$G$4="青岛","青岛："&amp;第27周船期!AE13)</f>
        <v>塘厦:7-4
(18点);   中山:7-3
(18点);   广州:7-3
(18点);   汕头:7-2
(18点)</v>
      </c>
      <c r="BR19" s="2004" t="str">
        <f>_xlfn.IFS(BN18="-","-",OR($G$4="深圳/广州/中山/汕头/塘厦",$G$4="长沙"),第27周船期!M14,$G$4="厦门/福州/泉州",第27周船期!Q13,OR(OR(G4="苏州/宁波/上海/杭州",G4="金华/温州"),$G$4="郑州"),第27周船期!Y14,$G$4="青岛",第27周船期!AF13)</f>
        <v>07/09
(盐田起运)</v>
      </c>
      <c r="BS19" s="2071" t="str">
        <f>_xlfn.IFS(BN18="-","-",OR($G$4="深圳/广州/中山/汕头/塘厦",$G$4="长沙"),第27周船期!N14,$G$4="厦门/福州/泉州",第27周船期!R13,OR(OR(G4="苏州/宁波/上海/杭州",G4="金华/温州"),$G$4="郑州"),第27周船期!Z14,$G$4="青岛",第27周船期!AG13)</f>
        <v>07/25
(LA/LB)</v>
      </c>
      <c r="BT19" s="2068"/>
      <c r="BU19" s="2068"/>
    </row>
    <row r="20" s="1915" customFormat="1" ht="27" customHeight="1" spans="2:73">
      <c r="B20" s="1933"/>
      <c r="C20" s="2059"/>
      <c r="D20" s="2017" t="s">
        <v>23</v>
      </c>
      <c r="E20" s="1953">
        <f t="shared" si="13"/>
        <v>1316</v>
      </c>
      <c r="F20" s="1954" t="str">
        <f t="shared" si="14"/>
        <v>32天</v>
      </c>
      <c r="G20" s="1955" t="str">
        <f t="shared" si="15"/>
        <v>-</v>
      </c>
      <c r="H20" s="1956" t="str">
        <f>BU20</f>
        <v>8月8日-8月10日</v>
      </c>
      <c r="I20" s="1954" t="str">
        <f t="shared" si="9"/>
        <v>塘厦:7-4
(18点);   中山:7-3
(18点);   广州:7-3
(18点);   汕头:7-2
(18点)</v>
      </c>
      <c r="J20" s="1957"/>
      <c r="K20" s="1957"/>
      <c r="L20" s="1957"/>
      <c r="M20" s="1958" t="str">
        <f>BR20</f>
        <v>07/07-07/09
(盐田起运)</v>
      </c>
      <c r="N20" s="1959" t="str">
        <f>BS20</f>
        <v>07/21-07/25
(LA/LB)</v>
      </c>
      <c r="O20" s="1960" t="str">
        <f t="shared" si="16"/>
        <v>拆派</v>
      </c>
      <c r="P20" s="1942"/>
      <c r="BI20" s="1998" t="str">
        <f>_xlfn.IFS(OR($G$4="义乌集拼仓"),"此国内仓不收该渠道",COUNTIF('特惠舱位-美西-US监管仓'!C6:C105,"*"&amp;I4&amp;"*")=0,"渠道无此仓",K4="直送",IF(COUNTIF('特惠舱位-美西-US监管仓'!#REF!,"*"&amp;I4&amp;"*")=0,"无此仓直送","直送"),K4="拆派",IF(COUNTIF('特惠舱位-美西-US监管仓'!C6:C105,"*"&amp;I4&amp;"*")=0,"无此仓拆派","拆派"))</f>
        <v>拆派</v>
      </c>
      <c r="BK20" s="1916"/>
      <c r="BL20" s="2049" t="s">
        <v>471</v>
      </c>
      <c r="BM20" s="2050" t="s">
        <v>23</v>
      </c>
      <c r="BN20" s="2072">
        <f>IFERROR(_xlfn.IFS(AND(K4="拆派",J4="不含税：0.5-10CBM之间",G4="深圳/广州/中山/汕头/塘厦"),VLOOKUP("*"&amp;I4&amp;"*",'特惠舱位-美西-US监管仓'!C6:D107,COLUMN('特惠舱位-美西-US监管仓'!D1)-COLUMN('特惠舱位-美西-US监管仓'!B1),0),AND(K4="拆派",J4="含税：50-1000KG之间",G4="深圳/广州/中山/汕头/塘厦"),VLOOKUP("*"&amp;I4&amp;"*",'特惠舱位-美西-US监管仓'!C6:E107,COLUMN('特惠舱位-美西-US监管仓'!E1)-COLUMN('特惠舱位-美西-US监管仓'!B1),0),AND(K4="拆派",J4="不含税：大于10CBM",G4="深圳/广州/中山/汕头/塘厦"),VLOOKUP("*"&amp;I4&amp;"*",'特惠舱位-美西-US监管仓'!C6:F107,COLUMN('特惠舱位-美西-US监管仓'!F1)-COLUMN('特惠舱位-美西-US监管仓'!B1),0),AND(K4="拆派",J4="含税：大于1000KG",G4="深圳/广州/中山/汕头/塘厦"),VLOOKUP("*"&amp;I4&amp;"*",'特惠舱位-美西-US监管仓'!C6:G107,COLUMN('特惠舱位-美西-US监管仓'!G1)-COLUMN('特惠舱位-美西-US监管仓'!B1),0),AND(K4="拆派",J4="不含税：0.5-10CBM之间",G4="厦门/福州/泉州"),VLOOKUP("*"&amp;I4&amp;"*",'特惠舱位-美西-US监管仓'!C6:H107,COLUMN('特惠舱位-美西-US监管仓'!H1)-COLUMN('特惠舱位-美西-US监管仓'!B1),0),AND(K4="拆派",J4="含税：50-1000KG之间",G4="厦门/福州/泉州"),VLOOKUP("*"&amp;I4&amp;"*",'特惠舱位-美西-US监管仓'!C6:I107,COLUMN('特惠舱位-美西-US监管仓'!I1)-COLUMN('特惠舱位-美西-US监管仓'!B1),0),AND(K4="拆派",J4="不含税：大于10CBM",G4="厦门/福州/泉州"),VLOOKUP("*"&amp;I4&amp;"*",'特惠舱位-美西-US监管仓'!C6:J107,COLUMN('特惠舱位-美西-US监管仓'!J1)-COLUMN('特惠舱位-美西-US监管仓'!B1),0),AND(K4="拆派",J4="含税：大于1000KG",G4="厦门/福州/泉州"),VLOOKUP("*"&amp;I4&amp;"*",'特惠舱位-美西-US监管仓'!C6:K107,COLUMN('特惠舱位-美西-US监管仓'!K1)-COLUMN('特惠舱位-美西-US监管仓'!B1),0),AND(K4="拆派",J4="不含税：0.5-10CBM之间",G4="长沙"),VLOOKUP("*"&amp;I4&amp;"*",'特惠舱位-美西-US监管仓'!C6:H107,COLUMN('特惠舱位-美西-US监管仓'!H1)-COLUMN('特惠舱位-美西-US监管仓'!B1),0),AND(K4="拆派",J4="含税：50-1000KG之间",G4="长沙"),VLOOKUP("*"&amp;I4&amp;"*",'特惠舱位-美西-US监管仓'!C6:I107,COLUMN('特惠舱位-美西-US监管仓'!I1)-COLUMN('特惠舱位-美西-US监管仓'!B1),0),AND(K4="拆派",J4="不含税：大于10CBM",G4="长沙"),VLOOKUP("*"&amp;I4&amp;"*",'特惠舱位-美西-US监管仓'!C6:J107,COLUMN('特惠舱位-美西-US监管仓'!J1)-COLUMN('特惠舱位-美西-US监管仓'!B1),0),AND(K4="拆派",J4="含税：大于1000KG",G4="长沙"),VLOOKUP("*"&amp;I4&amp;"*",'特惠舱位-美西-US监管仓'!C6:K107,COLUMN('特惠舱位-美西-US监管仓'!K1)-COLUMN('特惠舱位-美西-US监管仓'!B1),0),AND(K4="拆派",J4="不含税：0.5-10CBM之间",OR(G4="金华/温州",G4="苏州/宁波/上海/杭州")),VLOOKUP("*"&amp;I4&amp;"*",'特惠舱位-美西-US监管仓'!C6:L107,COLUMN('特惠舱位-美西-US监管仓'!L1)-COLUMN('特惠舱位-美西-US监管仓'!B1),0),AND(K4="拆派",J4="含税：50-1000KG之间",OR(G4="金华/温州",G4="苏州/宁波/上海/杭州")),VLOOKUP("*"&amp;I4&amp;"*",'特惠舱位-美西-US监管仓'!C6:M107,COLUMN('特惠舱位-美西-US监管仓'!M1)-COLUMN('特惠舱位-美西-US监管仓'!B1),0),AND(K4="拆派",J4="不含税：大于10CBM",OR(G4="金华/温州",G4="苏州/宁波/上海/杭州")),VLOOKUP("*"&amp;I4&amp;"*",'特惠舱位-美西-US监管仓'!C6:N107,COLUMN('特惠舱位-美西-US监管仓'!N1)-COLUMN('特惠舱位-美西-US监管仓'!B1),0),AND(K4="拆派",J4="含税：大于1000KG",OR(G4="金华/温州",G4="苏州/宁波/上海/杭州")),VLOOKUP("*"&amp;I4&amp;"*",'特惠舱位-美西-US监管仓'!C6:O107,COLUMN('特惠舱位-美西-US监管仓'!O1)-COLUMN('特惠舱位-美西-US监管仓'!B1),0),AND(K4="拆派",J4="不含税：0.5-10CBM之间",G4="青岛"),VLOOKUP("*"&amp;I4&amp;"*",'特惠舱位-美西-US监管仓'!C6:P107,COLUMN('特惠舱位-美西-US监管仓'!P1)-COLUMN('特惠舱位-美西-US监管仓'!B1),0),AND(K4="拆派",J4="含税：50-1000KG之间",G4="青岛"),VLOOKUP("*"&amp;I4&amp;"*",'特惠舱位-美西-US监管仓'!C6:Q107,COLUMN('特惠舱位-美西-US监管仓'!Q1)-COLUMN('特惠舱位-美西-US监管仓'!B1),0),AND(K4="拆派",J4="不含税：大于10CBM",G4="青岛"),VLOOKUP("*"&amp;I4&amp;"*",'特惠舱位-美西-US监管仓'!C6:R107,COLUMN('特惠舱位-美西-US监管仓'!R1)-COLUMN('特惠舱位-美西-US监管仓'!B1),0),AND(K4="拆派",J4="含税：大于1000KG",G4="青岛"),VLOOKUP("*"&amp;I4&amp;"*",'特惠舱位-美西-US监管仓'!C6:S107,COLUMN('特惠舱位-美西-US监管仓'!S1)-COLUMN('特惠舱位-美西-US监管仓'!B1),0),AND(K4="拆派",J4="不含税：0.5-10CBM之间",G4="郑州"),VLOOKUP("*"&amp;I4&amp;"*",'特惠舱位-美西-US监管仓'!C6:T107,COLUMN('特惠舱位-美西-US监管仓'!T1)-COLUMN('特惠舱位-美西-US监管仓'!B1),0),AND(K4="拆派",J4="含税：50-1000KG之间",G4="郑州"),VLOOKUP("*"&amp;I4&amp;"*",'特惠舱位-美西-US监管仓'!C6:U107,COLUMN('特惠舱位-美西-US监管仓'!U1)-COLUMN('特惠舱位-美西-US监管仓'!B1),0),AND(K4="拆派",J4="不含税：大于10CBM",G4="郑州"),VLOOKUP("*"&amp;I4&amp;"*",'特惠舱位-美西-US监管仓'!C6:V107,COLUMN('特惠舱位-美西-US监管仓'!V1)-COLUMN('特惠舱位-美西-US监管仓'!B1),0),AND(K4="拆派",J4="含税：大于1000KG",G4="郑州"),VLOOKUP("*"&amp;I4&amp;"*",'特惠舱位-美西-US监管仓'!C6:W107,COLUMN('特惠舱位-美西-US监管仓'!W1)-COLUMN('特惠舱位-美西-US监管仓'!B1),0)),"-")</f>
        <v>1316</v>
      </c>
      <c r="BO20" s="2073" t="str">
        <f>IFERROR(IF(BN20="-","-",VLOOKUP("*"&amp;I4&amp;"*",'特惠舱位-美西-US监管仓'!C6:AB107,COLUMN('特惠舱位-美西-US监管仓'!AB6)-COLUMN('特惠舱位-美西-US监管仓'!B6),0)),"-")</f>
        <v>32天</v>
      </c>
      <c r="BP20" s="2074" t="str">
        <f>IFERROR(IF(BN20="-","-",VLOOKUP("*"&amp;I4&amp;"*",'特惠舱位-美西-US监管仓'!C6:AB107,COLUMN('特惠舱位-美西-US监管仓'!#REF!)-COLUMN('特惠舱位-美西-US监管仓'!B6),0)),"-")</f>
        <v>-</v>
      </c>
      <c r="BQ20" s="2054" t="str">
        <f>_xlfn.IFS(BN20="-","-",$G$4="深圳/广州/中山/汕头/塘厦","塘厦:"&amp;第27周船期!G15&amp;";   中山:"&amp;第27周船期!I15&amp;";   广州:"&amp;第27周船期!J15&amp;";   汕头:"&amp;第27周船期!K15,$G$4="长沙","长沙："&amp;第27周船期!L15,$G$4="厦门/福州/泉州","福州/泉州:"&amp;第27周船期!O15&amp;";   厦门:"&amp;第27周船期!P15,G4="金华/温州","金华:"&amp;第27周船期!U15&amp;";   温州:"&amp;第27周船期!T15,G4="苏州/宁波/上海/杭州","宁波:"&amp;第27周船期!W15&amp;";  杭州:"&amp;第27周船期!X15&amp;";  苏州:"&amp;第27周船期!AA15&amp;";  上海:"&amp;第27周船期!AB15,$G$4="郑州","郑州："&amp;第27周船期!S15,$G$4="青岛","青岛："&amp;第27周船期!AE15)</f>
        <v>塘厦:7-4
(18点);   中山:7-3
(18点);   广州:7-3
(18点);   汕头:7-2
(18点)</v>
      </c>
      <c r="BR20" s="2075" t="str">
        <f>_xlfn.IFS(BN20="-","-",OR($G$4="深圳/广州/中山/汕头/塘厦",$G$4="长沙"),第27周船期!M15,$G$4="厦门/福州/泉州",第27周船期!Q15,OR(OR(G4="苏州/宁波/上海/杭州",G4="金华/温州"),$G$4="郑州"),第27周船期!Y15,$G$4="青岛",第27周船期!AF15)</f>
        <v>07/07-07/09
(盐田起运)</v>
      </c>
      <c r="BS20" s="2076" t="str">
        <f>_xlfn.IFS(BN20="-","-",OR($G$4="深圳/广州/中山/汕头/塘厦",$G$4="长沙"),第27周船期!N15,$G$4="厦门/福州/泉州",第27周船期!R15,OR(OR(G4="苏州/宁波/上海/杭州",G4="金华/温州"),$G$4="郑州"),第27周船期!Z15,$G$4="青岛",第27周船期!AG15)</f>
        <v>07/21-07/25
(LA/LB)</v>
      </c>
      <c r="BT20" s="2057" t="str">
        <f t="shared" si="10"/>
        <v>拆派</v>
      </c>
      <c r="BU20" s="2058" t="str">
        <f>_xlfn.IFS(OR(G4="深圳/广州/中山/汕头/塘厦",G4="长沙"),IFERROR(IF(BN20="-","-",IF(K4="直送",VLOOKUP("*"&amp;I4&amp;"*",'特惠舱位-美西-US监管仓'!#REF!,COLUMN('特惠舱位-美西-US监管仓'!X1)-COLUMN('特惠舱位-美西-US监管仓'!B1),0),VLOOKUP("*"&amp;I4&amp;"*",'特惠舱位-美西-US监管仓'!C6:AB103,COLUMN('特惠舱位-美西-US监管仓'!X1)-COLUMN('特惠舱位-美西-US监管仓'!B1),0))),"-"),G4="厦门/福州/泉州",IFERROR(IF(BN20="-","-",IF(K4="直送",VLOOKUP("*"&amp;I4&amp;"*",'特惠舱位-美西-US监管仓'!#REF!,COLUMN('特惠舱位-美西-US监管仓'!Y1)-COLUMN('特惠舱位-美西-US监管仓'!B1),0),VLOOKUP("*"&amp;I4&amp;"*",'特惠舱位-美西-US监管仓'!C6:AB103,COLUMN('特惠舱位-美西-US监管仓'!Y1)-COLUMN('特惠舱位-美西-US监管仓'!B1),0))),"-"),G4="白沟",IFERROR(IF(BN20="-","-",IF(K4="直送",VLOOKUP("*"&amp;I4&amp;"*",'特惠舱位-美西-US监管仓'!#REF!,COLUMN('特惠舱位-美西-US监管仓'!#REF!)-COLUMN('特惠舱位-美西-US监管仓'!B1),0),VLOOKUP("*"&amp;I4&amp;"*",'特惠舱位-美西-US监管仓'!C6:AA103,COLUMN('特惠舱位-美西-US监管仓'!#REF!)-COLUMN('特惠舱位-美西-US监管仓'!B1),0))),"-"),OR(G4="苏州/宁波/上海/杭州",G4="郑州",G4="金华/温州",$G$4="义乌集拼仓"),IFERROR(IF(BN20="-","-",IF(K4="直送",VLOOKUP("*"&amp;I4&amp;"*",'特惠舱位-美西-US监管仓'!#REF!,COLUMN('特惠舱位-美西-US监管仓'!Z1)-COLUMN('特惠舱位-美西-US监管仓'!B1),0),VLOOKUP("*"&amp;I4&amp;"*",'特惠舱位-美西-US监管仓'!C6:AB103,COLUMN('特惠舱位-美西-US监管仓'!Z1)-COLUMN('特惠舱位-美西-US监管仓'!B1),0))),"-"),G4="青岛",IFERROR(IF(BN20="-","-",IF(K4="直送",VLOOKUP("*"&amp;I4&amp;"*",'特惠舱位-美西-US监管仓'!#REF!,COLUMN('特惠舱位-美西-US监管仓'!AA1)-COLUMN('特惠舱位-美西-US监管仓'!B1),0),VLOOKUP("*"&amp;I4&amp;"*",'特惠舱位-美西-US监管仓'!C6:AB103,COLUMN('特惠舱位-美西-US监管仓'!AA1)-COLUMN('特惠舱位-美西-US监管仓'!B1),0))),"-"))</f>
        <v>8月8日-8月10日</v>
      </c>
    </row>
    <row r="21" s="1915" customFormat="1" ht="24" customHeight="1" spans="2:73">
      <c r="B21" s="1933"/>
      <c r="C21" s="2077"/>
      <c r="D21" s="2078" t="s">
        <v>24</v>
      </c>
      <c r="E21" s="1973" t="str">
        <f t="shared" si="13"/>
        <v>-</v>
      </c>
      <c r="F21" s="1974" t="str">
        <f t="shared" si="14"/>
        <v>-</v>
      </c>
      <c r="G21" s="1975" t="str">
        <f t="shared" si="15"/>
        <v>-</v>
      </c>
      <c r="H21" s="1976" t="str">
        <f>BU21</f>
        <v>-</v>
      </c>
      <c r="I21" s="2079" t="str">
        <f t="shared" si="9"/>
        <v>-</v>
      </c>
      <c r="J21" s="2080"/>
      <c r="K21" s="2080"/>
      <c r="L21" s="2080"/>
      <c r="M21" s="2081" t="str">
        <f>BR21</f>
        <v>-</v>
      </c>
      <c r="N21" s="2082" t="str">
        <f>BS21</f>
        <v>-</v>
      </c>
      <c r="O21" s="2083" t="str">
        <f t="shared" si="16"/>
        <v>渠道无此仓</v>
      </c>
      <c r="P21" s="1942"/>
      <c r="BI21" s="1998"/>
      <c r="BK21" s="1916"/>
      <c r="BL21" s="2084"/>
      <c r="BM21" s="2077" t="s">
        <v>472</v>
      </c>
      <c r="BN21" s="2085" t="str">
        <f>IFERROR(_xlfn.IFS(AND(K4="拆派",J4="不含税：0.5-10CBM之间",G4="深圳/广州/中山/汕头/塘厦"),VLOOKUP("*"&amp;I4&amp;"*",'特惠舱位-美东'!C6:D102,COLUMN('特惠舱位-美东'!D1)-COLUMN('特惠舱位-美东'!B1),0),AND(K4="拆派",J4="含税：50-1000KG之间",G4="深圳/广州/中山/汕头/塘厦"),VLOOKUP("*"&amp;I4&amp;"*",'特惠舱位-美东'!C6:E102,COLUMN('特惠舱位-美东'!E1)-COLUMN('特惠舱位-美东'!B1),0),AND(K4="拆派",J4="不含税：大于10CBM",G4="深圳/广州/中山/汕头/塘厦"),VLOOKUP("*"&amp;I4&amp;"*",'特惠舱位-美东'!C6:F102,COLUMN('特惠舱位-美东'!F1)-COLUMN('特惠舱位-美东'!B1),0),AND(K4="拆派",J4="含税：大于1000KG",G4="深圳/广州/中山/汕头/塘厦"),VLOOKUP("*"&amp;I4&amp;"*",'特惠舱位-美东'!C6:G102,COLUMN('特惠舱位-美东'!G1)-COLUMN('特惠舱位-美东'!B1),0),AND(K4="拆派",J4="不含税：0.5-10CBM之间",G4="厦门/福州/泉州"),VLOOKUP("*"&amp;I4&amp;"*",'特惠舱位-美东'!C6:H102,COLUMN('特惠舱位-美东'!H1)-COLUMN('特惠舱位-美东'!B1),0),AND(K4="拆派",J4="含税：50-1000KG之间",G4="厦门/福州/泉州"),VLOOKUP("*"&amp;I4&amp;"*",'特惠舱位-美东'!C6:I102,COLUMN('特惠舱位-美东'!I1)-COLUMN('特惠舱位-美东'!B1),0),AND(K4="拆派",J4="不含税：大于10CBM",G4="厦门/福州/泉州"),VLOOKUP("*"&amp;I4&amp;"*",'特惠舱位-美东'!C6:J102,COLUMN('特惠舱位-美东'!J1)-COLUMN('特惠舱位-美东'!B1),0),AND(K4="拆派",J4="含税：大于1000KG",G4="厦门/福州/泉州"),VLOOKUP("*"&amp;I4&amp;"*",'特惠舱位-美东'!C6:K102,COLUMN('特惠舱位-美东'!K1)-COLUMN('特惠舱位-美东'!B1),0),AND(K4="拆派",J4="不含税：0.5-10CBM之间",G4="长沙"),VLOOKUP("*"&amp;I4&amp;"*",'特惠舱位-美东'!C6:H102,COLUMN('特惠舱位-美东'!H1)-COLUMN('特惠舱位-美东'!B1),0),AND(K4="拆派",J4="含税：50-1000KG之间",G4="长沙"),VLOOKUP("*"&amp;I4&amp;"*",'特惠舱位-美东'!C6:I102,COLUMN('特惠舱位-美东'!I1)-COLUMN('特惠舱位-美东'!B1),0),AND(K4="拆派",J4="不含税：大于10CBM",G4="长沙"),VLOOKUP("*"&amp;I4&amp;"*",'特惠舱位-美东'!C6:J102,COLUMN('特惠舱位-美东'!J1)-COLUMN('特惠舱位-美东'!B1),0),AND(K4="拆派",J4="含税：大于1000KG",G4="长沙"),VLOOKUP("*"&amp;I4&amp;"*",'特惠舱位-美东'!C6:K102,COLUMN('特惠舱位-美东'!K1)-COLUMN('特惠舱位-美东'!B1),0),AND(K4="拆派",J4="不含税：0.5-10CBM之间",OR(G4="金华/温州",G4="苏州/宁波/上海/杭州")),VLOOKUP("*"&amp;I4&amp;"*",'特惠舱位-美东'!C6:L102,COLUMN('特惠舱位-美东'!L1)-COLUMN('特惠舱位-美东'!B1),0),AND(K4="拆派",J4="含税：50-1000KG之间",OR(G4="金华/温州",G4="苏州/宁波/上海/杭州")),VLOOKUP("*"&amp;I4&amp;"*",'特惠舱位-美东'!C6:M102,COLUMN('特惠舱位-美东'!M1)-COLUMN('特惠舱位-美东'!B1),0),AND(K4="拆派",J4="不含税：大于10CBM",OR(G4="金华/温州",G4="苏州/宁波/上海/杭州")),VLOOKUP("*"&amp;I4&amp;"*",'特惠舱位-美东'!C6:N102,COLUMN('特惠舱位-美东'!N1)-COLUMN('特惠舱位-美东'!B1),0),AND(K4="拆派",J4="含税：大于1000KG",OR(G4="金华/温州",G4="苏州/宁波/上海/杭州")),VLOOKUP("*"&amp;I4&amp;"*",'特惠舱位-美东'!C6:O102,COLUMN('特惠舱位-美东'!O1)-COLUMN('特惠舱位-美东'!B1),0),AND(K4="拆派",J4="不含税：0.5-10CBM之间",G4="青岛"),VLOOKUP("*"&amp;I4&amp;"*",'特惠舱位-美东'!C6:P102,COLUMN('特惠舱位-美东'!P1)-COLUMN('特惠舱位-美东'!B1),0),AND(K4="拆派",J4="含税：50-1000KG之间",G4="青岛"),VLOOKUP("*"&amp;I4&amp;"*",'特惠舱位-美东'!C6:Q102,COLUMN('特惠舱位-美东'!Q1)-COLUMN('特惠舱位-美东'!B1),0),AND(K4="拆派",J4="不含税：大于10CBM",G4="青岛"),VLOOKUP("*"&amp;I4&amp;"*",'特惠舱位-美东'!C6:R102,COLUMN('特惠舱位-美东'!R1)-COLUMN('特惠舱位-美东'!B1),0),AND(K4="拆派",J4="含税：大于1000KG",G4="青岛"),VLOOKUP("*"&amp;I4&amp;"*",'特惠舱位-美东'!C6:S102,COLUMN('特惠舱位-美东'!S1)-COLUMN('特惠舱位-美东'!B1),0),AND(K4="拆派",J4="不含税：0.5-10CBM之间",G4="郑州"),VLOOKUP("*"&amp;I4&amp;"*",'特惠舱位-美东'!C6:T102,COLUMN('特惠舱位-美东'!T1)-COLUMN('特惠舱位-美东'!B1),0),AND(K4="拆派",J4="含税：50-1000KG之间",G4="郑州"),VLOOKUP("*"&amp;I4&amp;"*",'特惠舱位-美东'!C6:U102,COLUMN('特惠舱位-美东'!U1)-COLUMN('特惠舱位-美东'!B1),0),AND(K4="拆派",J4="不含税：大于10CBM",G4="郑州"),VLOOKUP("*"&amp;I4&amp;"*",'特惠舱位-美东'!C6:V102,COLUMN('特惠舱位-美东'!V1)-COLUMN('特惠舱位-美东'!B1),0),AND(K4="拆派",J4="含税：大于1000KG",G4="郑州"),VLOOKUP("*"&amp;I4&amp;"*",'特惠舱位-美东'!C6:W102,COLUMN('特惠舱位-美东'!W1)-COLUMN('特惠舱位-美东'!B1),0)),"-")</f>
        <v>-</v>
      </c>
      <c r="BO21" s="2086" t="str">
        <f>IFERROR(IF(BN21="-","-",IF(K4="直送",VLOOKUP("*"&amp;I4&amp;"*",'特惠舱位-美东'!#REF!,COLUMN('特惠舱位-美东'!AB1)-COLUMN('特惠舱位-美东'!B1),0),VLOOKUP("*"&amp;I4&amp;"*",'特惠舱位-美东'!C6:AB102,COLUMN('特惠舱位-美东'!AB1)-COLUMN('特惠舱位-美东'!B1),0))),"-")</f>
        <v>-</v>
      </c>
      <c r="BP21" s="2087" t="str">
        <f>IFERROR(IF(BN21="-","-",IF(K4="直送",VLOOKUP("*"&amp;I4&amp;"*",'特惠舱位-美东'!#REF!,COLUMN('特惠舱位-美东'!#REF!)-COLUMN('特惠舱位-美东'!B1),0),VLOOKUP("*"&amp;I4&amp;"*",'特惠舱位-美东'!C6:AB102,COLUMN('特惠舱位-美东'!#REF!)-COLUMN('特惠舱位-美东'!B1),0))),"-")</f>
        <v>-</v>
      </c>
      <c r="BQ21" s="1916" t="str">
        <f>_xlfn.IFS(BN21="-","-",$G$4="深圳/广州/中山/汕头/塘厦","塘厦:"&amp;第27周船期!G16&amp;";   中山:"&amp;第27周船期!I16&amp;";   广州:"&amp;第27周船期!J16&amp;";   汕头:"&amp;第27周船期!K16,$G$4="长沙","长沙："&amp;第27周船期!L16,$G$4="厦门/福州/泉州","福州/泉州:"&amp;第27周船期!O16&amp;";   厦门:"&amp;第27周船期!P16,G4="金华/温州","金华:"&amp;第27周船期!U16&amp;";   温州:"&amp;第27周船期!T16,G4="苏州/宁波/上海/杭州","宁波:"&amp;第27周船期!W16&amp;";  杭州:"&amp;第27周船期!X16&amp;";  苏州:"&amp;第27周船期!AA16&amp;";  上海:"&amp;第27周船期!AB16,$G$4="郑州","郑州："&amp;第27周船期!S16,$G$4="青岛","青岛："&amp;第27周船期!AE16)</f>
        <v>-</v>
      </c>
      <c r="BR21" s="2004" t="str">
        <f>_xlfn.IFS(BN21="-","-",OR($G$4="深圳/广州/中山/汕头/塘厦",$G$4="长沙"),第27周船期!M16,$G$4="厦门/福州/泉州",第27周船期!Q16,OR(OR(G4="苏州/宁波/上海/杭州",G4="金华/温州"),$G$4="郑州"),第27周船期!Y16,$G$4="青岛",第27周船期!AF16)</f>
        <v>-</v>
      </c>
      <c r="BS21" s="2071" t="str">
        <f>_xlfn.IFS(BN21="-","-",OR($G$4="深圳/广州/中山/汕头/塘厦",$G$4="长沙"),第27周船期!N16,$G$4="厦门/福州/泉州",第27周船期!R16,OR(OR(G4="苏州/宁波/上海/杭州",G4="金华/温州"),$G$4="郑州"),第27周船期!Z16,$G$4="青岛",第27周船期!AG16)</f>
        <v>-</v>
      </c>
      <c r="BT21" s="2034" t="str">
        <f>_xlfn.IFS($G$4="白沟","此国内仓不收该渠道",COUNTIF('特惠舱位-美东'!C6:C89,"*"&amp;I4&amp;"*")=0,"渠道无此仓",K4="拆派",IF(COUNTIF('特惠舱位-美东'!C6:C89,"*"&amp;I4&amp;"*")=0,"无此仓拆派","拆派"))</f>
        <v>渠道无此仓</v>
      </c>
      <c r="BU21" s="2088" t="str" cm="1">
        <f t="array" ref="BU21">_xlfn.IFS(OR(G4="深圳/广州/中山/汕头/塘厦",G4="长沙"),IFERROR(IF(BN21="-","-",IF(K4="直送",VLOOKUP("*"&amp;I4&amp;"*",'特惠舱位-美东'!#REF!,COLUMN('特惠舱位-美东'!X1)-COLUMN('特惠舱位-美东'!B1),0),VLOOKUP("*"&amp;I4&amp;"*",'特惠舱位-美东'!C6:AB102,COLUMN('特惠舱位-美东'!X1)-COLUMN('特惠舱位-美东'!B1),0))),"-"),OR(G4="厦门/福州/泉州"),IFERROR(IF(BN21="-","-",IF(K4="直送",VLOOKUP("*"&amp;I4&amp;"*",'特惠舱位-美东'!#REF!,COLUMN('特惠舱位-美东'!X1)-COLUMN('特惠舱位-美东'!B1),0),VLOOKUP("*"&amp;I4&amp;"*",'特惠舱位-美东'!C6:AB102,COLUMN('特惠舱位-美东'!Y1)-COLUMN('特惠舱位-美东'!B1),0))),"-"),OR(G4="苏州/宁波/上海/杭州",G4="郑州",G4="金华/温州",$G$4="义乌集拼仓"),IF(BN21="-","-",IF(K4="直送",VLOOKUP("*"&amp;I4&amp;"*",'特惠舱位-美东'!#REF!,COLUMN('特惠舱位-美东'!X1)-COLUMN('特惠舱位-美东'!B1),0),VLOOKUP("*"&amp;I4&amp;"*",'特惠舱位-美东'!C6:AB102,COLUMN('特惠舱位-美东'!Z1)-COLUMN('特惠舱位-美东'!B1),0))),OR(G4="青岛"),IF(BN21="-","-",IF(K4="直送",VLOOKUP("*"&amp;I4&amp;"*",'特惠舱位-美东'!#REF!,COLUMN('特惠舱位-美东'!X1)-COLUMN('特惠舱位-美东'!B1),0),VLOOKUP("*"&amp;I4&amp;"*",'特惠舱位-美东'!C6:AB102,COLUMN('特惠舱位-美东'!AA1)-COLUMN('特惠舱位-美东'!B1),0))))</f>
        <v>-</v>
      </c>
    </row>
    <row r="22" s="1915" customFormat="1" ht="24" customHeight="1" spans="2:73">
      <c r="B22" s="2089"/>
      <c r="C22" s="2090" t="s">
        <v>473</v>
      </c>
      <c r="D22" s="1951" t="s">
        <v>474</v>
      </c>
      <c r="E22" s="1953">
        <f>BN25</f>
        <v>1018</v>
      </c>
      <c r="F22" s="1956" t="str">
        <f>BO25</f>
        <v>33天</v>
      </c>
      <c r="G22" s="1956" t="str">
        <f>BP25</f>
        <v>-</v>
      </c>
      <c r="H22" s="2091" t="str">
        <f>BU25</f>
        <v>①-  ②8月10日-8月14日</v>
      </c>
      <c r="I22" s="1954" t="str">
        <f>BQ25</f>
        <v>塘厦:-;   中山:-;   广州:-;   汕头:-</v>
      </c>
      <c r="J22" s="1957"/>
      <c r="K22" s="1957"/>
      <c r="L22" s="1957"/>
      <c r="M22" s="1958" t="str">
        <f>BR25</f>
        <v>-</v>
      </c>
      <c r="N22" s="1959" t="str">
        <f>BS25</f>
        <v>-</v>
      </c>
      <c r="O22" s="1960" t="str">
        <f>BT25</f>
        <v>拆派</v>
      </c>
      <c r="P22" s="1942"/>
      <c r="BI22" s="1998" t="str">
        <f>_xlfn.IFS($G$4="义乌集拼仓","此国内仓不收该渠道",K4="拆派","此渠道无拆派",COUNTIF('普船（美西）'!#REF!,"*"&amp;I4&amp;"*")=0,"渠道无此仓",K4="直送",IF(COUNTIF('普船（美西）'!#REF!,"*"&amp;I4&amp;"*")=0,"无此仓直送","直送"))</f>
        <v>此渠道无拆派</v>
      </c>
      <c r="BK22" s="1962"/>
      <c r="BL22" s="1963" t="s">
        <v>473</v>
      </c>
      <c r="BM22" s="2092" t="s">
        <v>125</v>
      </c>
      <c r="BN22" s="2093" t="str">
        <f>IFERROR(_xlfn.IFS(AND(K4="直送",J4="不含税：0.5-10CBM之间",G4="深圳/广州/中山/汕头/塘厦"),VLOOKUP("*"&amp;I4&amp;"*",'普船（美西）'!#REF!,COLUMN('普船（美西）'!#REF!)-COLUMN('普船（美西）'!#REF!),0),AND(K4="直送",J4="含税：50-1000KG之间",G4="深圳/广州/中山/汕头/塘厦"),VLOOKUP("*"&amp;I4&amp;"*",'普船（美西）'!#REF!,COLUMN('普船（美西）'!#REF!)-COLUMN('普船（美西）'!#REF!),0),AND(K4="直送",J4="不含税：大于10CBM",G4="深圳/广州/中山/汕头/塘厦"),VLOOKUP("*"&amp;I4&amp;"*",'普船（美西）'!#REF!,COLUMN('普船（美西）'!#REF!)-COLUMN('普船（美西）'!#REF!),0),AND(K4="直送",J4="含税：大于1000KG",G4="深圳/广州/中山/汕头/塘厦"),VLOOKUP("*"&amp;I4&amp;"*",'普船（美西）'!#REF!,COLUMN('普船（美西）'!#REF!)-COLUMN('普船（美西）'!#REF!),0),AND(K4="直送",J4="不含税：0.5-10CBM之间",OR(G4="厦门/福州/泉州",G4="长沙")),VLOOKUP("*"&amp;I4&amp;"*",'普船（美西）'!#REF!,COLUMN('普船（美西）'!#REF!)-COLUMN('普船（美西）'!#REF!),0),AND(K4="直送",J4="含税：50-1000KG之间",OR(G4="厦门/福州/泉州",G4="长沙")),VLOOKUP("*"&amp;I4&amp;"*",'普船（美西）'!#REF!,COLUMN('普船（美西）'!#REF!)-COLUMN('普船（美西）'!#REF!),0),AND(K4="直送",J4="不含税：大于10CBM",OR(G4="厦门/福州/泉州",G4="长沙")),VLOOKUP("*"&amp;I4&amp;"*",'普船（美西）'!#REF!,COLUMN('普船（美西）'!#REF!)-COLUMN('普船（美西）'!#REF!),0),AND(K4="直送",J4="含税：大于1000KG",OR(G4="厦门/福州/泉州",G4="长沙")),VLOOKUP("*"&amp;I4&amp;"*",'普船（美西）'!#REF!,COLUMN('普船（美西）'!#REF!)-COLUMN('普船（美西）'!#REF!),0),AND(K4="直送",J4="不含税：0.5-10CBM之间",OR(G4="苏州/宁波/上海/杭州",G4="金华/温州")),VLOOKUP("*"&amp;I4&amp;"*",'普船（美西）'!#REF!,COLUMN('普船（美西）'!#REF!)-COLUMN('普船（美西）'!#REF!),0),AND(K4="直送",J4="含税：50-1000KG之间",OR(G4="苏州/宁波/上海/杭州",G4="金华/温州")),VLOOKUP("*"&amp;I4&amp;"*",'普船（美西）'!#REF!,COLUMN('普船（美西）'!#REF!)-COLUMN('普船（美西）'!#REF!),0),AND(K4="直送",J4="不含税：大于10CBM",OR(G4="苏州/宁波/上海/杭州",G4="金华/温州")),VLOOKUP("*"&amp;I4&amp;"*",'普船（美西）'!#REF!,COLUMN('普船（美西）'!#REF!)-COLUMN('普船（美西）'!#REF!),0),AND(K4="直送",J4="含税：大于1000KG",OR(G4="苏州/宁波/上海/杭州",G4="金华/温州")),VLOOKUP("*"&amp;I4&amp;"*",'普船（美西）'!#REF!,COLUMN('普船（美西）'!#REF!)-COLUMN('普船（美西）'!#REF!),0),AND(K4="直送",J4="不含税：0.5-10CBM之间",G4="青岛"),VLOOKUP("*"&amp;I4&amp;"*",'普船（美西）'!#REF!,COLUMN('普船（美西）'!#REF!)-COLUMN('普船（美西）'!#REF!),0),AND(K4="直送",J4="含税：50-1000KG之间",G4="青岛"),VLOOKUP("*"&amp;I4&amp;"*",'普船（美西）'!#REF!,COLUMN('普船（美西）'!#REF!)-COLUMN('普船（美西）'!#REF!),0),AND(K4="直送",J4="不含税：大于10CBM",G4="青岛"),VLOOKUP("*"&amp;I4&amp;"*",'普船（美西）'!#REF!,COLUMN('普船（美西）'!#REF!)-COLUMN('普船（美西）'!#REF!),0),AND(K4="直送",J4="含税：大于1000KG",G4="青岛"),VLOOKUP("*"&amp;I4&amp;"*",'普船（美西）'!#REF!,COLUMN('普船（美西）'!#REF!)-COLUMN('普船（美西）'!#REF!),0),AND(K4="直送",J4="不含税：0.5-10CBM之间",G4="郑州"),VLOOKUP("*"&amp;I4&amp;"*",'普船（美西）'!#REF!,COLUMN('普船（美西）'!#REF!)-COLUMN('普船（美西）'!#REF!),0),AND(K4="直送",J4="含税：50-1000KG之间",G4="郑州"),VLOOKUP("*"&amp;I4&amp;"*",'普船（美西）'!#REF!,COLUMN('普船（美西）'!#REF!)-COLUMN('普船（美西）'!#REF!),0),AND(K4="直送",J4="不含税：大于10CBM",G4="郑州"),VLOOKUP("*"&amp;I4&amp;"*",'普船（美西）'!#REF!,COLUMN('普船（美西）'!#REF!)-COLUMN('普船（美西）'!#REF!),0),AND(K4="直送",J4="含税：大于1000KG",G4="郑州"),VLOOKUP("*"&amp;I4&amp;"*",'普船（美西）'!#REF!,COLUMN('普船（美西）'!#REF!)-COLUMN('普船（美西）'!#REF!),0)),"-")</f>
        <v>-</v>
      </c>
      <c r="BO22" s="2093" t="str">
        <f>IFERROR(IF(BN22="-","-",VLOOKUP("*"&amp;I4&amp;"*",'普船（美西）'!#REF!,COLUMN('普船（美西）'!#REF!)-COLUMN('普船（美西）'!#REF!),0)),"-")</f>
        <v>-</v>
      </c>
      <c r="BP22" s="2093" t="str">
        <f>IFERROR(IF(BN22="-","-",VLOOKUP("*"&amp;I4&amp;"*",'普船（美西）'!#REF!,COLUMN('普船（美西）'!#REF!)-COLUMN('普船（美西）'!#REF!),0)),"-")</f>
        <v>-</v>
      </c>
      <c r="BQ22" s="1916" t="str">
        <f>_xlfn.IFS(BN22="-","-",$G$4="深圳/广州/中山/汕头/塘厦","塘厦:"&amp;第27周船期!G18&amp;";   中山:"&amp;第27周船期!I18&amp;";   广州:"&amp;第27周船期!J18&amp;";   汕头:"&amp;第27周船期!K18,$G$4="长沙","长沙："&amp;第27周船期!L18,$G$4="厦门/福州/泉州","福州/泉州:"&amp;第27周船期!O18&amp;";   厦门:"&amp;第27周船期!P18,G4="金华/温州","金华:"&amp;第27周船期!U18&amp;";   温州:"&amp;第27周船期!T18,G4="苏州/宁波/上海/杭州","宁波:"&amp;第27周船期!W18&amp;";  杭州:"&amp;第27周船期!X18&amp;";  苏州:"&amp;第27周船期!AA18&amp;";  上海:"&amp;第27周船期!AB18,$G$4="郑州","郑州："&amp;第27周船期!S18,$G$4="青岛","青岛："&amp;第27周船期!AE18)</f>
        <v>-</v>
      </c>
      <c r="BR22" s="1969" t="str">
        <f>_xlfn.IFS(BN22="-","-",OR($G$4="深圳/广州/中山/汕头/塘厦",$G$4="长沙"),第27周船期!M18,$G$4="厦门/福州/泉州",第27周船期!Q18,OR(OR(G4="苏州/宁波/上海/杭州",G4="金华/温州"),$G$4="郑州"),第27周船期!Y18,$G$4="青岛",第27周船期!AF18)</f>
        <v>-</v>
      </c>
      <c r="BS22" s="1970" t="str">
        <f>_xlfn.IFS(BN22="-","-",OR($G$4="深圳/广州/中山/汕头/塘厦",$G$4="长沙"),第27周船期!N18,$G$4="厦门/福州/泉州",第27周船期!R18,OR(OR(G4="苏州/宁波/上海/杭州",G4="金华/温州"),$G$4="郑州"),第27周船期!Z18,$G$4="青岛",第27周船期!AG18)</f>
        <v>-</v>
      </c>
      <c r="BT22" s="1968" t="str">
        <f>BI22</f>
        <v>此渠道无拆派</v>
      </c>
      <c r="BU22" s="2094" t="str">
        <f>IFERROR(_xlfn.IFS(OR(G4="深圳/广州/中山/汕头/塘厦",G4="长沙"),IFERROR(IF(BN22="-","-",VLOOKUP("*"&amp;I4&amp;"*",'普船（美西）'!C6:AB107,COLUMN('普船（美西）'!#REF!)-COLUMN('普船（美西）'!#REF!),0)),"-"),G4="厦门/福州/泉州",IFERROR(IF(BN22="-","-",VLOOKUP("*"&amp;I4&amp;"*",'普船（美西）'!C6:AB107,COLUMN('普船（美西）'!#REF!)-COLUMN('普船（美西）'!#REF!),0)),"-"),OR(G4="苏州/宁波/上海/杭州",G4="郑州",G4="金华/温州"),IFERROR(IF(BN22="-","-",VLOOKUP("*"&amp;I4&amp;"*",'普船（美西）'!C6:AB107,COLUMN('普船（美西）'!#REF!)-COLUMN('普船（美西）'!#REF!),0)),"-"),G4="青岛",IFERROR(IF(BN22="-","-",VLOOKUP("*"&amp;I4&amp;"*",'普船（美西）'!C6:AB107,COLUMN('普船（美西）'!#REF!)-COLUMN('普船（美西）'!#REF!),0)),"-")),"-")</f>
        <v>-</v>
      </c>
    </row>
    <row r="23" s="1915" customFormat="1" ht="24" customHeight="1" spans="2:73">
      <c r="B23" s="2089"/>
      <c r="C23" s="2095"/>
      <c r="D23" s="1971"/>
      <c r="E23" s="2096"/>
      <c r="F23" s="2096"/>
      <c r="G23" s="2096"/>
      <c r="H23" s="1956"/>
      <c r="I23" s="1954" t="str">
        <f>BQ26</f>
        <v>塘厦:7-4
(18点);   中山:7-3
(18点);   广州:7-3
(18点);   汕头:7-2
(18点)</v>
      </c>
      <c r="J23" s="1957"/>
      <c r="K23" s="1957"/>
      <c r="L23" s="1957"/>
      <c r="M23" s="1958" t="str">
        <f>BR26</f>
        <v>07/08-07/12
(深圳起运)</v>
      </c>
      <c r="N23" s="1959" t="str">
        <f>BS26</f>
        <v>    07/26-07/30
  (LALB)</v>
      </c>
      <c r="O23" s="2097"/>
      <c r="P23" s="1942"/>
      <c r="BI23" s="1971"/>
      <c r="BK23" s="1962"/>
      <c r="BL23" s="644"/>
      <c r="BM23" s="2098"/>
      <c r="BN23" s="2099"/>
      <c r="BO23" s="2099"/>
      <c r="BP23" s="2099"/>
      <c r="BQ23" s="1916" t="str">
        <f>_xlfn.IFS(BN22="-","-",$G$4="深圳/广州/中山/汕头/塘厦","塘厦:"&amp;第27周船期!G19&amp;";   中山:"&amp;第27周船期!I19&amp;";   广州:"&amp;第27周船期!J19&amp;";   汕头:"&amp;第27周船期!K19,$G$4="长沙","长沙："&amp;第27周船期!L19,$G$4="厦门/福州/泉州","-",G4="金华/温州","金华:"&amp;第27周船期!U19&amp;";   温州:"&amp;第27周船期!T19,G4="苏州/宁波/上海/杭州","宁波:"&amp;第27周船期!W19&amp;";  杭州:"&amp;第27周船期!X19&amp;";  苏州:"&amp;第27周船期!AA19&amp;";  上海:"&amp;第27周船期!AB19,$G$4="郑州","郑州："&amp;第27周船期!S19,$G$4="青岛","-")</f>
        <v>-</v>
      </c>
      <c r="BR23" s="1969" t="str">
        <f>_xlfn.IFS(BN22="-","-",OR($G$4="深圳/广州/中山/汕头/塘厦",$G$4="长沙"),第27周船期!M19,$G$4="厦门/福州/泉州","-",OR(OR(G4="苏州/宁波/上海/杭州",G4="金华/温州"),$G$4="郑州"),第27周船期!Y19,$G$4="青岛","-")</f>
        <v>-</v>
      </c>
      <c r="BS23" s="1970" t="str">
        <f>_xlfn.IFS(BN22="-","-",OR($G$4="深圳/广州/中山/汕头/塘厦",$G$4="长沙"),第27周船期!N19,$G$4="厦门/福州/泉州","-",OR(OR(G4="苏州/宁波/上海/杭州",G4="金华/温州"),$G$4="郑州"),第27周船期!Z19,$G$4="青岛","-")</f>
        <v>-</v>
      </c>
      <c r="BT23" s="1971"/>
      <c r="BU23" s="1971"/>
    </row>
    <row r="24" s="1915" customFormat="1" ht="24" customHeight="1" spans="2:73">
      <c r="B24" s="2089"/>
      <c r="C24" s="2095"/>
      <c r="D24" s="1951" t="s">
        <v>475</v>
      </c>
      <c r="E24" s="1953">
        <f>BN24</f>
        <v>1168</v>
      </c>
      <c r="F24" s="1956" t="str">
        <f>BO24</f>
        <v>35天</v>
      </c>
      <c r="G24" s="1956" t="str">
        <f>BP24</f>
        <v>-</v>
      </c>
      <c r="H24" s="1956" t="str">
        <f>BU24</f>
        <v>8月12日-8月16日</v>
      </c>
      <c r="I24" s="1954" t="str">
        <f>BQ24</f>
        <v>塘厦:7-4
(18点);   中山:7-3
(18点);   广州:7-3
(18点);   汕头:-</v>
      </c>
      <c r="J24" s="1954"/>
      <c r="K24" s="1954"/>
      <c r="L24" s="1954"/>
      <c r="M24" s="1958" t="str">
        <f>BR24</f>
        <v>07/08-07/12
(深圳起运)</v>
      </c>
      <c r="N24" s="1959" t="str">
        <f>BS24</f>
        <v>    07/26-07/30
  (LALB)</v>
      </c>
      <c r="O24" s="1960" t="str">
        <f>BT24</f>
        <v>拆派</v>
      </c>
      <c r="P24" s="1942"/>
      <c r="BI24" s="1971"/>
      <c r="BK24" s="1962"/>
      <c r="BL24" s="644"/>
      <c r="BM24" s="1952" t="s">
        <v>475</v>
      </c>
      <c r="BN24" s="2037">
        <f>IFERROR(_xlfn.IFS(AND(K4="拆派",J4="不含税：0.5-10CBM之间",G4="深圳/广州/中山/汕头/塘厦"),VLOOKUP("*"&amp;I4&amp;"*",'普船美西接力派-US监管仓'!C6:D105,COLUMN('普船美西接力派-US监管仓'!D6)-COLUMN('普船美西接力派-US监管仓'!B6),0),AND(K4="拆派",J4="含税：50-1000KG之间",G4="深圳/广州/中山/汕头/塘厦"),VLOOKUP("*"&amp;I4&amp;"*",'普船美西接力派-US监管仓'!C6:E105,COLUMN('普船美西接力派-US监管仓'!E6)-COLUMN('普船美西接力派-US监管仓'!B6),0),AND(K4="拆派",J4="不含税：大于10CBM",G4="深圳/广州/中山/汕头/塘厦"),VLOOKUP("*"&amp;I4&amp;"*",'普船美西接力派-US监管仓'!C6:F105,COLUMN('普船美西接力派-US监管仓'!F6)-COLUMN('普船美西接力派-US监管仓'!B6),0),AND(K4="拆派",J4="含税：大于1000KG",G4="深圳/广州/中山/汕头/塘厦"),VLOOKUP("*"&amp;I4&amp;"*",'普船美西接力派-US监管仓'!C6:G105,COLUMN('普船美西接力派-US监管仓'!G6)-COLUMN('普船美西接力派-US监管仓'!B6),0),AND(K4="拆派",J4="不含税：0.5-10CBM之间",G4="白沟"),VLOOKUP("*"&amp;I4&amp;"*",'普船美西接力派-US监管仓'!C6:W105,COLUMN('普船美西接力派-US监管仓'!#REF!)-COLUMN('普船美西接力派-US监管仓'!B6),0),AND(K4="拆派",J4="含税：50-1000KG之间",G4="白沟"),VLOOKUP("*"&amp;I4&amp;"*",'普船美西接力派-US监管仓'!C6:W105,COLUMN('普船美西接力派-US监管仓'!#REF!)-COLUMN('普船美西接力派-US监管仓'!B6),0),AND(K4="拆派",J4="不含税：大于10CBM",G4="白沟"),VLOOKUP("*"&amp;I4&amp;"*",'普船美西接力派-US监管仓'!C6:W105,COLUMN('普船美西接力派-US监管仓'!#REF!)-COLUMN('普船美西接力派-US监管仓'!B6),0),AND(K4="拆派",J4="含税：大于1000KG",G4="白沟"),VLOOKUP("*"&amp;I4&amp;"*",'普船美西接力派-US监管仓'!C6:W105,COLUMN('普船美西接力派-US监管仓'!#REF!)-COLUMN('普船美西接力派-US监管仓'!B6),0),AND(K4="拆派",J4="不含税：0.5-10CBM之间",OR(G4="厦门/福州/泉州",G4="长沙")),VLOOKUP("*"&amp;I4&amp;"*",'普船美西接力派-US监管仓'!C6:H105,COLUMN('普船美西接力派-US监管仓'!H6)-COLUMN('普船美西接力派-US监管仓'!B6),0),AND(K4="拆派",J4="含税：50-1000KG之间",OR(G4="厦门/福州/泉州",G4="长沙")),VLOOKUP("*"&amp;I4&amp;"*",'普船美西接力派-US监管仓'!C6:I105,COLUMN('普船美西接力派-US监管仓'!I6)-COLUMN('普船美西接力派-US监管仓'!B6),0),AND(K4="拆派",J4="不含税：大于10CBM",OR(G4="厦门/福州/泉州",G4="长沙")),VLOOKUP("*"&amp;I4&amp;"*",'普船美西接力派-US监管仓'!C6:J105,COLUMN('普船美西接力派-US监管仓'!J6)-COLUMN('普船美西接力派-US监管仓'!B6),0),AND(K4="拆派",J4="含税：大于1000KG",OR(G4="厦门/福州/泉州",G4="长沙")),VLOOKUP("*"&amp;I4&amp;"*",'普船美西接力派-US监管仓'!C6:K105,COLUMN('普船美西接力派-US监管仓'!K6)-COLUMN('普船美西接力派-US监管仓'!B6),0),AND(K4="拆派",J4="不含税：0.5-10CBM之间",OR(G4="苏州/宁波/上海/杭州",G4="金华/温州")),VLOOKUP("*"&amp;I4&amp;"*",'普船美西接力派-US监管仓'!C6:L105,COLUMN('普船美西接力派-US监管仓'!L6)-COLUMN('普船美西接力派-US监管仓'!B6),0),AND(K4="拆派",J4="含税：50-1000KG之间",OR(G4="苏州/宁波/上海/杭州",G4="金华/温州")),VLOOKUP("*"&amp;I4&amp;"*",'普船美西接力派-US监管仓'!C6:M105,COLUMN('普船美西接力派-US监管仓'!M6)-COLUMN('普船美西接力派-US监管仓'!B6),0),AND(K4="拆派",J4="不含税：大于10CBM",OR(G4="苏州/宁波/上海/杭州",G4="金华/温州")),VLOOKUP("*"&amp;I4&amp;"*",'普船美西接力派-US监管仓'!C6:N105,COLUMN('普船美西接力派-US监管仓'!N6)-COLUMN('普船美西接力派-US监管仓'!B6),0),AND(K4="拆派",J4="含税：大于1000KG",OR(G4="苏州/宁波/上海/杭州",G4="金华/温州")),VLOOKUP("*"&amp;I4&amp;"*",'普船美西接力派-US监管仓'!C6:O105,COLUMN('普船美西接力派-US监管仓'!O6)-COLUMN('普船美西接力派-US监管仓'!B6),0),AND(K4="拆派",J4="不含税：0.5-10CBM之间",G4="青岛"),VLOOKUP("*"&amp;I4&amp;"*",'普船美西接力派-US监管仓'!C6:P105,COLUMN('普船美西接力派-US监管仓'!P6)-COLUMN('普船美西接力派-US监管仓'!B6),0),AND(K4="拆派",J4="含税：50-1000KG之间",G4="青岛"),VLOOKUP("*"&amp;I4&amp;"*",'普船美西接力派-US监管仓'!C6:Q105,COLUMN('普船美西接力派-US监管仓'!Q6)-COLUMN('普船美西接力派-US监管仓'!B6),0),AND(K4="拆派",J4="不含税：大于10CBM",G4="青岛"),VLOOKUP("*"&amp;I4&amp;"*",'普船美西接力派-US监管仓'!C6:R105,COLUMN('普船美西接力派-US监管仓'!R6)-COLUMN('普船美西接力派-US监管仓'!B6),0),AND(K4="拆派",J4="含税：大于1000KG",G4="青岛"),VLOOKUP("*"&amp;I4&amp;"*",'普船美西接力派-US监管仓'!C6:S105,COLUMN('普船美西接力派-US监管仓'!S6)-COLUMN('普船美西接力派-US监管仓'!B6),0),AND(K4="拆派",J4="不含税：0.5-10CBM之间",G4="郑州"),VLOOKUP("*"&amp;I4&amp;"*",'普船美西接力派-US监管仓'!C6:T105,COLUMN('普船美西接力派-US监管仓'!T6)-COLUMN('普船美西接力派-US监管仓'!B6),0),AND(K4="拆派",J4="含税：50-1000KG之间",G4="郑州"),VLOOKUP("*"&amp;I4&amp;"*",'普船美西接力派-US监管仓'!C6:U105,COLUMN('普船美西接力派-US监管仓'!U6)-COLUMN('普船美西接力派-US监管仓'!B6),0),AND(K4="拆派",J4="不含税：大于10CBM",G4="郑州"),VLOOKUP("*"&amp;I4&amp;"*",'普船美西接力派-US监管仓'!C6:V105,COLUMN('普船美西接力派-US监管仓'!V6)-COLUMN('普船美西接力派-US监管仓'!B6),0),AND(K4="拆派",J4="含税：大于1000KG",G4="郑州"),VLOOKUP("*"&amp;I4&amp;"*",'普船美西接力派-US监管仓'!C6:W105,COLUMN('普船美西接力派-US监管仓'!W6)-COLUMN('普船美西接力派-US监管仓'!B6),0)),"-")</f>
        <v>1168</v>
      </c>
      <c r="BO24" s="2093" t="str">
        <f>IFERROR(IF(BN24="-","-",VLOOKUP("*"&amp;I4&amp;"*",'普船美西接力派-US监管仓'!C6:AB105,COLUMN('普船美西接力派-US监管仓'!AB6)-COLUMN('普船美西接力派-US监管仓'!B6),0)),"-")</f>
        <v>35天</v>
      </c>
      <c r="BP24" s="2093" t="str">
        <f>IFERROR(IF(BN24="-","-",VLOOKUP("*"&amp;I4&amp;"*",'普船美西接力派-US监管仓'!C6:AB105,COLUMN('普船美西接力派-US监管仓'!#REF!)-COLUMN('普船美西接力派-US监管仓'!B6),0)),"-")</f>
        <v>-</v>
      </c>
      <c r="BQ24" s="1916" t="str">
        <f>_xlfn.IFS(BN24="-","-",$G$4="深圳/广州/中山/汕头/塘厦","塘厦:"&amp;第27周船期!G20&amp;";   中山:"&amp;第27周船期!I20&amp;";   广州:"&amp;第27周船期!J20&amp;";   汕头:"&amp;第27周船期!K18,$G$4="长沙","长沙："&amp;第27周船期!L18,$G$4="厦门/福州/泉州","福州/泉州:"&amp;第27周船期!O20&amp;";   厦门:"&amp;第27周船期!P18,G4="金华/温州","金华:"&amp;第27周船期!U20&amp;";   温州:"&amp;第27周船期!T18,G4="苏州/宁波/上海/杭州","宁波:"&amp;第27周船期!W20&amp;";  杭州:"&amp;第27周船期!X20&amp;";  苏州:"&amp;第27周船期!AA20&amp;";  上海:"&amp;第27周船期!AB18,$G$4="郑州","郑州："&amp;第27周船期!S18,$G$4="青岛","青岛："&amp;第27周船期!AE18,$G$4="白沟","白沟："&amp;第27周船期!#REF!)</f>
        <v>塘厦:7-4
(18点);   中山:7-3
(18点);   广州:7-3
(18点);   汕头:-</v>
      </c>
      <c r="BR24" s="1969" t="str">
        <f>_xlfn.IFS(BN24="-","-",OR($G$4="深圳/广州/中山/汕头/塘厦",$G$4="长沙"),第27周船期!M20,$G$4="厦门/福州/泉州",第27周船期!Q20,OR(OR(G4="苏州/宁波/上海/杭州",G4="金华/温州"),$G$4="郑州"),第27周船期!Y20,$G$4="青岛",第27周船期!AF20,$G$4="白沟",第27周船期!#REF!)</f>
        <v>07/08-07/12
(深圳起运)</v>
      </c>
      <c r="BS24" s="1970" t="str">
        <f>_xlfn.IFS(BN24="-","-",OR($G$4="深圳/广州/中山/汕头/塘厦",$G$4="长沙"),第27周船期!N20,$G$4="厦门/福州/泉州",第27周船期!R20,OR(OR(G4="苏州/宁波/上海/杭州",G4="金华/温州"),$G$4="郑州"),第27周船期!Z20,$G$4="青岛",第27周船期!AG20,$G$4="白沟",第27周船期!AH18)</f>
        <v>    07/26-07/30
  (LALB)</v>
      </c>
      <c r="BT24" s="1968" t="str">
        <f>BI25</f>
        <v>拆派</v>
      </c>
      <c r="BU24" s="1968" t="str">
        <f>_xlfn.IFS(OR(G4="深圳/广州/中山/汕头/塘厦",G4="长沙"),IFERROR(IF(BN24="-","-",IF(K4="直送",VLOOKUP("*"&amp;I4&amp;"*",'普船美西接力派-US监管仓'!#REF!,COLUMN('普船美西接力派-US监管仓'!X1)-COLUMN('普船美西接力派-US监管仓'!B1),0),VLOOKUP("*"&amp;I4&amp;"*",'普船美西接力派-US监管仓'!C6:AB105,COLUMN('普船美西接力派-US监管仓'!X1)-COLUMN('普船美西接力派-US监管仓'!B1),0))),"-"),G4="厦门/福州/泉州",IFERROR(IF(BN24="-","-",IF(K4="直送",VLOOKUP("*"&amp;I4&amp;"*",'普船美西接力派-US监管仓'!#REF!,COLUMN('普船美西接力派-US监管仓'!Y1)-COLUMN('普船美西接力派-US监管仓'!B1),0),VLOOKUP("*"&amp;I4&amp;"*",'普船美西接力派-US监管仓'!C6:AB105,COLUMN('普船美西接力派-US监管仓'!Y1)-COLUMN('普船美西接力派-US监管仓'!B1),0))),"-"),G4="白沟",IFERROR(IF(BN24="-","-",IF(K4="直送",VLOOKUP("*"&amp;I4&amp;"*",'普船美西接力派-US监管仓'!#REF!,COLUMN('普船美西接力派-US监管仓'!#REF!)-COLUMN('普船美西接力派-US监管仓'!B1),0),VLOOKUP("*"&amp;I4&amp;"*",'普船美西接力派-US监管仓'!C6:AA105,COLUMN('普船美西接力派-US监管仓'!#REF!)-COLUMN('普船美西接力派-US监管仓'!B1),0))),"-"),OR(G4="苏州/宁波/上海/杭州",G4="郑州",G4="金华/温州",$G$4="义乌集拼仓"),IFERROR(IF(BN24="-","-",IF(K4="直送",VLOOKUP("*"&amp;I4&amp;"*",'普船美西接力派-US监管仓'!#REF!,COLUMN('普船美西接力派-US监管仓'!Z1)-COLUMN('普船美西接力派-US监管仓'!B1),0),VLOOKUP("*"&amp;I4&amp;"*",'普船美西接力派-US监管仓'!C6:AB105,COLUMN('普船美西接力派-US监管仓'!Z1)-COLUMN('普船美西接力派-US监管仓'!B1),0))),"-"),G4="青岛",IFERROR(IF(BN24="-","-",IF(K4="直送",VLOOKUP("*"&amp;I4&amp;"*",'普船美西接力派-US监管仓'!#REF!,COLUMN('普船美西接力派-US监管仓'!AA1)-COLUMN('普船美西接力派-US监管仓'!B1),0),VLOOKUP("*"&amp;I4&amp;"*",'普船美西接力派-US监管仓'!C6:AB105,COLUMN('普船美西接力派-US监管仓'!AA1)-COLUMN('普船美西接力派-US监管仓'!B1),0))),"-"))</f>
        <v>8月12日-8月16日</v>
      </c>
    </row>
    <row r="25" s="1915" customFormat="1" ht="24" customHeight="1" spans="2:73">
      <c r="B25" s="2089"/>
      <c r="C25" s="2095"/>
      <c r="D25" s="2100" t="s">
        <v>130</v>
      </c>
      <c r="E25" s="1953" t="str">
        <f>BN27</f>
        <v>-</v>
      </c>
      <c r="F25" s="1954" t="str">
        <f>BO27</f>
        <v>-</v>
      </c>
      <c r="G25" s="1955" t="str">
        <f>BP27</f>
        <v>-</v>
      </c>
      <c r="H25" s="1956" t="str">
        <f>BU27</f>
        <v>-</v>
      </c>
      <c r="I25" s="1954" t="str">
        <f>BQ27</f>
        <v>-</v>
      </c>
      <c r="J25" s="1957"/>
      <c r="K25" s="1957"/>
      <c r="L25" s="1957"/>
      <c r="M25" s="1958" t="str">
        <f>BR27</f>
        <v>-</v>
      </c>
      <c r="N25" s="1959" t="str">
        <f>BS27</f>
        <v>-</v>
      </c>
      <c r="O25" s="1960" t="str">
        <f>BT27</f>
        <v>渠道无此仓</v>
      </c>
      <c r="P25" s="1942"/>
      <c r="BI25" s="1998" t="str">
        <f>_xlfn.IFS($G$4="义乌集拼仓","此国内仓不收该渠道",K4="直送","此渠道无直送",COUNTIF('普船（美西）'!C6:C107,"*"&amp;I4&amp;"*")=0,"渠道无此仓",K4="拆派",IF(COUNTIF('普船（美西）'!C6:C107,"*"&amp;I4&amp;"*")=0,"无此仓拆派","拆派"))</f>
        <v>拆派</v>
      </c>
      <c r="BK25" s="1962"/>
      <c r="BL25" s="644"/>
      <c r="BM25" s="1952" t="s">
        <v>474</v>
      </c>
      <c r="BN25" s="2037">
        <f>IFERROR(_xlfn.IFS(AND(K4="拆派",J4="不含税：0.5-10CBM之间",G4="深圳/广州/中山/汕头/塘厦"),VLOOKUP("*"&amp;I4&amp;"*",'普船（美西）'!C6:D107,COLUMN('普船（美西）'!D6)-COLUMN('普船（美西）'!B6),0),AND(K4="拆派",J4="含税：50-1000KG之间",G4="深圳/广州/中山/汕头/塘厦"),VLOOKUP("*"&amp;I4&amp;"*",'普船（美西）'!C6:E107,COLUMN('普船（美西）'!E6)-COLUMN('普船（美西）'!B6),0),AND(K4="拆派",J4="不含税：大于10CBM",G4="深圳/广州/中山/汕头/塘厦"),VLOOKUP("*"&amp;I4&amp;"*",'普船（美西）'!C6:F107,COLUMN('普船（美西）'!F6)-COLUMN('普船（美西）'!B6),0),AND(K4="拆派",J4="含税：大于1000KG",G4="深圳/广州/中山/汕头/塘厦"),VLOOKUP("*"&amp;I4&amp;"*",'普船（美西）'!C6:G107,COLUMN('普船（美西）'!G6)-COLUMN('普船（美西）'!B6),0),AND(K4="拆派",J4="不含税：0.5-10CBM之间",G4="白沟"),VLOOKUP("*"&amp;I4&amp;"*",'普船（美西）'!C6:W107,COLUMN('普船（美西）'!#REF!)-COLUMN('普船（美西）'!B6),0),AND(K4="拆派",J4="含税：50-1000KG之间",G4="白沟"),VLOOKUP("*"&amp;I4&amp;"*",'普船（美西）'!C6:W107,COLUMN('普船（美西）'!#REF!)-COLUMN('普船（美西）'!B6),0),AND(K4="拆派",J4="不含税：大于10CBM",G4="白沟"),VLOOKUP("*"&amp;I4&amp;"*",'普船（美西）'!C6:W107,COLUMN('普船（美西）'!#REF!)-COLUMN('普船（美西）'!B6),0),AND(K4="拆派",J4="含税：大于1000KG",G4="白沟"),VLOOKUP("*"&amp;I4&amp;"*",'普船（美西）'!C6:W107,COLUMN('普船（美西）'!#REF!)-COLUMN('普船（美西）'!B6),0),AND(K4="拆派",J4="不含税：0.5-10CBM之间",OR(G4="厦门/福州/泉州",G4="长沙")),VLOOKUP("*"&amp;I4&amp;"*",'普船（美西）'!C6:H107,COLUMN('普船（美西）'!H6)-COLUMN('普船（美西）'!B6),0),AND(K4="拆派",J4="含税：50-1000KG之间",OR(G4="厦门/福州/泉州",G4="长沙")),VLOOKUP("*"&amp;I4&amp;"*",'普船（美西）'!C6:I107,COLUMN('普船（美西）'!I6)-COLUMN('普船（美西）'!B6),0),AND(K4="拆派",J4="不含税：大于10CBM",OR(G4="厦门/福州/泉州",G4="长沙")),VLOOKUP("*"&amp;I4&amp;"*",'普船（美西）'!C6:J107,COLUMN('普船（美西）'!J6)-COLUMN('普船（美西）'!B6),0),AND(K4="拆派",J4="含税：大于1000KG",OR(G4="厦门/福州/泉州",G4="长沙")),VLOOKUP("*"&amp;I4&amp;"*",'普船（美西）'!C6:K107,COLUMN('普船（美西）'!K6)-COLUMN('普船（美西）'!B6),0),AND(K4="拆派",J4="不含税：0.5-10CBM之间",OR(G4="苏州/宁波/上海/杭州",G4="金华/温州")),VLOOKUP("*"&amp;I4&amp;"*",'普船（美西）'!C6:L107,COLUMN('普船（美西）'!L6)-COLUMN('普船（美西）'!B6),0),AND(K4="拆派",J4="含税：50-1000KG之间",OR(G4="苏州/宁波/上海/杭州",G4="金华/温州")),VLOOKUP("*"&amp;I4&amp;"*",'普船（美西）'!C6:M107,COLUMN('普船（美西）'!M6)-COLUMN('普船（美西）'!B6),0),AND(K4="拆派",J4="不含税：大于10CBM",OR(G4="苏州/宁波/上海/杭州",G4="金华/温州")),VLOOKUP("*"&amp;I4&amp;"*",'普船（美西）'!C6:N107,COLUMN('普船（美西）'!N6)-COLUMN('普船（美西）'!B6),0),AND(K4="拆派",J4="含税：大于1000KG",OR(G4="苏州/宁波/上海/杭州",G4="金华/温州")),VLOOKUP("*"&amp;I4&amp;"*",'普船（美西）'!C6:O107,COLUMN('普船（美西）'!O6)-COLUMN('普船（美西）'!B6),0),AND(K4="拆派",J4="不含税：0.5-10CBM之间",G4="青岛"),VLOOKUP("*"&amp;I4&amp;"*",'普船（美西）'!C6:P107,COLUMN('普船（美西）'!P6)-COLUMN('普船（美西）'!B6),0),AND(K4="拆派",J4="含税：50-1000KG之间",G4="青岛"),VLOOKUP("*"&amp;I4&amp;"*",'普船（美西）'!C6:Q107,COLUMN('普船（美西）'!Q6)-COLUMN('普船（美西）'!B6),0),AND(K4="拆派",J4="不含税：大于10CBM",G4="青岛"),VLOOKUP("*"&amp;I4&amp;"*",'普船（美西）'!C6:R107,COLUMN('普船（美西）'!R6)-COLUMN('普船（美西）'!B6),0),AND(K4="拆派",J4="含税：大于1000KG",G4="青岛"),VLOOKUP("*"&amp;I4&amp;"*",'普船（美西）'!C6:S107,COLUMN('普船（美西）'!S6)-COLUMN('普船（美西）'!B6),0),AND(K4="拆派",J4="不含税：0.5-10CBM之间",G4="郑州"),VLOOKUP("*"&amp;I4&amp;"*",'普船（美西）'!C6:T107,COLUMN('普船（美西）'!T6)-COLUMN('普船（美西）'!B6),0),AND(K4="拆派",J4="含税：50-1000KG之间",G4="郑州"),VLOOKUP("*"&amp;I4&amp;"*",'普船（美西）'!C6:U107,COLUMN('普船（美西）'!U6)-COLUMN('普船（美西）'!B6),0),AND(K4="拆派",J4="不含税：大于10CBM",G4="郑州"),VLOOKUP("*"&amp;I4&amp;"*",'普船（美西）'!C6:V107,COLUMN('普船（美西）'!V6)-COLUMN('普船（美西）'!B6),0),AND(K4="拆派",J4="含税：大于1000KG",G4="郑州"),VLOOKUP("*"&amp;I4&amp;"*",'普船（美西）'!C6:W107,COLUMN('普船（美西）'!W6)-COLUMN('普船（美西）'!B6),0)),"-")</f>
        <v>1018</v>
      </c>
      <c r="BO25" s="2093" t="str">
        <f>IFERROR(IF(BN25="-","-",VLOOKUP("*"&amp;I4&amp;"*",'普船（美西）'!C6:AB107,COLUMN('普船（美西）'!AB6)-COLUMN('普船（美西）'!B6),0)),"-")</f>
        <v>33天</v>
      </c>
      <c r="BP25" s="2093" t="str">
        <f>IFERROR(IF(BN25="-","-",VLOOKUP("*"&amp;I4&amp;"*",'普船（美西）'!C6:AB107,COLUMN('普船（美西）'!#REF!)-COLUMN('普船（美西）'!B6),0)),"-")</f>
        <v>-</v>
      </c>
      <c r="BQ25" s="1916" t="str">
        <f>_xlfn.IFS(BN25="-","-",$G$4="深圳/广州/中山/汕头/塘厦","塘厦:"&amp;第27周船期!G18&amp;";   中山:"&amp;第27周船期!I18&amp;";   广州:"&amp;第27周船期!J18&amp;";   汕头:"&amp;第27周船期!K18,$G$4="长沙","长沙："&amp;第27周船期!L18,$G$4="厦门/福州/泉州","福州/泉州:"&amp;第27周船期!O18&amp;";   厦门:"&amp;第27周船期!P18,G4="金华/温州","金华:"&amp;第27周船期!U18&amp;";   温州:"&amp;第27周船期!T18,G4="苏州/宁波/上海/杭州","宁波:"&amp;第27周船期!W18&amp;";  杭州:"&amp;第27周船期!X18&amp;";  苏州:"&amp;第27周船期!AA18&amp;";  上海:"&amp;第27周船期!AB18,$G$4="郑州","郑州："&amp;第27周船期!S18,$G$4="青岛","青岛："&amp;第27周船期!AE18,$G$4="白沟","白沟："&amp;第27周船期!#REF!)</f>
        <v>塘厦:-;   中山:-;   广州:-;   汕头:-</v>
      </c>
      <c r="BR25" s="1969" t="str">
        <f>_xlfn.IFS(BN25="-","-",OR($G$4="深圳/广州/中山/汕头/塘厦",$G$4="长沙"),第27周船期!M18,$G$4="厦门/福州/泉州",第27周船期!Q18,OR(OR(G4="苏州/宁波/上海/杭州",G4="金华/温州"),$G$4="郑州"),第27周船期!Y18,$G$4="青岛",第27周船期!AF18,$G$4="白沟",第27周船期!#REF!)</f>
        <v>-</v>
      </c>
      <c r="BS25" s="1970" t="str">
        <f>_xlfn.IFS(BN25="-","-",OR($G$4="深圳/广州/中山/汕头/塘厦",$G$4="长沙"),第27周船期!N18,$G$4="厦门/福州/泉州",第27周船期!R18,OR(OR(G4="苏州/宁波/上海/杭州",G4="金华/温州"),$G$4="郑州"),第27周船期!Z18,$G$4="青岛",第27周船期!AG18,$G$4="白沟",第27周船期!AH18)</f>
        <v>-</v>
      </c>
      <c r="BT25" s="1968" t="str">
        <f>BI25</f>
        <v>拆派</v>
      </c>
      <c r="BU25" s="1968" t="str">
        <f>_xlfn.IFS(OR(G4="深圳/广州/中山/汕头/塘厦",G4="长沙"),IFERROR(IF(BN25="-","-",IF(K4="直送",VLOOKUP("*"&amp;I4&amp;"*",'普船（美西）'!#REF!,COLUMN('普船（美西）'!X1)-COLUMN('普船（美西）'!B1),0),VLOOKUP("*"&amp;I4&amp;"*",'普船（美西）'!C6:AB107,COLUMN('普船（美西）'!X1)-COLUMN('普船（美西）'!B1),0))),"-"),G4="厦门/福州/泉州",IFERROR(IF(BN25="-","-",IF(K4="直送",VLOOKUP("*"&amp;I4&amp;"*",'普船（美西）'!#REF!,COLUMN('普船（美西）'!Y1)-COLUMN('普船（美西）'!B1),0),VLOOKUP("*"&amp;I4&amp;"*",'普船（美西）'!C6:AB107,COLUMN('普船（美西）'!Y1)-COLUMN('普船（美西）'!B1),0))),"-"),G4="白沟",IFERROR(IF(BN25="-","-",IF(K4="直送",VLOOKUP("*"&amp;I4&amp;"*",'普船（美西）'!#REF!,COLUMN('普船（美西）'!#REF!)-COLUMN('普船（美西）'!B1),0),VLOOKUP("*"&amp;I4&amp;"*",'普船（美西）'!C6:AA107,COLUMN('普船（美西）'!#REF!)-COLUMN('普船（美西）'!B1),0))),"-"),OR(G4="苏州/宁波/上海/杭州",G4="郑州",G4="金华/温州",$G$4="义乌集拼仓"),IFERROR(IF(BN25="-","-",IF(K4="直送",VLOOKUP("*"&amp;I4&amp;"*",'普船（美西）'!#REF!,COLUMN('普船（美西）'!Z1)-COLUMN('普船（美西）'!B1),0),VLOOKUP("*"&amp;I4&amp;"*",'普船（美西）'!C6:AB107,COLUMN('普船（美西）'!Z1)-COLUMN('普船（美西）'!B1),0))),"-"),G4="青岛",IFERROR(IF(BN25="-","-",IF(K4="直送",VLOOKUP("*"&amp;I4&amp;"*",'普船（美西）'!#REF!,COLUMN('普船（美西）'!AA1)-COLUMN('普船（美西）'!B1),0),VLOOKUP("*"&amp;I4&amp;"*",'普船（美西）'!C6:AB107,COLUMN('普船（美西）'!AA1)-COLUMN('普船（美西）'!B1),0))),"-"))</f>
        <v>①-  ②8月10日-8月14日</v>
      </c>
    </row>
    <row r="26" s="1915" customFormat="1" ht="24" customHeight="1" spans="2:73">
      <c r="B26" s="2089"/>
      <c r="C26" s="2095"/>
      <c r="D26" s="2100" t="s">
        <v>132</v>
      </c>
      <c r="E26" s="1953" t="str">
        <f>BN29</f>
        <v>-</v>
      </c>
      <c r="F26" s="1954" t="str">
        <f>BO29</f>
        <v>-</v>
      </c>
      <c r="G26" s="1955" t="str">
        <f>BP29</f>
        <v>-</v>
      </c>
      <c r="H26" s="1956" t="str">
        <f>BU29</f>
        <v>-</v>
      </c>
      <c r="I26" s="1954" t="str">
        <f>BQ29</f>
        <v>-</v>
      </c>
      <c r="J26" s="1957"/>
      <c r="K26" s="1957"/>
      <c r="L26" s="1957"/>
      <c r="M26" s="1958" t="str">
        <f>BR29</f>
        <v>-</v>
      </c>
      <c r="N26" s="1959" t="str">
        <f>BS29</f>
        <v>-</v>
      </c>
      <c r="O26" s="1960" t="str">
        <f>BT29</f>
        <v>渠道无此仓</v>
      </c>
      <c r="P26" s="1942"/>
      <c r="BI26" s="1971"/>
      <c r="BK26" s="1962"/>
      <c r="BL26" s="644"/>
      <c r="BM26" s="2101"/>
      <c r="BN26" s="2099"/>
      <c r="BO26" s="2099"/>
      <c r="BP26" s="2099"/>
      <c r="BQ26" s="1916" t="str">
        <f>_xlfn.IFS(BN25="-","-",$G$4="深圳/广州/中山/汕头/塘厦","塘厦:"&amp;第27周船期!G19&amp;";   中山:"&amp;第27周船期!I19&amp;";   广州:"&amp;第27周船期!J19&amp;";   汕头:"&amp;第27周船期!K19,$G$4="长沙","长沙："&amp;第27周船期!L19,$G$4="厦门/福州/泉州","-",G4="金华/温州","金华:"&amp;第27周船期!U19&amp;";   温州:"&amp;第27周船期!T19,G4="苏州/宁波/上海/杭州","宁波:"&amp;第27周船期!W19&amp;";  杭州:"&amp;第27周船期!X19&amp;";  苏州:"&amp;第27周船期!AA19&amp;";  上海:"&amp;第27周船期!AB19,$G$4="郑州","郑州："&amp;第27周船期!S19,$G$4="青岛","-",$G$4="白沟","白沟："&amp;第27周船期!#REF!)</f>
        <v>塘厦:7-4
(18点);   中山:7-3
(18点);   广州:7-3
(18点);   汕头:7-2
(18点)</v>
      </c>
      <c r="BR26" s="1969" t="str">
        <f>_xlfn.IFS(BN25="-","-",OR($G$4="深圳/广州/中山/汕头/塘厦",$G$4="长沙"),第27周船期!M19,$G$4="厦门/福州/泉州","-",OR(OR(G4="苏州/宁波/上海/杭州",G4="金华/温州"),$G$4="郑州"),第27周船期!Y19,$G$4="青岛","-",$G$4="白沟",第27周船期!#REF!)</f>
        <v>07/08-07/12
(深圳起运)</v>
      </c>
      <c r="BS26" s="1970" t="str">
        <f>_xlfn.IFS(BN25="-","-",OR($G$4="深圳/广州/中山/汕头/塘厦",$G$4="长沙"),第27周船期!N19,$G$4="厦门/福州/泉州","-",OR(OR(G4="苏州/宁波/上海/杭州",G4="金华/温州"),$G$4="郑州"),第27周船期!Z19,$G$4="青岛","-",$G$4="白沟",第27周船期!AH19)</f>
        <v>    07/26-07/30
  (LALB)</v>
      </c>
      <c r="BT26" s="1971"/>
      <c r="BU26" s="1971"/>
    </row>
    <row r="27" s="1915" customFormat="1" ht="27" customHeight="1" spans="2:73">
      <c r="B27" s="2089"/>
      <c r="C27" s="2095"/>
      <c r="D27" s="2100" t="s">
        <v>131</v>
      </c>
      <c r="E27" s="1953" t="str">
        <f>BN31</f>
        <v>-</v>
      </c>
      <c r="F27" s="1954" t="str">
        <f>BO31</f>
        <v>-</v>
      </c>
      <c r="G27" s="1955" t="str">
        <f>BP31</f>
        <v>-</v>
      </c>
      <c r="H27" s="1956" t="str">
        <f>BU31</f>
        <v>-</v>
      </c>
      <c r="I27" s="1954" t="str">
        <f>BQ31</f>
        <v>-</v>
      </c>
      <c r="J27" s="1957"/>
      <c r="K27" s="1957"/>
      <c r="L27" s="1957"/>
      <c r="M27" s="1958" t="str">
        <f>BR31</f>
        <v>-</v>
      </c>
      <c r="N27" s="1959" t="str">
        <f>BS31</f>
        <v>-</v>
      </c>
      <c r="O27" s="1960" t="str">
        <f>BT31</f>
        <v>渠道无此仓</v>
      </c>
      <c r="P27" s="1942"/>
      <c r="BI27" s="1998" t="str">
        <f>_xlfn.IFS($G$4="义乌集拼仓","此国内仓不收该渠道",COUNTIF('普船（美西）'!C108:C124,"*"&amp;I4&amp;"*")=0,"渠道无此仓",K4="直送",IF(COUNTIF('普船（美西）'!#REF!,"*"&amp;I4&amp;"*")=0,"无此仓直送","直送"),K4="拆派",IF(COUNTIF('普船（美西）'!C108:C124,"*"&amp;I4&amp;"*")=0,"无此仓拆派","拆派"))</f>
        <v>渠道无此仓</v>
      </c>
      <c r="BK27" s="1962"/>
      <c r="BL27" s="644"/>
      <c r="BM27" s="2102" t="s">
        <v>130</v>
      </c>
      <c r="BN27" s="2103" t="str">
        <f>IFERROR(_xlfn.IFS(AND(K4="拆派",J4="不含税：0.5-10CBM之间",G4="深圳/广州/中山/汕头/塘厦"),VLOOKUP("*"&amp;I4&amp;"*",'普船（美西）'!C108:D124,COLUMN('普船（美西）'!D1)-COLUMN('普船（美西）'!B1),0),AND(K4="拆派",J4="含税：50-1000KG之间",G4="深圳/广州/中山/汕头/塘厦"),VLOOKUP("*"&amp;I4&amp;"*",'普船（美西）'!C108:E124,COLUMN('普船（美西）'!E1)-COLUMN('普船（美西）'!B1),0),AND(K4="拆派",J4="不含税：大于10CBM",G4="深圳/广州/中山/汕头/塘厦"),VLOOKUP("*"&amp;I4&amp;"*",'普船（美西）'!C108:F124,COLUMN('普船（美西）'!F1)-COLUMN('普船（美西）'!B1),0),AND(K4="拆派",J4="含税：大于1000KG",G4="深圳/广州/中山/汕头/塘厦"),VLOOKUP("*"&amp;I4&amp;"*",'普船（美西）'!C108:G124,COLUMN('普船（美西）'!G1)-COLUMN('普船（美西）'!B1),0),AND(K4="拆派",J4="不含税：0.5-10CBM之间",OR(G4="厦门/福州/泉州",G4="长沙")),VLOOKUP("*"&amp;I4&amp;"*",'普船（美西）'!C108:H124,COLUMN('普船（美西）'!H1)-COLUMN('普船（美西）'!B1),0),AND(K4="拆派",J4="含税：50-1000KG之间",OR(G4="厦门/福州/泉州",G4="长沙")),VLOOKUP("*"&amp;I4&amp;"*",'普船（美西）'!C108:I124,COLUMN('普船（美西）'!I1)-COLUMN('普船（美西）'!B1),0),AND(K4="拆派",J4="不含税：大于10CBM",OR(G4="厦门/福州/泉州",G4="长沙")),VLOOKUP("*"&amp;I4&amp;"*",'普船（美西）'!C108:J124,COLUMN('普船（美西）'!J1)-COLUMN('普船（美西）'!B1),0),AND(K4="拆派",J4="含税：大于1000KG",OR(G4="厦门/福州/泉州",G4="长沙")),VLOOKUP("*"&amp;I4&amp;"*",'普船（美西）'!C108:K124,COLUMN('普船（美西）'!K1)-COLUMN('普船（美西）'!B1),0),AND(K4="拆派",J4="不含税：0.5-10CBM之间",OR(G4="苏州/宁波/上海/杭州",G4="金华/温州")),VLOOKUP("*"&amp;I4&amp;"*",'普船（美西）'!C108:L124,COLUMN('普船（美西）'!L1)-COLUMN('普船（美西）'!B1),0),AND(K4="拆派",J4="含税：50-1000KG之间",OR(G4="苏州/宁波/上海/杭州",G4="金华/温州")),VLOOKUP("*"&amp;I4&amp;"*",'普船（美西）'!C108:M124,COLUMN('普船（美西）'!M1)-COLUMN('普船（美西）'!B1),0),AND(K4="拆派",J4="不含税：大于10CBM",OR(G4="苏州/宁波/上海/杭州",G4="金华/温州")),VLOOKUP("*"&amp;I4&amp;"*",'普船（美西）'!C108:N124,COLUMN('普船（美西）'!N1)-COLUMN('普船（美西）'!B1),0),AND(K4="拆派",J4="含税：大于1000KG",OR(G4="苏州/宁波/上海/杭州",G4="金华/温州")),VLOOKUP("*"&amp;I4&amp;"*",'普船（美西）'!C108:O124,COLUMN('普船（美西）'!O1)-COLUMN('普船（美西）'!B1),0),AND(K4="拆派",J4="不含税：0.5-10CBM之间",G4="青岛"),VLOOKUP("*"&amp;I4&amp;"*",'普船（美西）'!C108:P124,COLUMN('普船（美西）'!P1)-COLUMN('普船（美西）'!B1),0),AND(K4="拆派",J4="含税：50-1000KG之间",G4="青岛"),VLOOKUP("*"&amp;I4&amp;"*",'普船（美西）'!C108:Q124,COLUMN('普船（美西）'!Q1)-COLUMN('普船（美西）'!B1),0),AND(K4="拆派",J4="不含税：大于10CBM",G4="青岛"),VLOOKUP("*"&amp;I4&amp;"*",'普船（美西）'!C108:R124,COLUMN('普船（美西）'!R1)-COLUMN('普船（美西）'!B1),0),AND(K4="拆派",J4="含税：大于1000KG",G4="青岛"),VLOOKUP("*"&amp;I4&amp;"*",'普船（美西）'!C108:S124,COLUMN('普船（美西）'!S1)-COLUMN('普船（美西）'!B1),0),AND(K4="拆派",J4="不含税：0.5-10CBM之间",G4="郑州"),VLOOKUP("*"&amp;I4&amp;"*",'普船（美西）'!C108:T124,COLUMN('普船（美西）'!T1)-COLUMN('普船（美西）'!B1),0),AND(K4="拆派",J4="含税：50-1000KG之间",G4="郑州"),VLOOKUP("*"&amp;I4&amp;"*",'普船（美西）'!C108:U124,COLUMN('普船（美西）'!U1)-COLUMN('普船（美西）'!B1),0),AND(K4="拆派",J4="不含税：大于10CBM",G4="郑州"),VLOOKUP("*"&amp;I4&amp;"*",'普船（美西）'!C108:V124,COLUMN('普船（美西）'!V1)-COLUMN('普船（美西）'!B1),0),AND(K4="拆派",J4="含税：大于1000KG",G4="郑州"),VLOOKUP("*"&amp;I4&amp;"*",'普船（美西）'!C108:W124,COLUMN('普船（美西）'!W1)-COLUMN('普船（美西）'!B1),0),AND(K4="直送",J4="不含税：0.5-10CBM之间",G4="深圳/广州/中山/汕头/塘厦"),VLOOKUP("*"&amp;I4&amp;"*",'普船（美西）'!#REF!,COLUMN('普船（美西）'!D1)-COLUMN('普船（美西）'!B1),0),AND(K4="直送",J4="含税：50-1000KG之间",G4="深圳/广州/中山/汕头/塘厦"),VLOOKUP("*"&amp;I4&amp;"*",'普船（美西）'!#REF!,COLUMN('普船（美西）'!E1)-COLUMN('普船（美西）'!B1),0),AND(K4="直送",J4="不含税：大于10CBM",G4="深圳/广州/中山/汕头/塘厦"),VLOOKUP("*"&amp;I4&amp;"*",'普船（美西）'!#REF!,COLUMN('普船（美西）'!F1)-COLUMN('普船（美西）'!B1),0),AND(K4="直送",J4="含税：大于1000KG",G4="深圳/广州/中山/汕头/塘厦"),VLOOKUP("*"&amp;I4&amp;"*",'普船（美西）'!#REF!,COLUMN('普船（美西）'!G1)-COLUMN('普船（美西）'!B1),0),AND(K4="直送",J4="不含税：0.5-10CBM之间",OR(G4="厦门/福州/泉州",G4="长沙")),VLOOKUP("*"&amp;I4&amp;"*",'普船（美西）'!#REF!,COLUMN('普船（美西）'!H1)-COLUMN('普船（美西）'!B1),0),AND(K4="直送",J4="含税：50-1000KG之间",OR(G4="厦门/福州/泉州",G4="长沙")),VLOOKUP("*"&amp;I4&amp;"*",'普船（美西）'!#REF!,COLUMN('普船（美西）'!I1)-COLUMN('普船（美西）'!B1),0),AND(K4="直送",J4="不含税：大于10CBM",OR(G4="厦门/福州/泉州",G4="长沙")),VLOOKUP("*"&amp;I4&amp;"*",'普船（美西）'!#REF!,COLUMN('普船（美西）'!J1)-COLUMN('普船（美西）'!B1),0),AND(K4="直送",J4="含税：大于1000KG",OR(G4="厦门/福州/泉州",G4="长沙")),VLOOKUP("*"&amp;I4&amp;"*",'普船（美西）'!#REF!,COLUMN('普船（美西）'!K1)-COLUMN('普船（美西）'!B1),0),AND(K4="直送",J4="不含税：0.5-10CBM之间",OR(G4="苏州/宁波/上海/杭州",G4="金华/温州")),VLOOKUP("*"&amp;I4&amp;"*",'普船（美西）'!#REF!,COLUMN('普船（美西）'!L1)-COLUMN('普船（美西）'!B1),0),AND(K4="直送",J4="含税：50-1000KG之间",OR(G4="苏州/宁波/上海/杭州",G4="金华/温州")),VLOOKUP("*"&amp;I4&amp;"*",'普船（美西）'!#REF!,COLUMN('普船（美西）'!M1)-COLUMN('普船（美西）'!B1),0),AND(K4="直送",J4="不含税：大于10CBM",OR(G4="苏州/宁波/上海/杭州",G4="金华/温州")),VLOOKUP("*"&amp;I4&amp;"*",'普船（美西）'!#REF!,COLUMN('普船（美西）'!N1)-COLUMN('普船（美西）'!B1),0),AND(K4="直送",J4="含税：大于1000KG",OR(G4="苏州/宁波/上海/杭州",G4="金华/温州")),VLOOKUP("*"&amp;I4&amp;"*",'普船（美西）'!#REF!,COLUMN('普船（美西）'!O1)-COLUMN('普船（美西）'!B1),0),AND(K4="直送",J4="不含税：0.5-10CBM之间",G4="青岛"),VLOOKUP("*"&amp;I4&amp;"*",'普船（美西）'!#REF!,COLUMN('普船（美西）'!P1)-COLUMN('普船（美西）'!B1),0),AND(K4="直送",J4="含税：50-1000KG之间",G4="青岛"),VLOOKUP("*"&amp;I4&amp;"*",'普船（美西）'!#REF!,COLUMN('普船（美西）'!Q1)-COLUMN('普船（美西）'!B1),0),AND(K4="直送",J4="不含税：大于10CBM",G4="青岛"),VLOOKUP("*"&amp;I4&amp;"*",'普船（美西）'!#REF!,COLUMN('普船（美西）'!R1)-COLUMN('普船（美西）'!B1),0),AND(K4="直送",J4="含税：大于1000KG",G4="青岛"),VLOOKUP("*"&amp;I4&amp;"*",'普船（美西）'!#REF!,COLUMN('普船（美西）'!S1)-COLUMN('普船（美西）'!B1),0),AND(K4="直送",J4="不含税：0.5-10CBM之间",G4="郑州"),VLOOKUP("*"&amp;I4&amp;"*",'普船（美西）'!#REF!,COLUMN('普船（美西）'!T1)-COLUMN('普船（美西）'!B1),0),AND(K4="直送",J4="含税：50-1000KG之间",G4="郑州"),VLOOKUP("*"&amp;I4&amp;"*",'普船（美西）'!#REF!,COLUMN('普船（美西）'!U1)-COLUMN('普船（美西）'!B1),0),AND(K4="直送",J4="不含税：大于10CBM",G4="郑州"),VLOOKUP("*"&amp;I4&amp;"*",'普船（美西）'!#REF!,COLUMN('普船（美西）'!V1)-COLUMN('普船（美西）'!B1),0),AND(K4="直送",J4="含税：大于1000KG",G4="郑州"),VLOOKUP("*"&amp;I4&amp;"*",'普船（美西）'!#REF!,COLUMN('普船（美西）'!W1)-COLUMN('普船（美西）'!B1),0)),"-")</f>
        <v>-</v>
      </c>
      <c r="BO27" s="2104" t="str">
        <f>IFERROR(IF(BN27="-","-",IF(K4="直送",VLOOKUP("*"&amp;I4&amp;"*",'普船（美西）'!#REF!,COLUMN('普船（美西）'!AB1)-COLUMN('普船（美西）'!B1),0),VLOOKUP("*"&amp;I4&amp;"*",'普船（美西）'!C108:AB124,COLUMN('普船（美西）'!AB1)-COLUMN('普船（美西）'!B1),0))),"-")</f>
        <v>-</v>
      </c>
      <c r="BP27" s="2105" t="str">
        <f>IFERROR(IF(BN15="-","-",IF(K4="直送",VLOOKUP("*"&amp;I4&amp;"*",'普船（美西）'!#REF!,COLUMN('普船（美西）'!#REF!)-COLUMN('普船（美西）'!#REF!),0),VLOOKUP("*"&amp;I4&amp;"*",'普船（美西）'!C108:AB124,COLUMN('普船（美西）'!#REF!)-COLUMN('普船（美西）'!#REF!),0))),"-")</f>
        <v>-</v>
      </c>
      <c r="BQ27" s="2029" t="str">
        <f>_xlfn.IFS(BN27="-","-",$G$4="深圳/广州/中山/汕头/塘厦","塘厦:"&amp;第27周船期!G17&amp;";   中山:"&amp;第27周船期!I17&amp;";   广州:"&amp;第27周船期!J17&amp;";   汕头:"&amp;第27周船期!K17,$G$4="长沙","长沙："&amp;第27周船期!L17,$G$4="厦门/福州/泉州","福州/泉州:"&amp;第27周船期!O17&amp;";   厦门:"&amp;第27周船期!P17,G4="金华/温州","金华:"&amp;第27周船期!U17&amp;";   温州:"&amp;第27周船期!T17,G4="苏州/宁波/上海/杭州","宁波:"&amp;第27周船期!W17&amp;";  杭州:"&amp;第27周船期!X17&amp;";  苏州:"&amp;第27周船期!AA17&amp;";  上海:"&amp;第27周船期!AB17,$G$4="郑州","郑州："&amp;第27周船期!S17,$G$4="青岛","青岛："&amp;第27周船期!AE17)</f>
        <v>-</v>
      </c>
      <c r="BR27" s="1969" t="str">
        <f>_xlfn.IFS(BN27="-","-",OR($G$4="深圳/广州/中山/汕头/塘厦",$G$4="长沙"),第27周船期!M17,$G$4="厦门/福州/泉州",第27周船期!Q17,OR(OR(G4="苏州/宁波/上海/杭州",G4="金华/温州"),$G$4="郑州"),第27周船期!Y17,$G$4="青岛",第27周船期!AF17)</f>
        <v>-</v>
      </c>
      <c r="BS27" s="1970" t="str">
        <f>_xlfn.IFS(BN27="-","-",OR($G$4="深圳/广州/中山/汕头/塘厦",$G$4="长沙"),第27周船期!N17,$G$4="厦门/福州/泉州",第27周船期!R17,OR(OR(G4="苏州/宁波/上海/杭州",G4="金华/温州"),$G$4="郑州"),第27周船期!Z17,$G$4="青岛",第27周船期!AG17)</f>
        <v>-</v>
      </c>
      <c r="BT27" s="2106" t="str">
        <f>BI27</f>
        <v>渠道无此仓</v>
      </c>
      <c r="BU27" s="2094" t="str">
        <f>IFERROR(_xlfn.IFS(OR(G4="深圳/广州/中山/汕头/塘厦",G4="长沙"),IFERROR(IF(BN27="-","-",IF(K4="直送",VLOOKUP("*"&amp;I4&amp;"*",'普船（美西）'!#REF!,COLUMN('普船（美西）'!#REF!)-COLUMN('普船（美西）'!#REF!),0),VLOOKUP("*"&amp;I4&amp;"*",'普船（美西）'!C108:AB124,COLUMN('普船（美西）'!#REF!)-COLUMN('普船（美西）'!#REF!),0))),"-"),G4="厦门/福州/泉州",IFERROR(IF(BN27="-","-",IF(K4="直送",VLOOKUP("*"&amp;I4&amp;"*",'普船（美西）'!#REF!,COLUMN('普船（美西）'!#REF!)-COLUMN('普船（美西）'!#REF!),0),VLOOKUP("*"&amp;I4&amp;"*",'普船（美西）'!C108:AB124,COLUMN('普船（美西）'!#REF!)-COLUMN('普船（美西）'!#REF!),0))),"-"),OR(G4="苏州/宁波/上海/杭州",G4="郑州",G4="金华/温州"),IFERROR(IF(BN27="-","-",IF(K4="直送",VLOOKUP("*"&amp;I4&amp;"*",'普船（美西）'!#REF!,COLUMN('普船（美西）'!#REF!)-COLUMN('普船（美西）'!#REF!),0),VLOOKUP("*"&amp;I4&amp;"*",'普船（美西）'!C108:AB124,COLUMN('普船（美西）'!#REF!)-COLUMN('普船（美西）'!#REF!),0))),"-"),G4="青岛",IFERROR(IF(BN27="-","-",IF(K4="直送",VLOOKUP("*"&amp;I4&amp;"*",'普船（美西）'!#REF!,COLUMN('普船（美西）'!#REF!)-COLUMN('普船（美西）'!#REF!),0),VLOOKUP("*"&amp;I4&amp;"*",'普船（美西）'!C108:AB124,COLUMN('普船（美西）'!#REF!)-COLUMN('普船（美西）'!#REF!),0))),"-")),"-")</f>
        <v>-</v>
      </c>
    </row>
    <row r="28" s="1915" customFormat="1" ht="27" customHeight="1" spans="2:73">
      <c r="B28" s="2089"/>
      <c r="C28" s="2095"/>
      <c r="D28" s="2100" t="s">
        <v>476</v>
      </c>
      <c r="E28" s="1953" t="str">
        <f>BN32</f>
        <v>-</v>
      </c>
      <c r="F28" s="1954" t="str">
        <f>BO32</f>
        <v>-</v>
      </c>
      <c r="G28" s="1955" t="str">
        <f>BP32</f>
        <v>-</v>
      </c>
      <c r="H28" s="1956" t="str">
        <f>BU32</f>
        <v>-</v>
      </c>
      <c r="I28" s="1954" t="str">
        <f>BQ32</f>
        <v>-</v>
      </c>
      <c r="J28" s="1957"/>
      <c r="K28" s="1957"/>
      <c r="L28" s="1957"/>
      <c r="M28" s="1958" t="str">
        <f>BR32</f>
        <v>-</v>
      </c>
      <c r="N28" s="1959" t="str">
        <f>BS32</f>
        <v>-</v>
      </c>
      <c r="O28" s="1960" t="str">
        <f>BT32</f>
        <v>渠道无此仓</v>
      </c>
      <c r="P28" s="2107"/>
      <c r="BI28" s="1998" t="e">
        <f>_xlfn.IFS($G$4="义乌集拼仓","此国内仓不收该渠道",COUNTIF('普船（美西）'!#REF!,"*"&amp;I4&amp;"*")=0,"渠道无此仓",K4="直送",IF(COUNTIF('普船（美西）'!#REF!,"*"&amp;I4&amp;"*")=0,"无此仓直送","直送"),K4="拆派",IF(COUNTIF('普船（美西）'!#REF!,"*"&amp;I4&amp;"*")=0,"无此仓拆派","拆派"))</f>
        <v>#REF!</v>
      </c>
      <c r="BK28" s="1962"/>
      <c r="BL28" s="644"/>
      <c r="BM28" s="2102" t="s">
        <v>477</v>
      </c>
      <c r="BN28" s="2103" t="str">
        <f>IFERROR(_xlfn.IFS(AND(K4="直送",J4="不含税：0.5-10CBM之间",G4="深圳/广州/中山/汕头/塘厦"),VLOOKUP("*"&amp;I4&amp;"*",'普船（美西）'!#REF!,COLUMN('普船（美西）'!D1)-COLUMN('普船（美西）'!B1),0),AND(K4="直送",J4="含税：50-1000KG之间",G4="深圳/广州/中山/汕头/塘厦"),VLOOKUP("*"&amp;I4&amp;"*",'普船（美西）'!#REF!,COLUMN('普船（美西）'!E1)-COLUMN('普船（美西）'!B1),0),AND(K4="直送",J4="不含税：大于10CBM",G4="深圳/广州/中山/汕头/塘厦"),VLOOKUP("*"&amp;I4&amp;"*",'普船（美西）'!#REF!,COLUMN('普船（美西）'!F1)-COLUMN('普船（美西）'!B1),0),AND(K4="直送",J4="含税：大于1000KG",G4="深圳/广州/中山/汕头/塘厦"),VLOOKUP("*"&amp;I4&amp;"*",'普船（美西）'!#REF!,COLUMN('普船（美西）'!G1)-COLUMN('普船（美西）'!B1),0),AND(K4="直送",J4="不含税：0.5-10CBM之间",OR(G4="厦门/福州/泉州",G4="长沙")),VLOOKUP("*"&amp;I4&amp;"*",'普船（美西）'!#REF!,COLUMN('普船（美西）'!H1)-COLUMN('普船（美西）'!B1),0),AND(K4="直送",J4="含税：50-1000KG之间",OR(G4="厦门/福州/泉州",G4="长沙")),VLOOKUP("*"&amp;I4&amp;"*",'普船（美西）'!#REF!,COLUMN('普船（美西）'!I1)-COLUMN('普船（美西）'!B1),0),AND(K4="直送",J4="不含税：大于10CBM",OR(G4="厦门/福州/泉州",G4="长沙")),VLOOKUP("*"&amp;I4&amp;"*",'普船（美西）'!#REF!,COLUMN('普船（美西）'!J1)-COLUMN('普船（美西）'!B1),0),AND(K4="直送",J4="含税：大于1000KG",OR(G4="厦门/福州/泉州",G4="长沙")),VLOOKUP("*"&amp;I4&amp;"*",'普船（美西）'!#REF!,COLUMN('普船（美西）'!K1)-COLUMN('普船（美西）'!B1),0),AND(K4="直送",J4="不含税：0.5-10CBM之间",OR(G4="苏州/宁波/上海/杭州",G4="金华/温州")),VLOOKUP("*"&amp;I4&amp;"*",'普船（美西）'!#REF!,COLUMN('普船（美西）'!L1)-COLUMN('普船（美西）'!B1),0),AND(K4="直送",J4="含税：50-1000KG之间",OR(G4="苏州/宁波/上海/杭州",G4="金华/温州")),VLOOKUP("*"&amp;I4&amp;"*",'普船（美西）'!#REF!,COLUMN('普船（美西）'!M1)-COLUMN('普船（美西）'!B1),0),AND(K4="直送",J4="不含税：大于10CBM",OR(G4="苏州/宁波/上海/杭州",G4="金华/温州")),VLOOKUP("*"&amp;I4&amp;"*",'普船（美西）'!#REF!,COLUMN('普船（美西）'!N1)-COLUMN('普船（美西）'!B1),0),AND(K4="直送",J4="含税：大于1000KG",OR(G4="苏州/宁波/上海/杭州",G4="金华/温州")),VLOOKUP("*"&amp;I4&amp;"*",'普船（美西）'!#REF!,COLUMN('普船（美西）'!O1)-COLUMN('普船（美西）'!B1),0),AND(K4="直送",J4="不含税：0.5-10CBM之间",G4="青岛"),VLOOKUP("*"&amp;I4&amp;"*",'普船（美西）'!#REF!,COLUMN('普船（美西）'!P1)-COLUMN('普船（美西）'!B1),0),AND(K4="直送",J4="含税：50-1000KG之间",G4="青岛"),VLOOKUP("*"&amp;I4&amp;"*",'普船（美西）'!#REF!,COLUMN('普船（美西）'!Q1)-COLUMN('普船（美西）'!B1),0),AND(K4="直送",J4="不含税：大于10CBM",G4="青岛"),VLOOKUP("*"&amp;I4&amp;"*",'普船（美西）'!#REF!,COLUMN('普船（美西）'!R1)-COLUMN('普船（美西）'!B1),0),AND(K4="直送",J4="含税：大于1000KG",G4="青岛"),VLOOKUP("*"&amp;I4&amp;"*",'普船（美西）'!#REF!,COLUMN('普船（美西）'!S1)-COLUMN('普船（美西）'!B1),0),AND(K4="直送",J4="不含税：0.5-10CBM之间",G4="郑州"),VLOOKUP("*"&amp;I4&amp;"*",'普船（美西）'!#REF!,COLUMN('普船（美西）'!T1)-COLUMN('普船（美西）'!B1),0),AND(K4="直送",J4="含税：50-1000KG之间",G4="郑州"),VLOOKUP("*"&amp;I4&amp;"*",'普船（美西）'!#REF!,COLUMN('普船（美西）'!U1)-COLUMN('普船（美西）'!B1),0),AND(K4="直送",J4="不含税：大于10CBM",G4="郑州"),VLOOKUP("*"&amp;I4&amp;"*",'普船（美西）'!#REF!,COLUMN('普船（美西）'!V1)-COLUMN('普船（美西）'!B1),0),AND(K4="直送",J4="含税：大于1000KG",G4="郑州"),VLOOKUP("*"&amp;I4&amp;"*",'普船（美西）'!#REF!,COLUMN('普船（美西）'!W1)-COLUMN('普船（美西）'!B1),0),AND(K4="拆派",J4="不含税：0.5-10CBM之间",G4="深圳/广州/中山/汕头/塘厦"),VLOOKUP("*"&amp;I4&amp;"*",'普船（美西）'!#REF!,COLUMN('普船（美西）'!D1)-COLUMN('普船（美西）'!B1),0),AND(K4="拆派",J4="含税：50-1000KG之间",G4="深圳/广州/中山/汕头/塘厦"),VLOOKUP("*"&amp;I4&amp;"*",'普船（美西）'!#REF!,COLUMN('普船（美西）'!E1)-COLUMN('普船（美西）'!B1),0),AND(K4="拆派",J4="不含税：大于10CBM",G4="深圳/广州/中山/汕头/塘厦"),VLOOKUP("*"&amp;I4&amp;"*",'普船（美西）'!#REF!,COLUMN('普船（美西）'!F1)-COLUMN('普船（美西）'!B1),0),AND(K4="拆派",J4="含税：大于1000KG",G4="深圳/广州/中山/汕头/塘厦"),VLOOKUP("*"&amp;I4&amp;"*",'普船（美西）'!#REF!,COLUMN('普船（美西）'!G1)-COLUMN('普船（美西）'!B1),0),AND(K4="拆派",J4="不含税：0.5-10CBM之间",OR(G4="厦门/福州/泉州",G4="长沙")),VLOOKUP("*"&amp;I4&amp;"*",'普船（美西）'!#REF!,COLUMN('普船（美西）'!H1)-COLUMN('普船（美西）'!B1),0),AND(K4="拆派",J4="含税：50-1000KG之间",OR(G4="厦门/福州/泉州",G4="长沙")),VLOOKUP("*"&amp;I4&amp;"*",'普船（美西）'!#REF!,COLUMN('普船（美西）'!I1)-COLUMN('普船（美西）'!B1),0),AND(K4="拆派",J4="不含税：大于10CBM",OR(G4="厦门/福州/泉州",G4="长沙")),VLOOKUP("*"&amp;I4&amp;"*",'普船（美西）'!#REF!,COLUMN('普船（美西）'!J1)-COLUMN('普船（美西）'!B1),0),AND(K4="拆派",J4="含税：大于1000KG",OR(G4="厦门/福州/泉州",G4="长沙")),VLOOKUP("*"&amp;I4&amp;"*",'普船（美西）'!#REF!,COLUMN('普船（美西）'!K1)-COLUMN('普船（美西）'!B1),0),AND(K4="拆派",J4="不含税：0.5-10CBM之间",OR(G4="苏州/宁波/上海/杭州",G4="金华/温州")),VLOOKUP("*"&amp;I4&amp;"*",'普船（美西）'!#REF!,COLUMN('普船（美西）'!L1)-COLUMN('普船（美西）'!B1),0),AND(K4="拆派",J4="含税：50-1000KG之间",OR(G4="苏州/宁波/上海/杭州",G4="金华/温州")),VLOOKUP("*"&amp;I4&amp;"*",'普船（美西）'!#REF!,COLUMN('普船（美西）'!M1)-COLUMN('普船（美西）'!B1),0),AND(K4="拆派",J4="不含税：大于10CBM",OR(G4="苏州/宁波/上海/杭州",G4="金华/温州")),VLOOKUP("*"&amp;I4&amp;"*",'普船（美西）'!#REF!,COLUMN('普船（美西）'!N1)-COLUMN('普船（美西）'!B1),0),AND(K4="拆派",J4="含税：大于1000KG",OR(G4="苏州/宁波/上海/杭州",G4="金华/温州")),VLOOKUP("*"&amp;I4&amp;"*",'普船（美西）'!#REF!,COLUMN('普船（美西）'!O1)-COLUMN('普船（美西）'!B1),0),AND(K4="拆派",J4="不含税：0.5-10CBM之间",G4="青岛"),VLOOKUP("*"&amp;I4&amp;"*",'普船（美西）'!#REF!,COLUMN('普船（美西）'!P1)-COLUMN('普船（美西）'!B1),0),AND(K4="拆派",J4="含税：50-1000KG之间",G4="青岛"),VLOOKUP("*"&amp;I4&amp;"*",'普船（美西）'!#REF!,COLUMN('普船（美西）'!Q1)-COLUMN('普船（美西）'!B1),0),AND(K4="拆派",J4="不含税：大于10CBM",G4="青岛"),VLOOKUP("*"&amp;I4&amp;"*",'普船（美西）'!#REF!,COLUMN('普船（美西）'!R1)-COLUMN('普船（美西）'!B1),0),AND(K4="拆派",J4="含税：大于1000KG",G4="青岛"),VLOOKUP("*"&amp;I4&amp;"*",'普船（美西）'!#REF!,COLUMN('普船（美西）'!S1)-COLUMN('普船（美西）'!B1),0),AND(K4="拆派",J4="不含税：0.5-10CBM之间",G4="郑州"),VLOOKUP("*"&amp;I4&amp;"*",'普船（美西）'!#REF!,COLUMN('普船（美西）'!T1)-COLUMN('普船（美西）'!B1),0),AND(K4="拆派",J4="含税：50-1000KG之间",G4="郑州"),VLOOKUP("*"&amp;I4&amp;"*",'普船（美西）'!#REF!,COLUMN('普船（美西）'!U1)-COLUMN('普船（美西）'!B1),0),AND(K4="拆派",J4="不含税：大于10CBM",G4="郑州"),VLOOKUP("*"&amp;I4&amp;"*",'普船（美西）'!#REF!,COLUMN('普船（美西）'!V1)-COLUMN('普船（美西）'!B1),0),AND(K4="拆派",J4="含税：大于1000KG",G4="郑州"),VLOOKUP("*"&amp;I4&amp;"*",'普船（美西）'!#REF!,COLUMN('普船（美西）'!W1)-COLUMN('普船（美西）'!B1),0)),"-")</f>
        <v>-</v>
      </c>
      <c r="BO28" s="2104" t="str">
        <f>IFERROR(IF(BN28="-","-",IF(K4="直送",VLOOKUP("*"&amp;I4&amp;"*",'普船（美西）'!#REF!,COLUMN('普船（美西）'!AB1)-COLUMN('普船（美西）'!B1),0),VLOOKUP("*"&amp;I4&amp;"*",'普船（美西）'!#REF!,COLUMN('普船（美西）'!AB1)-COLUMN('普船（美西）'!B1),0))),"-")</f>
        <v>-</v>
      </c>
      <c r="BP28" s="2105" t="str">
        <f>IFERROR(IF(BN28="-","-",IF(K4="直送",VLOOKUP("*"&amp;I4&amp;"*",'普船（美西）'!#REF!,COLUMN('普船（美西）'!#REF!)-COLUMN('普船（美西）'!B1),0),VLOOKUP("*"&amp;I4&amp;"*",'普船（美西）'!#REF!,COLUMN('普船（美西）'!#REF!)-COLUMN('普船（美西）'!B1),0))),"-")</f>
        <v>-</v>
      </c>
      <c r="BQ28" s="2029" t="str">
        <f>_xlfn.IFS(BN28="-","-",$G$4="深圳/广州/中山/汕头/塘厦","塘厦:"&amp;第27周船期!#REF!&amp;";   中山:"&amp;第27周船期!#REF!&amp;";   广州:"&amp;第27周船期!#REF!&amp;";   汕头:"&amp;第27周船期!#REF!,$G$4="长沙","长沙："&amp;第27周船期!#REF!,$G$4="厦门/福州/泉州","福州/泉州:"&amp;第27周船期!#REF!&amp;";   厦门:"&amp;第27周船期!#REF!,G4="金华/温州","金华:"&amp;第27周船期!#REF!,G4="苏州/宁波/上海/杭州","宁波:"&amp;第27周船期!#REF!&amp;";  杭州:"&amp;第27周船期!#REF!&amp;";  苏州:"&amp;第27周船期!#REF!&amp;";  上海:"&amp;第27周船期!#REF!,$G$4="郑州","郑州："&amp;第27周船期!#REF!,$G$4="青岛","青岛："&amp;第27周船期!#REF!)</f>
        <v>-</v>
      </c>
      <c r="BR28" s="1969" t="str">
        <f>_xlfn.IFS(BN28="-","-",OR($G$4="深圳/广州/中山/汕头/塘厦",$G$4="长沙"),第27周船期!#REF!,$G$4="厦门/福州/泉州",第27周船期!#REF!,OR(OR(G4="苏州/宁波/上海/杭州",G4="金华/温州"),$G$4="郑州"),第27周船期!#REF!,$G$4="青岛",第27周船期!#REF!)</f>
        <v>-</v>
      </c>
      <c r="BS28" s="1970" t="str">
        <f>_xlfn.IFS(BN28="-","-",OR($G$4="深圳/广州/中山/汕头/塘厦",$G$4="长沙"),第27周船期!#REF!,$G$4="厦门/福州/泉州",第27周船期!#REF!,OR(OR(G4="苏州/宁波/上海/杭州",G4="金华/温州"),$G$4="郑州"),第27周船期!#REF!,$G$4="青岛",第27周船期!#REF!)</f>
        <v>-</v>
      </c>
      <c r="BT28" s="1968" t="e">
        <f>BI28</f>
        <v>#REF!</v>
      </c>
      <c r="BU28" s="2094" t="str">
        <f>IFERROR(_xlfn.IFS(OR(G4="深圳/广州/中山/汕头/塘厦",G4="长沙"),IFERROR(IF(AR58="-","-",IF(K4="直送",VLOOKUP("*"&amp;I4&amp;"*",'普船（美西）'!#REF!,COLUMN('普船（美西）'!X1)-COLUMN('普船（美西）'!B1),0),VLOOKUP("*"&amp;I4&amp;"*",'普船（美西）'!#REF!,COLUMN('普船（美西）'!X1)-COLUMN('普船（美西）'!B1),0))),"-"),G4="厦门/福州/泉州",IFERROR(IF(AR58="-","-",IF(K4="直送",VLOOKUP("*"&amp;I4&amp;"*",'普船（美西）'!#REF!,COLUMN('普船（美西）'!Y1)-COLUMN('普船（美西）'!B1),0),VLOOKUP("*"&amp;I4&amp;"*",'普船（美西）'!#REF!,COLUMN('普船（美西）'!Y1)-COLUMN('普船（美西）'!B1),0))),"-"),OR(G4="苏州/宁波/上海/杭州",G4="郑州",G4="金华/温州"),IFERROR(IF(AR58="-","-",IF(K4="直送",VLOOKUP("*"&amp;I4&amp;"*",'普船（美西）'!#REF!,COLUMN('普船（美西）'!Z1)-COLUMN('普船（美西）'!B1),0),VLOOKUP("*"&amp;I4&amp;"*",'普船（美西）'!#REF!,COLUMN('普船（美西）'!Z1)-COLUMN('普船（美西）'!B1),0))),"-"),G4="青岛",IFERROR(IF(AR58="-","-",IF(K4="直送",VLOOKUP("*"&amp;I4&amp;"*",'普船（美西）'!#REF!,COLUMN('普船（美西）'!AA1)-COLUMN('普船（美西）'!B1),0),VLOOKUP("*"&amp;I4&amp;"*",'普船（美西）'!#REF!,COLUMN('普船（美西）'!AA1)-COLUMN('普船（美西）'!B1),0))),"-")),"-")</f>
        <v>-</v>
      </c>
    </row>
    <row r="29" s="1915" customFormat="1" ht="27" customHeight="1" spans="2:73">
      <c r="B29" s="2089"/>
      <c r="C29" s="2095"/>
      <c r="D29" s="1951" t="s">
        <v>127</v>
      </c>
      <c r="E29" s="1953" t="str">
        <f>BN33</f>
        <v>-</v>
      </c>
      <c r="F29" s="1956" t="str">
        <f>BO33</f>
        <v>-</v>
      </c>
      <c r="G29" s="1956" t="str">
        <f>BP33</f>
        <v>-</v>
      </c>
      <c r="H29" s="2091" t="str">
        <f>BU33</f>
        <v>-</v>
      </c>
      <c r="I29" s="1954" t="str">
        <f>BQ33</f>
        <v>-</v>
      </c>
      <c r="J29" s="1957"/>
      <c r="K29" s="1957"/>
      <c r="L29" s="1957"/>
      <c r="M29" s="1958" t="str">
        <f>BR33</f>
        <v>-</v>
      </c>
      <c r="N29" s="1959" t="str">
        <f>BS33</f>
        <v>-</v>
      </c>
      <c r="O29" s="1960" t="str">
        <f>BT33</f>
        <v>渠道无此仓</v>
      </c>
      <c r="P29" s="1942"/>
      <c r="BI29" s="1998" t="str">
        <f>_xlfn.IFS($G$4="义乌集拼仓","此国内仓不收该渠道",COUNTIF('普船（美中）'!C6:C18,"*"&amp;I4&amp;"*")=0,"渠道无此仓",K4="直送",IF(COUNTIF('普船（美中）'!#REF!,"*"&amp;I4&amp;"*")=0,"无此仓直送","直送"),K4="拆派",IF(COUNTIF('普船（美中）'!C6:C18,"*"&amp;I4&amp;"*")=0,"无此仓拆派","拆派"))</f>
        <v>渠道无此仓</v>
      </c>
      <c r="BK29" s="1962"/>
      <c r="BL29" s="644"/>
      <c r="BM29" s="2108" t="s">
        <v>132</v>
      </c>
      <c r="BN29" s="2103" t="str">
        <f>IFERROR(_xlfn.IFS(AND(K4="拆派",J4="不含税：0.5-10CBM之间",G4="深圳/广州/中山/汕头/塘厦"),VLOOKUP("*"&amp;I4&amp;"*",'普船（美中）'!C6:D18,COLUMN('普船（美中）'!D1)-COLUMN('普船（美中）'!B1),0),AND(K4="拆派",J4="含税：50-1000KG之间",G4="深圳/广州/中山/汕头/塘厦"),VLOOKUP("*"&amp;I4&amp;"*",'普船（美中）'!C6:E18,COLUMN('普船（美中）'!E1)-COLUMN('普船（美中）'!B1),0),AND(K4="拆派",J4="不含税：大于10CBM",G4="深圳/广州/中山/汕头/塘厦"),VLOOKUP("*"&amp;I4&amp;"*",'普船（美中）'!C6:F18,COLUMN('普船（美中）'!F1)-COLUMN('普船（美中）'!B1),0),AND(K4="拆派",J4="含税：大于1000KG",G4="深圳/广州/中山/汕头/塘厦"),VLOOKUP("*"&amp;I4&amp;"*",'普船（美中）'!C6:G18,COLUMN('普船（美中）'!G1)-COLUMN('普船（美中）'!B1),0),AND(K4="拆派",J4="不含税：0.5-10CBM之间",OR(G4="厦门/福州/泉州",G4="长沙")),VLOOKUP("*"&amp;I4&amp;"*",'普船（美中）'!C6:H18,COLUMN('普船（美中）'!H1)-COLUMN('普船（美中）'!B1),0),AND(K4="拆派",J4="含税：50-1000KG之间",OR(G4="厦门/福州/泉州",G4="长沙")),VLOOKUP("*"&amp;I4&amp;"*",'普船（美中）'!C6:I18,COLUMN('普船（美中）'!I1)-COLUMN('普船（美中）'!B1),0),AND(K4="拆派",J4="不含税：大于10CBM",OR(G4="厦门/福州/泉州",G4="长沙")),VLOOKUP("*"&amp;I4&amp;"*",'普船（美中）'!C6:J18,COLUMN('普船（美中）'!J1)-COLUMN('普船（美中）'!B1),0),AND(K4="拆派",J4="含税：大于1000KG",OR(G4="厦门/福州/泉州",G4="长沙")),VLOOKUP("*"&amp;I4&amp;"*",'普船（美中）'!C6:K18,COLUMN('普船（美中）'!K1)-COLUMN('普船（美中）'!B1),0),AND(K4="拆派",J4="不含税：0.5-10CBM之间",OR(G4="苏州/宁波/上海/杭州",G4="金华/温州")),VLOOKUP("*"&amp;I4&amp;"*",'普船（美中）'!C6:L18,COLUMN('普船（美中）'!L1)-COLUMN('普船（美中）'!B1),0),AND(K4="拆派",J4="含税：50-1000KG之间",OR(G4="苏州/宁波/上海/杭州",G4="金华/温州")),VLOOKUP("*"&amp;I4&amp;"*",'普船（美中）'!C6:M18,COLUMN('普船（美中）'!M1)-COLUMN('普船（美中）'!B1),0),AND(K4="拆派",J4="不含税：大于10CBM",OR(G4="苏州/宁波/上海/杭州",G4="金华/温州")),VLOOKUP("*"&amp;I4&amp;"*",'普船（美中）'!C6:N18,COLUMN('普船（美中）'!N1)-COLUMN('普船（美中）'!B1),0),AND(K4="拆派",J4="含税：大于1000KG",OR(G4="苏州/宁波/上海/杭州",G4="金华/温州")),VLOOKUP("*"&amp;I4&amp;"*",'普船（美中）'!C6:O18,COLUMN('普船（美中）'!O1)-COLUMN('普船（美中）'!B1),0),AND(K4="拆派",J4="不含税：0.5-10CBM之间",OR(G4="青岛",G4="郑州")),VLOOKUP("*"&amp;I4&amp;"*",'普船（美中）'!C6:P18,COLUMN('普船（美中）'!P1)-COLUMN('普船（美中）'!B1),0),AND(K4="拆派",J4="含税：50-1000KG之间",OR(G4="青岛",G4="郑州")),VLOOKUP("*"&amp;I4&amp;"*",'普船（美中）'!C6:Q18,COLUMN('普船（美中）'!Q1)-COLUMN('普船（美中）'!B1),0),AND(K4="拆派",J4="不含税：大于10CBM",OR(G4="青岛",G4="郑州")),VLOOKUP("*"&amp;I4&amp;"*",'普船（美中）'!C6:R18,COLUMN('普船（美中）'!R1)-COLUMN('普船（美中）'!B1),0),AND(K4="拆派",J4="含税：大于1000KG",OR(G4="青岛",G4="郑州")),VLOOKUP("*"&amp;I4&amp;"*",'普船（美中）'!C6:S18,COLUMN('普船（美中）'!S1)-COLUMN('普船（美中）'!B1),0),AND(K4="直送",J4="不含税：0.5-10CBM之间",G4="深圳/广州/中山/汕头/塘厦"),VLOOKUP("*"&amp;I4&amp;"*",'普船（美中）'!#REF!,COLUMN('普船（美中）'!D1)-COLUMN('普船（美中）'!B1),0),AND(K4="直送",J4="含税：50-1000KG之间",G4="深圳/广州/中山/汕头/塘厦"),VLOOKUP("*"&amp;I4&amp;"*",'普船（美中）'!#REF!,COLUMN('普船（美中）'!E1)-COLUMN('普船（美中）'!B1),0),AND(K4="直送",J4="不含税：大于10CBM",G4="深圳/广州/中山/汕头/塘厦"),VLOOKUP("*"&amp;I4&amp;"*",'普船（美中）'!#REF!,COLUMN('普船（美中）'!F1)-COLUMN('普船（美中）'!B1),0),AND(K4="直送",J4="含税：大于1000KG",G4="深圳/广州/中山/汕头/塘厦"),VLOOKUP("*"&amp;I4&amp;"*",'普船（美中）'!#REF!,COLUMN('普船（美中）'!G1)-COLUMN('普船（美中）'!B1),0),AND(K4="直送",J4="不含税：0.5-10CBM之间",OR(G4="厦门/福州/泉州",G4="长沙")),VLOOKUP("*"&amp;I4&amp;"*",'普船（美中）'!#REF!,COLUMN('普船（美中）'!H1)-COLUMN('普船（美中）'!B1),0),AND(K4="直送",J4="含税：50-1000KG之间",OR(G4="厦门/福州/泉州",G4="长沙")),VLOOKUP("*"&amp;I4&amp;"*",'普船（美中）'!#REF!,COLUMN('普船（美中）'!I1)-COLUMN('普船（美中）'!B1),0),AND(K4="直送",J4="不含税：大于10CBM",OR(G4="厦门/福州/泉州",G4="长沙")),VLOOKUP("*"&amp;I4&amp;"*",'普船（美中）'!#REF!,COLUMN('普船（美中）'!J1)-COLUMN('普船（美中）'!B1),0),AND(K4="直送",J4="含税：大于1000KG",OR(G4="厦门/福州/泉州",G4="长沙")),VLOOKUP("*"&amp;I4&amp;"*",'普船（美中）'!#REF!,COLUMN('普船（美中）'!K1)-COLUMN('普船（美中）'!B1),0),AND(K4="直送",J4="不含税：0.5-10CBM之间",OR(G4="苏州/宁波/上海/杭州",G4="金华/温州")),VLOOKUP("*"&amp;I4&amp;"*",'普船（美中）'!#REF!,COLUMN('普船（美中）'!L1)-COLUMN('普船（美中）'!B1),0),AND(K4="直送",J4="含税：50-1000KG之间",OR(G4="苏州/宁波/上海/杭州",G4="金华/温州")),VLOOKUP("*"&amp;I4&amp;"*",'普船（美中）'!#REF!,COLUMN('普船（美中）'!M1)-COLUMN('普船（美中）'!B1),0),AND(K4="直送",J4="不含税：大于10CBM",OR(G4="苏州/宁波/上海/杭州",G4="金华/温州")),VLOOKUP("*"&amp;I4&amp;"*",'普船（美中）'!#REF!,COLUMN('普船（美中）'!N1)-COLUMN('普船（美中）'!B1),0),AND(K4="直送",J4="含税：大于1000KG",OR(G4="苏州/宁波/上海/杭州",G4="金华/温州")),VLOOKUP("*"&amp;I4&amp;"*",'普船（美中）'!#REF!,COLUMN('普船（美中）'!O1)-COLUMN('普船（美中）'!B1),0),AND(K4="直送",J4="不含税：0.5-10CBM之间",OR(G4="青岛",G4="郑州")),VLOOKUP("*"&amp;I4&amp;"*",'普船（美中）'!#REF!,COLUMN('普船（美中）'!P1)-COLUMN('普船（美中）'!B1),0),AND(K4="直送",J4="含税：50-1000KG之间",OR(G4="青岛",G4="郑州")),VLOOKUP("*"&amp;I4&amp;"*",'普船（美中）'!#REF!,COLUMN('普船（美中）'!Q1)-COLUMN('普船（美中）'!B1),0),AND(K4="直送",J4="不含税：大于10CBM",OR(G4="青岛",G4="郑州")),VLOOKUP("*"&amp;I4&amp;"*",'普船（美中）'!#REF!,COLUMN('普船（美中）'!R1)-COLUMN('普船（美中）'!B1),0),AND(K4="直送",J4="含税：大于1000KG",OR(G4="青岛",G4="郑州")),VLOOKUP("*"&amp;I4&amp;"*",'普船（美中）'!#REF!,COLUMN('普船（美中）'!S1)-COLUMN('普船（美中）'!B1),0)),"-")</f>
        <v>-</v>
      </c>
      <c r="BO29" s="2104" t="str">
        <f>IFERROR(IF(BN29="-","-",IF(K4="直送",VLOOKUP("*"&amp;I4&amp;"*",'普船（美中）'!#REF!,COLUMN('普船（美中）'!X1)-COLUMN('普船（美中）'!B1),0),VLOOKUP("*"&amp;I4&amp;"*",'普船（美中）'!C6:X18,COLUMN('普船（美中）'!X1)-COLUMN('普船（美中）'!B1),0))),"-")</f>
        <v>-</v>
      </c>
      <c r="BP29" s="2105" t="str">
        <f>IFERROR(IF(BN29="-","-",IF(K4="直送",VLOOKUP("*"&amp;I4&amp;"*",'普船（美中）'!#REF!,COLUMN('普船（美中）'!#REF!)-COLUMN('普船（美中）'!B1),0),VLOOKUP("*"&amp;I4&amp;"*",'普船（美中）'!C6:X18,COLUMN('普船（美中）'!#REF!)-COLUMN('普船（美中）'!B1),0))),"-")</f>
        <v>-</v>
      </c>
      <c r="BQ29" s="2029" t="str">
        <f>_xlfn.IFS(BN29="-","-",$G$4="深圳/广州/中山/汕头/塘厦","塘厦:"&amp;第27周船期!G25&amp;";   中山:"&amp;第27周船期!I25&amp;";   广州:"&amp;第27周船期!J25&amp;";   汕头:"&amp;第27周船期!K25,$G$4="长沙","长沙："&amp;第27周船期!L25,$G$4="厦门/福州/泉州","福州/泉州:"&amp;第27周船期!O25&amp;";   厦门:"&amp;第27周船期!P25,G4="金华/温州","金华:"&amp;第27周船期!U25&amp;";   温州:"&amp;第27周船期!T25,G4="苏州/宁波/上海/杭州","宁波:"&amp;第27周船期!W25&amp;";  杭州:"&amp;第27周船期!X25&amp;";  苏州:"&amp;第27周船期!AA25&amp;";  上海:"&amp;第27周船期!AB25,$G$4="郑州","郑州："&amp;第27周船期!S25,$G$4="青岛","青岛："&amp;第27周船期!AE25)</f>
        <v>-</v>
      </c>
      <c r="BR29" s="1969" t="str">
        <f>_xlfn.IFS(BN29="-","-",OR($G$4="深圳/广州/中山/汕头/塘厦",$G$4="长沙"),第27周船期!M25,$G$4="厦门/福州/泉州",第27周船期!Q25,OR(OR(G4="苏州/宁波/上海/杭州",G4="金华/温州"),$G$4="郑州"),第27周船期!Y25,$G$4="青岛",第27周船期!AF25)</f>
        <v>-</v>
      </c>
      <c r="BS29" s="1970" t="str">
        <f>_xlfn.IFS(BN29="-","-",OR($G$4="深圳/广州/中山/汕头/塘厦",$G$4="长沙"),第27周船期!N25,$G$4="厦门/福州/泉州",第27周船期!R25,OR(OR(G4="苏州/宁波/上海/杭州",G4="金华/温州"),$G$4="郑州"),第27周船期!Z25,$G$4="青岛",第27周船期!AG25)</f>
        <v>-</v>
      </c>
      <c r="BT29" s="1968" t="str">
        <f>BI29</f>
        <v>渠道无此仓</v>
      </c>
      <c r="BU29" s="2094" t="str">
        <f>IFERROR(_xlfn.IFS(OR(G4="深圳/广州/中山/汕头/塘厦",G4="长沙"),IFERROR(IF(BN29="-","-",IF(K4="直送",VLOOKUP("*"&amp;I4&amp;"*",'普船（美中）'!#REF!,COLUMN('普船（美中）'!T1)-COLUMN('普船（美中）'!B1),0),VLOOKUP("*"&amp;I4&amp;"*",'普船（美中）'!C6:X18,COLUMN('普船（美中）'!T1)-COLUMN('普船（美中）'!B1),0))),"-"),G4="厦门/福州/泉州",IFERROR(IF(BN29="-","-",IF(K4="直送",VLOOKUP("*"&amp;I4&amp;"*",'普船（美中）'!#REF!,COLUMN('普船（美中）'!U1)-COLUMN('普船（美中）'!B1),0),VLOOKUP("*"&amp;I4&amp;"*",'普船（美中）'!C6:X18,COLUMN('普船（美中）'!U1)-COLUMN('普船（美中）'!B1),0))),"-"),OR(G4="苏州/宁波/上海/杭州",G4="郑州",G4="金华/温州"),IFERROR(IF(BN29="-","-",IF(K4="直送",VLOOKUP("*"&amp;I4&amp;"*",'普船（美中）'!#REF!,COLUMN('普船（美中）'!V1)-COLUMN('普船（美中）'!B1),0),VLOOKUP("*"&amp;I4&amp;"*",'普船（美中）'!C6:X18,COLUMN('普船（美中）'!V1)-COLUMN('普船（美中）'!B1),0))),"-"),G4="青岛",IFERROR(IF(BN29="-","-",IF(K4="直送",VLOOKUP("*"&amp;I4&amp;"*",'普船（美中）'!#REF!,COLUMN('普船（美中）'!W1)-COLUMN('普船（美中）'!B1),0),VLOOKUP("*"&amp;I4&amp;"*",'普船（美中）'!C6:X18,COLUMN('普船（美中）'!W1)-COLUMN('普船（美中）'!B1),0))),"-")),"-")</f>
        <v>-</v>
      </c>
    </row>
    <row r="30" s="1915" customFormat="1" ht="27" customHeight="1" spans="2:73">
      <c r="B30" s="2089"/>
      <c r="C30" s="2095"/>
      <c r="D30" s="1971"/>
      <c r="E30" s="2096"/>
      <c r="F30" s="2096"/>
      <c r="G30" s="2096"/>
      <c r="H30" s="1956"/>
      <c r="I30" s="1954" t="str">
        <f>BQ34</f>
        <v>-</v>
      </c>
      <c r="J30" s="1957"/>
      <c r="K30" s="1957"/>
      <c r="L30" s="1957"/>
      <c r="M30" s="1958" t="str">
        <f>BR34</f>
        <v>-</v>
      </c>
      <c r="N30" s="1959" t="str">
        <f>BS34</f>
        <v>-</v>
      </c>
      <c r="O30" s="2097"/>
      <c r="P30" s="1942"/>
      <c r="BI30" s="1998"/>
      <c r="BK30" s="1962"/>
      <c r="BL30" s="644"/>
      <c r="BM30" s="2108"/>
      <c r="BN30" s="2103"/>
      <c r="BO30" s="2104"/>
      <c r="BP30" s="2105"/>
      <c r="BQ30" s="2029"/>
      <c r="BR30" s="1969"/>
      <c r="BS30" s="1970"/>
      <c r="BT30" s="1968"/>
      <c r="BU30" s="2094"/>
    </row>
    <row r="31" s="1915" customFormat="1" ht="27" customHeight="1" spans="2:73">
      <c r="B31" s="2089"/>
      <c r="C31" s="2095"/>
      <c r="D31" s="2100" t="s">
        <v>128</v>
      </c>
      <c r="E31" s="1953" t="str">
        <f>BN35</f>
        <v>-</v>
      </c>
      <c r="F31" s="1954" t="str">
        <f>BO35</f>
        <v>-</v>
      </c>
      <c r="G31" s="1955" t="str">
        <f>BP35</f>
        <v>-</v>
      </c>
      <c r="H31" s="1956" t="str">
        <f>BU35</f>
        <v>-</v>
      </c>
      <c r="I31" s="1954" t="str">
        <f>BQ35</f>
        <v>-</v>
      </c>
      <c r="J31" s="1957"/>
      <c r="K31" s="1957"/>
      <c r="L31" s="1957"/>
      <c r="M31" s="1958" t="str">
        <f>BR35</f>
        <v>-</v>
      </c>
      <c r="N31" s="1959" t="str">
        <f>BS35</f>
        <v>-</v>
      </c>
      <c r="O31" s="1960" t="str">
        <f>BT35</f>
        <v>渠道无此仓</v>
      </c>
      <c r="P31" s="1942"/>
      <c r="BI31" s="1998" t="str">
        <f>_xlfn.IFS(K4="直送",IF(COUNTIF('普船（美中）'!#REF!,"*"&amp;I4&amp;"*")=0,"无此仓直送","直送"),$G$4="义乌集拼仓","此国内仓不收该渠道",COUNTIF('达拉斯专线-拆派（固定价）'!C:C,"*"&amp;I4&amp;"*")=0,"渠道无此仓",K4="拆派",IF(COUNTIF('达拉斯专线-拆派（固定价）'!C:C,"*"&amp;I4&amp;"*")=0,"无此仓拆派","拆派"))</f>
        <v>渠道无此仓</v>
      </c>
      <c r="BK31" s="1962"/>
      <c r="BL31" s="644"/>
      <c r="BM31" s="2108" t="s">
        <v>131</v>
      </c>
      <c r="BN31" s="2103" t="str">
        <f>IFERROR(_xlfn.IFS(AND(K4="拆派",COUNTIF('达拉斯专线-拆派（固定价）'!$C$5:$C$15,I4)=1,OR(J4="不含税：0.5-10CBM之间",J4="不含税：大于10CBM")),'达拉斯专线-拆派（固定价）'!$D$5,AND(K4="拆派",COUNTIF('达拉斯专线-拆派（固定价）'!$C$5:$C$15,I4)=1,OR(J4="含税：50-1000KG之间",J4="含税：大于1000KG")),'达拉斯专线-拆派（固定价）'!$E$5,AND(K4="拆派",J4="不含税：0.5-10CBM之间",G4="深圳/广州/中山/汕头/塘厦"),VLOOKUP("*"&amp;I4&amp;"*",'普船（美中）'!#REF!,COLUMN('普船（美中）'!D1)-COLUMN('普船（美中）'!B1),0),AND(K4="拆派",J4="含税：50-1000KG之间",G4="深圳/广州/中山/汕头/塘厦"),VLOOKUP("*"&amp;I4&amp;"*",'普船（美中）'!#REF!,COLUMN('普船（美中）'!E1)-COLUMN('普船（美中）'!B1),0),AND(K4="拆派",J4="不含税：大于10CBM",G4="深圳/广州/中山/汕头/塘厦"),VLOOKUP("*"&amp;I4&amp;"*",'普船（美中）'!#REF!,COLUMN('普船（美中）'!F1)-COLUMN('普船（美中）'!B1),0),AND(K4="拆派",J4="含税：大于1000KG",G4="深圳/广州/中山/汕头/塘厦"),VLOOKUP("*"&amp;I4&amp;"*",'普船（美中）'!#REF!,COLUMN('普船（美中）'!G1)-COLUMN('普船（美中）'!B1),0),AND(K4="拆派",J4="不含税：0.5-10CBM之间",OR(G4="厦门/福州/泉州",G4="长沙")),VLOOKUP("*"&amp;I4&amp;"*",'普船（美中）'!#REF!,COLUMN('普船（美中）'!H1)-COLUMN('普船（美中）'!B1),0),AND(K4="拆派",J4="含税：50-1000KG之间",OR(G4="厦门/福州/泉州",G4="长沙")),VLOOKUP("*"&amp;I4&amp;"*",'普船（美中）'!#REF!,COLUMN('普船（美中）'!I1)-COLUMN('普船（美中）'!B1),0),AND(K4="拆派",J4="不含税：大于10CBM",OR(G4="厦门/福州/泉州",G4="长沙")),VLOOKUP("*"&amp;I4&amp;"*",'普船（美中）'!#REF!,COLUMN('普船（美中）'!J1)-COLUMN('普船（美中）'!B1),0),AND(K4="拆派",J4="含税：大于1000KG",OR(G4="厦门/福州/泉州",G4="长沙")),VLOOKUP("*"&amp;I4&amp;"*",'普船（美中）'!#REF!,COLUMN('普船（美中）'!K1)-COLUMN('普船（美中）'!B1),0),AND(K4="拆派",J4="不含税：0.5-10CBM之间",OR(G4="苏州/宁波/上海/杭州",G4="金华/温州")),VLOOKUP("*"&amp;I4&amp;"*",'普船（美中）'!#REF!,COLUMN('普船（美中）'!L1)-COLUMN('普船（美中）'!B1),0),AND(K4="拆派",J4="含税：50-1000KG之间",OR(G4="苏州/宁波/上海/杭州",G4="金华/温州")),VLOOKUP("*"&amp;I4&amp;"*",'普船（美中）'!#REF!,COLUMN('普船（美中）'!M1)-COLUMN('普船（美中）'!B1),0),AND(K4="拆派",J4="不含税：大于10CBM",OR(G4="苏州/宁波/上海/杭州",G4="金华/温州")),VLOOKUP("*"&amp;I4&amp;"*",'普船（美中）'!#REF!,COLUMN('普船（美中）'!N1)-COLUMN('普船（美中）'!B1),0),AND(K4="拆派",J4="含税：大于1000KG",OR(G4="苏州/宁波/上海/杭州",G4="金华/温州")),VLOOKUP("*"&amp;I4&amp;"*",'普船（美中）'!#REF!,COLUMN('普船（美中）'!O1)-COLUMN('普船（美中）'!B1),0),AND(K4="拆派",J4="不含税：0.5-10CBM之间",OR(G4="青岛",G4="郑州")),VLOOKUP("*"&amp;I4&amp;"*",'普船（美中）'!#REF!,COLUMN('普船（美中）'!P1)-COLUMN('普船（美中）'!B1),0),AND(K4="拆派",J4="含税：50-1000KG之间",OR(G4="青岛",G4="郑州")),VLOOKUP("*"&amp;I4&amp;"*",'普船（美中）'!#REF!,COLUMN('普船（美中）'!Q1)-COLUMN('普船（美中）'!B1),0),AND(K4="拆派",J4="不含税：大于10CBM",OR(G4="青岛",G4="郑州")),VLOOKUP("*"&amp;I4&amp;"*",'普船（美中）'!#REF!,COLUMN('普船（美中）'!R1)-COLUMN('普船（美中）'!B1),0),AND(K4="拆派",J4="含税：大于1000KG",OR(G4="青岛",G4="郑州")),VLOOKUP("*"&amp;I4&amp;"*",'普船（美中）'!#REF!,COLUMN('普船（美中）'!S2)-COLUMN('普船（美中）'!B1),0),AND(K4="直送",J4="不含税：0.5-10CBM之间",G4="深圳/广州/中山/汕头/塘厦"),VLOOKUP("*"&amp;I4&amp;"*",'普船（美中）'!#REF!,COLUMN('普船（美中）'!D1)-COLUMN('普船（美中）'!B1),0),AND(K4="直送",J4="含税：50-1000KG之间",G4="深圳/广州/中山/汕头/塘厦"),VLOOKUP("*"&amp;I4&amp;"*",'普船（美中）'!#REF!,COLUMN('普船（美中）'!E1)-COLUMN('普船（美中）'!B1),0),AND(K4="直送",J4="不含税：大于10CBM",G4="深圳/广州/中山/汕头/塘厦"),VLOOKUP("*"&amp;I4&amp;"*",'普船（美中）'!#REF!,COLUMN('普船（美中）'!F1)-COLUMN('普船（美中）'!B1),0),AND(K4="直送",J4="含税：大于1000KG",G4="深圳/广州/中山/汕头/塘厦"),VLOOKUP("*"&amp;I4&amp;"*",'普船（美中）'!#REF!,COLUMN('普船（美中）'!G1)-COLUMN('普船（美中）'!B1),0),AND(K4="直送",J4="不含税：0.5-10CBM之间",OR(G4="厦门/福州/泉州",G4="长沙")),VLOOKUP("*"&amp;I4&amp;"*",'普船（美中）'!#REF!,COLUMN('普船（美中）'!H1)-COLUMN('普船（美中）'!B1),0),AND(K4="直送",J4="含税：50-1000KG之间",OR(G4="厦门/福州/泉州",G4="长沙")),VLOOKUP("*"&amp;I4&amp;"*",'普船（美中）'!#REF!,COLUMN('普船（美中）'!I1)-COLUMN('普船（美中）'!B1),0),AND(K4="直送",J4="不含税：大于10CBM",OR(G4="厦门/福州/泉州",G4="长沙")),VLOOKUP("*"&amp;I4&amp;"*",'普船（美中）'!#REF!,COLUMN('普船（美中）'!J1)-COLUMN('普船（美中）'!B1),0),AND(K4="直送",J4="含税：大于1000KG",OR(G4="厦门/福州/泉州",G4="长沙")),VLOOKUP("*"&amp;I4&amp;"*",'普船（美中）'!#REF!,COLUMN('普船（美中）'!K1)-COLUMN('普船（美中）'!B1),0),AND(K4="直送",J4="不含税：0.5-10CBM之间",OR(G4="苏州/宁波/上海/杭州",G4="金华/温州")),VLOOKUP("*"&amp;I4&amp;"*",'普船（美中）'!#REF!,COLUMN('普船（美中）'!L1)-COLUMN('普船（美中）'!B1),0),AND(K4="直送",J4="含税：50-1000KG之间",OR(G4="苏州/宁波/上海/杭州",G4="金华/温州")),VLOOKUP("*"&amp;I4&amp;"*",'普船（美中）'!#REF!,COLUMN('普船（美中）'!M1)-COLUMN('普船（美中）'!B1),0),AND(K4="直送",J4="不含税：大于10CBM",OR(G4="苏州/宁波/上海/杭州",G4="金华/温州")),VLOOKUP("*"&amp;I4&amp;"*",'普船（美中）'!#REF!,COLUMN('普船（美中）'!N1)-COLUMN('普船（美中）'!B1),0),AND(K4="直送",J4="含税：大于1000KG",OR(G4="苏州/宁波/上海/杭州",G4="金华/温州")),VLOOKUP("*"&amp;I4&amp;"*",'普船（美中）'!#REF!,COLUMN('普船（美中）'!O1)-COLUMN('普船（美中）'!B1),0),AND(K4="直送",J4="不含税：0.5-10CBM之间",OR(G4="青岛",G4="郑州")),VLOOKUP("*"&amp;I4&amp;"*",'普船（美中）'!#REF!,COLUMN('普船（美中）'!P1)-COLUMN('普船（美中）'!B1),0),AND(K4="直送",J4="含税：50-1000KG之间",OR(G4="青岛",G4="郑州")),VLOOKUP("*"&amp;I4&amp;"*",'普船（美中）'!#REF!,COLUMN('普船（美中）'!Q1)-COLUMN('普船（美中）'!B1),0),AND(K4="直送",J4="不含税：大于10CBM",OR(G4="青岛",G4="郑州")),VLOOKUP("*"&amp;I4&amp;"*",'普船（美中）'!#REF!,COLUMN('普船（美中）'!R1)-COLUMN('普船（美中）'!B1),0),AND(K4="直送",J4="含税：大于1000KG",OR(G4="青岛",G4="郑州")),VLOOKUP("*"&amp;I4&amp;"*",'普船（美中）'!#REF!,COLUMN('普船（美中）'!S2)-COLUMN('普船（美中）'!B1),0)),"-")</f>
        <v>-</v>
      </c>
      <c r="BO31" s="2104" t="str">
        <f>IFERROR(IF(BN31="-","-",IF(K4="直送",VLOOKUP("*"&amp;I4&amp;"*",'普船（美中）'!#REF!,COLUMN('普船（美中）'!X1)-COLUMN('普船（美中）'!B1),0),VLOOKUP("*"&amp;I4&amp;"*",'达拉斯专线-拆派（固定价）'!$C:$X,COLUMN('普船（美中）'!X1)-COLUMN('普船（美中）'!B1),0))),"-")</f>
        <v>-</v>
      </c>
      <c r="BP31" s="2105" t="str">
        <f>IFERROR(IF(BN31="-","-",IF(K4="直送",VLOOKUP("*"&amp;I4&amp;"*",'普船（美中）'!#REF!,COLUMN('普船（美中）'!#REF!)-COLUMN('普船（美中）'!B1),0),VLOOKUP("*"&amp;I4&amp;"*",'普船（美中）'!#REF!,COLUMN('普船（美中）'!#REF!)-COLUMN('普船（美中）'!B1),0))),"-")</f>
        <v>-</v>
      </c>
      <c r="BQ31" s="2029" t="str">
        <f>_xlfn.IFS(BN31="-","-",$G$4="深圳/广州/中山/汕头/塘厦","凤岗:"&amp;第27周船期!G24&amp;";   中山:"&amp;第27周船期!I24&amp;";   广州:"&amp;第27周船期!J24&amp;";   汕头:"&amp;第27周船期!K24,$G$4="长沙","长沙："&amp;第27周船期!L24,$G$4="厦门/福州/泉州","福州/泉州:"&amp;第27周船期!O24&amp;";   厦门:"&amp;第27周船期!P24,G4="金华/温州","金华:"&amp;第27周船期!U24&amp;";   温州:"&amp;第27周船期!T24,G4="苏州/宁波/上海/杭州","宁波:"&amp;第27周船期!W24&amp;";  杭州:"&amp;第27周船期!X24&amp;";  苏州:"&amp;第27周船期!AA24&amp;";  上海:"&amp;第27周船期!AB24,$G$4="郑州","郑州："&amp;第27周船期!S24,$G$4="青岛","青岛："&amp;第27周船期!AE24)</f>
        <v>-</v>
      </c>
      <c r="BR31" s="1969" t="str">
        <f>_xlfn.IFS(BN31="-","-",OR($G$4="深圳/广州/中山/汕头/塘厦",$G$4="长沙"),第27周船期!M24,$G$4="厦门/福州/泉州",第27周船期!Q24,OR(OR(G4="苏州/宁波/上海/杭州",G4="金华/温州"),$G$4="郑州"),第27周船期!Y24,$G$4="青岛",第27周船期!AF24)</f>
        <v>-</v>
      </c>
      <c r="BS31" s="1970" t="str">
        <f>_xlfn.IFS(BN31="-","-",OR($G$4="深圳/广州/中山/汕头/塘厦",$G$4="长沙"),第27周船期!N24,$G$4="厦门/福州/泉州",第27周船期!R24,OR(OR(G4="苏州/宁波/上海/杭州",G4="金华/温州"),$G$4="郑州"),第27周船期!Z24,$G$4="青岛",第27周船期!AG24)</f>
        <v>-</v>
      </c>
      <c r="BT31" s="1968" t="str">
        <f>BI31</f>
        <v>渠道无此仓</v>
      </c>
      <c r="BU31" s="2094" t="str">
        <f>IFERROR(_xlfn.IFS(OR(G4="深圳/广州/中山/汕头/塘厦",G4="长沙"),IFERROR(IF(AR62="-","-",IF(K4="直送",VLOOKUP("*"&amp;I4&amp;"*",'普船（美中）'!#REF!,COLUMN('普船（美中）'!T1)-COLUMN('普船（美中）'!B1),0),VLOOKUP("*"&amp;I4&amp;"*",'达拉斯专线-拆派（固定价）'!$C:$T,COLUMN('普船（美中）'!T1)-COLUMN('普船（美中）'!B1),0))),"-"),G4="厦门/福州/泉州",IFERROR(IF(AR62="-","-",IF(K4="直送",VLOOKUP("*"&amp;I4&amp;"*",'普船（美中）'!#REF!,COLUMN('普船（美中）'!U1)-COLUMN('普船（美中）'!B1),0),VLOOKUP("*"&amp;I4&amp;"*",'达拉斯专线-拆派（固定价）'!$C:$U,COLUMN('普船（美中）'!U1)-COLUMN('普船（美中）'!B1),0))),"-"),OR(G4="苏州/宁波/上海/杭州",G4="郑州",G4="金华/温州"),IFERROR(IF(AR62="-","-",IF(K4="直送",VLOOKUP("*"&amp;I4&amp;"*",'普船（美中）'!#REF!,COLUMN('普船（美中）'!V1)-COLUMN('普船（美中）'!B1),0),VLOOKUP("*"&amp;I4&amp;"*",'达拉斯专线-拆派（固定价）'!$C:$V,COLUMN('普船（美中）'!V1)-COLUMN('普船（美中）'!B1),0))),"-"),G4="青岛",IFERROR(IF(AR62="-","-",IF(K4="直送",VLOOKUP("*"&amp;I4&amp;"*",'普船（美中）'!#REF!,COLUMN('普船（美中）'!W1)-COLUMN('普船（美中）'!B1),0),VLOOKUP("*"&amp;I4&amp;"*",'达拉斯专线-拆派（固定价）'!$C:$W,COLUMN('普船（美中）'!W1)-COLUMN('普船（美中）'!B1),0))),"-")),"-")</f>
        <v>-</v>
      </c>
    </row>
    <row r="32" s="1915" customFormat="1" ht="27" customHeight="1" spans="2:73">
      <c r="B32" s="2109"/>
      <c r="C32" s="1918"/>
      <c r="D32" s="1918"/>
      <c r="E32" s="1942"/>
      <c r="F32" s="1942"/>
      <c r="G32" s="1942"/>
      <c r="H32" s="2110"/>
      <c r="I32" s="1942"/>
      <c r="J32" s="1942"/>
      <c r="K32" s="1942"/>
      <c r="L32" s="1942"/>
      <c r="M32" s="2111"/>
      <c r="N32" s="1942"/>
      <c r="O32" s="1942"/>
      <c r="P32" s="1942"/>
      <c r="BI32" s="1998" t="str">
        <f>_xlfn.IFS($G$4="义乌集拼仓","此国内仓不收该渠道",COUNTIF('普船（美中）'!C19:C48,"*"&amp;I4&amp;"*")=0,"渠道无此仓",K4="直送",IF(COUNTIF('普船（美中）'!#REF!,"*"&amp;I4&amp;"*")=0,"无此仓直送","直送"),K4="拆派",IF(COUNTIF('普船（美中）'!C19:C48,"*"&amp;I4&amp;"*")=0,"无此仓拆派","拆派"))</f>
        <v>渠道无此仓</v>
      </c>
      <c r="BK32" s="1962"/>
      <c r="BL32" s="644"/>
      <c r="BM32" s="2108" t="s">
        <v>476</v>
      </c>
      <c r="BN32" s="2103" t="str">
        <f t="array" ref="BN32">IFERROR(_xlfn.IFS(AND(K4="拆派",J4="不含税：0.5-10CBM之间",G4="深圳/广州/中山/汕头/塘厦"),VLOOKUP("*"&amp;I4&amp;"*",'普船（美中）'!C19:D48,COLUMN('普船（美中）'!D1)-COLUMN('普船（美中）'!B1),0),AND(K4="拆派",J4="含税：50-1000KG之间",G4="深圳/广州/中山/汕头/塘厦"),VLOOKUP("*"&amp;I4&amp;"*",'普船（美中）'!C19:E48,COLUMN('普船（美中）'!E1)-COLUMN('普船（美中）'!B1),0),AND(K4="拆派",J4="不含税：大于10CBM",G4="深圳/广州/中山/汕头/塘厦"),VLOOKUP("*"&amp;I4&amp;"*",'普船（美中）'!C19:F48,COLUMN('普船（美中）'!F1)-COLUMN('普船（美中）'!B1),0),AND(K4="拆派",J4="含税：大于1000KG",G4="深圳/广州/中山/汕头/塘厦"),VLOOKUP("*"&amp;I4&amp;"*",'普船（美中）'!C19:G48,COLUMN('普船（美中）'!G1)-COLUMN('普船（美中）'!B1),0),AND(K4="拆派",J4="不含税：0.5-10CBM之间",OR(G4="厦门/福州/泉州",G4="长沙")),VLOOKUP("*"&amp;I4&amp;"*",'普船（美中）'!C19:H48,COLUMN('普船（美中）'!H1)-COLUMN('普船（美中）'!B1),0),AND(K4="拆派",J4="含税：50-1000KG之间",OR(G4="厦门/福州/泉州",G4="长沙")),VLOOKUP("*"&amp;I4&amp;"*",'普船（美中）'!C19:I48,COLUMN('普船（美中）'!I1)-COLUMN('普船（美中）'!B1),0),AND(K4="拆派",J4="不含税：大于10CBM",OR(G4="厦门/福州/泉州",G4="长沙")),VLOOKUP("*"&amp;I4&amp;"*",'普船（美中）'!C19:J48,COLUMN('普船（美中）'!J1)-COLUMN('普船（美中）'!B1),0),AND(K4="拆派",J4="含税：大于1000KG",OR(G4="厦门/福州/泉州",G4="长沙")),VLOOKUP("*"&amp;I4&amp;"*",'普船（美中）'!C19:K48,COLUMN('普船（美中）'!K1)-COLUMN('普船（美中）'!B1),0),AND(K4="拆派",J4="不含税：0.5-10CBM之间",OR(G4="苏州/宁波/上海/杭州",G4="金华/温州")),VLOOKUP("*"&amp;I4&amp;"*",'普船（美中）'!C19:L48,COLUMN('普船（美中）'!L1)-COLUMN('普船（美中）'!B1),0),AND(K4="拆派",J4="含税：50-1000KG之间",OR(G4="苏州/宁波/上海/杭州",G4="金华/温州")),VLOOKUP("*"&amp;I4&amp;"*",'普船（美中）'!C19:M48,COLUMN('普船（美中）'!M1)-COLUMN('普船（美中）'!B1),0),AND(K4="拆派",J4="不含税：大于10CBM",OR(G4="苏州/宁波/上海/杭州",G4="金华/温州")),VLOOKUP("*"&amp;I4&amp;"*",'普船（美中）'!C19:N48,COLUMN('普船（美中）'!N1)-COLUMN('普船（美中）'!B1),0),AND(K4="拆派",J4="含税：大于1000KG",OR(G4="苏州/宁波/上海/杭州",G4="金华/温州")),VLOOKUP("*"&amp;I4&amp;"*",'普船（美中）'!C19:O48,COLUMN('普船（美中）'!O1)-COLUMN('普船（美中）'!B1),0),AND(K4="拆派",J4="不含税：0.5-10CBM之间",OR(G4="青岛",G4="郑州")),VLOOKUP("*"&amp;I4&amp;"*",'普船（美中）'!C19:P48,COLUMN('普船（美中）'!P1)-COLUMN('普船（美中）'!B1),0),AND(K4="拆派",J4="含税：50-1000KG之间",OR(G4="青岛",G4="郑州")),VLOOKUP("*"&amp;I4&amp;"*",'普船（美中）'!C19:Q48,COLUMN('普船（美中）'!Q1)-COLUMN('普船（美中）'!B1),0),AND(K4="拆派",J4="不含税：大于10CBM",OR(G4="青岛",G4="郑州")),VLOOKUP("*"&amp;I4&amp;"*",'普船（美中）'!C19:R48,COLUMN('普船（美中）'!R1)-COLUMN('普船（美中）'!B1),0),AND(K4="拆派",J4="含税：大于1000KG",OR(G4="青岛",G4="郑州")),VLOOKUP("*"&amp;I4&amp;"*",'普船（美中）'!C19:S48,COLUMN('普船（美中）'!S1)-COLUMN('普船（美中）'!B1),0),AND(K4="直送",J4="不含税：0.5-10CBM之间",G4="深圳/广州/中山/汕头/塘厦"),VLOOKUP("*"&amp;I4&amp;"*",'普船（美中）'!#REF!,COLUMN('普船（美中）'!D1)-COLUMN('普船（美中）'!B1),0),AND(K4="直送",J4="含税：50-1000KG之间",G4="深圳/广州/中山/汕头/塘厦"),VLOOKUP("*"&amp;I4&amp;"*",'普船（美中）'!#REF!,COLUMN('普船（美中）'!E1)-COLUMN('普船（美中）'!B1),0),AND(K4="直送",J4="不含税：大于10CBM",G4="深圳/广州/中山/汕头/塘厦"),VLOOKUP("*"&amp;I4&amp;"*",'普船（美中）'!#REF!,COLUMN('普船（美中）'!F1)-COLUMN('普船（美中）'!B1),0),AND(K4="直送",J4="含税：大于1000KG",G4="深圳/广州/中山/汕头/塘厦"),VLOOKUP("*"&amp;I4&amp;"*",'普船（美中）'!#REF!,COLUMN('普船（美中）'!G1)-COLUMN('普船（美中）'!B1),0),AND(K4="直送",J4="不含税：0.5-10CBM之间",OR(G4="厦门/福州/泉州",G4="长沙")),VLOOKUP("*"&amp;I4&amp;"*",'普船（美中）'!#REF!,COLUMN('普船（美中）'!H1)-COLUMN('普船（美中）'!B1),0),AND(K4="直送",J4="含税：50-1000KG之间",OR(G4="厦门/福州/泉州",G4="长沙")),VLOOKUP("*"&amp;I4&amp;"*",'普船（美中）'!#REF!,COLUMN('普船（美中）'!I1)-COLUMN('普船（美中）'!B1),0),AND(K4="直送",J4="不含税：大于10CBM",OR(G4="厦门/福州/泉州",G4="长沙")),VLOOKUP("*"&amp;I4&amp;"*",'普船（美中）'!#REF!,COLUMN('普船（美中）'!J1)-COLUMN('普船（美中）'!B1),0),AND(K4="直送",J4="含税：大于1000KG",OR(G4="厦门/福州/泉州",G4="长沙")),VLOOKUP("*"&amp;I4&amp;"*",'普船（美中）'!#REF!,COLUMN('普船（美中）'!K1)-COLUMN('普船（美中）'!B1),0),AND(K4="直送",J4="不含税：0.5-10CBM之间",OR(G4="苏州/宁波/上海/杭州",G4="金华/温州")),VLOOKUP("*"&amp;I4&amp;"*",'普船（美中）'!#REF!,COLUMN('普船（美中）'!L1)-COLUMN('普船（美中）'!B1),0),AND(K4="直送",J4="含税：50-1000KG之间",OR(G4="苏州/宁波/上海/杭州",G4="金华/温州")),VLOOKUP("*"&amp;I4&amp;"*",'普船（美中）'!#REF!,COLUMN('普船（美中）'!M1)-COLUMN('普船（美中）'!B1),0),AND(K4="直送",J4="不含税：大于10CBM",OR(G4="苏州/宁波/上海/杭州",G4="金华/温州")),VLOOKUP("*"&amp;I4&amp;"*",'普船（美中）'!#REF!,COLUMN('普船（美中）'!N1)-COLUMN('普船（美中）'!B1),0),AND(K4="直送",J4="含税：大于1000KG",OR(G4="苏州/宁波/上海/杭州",G4="金华/温州")),VLOOKUP("*"&amp;I4&amp;"*",'普船（美中）'!#REF!,COLUMN('普船（美中）'!O1)-COLUMN('普船（美中）'!B1),0),AND(K4="直送",J4="不含税：0.5-10CBM之间",OR(G4="青岛",G4="郑州")),VLOOKUP("*"&amp;I4&amp;"*",'普船（美中）'!#REF!,COLUMN('普船（美中）'!P1)-COLUMN('普船（美中）'!B1),0),AND(K4="直送",J4="含税：50-1000KG之间",OR(G4="青岛",G4="郑州")),VLOOKUP("*"&amp;I4&amp;"*",'普船（美中）'!#REF!,COLUMN('普船（美中）'!Q1)-COLUMN('普船（美中）'!B1),0),AND(K4="直送",J4="不含税：大于10CBM",OR(G4="青岛",G4="郑州")),VLOOKUP("*"&amp;I4&amp;"*",'普船（美中）'!#REF!,COLUMN('普船（美中）'!R1)-COLUMN('普船（美中）'!B1),0),AND(K4="直送",J4="含税：大于1000KG",OR(G4="青岛",G4="郑州")),VLOOKUP("*"&amp;I4&amp;"*",'普船（美中）'!#REF!,COLUMN('普船（美中）'!S1)-COLUMN('普船（美中）'!B1),0)),"-")</f>
        <v>-</v>
      </c>
      <c r="BO32" s="2104" t="str">
        <f>IFERROR(IF(BN32="-","-",IF(K4="直送",VLOOKUP("*"&amp;I4&amp;"*",'普船（美中）'!#REF!,COLUMN('普船（美中）'!X1)-COLUMN('普船（美中）'!B1),0),VLOOKUP("*"&amp;I4&amp;"*",'普船（美中）'!C19:X48,COLUMN('普船（美中）'!X1)-COLUMN('普船（美中）'!B1),0))),"-")</f>
        <v>-</v>
      </c>
      <c r="BP32" s="2105" t="str">
        <f>IFERROR(IF(BN32="-","-",IF(K4="直送",VLOOKUP("*"&amp;I4&amp;"*",'普船（美中）'!#REF!,COLUMN('普船（美中）'!#REF!)-COLUMN('普船（美中）'!B1),0),VLOOKUP("*"&amp;I4&amp;"*",'普船（美中）'!C19:X48,COLUMN('普船（美中）'!#REF!)-COLUMN('普船（美中）'!B1),0))),"-")</f>
        <v>-</v>
      </c>
      <c r="BQ32" s="2029" t="str">
        <f>_xlfn.IFS(BN32="-","-",$G$4="深圳/广州/中山/汕头/塘厦","凤岗:"&amp;第27周船期!G21&amp;";   中山:"&amp;第27周船期!I21&amp;";   广州:"&amp;第27周船期!J21&amp;";   汕头:"&amp;第27周船期!K21,$G$4="长沙","长沙："&amp;第27周船期!L21,$G$4="厦门/福州/泉州","福州/泉州:"&amp;第27周船期!O21&amp;";   厦门:"&amp;第27周船期!P21,G4="金华/温州","金华:"&amp;第27周船期!U21&amp;";   温州:"&amp;第27周船期!T21,G4="苏州/宁波/上海/杭州","宁波:"&amp;第27周船期!W21&amp;";  杭州:"&amp;第27周船期!X21&amp;";  苏州:"&amp;第27周船期!AA21&amp;";  上海:"&amp;第27周船期!AB21,$G$4="郑州","郑州："&amp;第27周船期!S21,$G$4="青岛","青岛："&amp;第27周船期!AE21)</f>
        <v>-</v>
      </c>
      <c r="BR32" s="1969" t="str">
        <f>_xlfn.IFS(BN32="-","-",OR($G$4="深圳/广州/中山/汕头/塘厦",$G$4="长沙"),第27周船期!M21,$G$4="厦门/福州/泉州",第27周船期!Q21,OR(OR(G4="苏州/宁波/上海/杭州",G4="金华/温州"),$G$4="郑州"),第27周船期!Y21,$G$4="青岛",第27周船期!AF21)</f>
        <v>-</v>
      </c>
      <c r="BS32" s="1970" t="str">
        <f>_xlfn.IFS(BN32="-","-",OR($G$4="深圳/广州/中山/汕头/塘厦",$G$4="长沙"),第27周船期!N21,$G$4="厦门/福州/泉州",第27周船期!R21,OR(OR(G4="苏州/宁波/上海/杭州",G4="金华/温州"),$G$4="郑州"),第27周船期!Z21,$G$4="青岛",第27周船期!AG21)</f>
        <v>-</v>
      </c>
      <c r="BT32" s="2034" t="str">
        <f>_xlfn.IFS($G$4="白沟","此国内仓不收该渠道",COUNTIF('普船（美中）'!C19:C48,"*"&amp;I4&amp;"*")=0,"渠道无此仓",K4="直送",IF(COUNTIF('普船（美中）'!#REF!,"*"&amp;I4&amp;"*")=0,"无此仓直送","直送"),K4="拆派",IF(COUNTIF('普船（美中）'!C19:C48,"*"&amp;I4&amp;"*")=0,"无此仓拆派","拆派"))</f>
        <v>渠道无此仓</v>
      </c>
      <c r="BU32" s="2088" t="str">
        <f t="array" ref="BU32">IFERROR(_xlfn.IFS(OR(G4="深圳/广州/中山/汕头/塘厦",G4="长沙"),IFERROR(IF(AR63="-","-",IF(K4="直送",VLOOKUP("*"&amp;I4&amp;"*",'普船（美中）'!#REF!,COLUMN('普船（美中）'!T1)-COLUMN('普船（美中）'!B1),0),VLOOKUP("*"&amp;I4&amp;"*",'普船（美中）'!C19:X48,COLUMN('普船（美中）'!T1)-COLUMN('普船（美中）'!B1),0))),"-"),G4="厦门/福州/泉州",IFERROR(IF(AR63="-","-",IF(K4="直送",VLOOKUP("*"&amp;I4&amp;"*",'普船（美中）'!#REF!,COLUMN('普船（美中）'!U1)-COLUMN('普船（美中）'!B1),0),VLOOKUP("*"&amp;I4&amp;"*",'普船（美中）'!C19:X48,COLUMN('普船（美中）'!U1)-COLUMN('普船（美中）'!B1),0))),"-"),OR(G4="苏州/宁波/上海/杭州",G4="郑州",G4="金华/温州"),IFERROR(IF(AR63="-","-",IF(K4="直送",VLOOKUP("*"&amp;I4&amp;"*",'普船（美中）'!#REF!,COLUMN('普船（美中）'!V1)-COLUMN('普船（美中）'!B1),0),VLOOKUP("*"&amp;I4&amp;"*",'普船（美中）'!C19:X48,COLUMN('普船（美中）'!V1)-COLUMN('普船（美中）'!B1),0))),"-"),G4="青岛",IFERROR(IF(AR63="-","-",IF(K4="直送",VLOOKUP("*"&amp;I4&amp;"*",'普船（美中）'!#REF!,COLUMN('普船（美中）'!W1)-COLUMN('普船（美中）'!B1),0),VLOOKUP("*"&amp;I4&amp;"*",'普船（美中）'!C19:X48,COLUMN('普船（美中）'!W1)-COLUMN('普船（美中）'!B1),0))),"-")),"-")</f>
        <v>-</v>
      </c>
    </row>
    <row r="33" ht="27" customHeight="1" spans="61:73">
      <c r="BI33" s="1998" t="str">
        <f>_xlfn.IFS(COUNTIF('普船（美东）'!C6:C89,"*"&amp;I4&amp;"*")=0,"渠道无此仓",K4="直送",IF(COUNTIF('普船（美东）'!#REF!,"*"&amp;I4&amp;"*")=0,"无此仓直送","直送"),K4="拆派",IF(COUNTIF('普船（美东）'!C6:C89,"*"&amp;I4&amp;"*")=0,"无此仓拆派","拆派"))</f>
        <v>渠道无此仓</v>
      </c>
      <c r="BK33" s="2112"/>
      <c r="BL33" s="644"/>
      <c r="BM33" s="2113" t="s">
        <v>127</v>
      </c>
      <c r="BN33" s="2114" t="str">
        <f>IFERROR(_xlfn.IFS(AND(K4="拆派",J4="不含税：0.5-10CBM之间",G4="深圳/广州/中山/汕头/塘厦"),VLOOKUP("*"&amp;I4&amp;"*",'普船（美东）'!C6:D89,COLUMN('普船（美东）'!D1)-COLUMN('普船（美东）'!B1),0),AND(K4="拆派",J4="含税：50-1000KG之间",G4="深圳/广州/中山/汕头/塘厦"),VLOOKUP("*"&amp;I4&amp;"*",'普船（美东）'!C6:E89,COLUMN('普船（美东）'!E1)-COLUMN('普船（美东）'!B1),0),AND(K4="拆派",J4="不含税：大于10CBM",G4="深圳/广州/中山/汕头/塘厦"),VLOOKUP("*"&amp;I4&amp;"*",'普船（美东）'!C6:F89,COLUMN('普船（美东）'!F1)-COLUMN('普船（美东）'!B1),0),AND(K4="拆派",J4="含税：大于1000KG",G4="深圳/广州/中山/汕头/塘厦"),VLOOKUP("*"&amp;I4&amp;"*",'普船（美东）'!C6:G89,COLUMN('普船（美东）'!G1)-COLUMN('普船（美东）'!B1),0),AND(K4="拆派",J4="不含税：0.5-10CBM之间",G4="白沟"),VLOOKUP("*"&amp;I4&amp;"*",'普船（美东）'!C6:W89,COLUMN('普船（美东）'!#REF!)-COLUMN('普船（美东）'!B1),0),AND(K4="拆派",J4="含税：50-1000KG之间",G4="白沟"),VLOOKUP("*"&amp;I4&amp;"*",'普船（美东）'!C6:W89,COLUMN('普船（美东）'!#REF!)-COLUMN('普船（美东）'!B1),0),AND(K4="拆派",J4="不含税：大于10CBM",G4="白沟"),VLOOKUP("*"&amp;I4&amp;"*",'普船（美东）'!C6:W89,COLUMN('普船（美东）'!#REF!)-COLUMN('普船（美东）'!B1),0),AND(K4="拆派",J4="含税：大于1000KG",G4="白沟"),VLOOKUP("*"&amp;I4&amp;"*",'普船（美东）'!C6:W89,COLUMN('普船（美东）'!#REF!)-COLUMN('普船（美东）'!B1),0),AND(K4="拆派",J4="不含税：0.5-10CBM之间",OR(G4="厦门/福州/泉州",G4="长沙")),VLOOKUP("*"&amp;I4&amp;"*",'普船（美东）'!C6:H89,COLUMN('普船（美东）'!H1)-COLUMN('普船（美东）'!B1),0),AND(K4="拆派",J4="含税：50-1000KG之间",OR(G4="厦门/福州/泉州",G4="长沙")),VLOOKUP("*"&amp;I4&amp;"*",'普船（美东）'!C6:I89,COLUMN('普船（美东）'!I1)-COLUMN('普船（美东）'!B1),0),AND(K4="拆派",J4="不含税：大于10CBM",OR(G4="厦门/福州/泉州",G4="长沙")),VLOOKUP("*"&amp;I4&amp;"*",'普船（美东）'!C6:J89,COLUMN('普船（美东）'!J1)-COLUMN('普船（美东）'!B1),0),AND(K4="拆派",J4="含税：大于1000KG",OR(G4="厦门/福州/泉州",G4="长沙")),VLOOKUP("*"&amp;I4&amp;"*",'普船（美东）'!C6:K89,COLUMN('普船（美东）'!K1)-COLUMN('普船（美东）'!B1),0),AND(K4="拆派",J4="不含税：0.5-10CBM之间",OR(G4="苏州/宁波/上海/杭州",G4="金华/温州")),VLOOKUP("*"&amp;I4&amp;"*",'普船（美东）'!C6:L89,COLUMN('普船（美东）'!L1)-COLUMN('普船（美东）'!B1),0),AND(K4="拆派",J4="含税：50-1000KG之间",OR(G4="苏州/宁波/上海/杭州",G4="金华/温州")),VLOOKUP("*"&amp;I4&amp;"*",'普船（美东）'!C6:M89,COLUMN('普船（美东）'!M1)-COLUMN('普船（美东）'!B1),0),AND(K4="拆派",J4="不含税：大于10CBM",OR(G4="苏州/宁波/上海/杭州",G4="金华/温州")),VLOOKUP("*"&amp;I4&amp;"*",'普船（美东）'!C6:N89,COLUMN('普船（美东）'!N1)-COLUMN('普船（美东）'!B1),0),AND(K4="拆派",J4="含税：大于1000KG",OR(G4="苏州/宁波/上海/杭州",G4="金华/温州")),VLOOKUP("*"&amp;I4&amp;"*",'普船（美东）'!C6:O89,COLUMN('普船（美东）'!O1)-COLUMN('普船（美东）'!B1),0),AND(K4="拆派",J4="不含税：0.5-10CBM之间",G4="青岛"),VLOOKUP("*"&amp;I4&amp;"*",'普船（美东）'!C6:P89,COLUMN('普船（美东）'!P1)-COLUMN('普船（美东）'!B1),0),AND(K4="拆派",J4="含税：50-1000KG之间",G4="青岛"),VLOOKUP("*"&amp;I4&amp;"*",'普船（美东）'!C6:Q89,COLUMN('普船（美东）'!Q1)-COLUMN('普船（美东）'!B1),0),AND(K4="拆派",J4="不含税：大于10CBM",G4="青岛"),VLOOKUP("*"&amp;I4&amp;"*",'普船（美东）'!C6:R89,COLUMN('普船（美东）'!R1)-COLUMN('普船（美东）'!B1),0),AND(K4="拆派",J4="含税：大于1000KG",G4="青岛"),VLOOKUP("*"&amp;I4&amp;"*",'普船（美东）'!C6:S89,COLUMN('普船（美东）'!S1)-COLUMN('普船（美东）'!B1),0),AND(K4="拆派",J4="不含税：0.5-10CBM之间",G4="郑州"),VLOOKUP("*"&amp;I4&amp;"*",'普船（美东）'!C6:T89,COLUMN('普船（美东）'!T1)-COLUMN('普船（美东）'!B1),0),AND(K4="拆派",J4="含税：50-1000KG之间",G4="郑州"),VLOOKUP("*"&amp;I4&amp;"*",'普船（美东）'!C6:U89,COLUMN('普船（美东）'!U1)-COLUMN('普船（美东）'!B1),0),AND(K4="拆派",J4="不含税：大于10CBM",G4="郑州"),VLOOKUP("*"&amp;I4&amp;"*",'普船（美东）'!C6:V89,COLUMN('普船（美东）'!V1)-COLUMN('普船（美东）'!B1),0),AND(K4="拆派",J4="含税：大于1000KG",G4="郑州"),VLOOKUP("*"&amp;I4&amp;"*",'普船（美东）'!C6:W89,COLUMN('普船（美东）'!W1)-COLUMN('普船（美东）'!B1),0),AND(K4="直送",J4="不含税：0.5-10CBM之间",G4="深圳/广州/中山/汕头/塘厦"),VLOOKUP("*"&amp;I4&amp;"*",'普船（美东）'!#REF!,COLUMN('普船（美东）'!D1)-COLUMN('普船（美东）'!B1),0),AND(K4="直送",J4="含税：50-1000KG之间",G4="深圳/广州/中山/汕头/塘厦"),VLOOKUP("*"&amp;I4&amp;"*",'普船（美东）'!#REF!,COLUMN('普船（美东）'!E1)-COLUMN('普船（美东）'!B1),0),AND(K4="直送",J4="不含税：大于10CBM",G4="深圳/广州/中山/汕头/塘厦"),VLOOKUP("*"&amp;I4&amp;"*",'普船（美东）'!#REF!,COLUMN('普船（美东）'!F1)-COLUMN('普船（美东）'!B1),0),AND(K4="直送",J4="含税：大于1000KG",G4="深圳/广州/中山/汕头/塘厦"),VLOOKUP("*"&amp;I4&amp;"*",'普船（美东）'!#REF!,COLUMN('普船（美东）'!G1)-COLUMN('普船（美东）'!B1),0),AND(K4="直送",J4="不含税：0.5-10CBM之间",G4="白沟"),VLOOKUP("*"&amp;I4&amp;"*",'普船（美东）'!#REF!,COLUMN('普船（美东）'!#REF!)-COLUMN('普船（美东）'!B1),0),AND(K4="直送",J4="含税：50-1000KG之间",G4="白沟"),VLOOKUP("*"&amp;I4&amp;"*",'普船（美东）'!#REF!,COLUMN('普船（美东）'!#REF!)-COLUMN('普船（美东）'!B1),0),AND(K4="直送",J4="不含税：大于10CBM",G4="白沟"),VLOOKUP("*"&amp;I4&amp;"*",'普船（美东）'!#REF!,COLUMN('普船（美东）'!#REF!)-COLUMN('普船（美东）'!B1),0),AND(K4="直送",J4="含税：大于1000KG",G4="白沟"),VLOOKUP("*"&amp;I4&amp;"*",'普船（美东）'!#REF!,COLUMN('普船（美东）'!#REF!)-COLUMN('普船（美东）'!B1),0),AND(K4="直送",J4="不含税：0.5-10CBM之间",OR(G4="厦门/福州/泉州",G4="长沙")),VLOOKUP("*"&amp;I4&amp;"*",'普船（美东）'!#REF!,COLUMN('普船（美东）'!H1)-COLUMN('普船（美东）'!B1),0),AND(K4="直送",J4="含税：50-1000KG之间",OR(G4="厦门/福州/泉州",G4="长沙")),VLOOKUP("*"&amp;I4&amp;"*",'普船（美东）'!#REF!,COLUMN('普船（美东）'!I1)-COLUMN('普船（美东）'!B1),0),AND(K4="直送",J4="不含税：大于10CBM",OR(G4="厦门/福州/泉州",G4="长沙")),VLOOKUP("*"&amp;I4&amp;"*",'普船（美东）'!#REF!,COLUMN('普船（美东）'!J1)-COLUMN('普船（美东）'!B1),0),AND(K4="直送",J4="含税：大于1000KG",OR(G4="厦门/福州/泉州",G4="长沙")),VLOOKUP("*"&amp;I4&amp;"*",'普船（美东）'!#REF!,COLUMN('普船（美东）'!K1)-COLUMN('普船（美东）'!B1),0),AND(K4="直送",J4="不含税：0.5-10CBM之间",OR(G4="苏州/宁波/上海/杭州",G4="金华/温州")),VLOOKUP("*"&amp;I4&amp;"*",'普船（美东）'!#REF!,COLUMN('普船（美东）'!L1)-COLUMN('普船（美东）'!B1),0),AND(K4="直送",J4="含税：50-1000KG之间",OR(G4="苏州/宁波/上海/杭州",G4="金华/温州")),VLOOKUP("*"&amp;I4&amp;"*",'普船（美东）'!#REF!,COLUMN('普船（美东）'!M1)-COLUMN('普船（美东）'!B1),0),AND(K4="直送",J4="不含税：大于10CBM",OR(G4="苏州/宁波/上海/杭州",G4="金华/温州")),VLOOKUP("*"&amp;I4&amp;"*",'普船（美东）'!#REF!,COLUMN('普船（美东）'!N1)-COLUMN('普船（美东）'!B1),0),AND(K4="直送",J4="含税：大于1000KG",OR(G4="苏州/宁波/上海/杭州",G4="金华/温州")),VLOOKUP("*"&amp;I4&amp;"*",'普船（美东）'!#REF!,COLUMN('普船（美东）'!O1)-COLUMN('普船（美东）'!B1),0),AND(K4="直送",J4="不含税：0.5-10CBM之间",G4="青岛"),VLOOKUP("*"&amp;I4&amp;"*",'普船（美东）'!#REF!,COLUMN('普船（美东）'!P1)-COLUMN('普船（美东）'!B1),0),AND(K4="直送",J4="含税：50-1000KG之间",G4="青岛"),VLOOKUP("*"&amp;I4&amp;"*",'普船（美东）'!#REF!,COLUMN('普船（美东）'!Q1)-COLUMN('普船（美东）'!B1),0),AND(K4="直送",J4="不含税：大于10CBM",G4="青岛"),VLOOKUP("*"&amp;I4&amp;"*",'普船（美东）'!#REF!,COLUMN('普船（美东）'!R1)-COLUMN('普船（美东）'!B1),0),AND(K4="直送",J4="含税：大于1000KG",G4="青岛"),VLOOKUP("*"&amp;I4&amp;"*",'普船（美东）'!#REF!,COLUMN('普船（美东）'!S1)-COLUMN('普船（美东）'!B1),0),AND(K4="直送",J4="不含税：0.5-10CBM之间",G4="郑州"),VLOOKUP("*"&amp;I4&amp;"*",'普船（美东）'!#REF!,COLUMN('普船（美东）'!T1)-COLUMN('普船（美东）'!B1),0),AND(K4="直送",J4="含税：50-1000KG之间",G4="郑州"),VLOOKUP("*"&amp;I4&amp;"*",'普船（美东）'!#REF!,COLUMN('普船（美东）'!U1)-COLUMN('普船（美东）'!B1),0),AND(K4="直送",J4="不含税：大于10CBM",G4="郑州"),VLOOKUP("*"&amp;I4&amp;"*",'普船（美东）'!#REF!,COLUMN('普船（美东）'!V1)-COLUMN('普船（美东）'!B1),0),AND(K4="直送",J4="含税：大于1000KG",G4="郑州"),VLOOKUP("*"&amp;I4&amp;"*",'普船（美东）'!#REF!,COLUMN('普船（美东）'!W1)-COLUMN('普船（美东）'!B1),0)),"-")</f>
        <v>-</v>
      </c>
      <c r="BO33" s="1983" t="str">
        <f>IFERROR(IF(BN33="-","-",IF(K4="直送",VLOOKUP("*"&amp;I4&amp;"*",'普船（美东）'!#REF!,COLUMN('普船（美东）'!AB1)-COLUMN('普船（美东）'!B1),0),VLOOKUP("*"&amp;I4&amp;"*",'普船（美东）'!C6:AB89,COLUMN('普船（美东）'!AB1)-COLUMN('普船（美东）'!B1),0))),"-")</f>
        <v>-</v>
      </c>
      <c r="BP33" s="1984" t="str">
        <f>IFERROR(IF(BN33="-","-",IF(K4="直送",VLOOKUP("*"&amp;I4&amp;"*",'普船（美东）'!#REF!,COLUMN('普船（美东）'!#REF!)-COLUMN('普船（美东）'!B1),0),VLOOKUP("*"&amp;I4&amp;"*",'普船（美东）'!C6:AB89,COLUMN('普船（美东）'!#REF!)-COLUMN('普船（美东）'!B1),0))),"-")</f>
        <v>-</v>
      </c>
      <c r="BQ33" s="2029" t="str">
        <f>_xlfn.IFS(BN33="-","-",$G$4="深圳/广州/中山/汕头/塘厦","塘厦:"&amp;第27周船期!G22&amp;";   中山:"&amp;第27周船期!I22&amp;";   广州:"&amp;第27周船期!J22&amp;";   汕头:"&amp;第27周船期!K22,$G$4="长沙","长沙："&amp;第27周船期!L22,$G$4="厦门/福州/泉州","福州/泉州:"&amp;第27周船期!O22&amp;";   厦门:"&amp;第27周船期!P22,G4="金华/温州","金华:"&amp;第27周船期!U22&amp;";   温州:"&amp;第27周船期!T22,G4="苏州/宁波/上海/杭州","宁波:"&amp;第27周船期!W22&amp;";  杭州:"&amp;第27周船期!X22&amp;";  苏州:"&amp;第27周船期!AA22&amp;";  上海:"&amp;第27周船期!AB22,$G$4="郑州","郑州："&amp;第27周船期!S22,$G$4="青岛","青岛："&amp;第27周船期!AE22,$G$4="白沟","白沟："&amp;第27周船期!#REF!)</f>
        <v>-</v>
      </c>
      <c r="BR33" s="1969" t="str">
        <f>_xlfn.IFS(BN33="-","-",OR($G$4="深圳/广州/中山/汕头/塘厦",$G$4="长沙"),第27周船期!M22,$G$4="厦门/福州/泉州",第27周船期!Q22,OR(OR(G4="苏州/宁波/上海/杭州",G4="金华/温州"),$G$4="郑州"),第27周船期!Y22,$G$4="青岛",第27周船期!AF22,$G$4="白沟",第27周船期!#REF!)</f>
        <v>-</v>
      </c>
      <c r="BS33" s="2115" t="str">
        <f>_xlfn.IFS(BN33="-","-",OR($G$4="深圳/广州/中山/汕头/塘厦",$G$4="长沙"),第27周船期!N22,$G$4="厦门/福州/泉州",第27周船期!R22,OR(OR(G4="苏州/宁波/上海/杭州",G4="金华/温州"),$G$4="郑州"),第27周船期!Z22,$G$4="青岛",第27周船期!AG22,$G$4="白沟",第27周船期!AH22)</f>
        <v>-</v>
      </c>
      <c r="BT33" s="1916" t="str">
        <f>BI33</f>
        <v>渠道无此仓</v>
      </c>
      <c r="BU33" s="1917" t="str">
        <f>_xlfn.IFS(OR(G4="深圳/广州/中山/汕头/塘厦",G4="长沙"),IFERROR(IF(AR64="-","-",IF(K4="直送",VLOOKUP("*"&amp;I4&amp;"*",'普船（美东）'!#REF!,COLUMN('普船（美东）'!X1)-COLUMN('普船（美东）'!B1),0),VLOOKUP("*"&amp;I4&amp;"*",'普船（美东）'!C6:AB89,COLUMN('普船（美东）'!X1)-COLUMN('普船（美东）'!B1),0))),"-"),G4="厦门/福州/泉州",IFERROR(IF(AR64="-","-",IF(K4="直送",VLOOKUP("*"&amp;I4&amp;"*",'普船（美东）'!#REF!,COLUMN('普船（美东）'!Y1)-COLUMN('普船（美东）'!B1),0),VLOOKUP("*"&amp;I4&amp;"*",'普船（美东）'!C6:AB89,COLUMN('普船（美东）'!Y1)-COLUMN('普船（美东）'!B1),0))),"-"),G4="白沟",IFERROR(IF(AR64="-","-",IF(K4="直送",VLOOKUP("*"&amp;I4&amp;"*",'普船（美东）'!#REF!,COLUMN('普船（美东）'!#REF!)-COLUMN('普船（美东）'!B1),0),VLOOKUP("*"&amp;I4&amp;"*",'普船（美东）'!C6:AA89,COLUMN('普船（美东）'!#REF!)-COLUMN('普船（美东）'!B1),0))),"-"),OR(G4="苏州/宁波/上海/杭州",G4="郑州",G4="金华/温州",$G$4="义乌集拼仓"),IFERROR(IF(AR64="-","-",IF(K4="直送",VLOOKUP("*"&amp;I4&amp;"*",'普船（美东）'!#REF!,COLUMN('普船（美东）'!Z1)-COLUMN('普船（美东）'!B1),0),VLOOKUP("*"&amp;I4&amp;"*",'普船（美东）'!C6:AB89,COLUMN('普船（美东）'!Z1)-COLUMN('普船（美东）'!B1),0))),"-"),G4="青岛",IFERROR(IF(AR64="-","-",IF(K4="直送",VLOOKUP("*"&amp;I4&amp;"*",'普船（美东）'!#REF!,COLUMN('普船（美东）'!AA1)-COLUMN('普船（美东）'!B1),0),VLOOKUP("*"&amp;I4&amp;"*",'普船（美东）'!C6:AB89,COLUMN('普船（美东）'!AA1)-COLUMN('普船（美东）'!B1),0))),"-"))</f>
        <v>-</v>
      </c>
    </row>
    <row r="34" ht="27" customHeight="1" spans="61:73">
      <c r="BI34" s="2029"/>
      <c r="BK34" s="2112"/>
      <c r="BL34" s="644"/>
      <c r="BM34" s="2019"/>
      <c r="BN34" s="2116"/>
      <c r="BO34" s="2021"/>
      <c r="BP34" s="2033"/>
      <c r="BQ34" s="2029" t="str">
        <f>_xlfn.IFS(BN33="-","-",$G$4="深圳/广州/中山/汕头/塘厦","塘厦:"&amp;第27周船期!G23&amp;";   中山:"&amp;第27周船期!I23&amp;";   广州:"&amp;第27周船期!J23&amp;";   汕头:"&amp;第27周船期!K23,$G$4="长沙","长沙："&amp;第27周船期!L23,$G$4="厦门/福州/泉州","福州/泉州:"&amp;第27周船期!O23&amp;";   厦门:"&amp;第27周船期!P23,G4="金华/温州","金华:"&amp;第27周船期!U23&amp;";   温州:"&amp;第27周船期!T23,G4="苏州/宁波/上海/杭州","宁波:"&amp;第27周船期!W23&amp;";  杭州:"&amp;第27周船期!X23&amp;";  苏州:"&amp;第27周船期!AA23&amp;";  上海:"&amp;第27周船期!AB23,$G$4="郑州","郑州："&amp;第27周船期!S23,$G$4="青岛","青岛："&amp;第27周船期!AE23,$G$4="白沟","白沟："&amp;第27周船期!#REF!)</f>
        <v>-</v>
      </c>
      <c r="BR34" s="2004" t="str">
        <f>_xlfn.IFS(BN33="-","-",OR($G$4="深圳/广州/中山/汕头/塘厦",$G$4="长沙"),第27周船期!M23,$G$4="厦门/福州/泉州",第27周船期!Q23,OR(OR(G4="苏州/宁波/上海/杭州",G4="金华/温州"),$G$4="郑州"),第27周船期!Y23,$G$4="青岛",第27周船期!AF23,$G$4="白沟",第27周船期!#REF!)</f>
        <v>-</v>
      </c>
      <c r="BS34" s="2117" t="str">
        <f>_xlfn.IFS(BN33="-","-",OR($G$4="深圳/广州/中山/汕头/塘厦",$G$4="长沙"),第27周船期!N23,$G$4="厦门/福州/泉州",第27周船期!R23,OR(OR(G4="苏州/宁波/上海/杭州",G4="金华/温州"),$G$4="郑州"),第27周船期!Z23,$G$4="青岛",第27周船期!AG23,$G$4="白沟",第27周船期!AH23)</f>
        <v>-</v>
      </c>
      <c r="BT34" s="1968"/>
      <c r="BU34" s="2094"/>
    </row>
    <row r="35" ht="27" customHeight="1" spans="61:73">
      <c r="BI35" s="2118" t="str">
        <f>_xlfn.IFS($G$4="义乌集拼仓","此国内仓不收该渠道",K4="直送","直送",COUNTIF('普船（美东）'!C90:C112,"*"&amp;I4&amp;"*")=0,"渠道无此仓",K4="拆派",IF(COUNTIF('普船（美东）'!C90:C112,"*"&amp;I4&amp;"*")=0,"无此仓拆派","拆派"))</f>
        <v>渠道无此仓</v>
      </c>
      <c r="BK35" s="2112"/>
      <c r="BL35" s="1971"/>
      <c r="BM35" s="2119" t="s">
        <v>128</v>
      </c>
      <c r="BN35" s="2120" t="str">
        <f>IFERROR(_xlfn.IFS(AND(K4="拆派",J4="不含税：0.5-10CBM之间",G4="深圳/广州/中山/汕头/塘厦"),VLOOKUP("*"&amp;I4&amp;"*",'普船（美东）'!C90:D112,COLUMN('普船（美东）'!D1)-COLUMN('普船（美东）'!B1),0),AND(K4="拆派",J4="含税：50-1000KG之间",G4="深圳/广州/中山/汕头/塘厦"),VLOOKUP("*"&amp;I4&amp;"*",'普船（美东）'!C90:E112,COLUMN('普船（美东）'!E1)-COLUMN('普船（美东）'!B1),0),AND(K4="拆派",J4="不含税：大于10CBM",G4="深圳/广州/中山/汕头/塘厦"),VLOOKUP("*"&amp;I4&amp;"*",'普船（美东）'!C90:F112,COLUMN('普船（美东）'!F1)-COLUMN('普船（美东）'!B1),0),AND(K4="拆派",J4="含税：大于1000KG",G4="深圳/广州/中山/汕头/塘厦"),VLOOKUP("*"&amp;I4&amp;"*",'普船（美东）'!C90:G112,COLUMN('普船（美东）'!G1)-COLUMN('普船（美东）'!B1),0),AND(K4="拆派",J4="不含税：0.5-10CBM之间",OR(G4="厦门/福州/泉州",G4="长沙")),VLOOKUP("*"&amp;I4&amp;"*",'普船（美东）'!C90:H112,COLUMN('普船（美东）'!H1)-COLUMN('普船（美东）'!B1),0),AND(K4="拆派",J4="含税：50-1000KG之间",OR(G4="厦门/福州/泉州",G4="长沙")),VLOOKUP("*"&amp;I4&amp;"*",'普船（美东）'!C90:I112,COLUMN('普船（美东）'!I1)-COLUMN('普船（美东）'!B1),0),AND(K4="拆派",J4="不含税：大于10CBM",OR(G4="厦门/福州/泉州",G4="长沙")),VLOOKUP("*"&amp;I4&amp;"*",'普船（美东）'!C90:J112,COLUMN('普船（美东）'!J1)-COLUMN('普船（美东）'!B1),0),AND(K4="拆派",J4="含税：大于1000KG",OR(G4="厦门/福州/泉州",G4="长沙")),VLOOKUP("*"&amp;I4&amp;"*",'普船（美东）'!C90:K112,COLUMN('普船（美东）'!K1)-COLUMN('普船（美东）'!B1),0),AND(K4="拆派",J4="不含税：0.5-10CBM之间",OR(G4="苏州/宁波/上海/杭州",G4="金华/温州")),VLOOKUP("*"&amp;I4&amp;"*",'普船（美东）'!C90:L112,COLUMN('普船（美东）'!L1)-COLUMN('普船（美东）'!B1),0),AND(K4="拆派",J4="含税：50-1000KG之间",OR(G4="苏州/宁波/上海/杭州",G4="金华/温州")),VLOOKUP("*"&amp;I4&amp;"*",'普船（美东）'!C90:M112,COLUMN('普船（美东）'!M1)-COLUMN('普船（美东）'!B1),0),AND(K4="拆派",J4="不含税：大于10CBM",OR(G4="苏州/宁波/上海/杭州",G4="金华/温州")),VLOOKUP("*"&amp;I4&amp;"*",'普船（美东）'!C90:N112,COLUMN('普船（美东）'!N1)-COLUMN('普船（美东）'!B1),0),AND(K4="拆派",J4="含税：大于1000KG",OR(G4="苏州/宁波/上海/杭州",G4="金华/温州")),VLOOKUP("*"&amp;I4&amp;"*",'普船（美东）'!C90:O112,COLUMN('普船（美东）'!O1)-COLUMN('普船（美东）'!B1),0),AND(K4="拆派",J4="不含税：0.5-10CBM之间",G4="青岛"),VLOOKUP("*"&amp;I4&amp;"*",'普船（美东）'!C90:P112,COLUMN('普船（美东）'!P1)-COLUMN('普船（美东）'!B1),0),AND(K4="拆派",J4="含税：50-1000KG之间",G4="青岛"),VLOOKUP("*"&amp;I4&amp;"*",'普船（美东）'!C90:Q112,COLUMN('普船（美东）'!Q1)-COLUMN('普船（美东）'!B1),0),AND(K4="拆派",J4="不含税：大于10CBM",G4="青岛"),VLOOKUP("*"&amp;I4&amp;"*",'普船（美东）'!C90:R112,COLUMN('普船（美东）'!R1)-COLUMN('普船（美东）'!B1),0),AND(K4="拆派",J4="含税：大于1000KG",G4="青岛"),VLOOKUP("*"&amp;I4&amp;"*",'普船（美东）'!C90:S112,COLUMN('普船（美东）'!S1)-COLUMN('普船（美东）'!B1),0),AND(K4="拆派",J4="不含税：0.5-10CBM之间",G4="郑州"),VLOOKUP("*"&amp;I4&amp;"*",'普船（美东）'!C90:T112,COLUMN('普船（美东）'!T1)-COLUMN('普船（美东）'!B1),0),AND(K4="拆派",J4="含税：50-1000KG之间",G4="郑州"),VLOOKUP("*"&amp;I4&amp;"*",'普船（美东）'!C90:U112,COLUMN('普船（美东）'!U1)-COLUMN('普船（美东）'!B1),0),AND(K4="拆派",J4="不含税：大于10CBM",G4="郑州"),VLOOKUP("*"&amp;I4&amp;"*",'普船（美东）'!C90:V112,COLUMN('普船（美东）'!V1)-COLUMN('普船（美东）'!B1),0),AND(K4="拆派",J4="含税：大于1000KG",G4="郑州"),VLOOKUP("*"&amp;I4&amp;"*",'普船（美东）'!C90:W112,COLUMN('普船（美东）'!W1)-COLUMN('普船（美东）'!B1),0),AND(K4="直送",J4="不含税：0.5-10CBM之间",G4="深圳/广州/中山/汕头/塘厦"),VLOOKUP("*"&amp;I4&amp;"*",'普船（美东）'!#REF!,COLUMN('普船（美东）'!D1)-COLUMN('普船（美东）'!B1),0),AND(K4="直送",J4="含税：50-1000KG之间",G4="深圳/广州/中山/汕头/塘厦"),VLOOKUP("*"&amp;I4&amp;"*",'普船（美东）'!#REF!,COLUMN('普船（美东）'!E1)-COLUMN('普船（美东）'!B1),0),AND(K4="直送",J4="不含税：大于10CBM",G4="深圳/广州/中山/汕头/塘厦"),VLOOKUP("*"&amp;I4&amp;"*",'普船（美东）'!#REF!,COLUMN('普船（美东）'!F1)-COLUMN('普船（美东）'!B1),0),AND(K4="直送",J4="含税：大于1000KG",G4="深圳/广州/中山/汕头/塘厦"),VLOOKUP("*"&amp;I4&amp;"*",'普船（美东）'!#REF!,COLUMN('普船（美东）'!G1)-COLUMN('普船（美东）'!B1),0),AND(K4="直送",J4="不含税：0.5-10CBM之间",OR(G4="厦门/福州/泉州",G4="长沙")),VLOOKUP("*"&amp;I4&amp;"*",'普船（美东）'!#REF!,COLUMN('普船（美东）'!H1)-COLUMN('普船（美东）'!B1),0),AND(K4="直送",J4="含税：50-1000KG之间",OR(G4="厦门/福州/泉州",G4="长沙")),VLOOKUP("*"&amp;I4&amp;"*",'普船（美东）'!#REF!,COLUMN('普船（美东）'!I1)-COLUMN('普船（美东）'!B1),0),AND(K4="直送",J4="不含税：大于10CBM",OR(G4="厦门/福州/泉州",G4="长沙")),VLOOKUP("*"&amp;I4&amp;"*",'普船（美东）'!#REF!,COLUMN('普船（美东）'!J1)-COLUMN('普船（美东）'!B1),0),AND(K4="直送",J4="含税：大于1000KG",OR(G4="厦门/福州/泉州",G4="长沙")),VLOOKUP("*"&amp;I4&amp;"*",'普船（美东）'!#REF!,COLUMN('普船（美东）'!K1)-COLUMN('普船（美东）'!B1),0),AND(K4="直送",J4="不含税：0.5-10CBM之间",OR(G4="苏州/宁波/上海/杭州",G4="金华/温州")),VLOOKUP("*"&amp;I4&amp;"*",'普船（美东）'!#REF!,COLUMN('普船（美东）'!L1)-COLUMN('普船（美东）'!B1),0),AND(K4="直送",J4="含税：50-1000KG之间",OR(G4="苏州/宁波/上海/杭州",G4="金华/温州")),VLOOKUP("*"&amp;I4&amp;"*",'普船（美东）'!#REF!,COLUMN('普船（美东）'!M1)-COLUMN('普船（美东）'!B1),0),AND(K4="直送",J4="不含税：大于10CBM",OR(G4="苏州/宁波/上海/杭州",G4="金华/温州")),VLOOKUP("*"&amp;I4&amp;"*",'普船（美东）'!#REF!,COLUMN('普船（美东）'!N1)-COLUMN('普船（美东）'!B1),0),AND(K4="直送",J4="含税：大于1000KG",OR(G4="苏州/宁波/上海/杭州",G4="金华/温州")),VLOOKUP("*"&amp;I4&amp;"*",'普船（美东）'!#REF!,COLUMN('普船（美东）'!O1)-COLUMN('普船（美东）'!B1),0),AND(K4="直送",J4="不含税：0.5-10CBM之间",G4="青岛"),VLOOKUP("*"&amp;I4&amp;"*",'普船（美东）'!#REF!,COLUMN('普船（美东）'!P1)-COLUMN('普船（美东）'!B1),0),AND(K4="直送",J4="含税：50-1000KG之间",G4="青岛"),VLOOKUP("*"&amp;I4&amp;"*",'普船（美东）'!#REF!,COLUMN('普船（美东）'!Q1)-COLUMN('普船（美东）'!B1),0),AND(K4="直送",J4="不含税：大于10CBM",G4="青岛"),VLOOKUP("*"&amp;I4&amp;"*",'普船（美东）'!#REF!,COLUMN('普船（美东）'!R1)-COLUMN('普船（美东）'!B1),0),AND(K4="直送",J4="含税：大于1000KG",G4="青岛"),VLOOKUP("*"&amp;I4&amp;"*",'普船（美东）'!#REF!,COLUMN('普船（美东）'!S1)-COLUMN('普船（美东）'!B1),0),AND(K4="直送",J4="不含税：0.5-10CBM之间",G4="郑州"),VLOOKUP("*"&amp;I4&amp;"*",'普船（美东）'!#REF!,COLUMN('普船（美东）'!T1)-COLUMN('普船（美东）'!B1),0),AND(K4="直送",J4="含税：50-1000KG之间",G4="郑州"),VLOOKUP("*"&amp;I4&amp;"*",'普船（美东）'!#REF!,COLUMN('普船（美东）'!U1)-COLUMN('普船（美东）'!B1),0),AND(K4="直送",J4="不含税：大于10CBM",G4="郑州"),VLOOKUP("*"&amp;I4&amp;"*",'普船（美东）'!#REF!,COLUMN('普船（美东）'!V1)-COLUMN('普船（美东）'!B1),0),AND(K4="直送",J4="含税：大于1000KG",G4="郑州"),VLOOKUP("*"&amp;I4&amp;"*",'普船（美东）'!#REF!,COLUMN('普船（美东）'!W1)-COLUMN('普船（美东）'!B1),0)),"-")</f>
        <v>-</v>
      </c>
      <c r="BO35" s="2121" t="str">
        <f>IFERROR(IF(BN35="-","-",IF(K4="直送",VLOOKUP("*"&amp;I4&amp;"*",'普船（美东）'!#REF!,COLUMN('普船（美东）'!AB1)-COLUMN('普船（美东）'!B1),0),VLOOKUP("*"&amp;I4&amp;"*",'普船（美东）'!C90:AB112,COLUMN('普船（美东）'!AB1)-COLUMN('普船（美东）'!B1),0))),"-")</f>
        <v>-</v>
      </c>
      <c r="BP35" s="2122" t="str">
        <f>IFERROR(IF(BN35="-","-",IF(K4="直送","-",VLOOKUP("*"&amp;I4&amp;"*",'普船（美东）'!C90:AB112,COLUMN('普船（美东）'!#REF!)-COLUMN('普船（美东）'!B1),0))),"-")</f>
        <v>-</v>
      </c>
      <c r="BQ35" s="2123" t="str">
        <f>_xlfn.IFS(BN35="-","-",$G$4="深圳/广州/中山/汕头/塘厦","中山:"&amp;第27周船期!I26&amp;";   广州:"&amp;第27周船期!J26&amp;";   汕头:"&amp;第27周船期!K26,$G$4="长沙","长沙："&amp;第27周船期!L26,$G$4="厦门/福州/泉州","福州/泉州:"&amp;第27周船期!O26&amp;";   厦门:"&amp;第27周船期!P26,G4="金华/温州","金华:"&amp;第27周船期!U26&amp;";   温州:"&amp;第27周船期!T26,G4="苏州/宁波/上海/杭州","宁波:"&amp;第27周船期!W26&amp;";  杭州:"&amp;第27周船期!X26&amp;";  苏州:"&amp;第27周船期!AA26&amp;";  上海:"&amp;第27周船期!AB26,$G$4="郑州","郑州："&amp;第27周船期!S26,$G$4="青岛","青岛："&amp;第27周船期!AE26)</f>
        <v>-</v>
      </c>
      <c r="BR35" s="2124" t="str">
        <f>_xlfn.IFS(BN35="-","-",OR($G$4="深圳/广州/中山/汕头/塘厦",$G$4="长沙"),第27周船期!M26,$G$4="厦门/福州/泉州",第27周船期!Q26,OR(OR(G4="苏州/宁波/上海/杭州",G4="金华/温州"),$G$4="郑州"),第27周船期!Y26,$G$4="青岛",第27周船期!AF26)</f>
        <v>-</v>
      </c>
      <c r="BS35" s="2125" t="str">
        <f>_xlfn.IFS(BN35="-","-",OR($G$4="深圳/广州/中山/汕头/塘厦",$G$4="长沙"),第27周船期!N26,$G$4="厦门/福州/泉州",第27周船期!R26,OR(OR(G4="苏州/宁波/上海/杭州",G4="金华/温州"),$G$4="郑州"),第27周船期!Z26,$G$4="青岛",第27周船期!AG26)</f>
        <v>-</v>
      </c>
      <c r="BT35" s="2118" t="str">
        <f>BI35</f>
        <v>渠道无此仓</v>
      </c>
      <c r="BU35" s="2126" t="str">
        <f>IFERROR(_xlfn.IFS(OR(G4="深圳/广州/中山/汕头/塘厦",G4="长沙"),IFERROR(IF(BN35="-","-",IF(K4="直送","-",VLOOKUP("*"&amp;I4&amp;"*",'普船（美东）'!C90:AB112,COLUMN('普船（美东）'!X1)-COLUMN('普船（美东）'!B1),0))),"-"),G4="厦门/福州/泉州",IFERROR(IF(BN35="-","-",IF(K4="直送","-",VLOOKUP("*"&amp;I4&amp;"*",'普船（美东）'!C90:AB112,COLUMN('普船（美东）'!Y1)-COLUMN('普船（美东）'!B1),0))),"-"),OR(G4="苏州/宁波/上海/杭州",G4="郑州",G4="金华/温州"),IFERROR(IF(BN35="-","-",IF(K4="直送","-",VLOOKUP("*"&amp;I4&amp;"*",'普船（美东）'!C90:AB112,COLUMN('普船（美东）'!Z1)-COLUMN('普船（美东）'!B1),0))),"-"),G4="青岛",IFERROR(IF(BN35="-","-",IF(K4="直送","-",VLOOKUP("*"&amp;I4&amp;"*",'普船（美东）'!C90:AB112,COLUMN('普船（美东）'!AA1)-COLUMN('普船（美东）'!B1),0))),"-")),"-")</f>
        <v>-</v>
      </c>
    </row>
    <row r="36" hidden="1" spans="61:73">
      <c r="BI36" s="1916"/>
      <c r="BK36" s="1914"/>
      <c r="BL36" s="2018"/>
      <c r="BM36" s="2127" t="s">
        <v>478</v>
      </c>
      <c r="BN36" s="2051" t="str">
        <f>IFERROR(_xlfn.IFS(AND(K4="拆派",J4="不含税：0.5-10CBM之间",G4="深圳/广州/中山/汕头/塘厦"),VLOOKUP("*"&amp;I4&amp;"*",'普船（美东）'!#REF!,COLUMN('普船（美东）'!D1)-COLUMN('普船（美东）'!B1),0),AND(K4="拆派",J4="含税：50-1000KG之间",G4="深圳/广州/中山/汕头/塘厦"),VLOOKUP("*"&amp;I4&amp;"*",'普船（美东）'!#REF!,COLUMN('普船（美东）'!E1)-COLUMN('普船（美东）'!B1),0),AND(K4="拆派",J4="不含税：大于10CBM",G4="深圳/广州/中山/汕头/塘厦"),VLOOKUP("*"&amp;I4&amp;"*",'普船（美东）'!#REF!,COLUMN('普船（美东）'!F1)-COLUMN('普船（美东）'!B1),0),AND(K4="拆派",J4="含税：大于1000KG",G4="深圳/广州/中山/汕头/塘厦"),VLOOKUP("*"&amp;I4&amp;"*",'普船（美东）'!#REF!,COLUMN('普船（美东）'!G1)-COLUMN('普船（美东）'!B1),0),AND(K4="拆派",J4="不含税：0.5-10CBM之间",OR(G4="厦门/福州/泉州",G4="长沙")),VLOOKUP("*"&amp;I4&amp;"*",'普船（美东）'!#REF!,COLUMN('普船（美东）'!H1)-COLUMN('普船（美东）'!B1),0),AND(K4="拆派",J4="含税：50-1000KG之间",OR(G4="厦门/福州/泉州",G4="长沙")),VLOOKUP("*"&amp;I4&amp;"*",'普船（美东）'!#REF!,COLUMN('普船（美东）'!I1)-COLUMN('普船（美东）'!B1),0),AND(K4="拆派",J4="不含税：大于10CBM",OR(G4="厦门/福州/泉州",G4="长沙")),VLOOKUP("*"&amp;I4&amp;"*",'普船（美东）'!#REF!,COLUMN('普船（美东）'!J1)-COLUMN('普船（美东）'!B1),0),AND(K4="拆派",J4="含税：大于1000KG",OR(G4="厦门/福州/泉州",G4="长沙")),VLOOKUP("*"&amp;I4&amp;"*",'普船（美东）'!#REF!,COLUMN('普船（美东）'!K1)-COLUMN('普船（美东）'!B1),0),AND(K4="拆派",J4="不含税：0.5-10CBM之间",OR(G4="苏州/宁波/上海/杭州",G4="金华")),VLOOKUP("*"&amp;I4&amp;"*",'普船（美东）'!#REF!,COLUMN('普船（美东）'!L1)-COLUMN('普船（美东）'!B1),0),AND(K4="拆派",J4="含税：50-1000KG之间",OR(G4="苏州/宁波/上海/杭州",G4="金华")),VLOOKUP("*"&amp;I4&amp;"*",'普船（美东）'!#REF!,COLUMN('普船（美东）'!M1)-COLUMN('普船（美东）'!B1),0),AND(K4="拆派",J4="不含税：大于10CBM",OR(G4="苏州/宁波/上海/杭州",G4="金华")),VLOOKUP("*"&amp;I4&amp;"*",'普船（美东）'!#REF!,COLUMN('普船（美东）'!N1)-COLUMN('普船（美东）'!B1),0),AND(K4="拆派",J4="含税：大于1000KG",OR(G4="苏州/宁波/上海/杭州",G4="金华")),VLOOKUP("*"&amp;I4&amp;"*",'普船（美东）'!#REF!,COLUMN('普船（美东）'!O1)-COLUMN('普船（美东）'!B1),0),AND(K4="拆派",J4="不含税：0.5-10CBM之间",G4="青岛"),VLOOKUP("*"&amp;I4&amp;"*",'普船（美东）'!#REF!,COLUMN('普船（美东）'!P1)-COLUMN('普船（美东）'!B1),0),AND(K4="拆派",J4="含税：50-1000KG之间",G4="青岛"),VLOOKUP("*"&amp;I4&amp;"*",'普船（美东）'!#REF!,COLUMN('普船（美东）'!Q1)-COLUMN('普船（美东）'!B1),0),AND(K4="拆派",J4="不含税：大于10CBM",G4="青岛"),VLOOKUP("*"&amp;I4&amp;"*",'普船（美东）'!#REF!,COLUMN('普船（美东）'!R1)-COLUMN('普船（美东）'!B1),0),AND(K4="拆派",J4="含税：大于1000KG",G4="青岛"),VLOOKUP("*"&amp;I4&amp;"*",'普船（美东）'!#REF!,COLUMN('普船（美东）'!S1)-COLUMN('普船（美东）'!B1),0),AND(K4="拆派",J4="不含税：0.5-10CBM之间",G4="郑州"),VLOOKUP("*"&amp;I4&amp;"*",'普船（美东）'!#REF!,COLUMN('普船（美东）'!T1)-COLUMN('普船（美东）'!B1),0),AND(K4="拆派",J4="含税：50-1000KG之间",G4="郑州"),VLOOKUP("*"&amp;I4&amp;"*",'普船（美东）'!#REF!,COLUMN('普船（美东）'!U1)-COLUMN('普船（美东）'!B1),0),AND(K4="拆派",J4="不含税：大于10CBM",G4="郑州"),VLOOKUP("*"&amp;I4&amp;"*",'普船（美东）'!#REF!,COLUMN('普船（美东）'!V1)-COLUMN('普船（美东）'!B1),0),AND(K4="拆派",J4="含税：大于1000KG",G4="郑州"),VLOOKUP("*"&amp;I4&amp;"*",'普船（美东）'!#REF!,COLUMN('普船（美东）'!W1)-COLUMN('普船（美东）'!B1),0)),"-")</f>
        <v>-</v>
      </c>
      <c r="BO36" s="2021" t="str">
        <f>IFERROR(IF(BN36="-","-",IF(K4="直送","-",VLOOKUP("*"&amp;I4&amp;"*",'普船（美东）'!#REF!,COLUMN('普船（美东）'!AB1)-COLUMN('普船（美东）'!B1),0))),"-")</f>
        <v>-</v>
      </c>
      <c r="BP36" s="2021" t="str">
        <f>IFERROR(IF(BN36="-","-",IF(K4="直送","-",VLOOKUP("*"&amp;I4&amp;"*",'普船（美东）'!#REF!,COLUMN('普船（美东）'!#REF!)-COLUMN('普船（美东）'!B1),0))),"-")</f>
        <v>-</v>
      </c>
      <c r="BQ36" s="1916" t="str">
        <f>_xlfn.IFS(BN36="-","-",$G$4="深圳/广州/中山/汕头/塘厦",IF(ISBLANK(第27周船期!#REF!),"塘厦:"&amp;第27周船期!#REF!&amp;";   中山:"&amp;第27周船期!#REF!&amp;";   广州:"&amp;第27周船期!#REF!&amp;";   汕头:"&amp;第27周船期!#REF!,"塘厦:"&amp;第27周船期!#REF!&amp;";   中山:"&amp;第27周船期!#REF!&amp;";   广州:"&amp;第27周船期!#REF!&amp;";   汕头:"&amp;第27周船期!#REF!),$G$4="长沙",IF(ISBLANK(第27周船期!#REF!),"长沙："&amp;第27周船期!#REF!,"长沙："&amp;第27周船期!#REF!),$G$4="厦门/福州/泉州",IF(ISBLANK(第27周船期!#REF!),"福州/泉州:"&amp;第27周船期!#REF!&amp;";   厦门:"&amp;第27周船期!#REF!,"福州/泉州:"&amp;第27周船期!#REF!&amp;";   厦门:"&amp;第27周船期!#REF!),G4="金华",IF(ISBLANK(第27周船期!#REF!),"金华:"&amp;第27周船期!#REF!,"金华:"&amp;第27周船期!#REF!),G4="苏州/宁波/上海/杭州",IF(ISBLANK(第27周船期!#REF!),"宁波:"&amp;第27周船期!#REF!&amp;";  杭州:"&amp;第27周船期!#REF!&amp;";  苏州:"&amp;第27周船期!#REF!&amp;";  上海:"&amp;第27周船期!#REF!,"宁波:"&amp;第27周船期!#REF!&amp;";  杭州:"&amp;第27周船期!#REF!&amp;";  苏州:"&amp;第27周船期!#REF!&amp;";  上海:"&amp;第27周船期!#REF!),$G$4="郑州",IF(ISBLANK(第27周船期!#REF!),"郑州："&amp;第27周船期!#REF!,"郑州："&amp;第27周船期!#REF!),$G$4="青岛",IF(ISBLANK(第27周船期!#REF!),"青岛："&amp;第27周船期!#REF!,"青岛："&amp;第27周船期!#REF!))</f>
        <v>-</v>
      </c>
      <c r="BR36" s="2071" t="str">
        <f>_xlfn.IFS(BN36="-","-",OR($G$4="深圳/广州/中山/汕头/塘厦",$G$4="长沙"),IF(ISBLANK(第27周船期!#REF!),第27周船期!#REF!,第27周船期!#REF!),$G$4="厦门/福州/泉州",IF(ISBLANK(第27周船期!#REF!),第27周船期!#REF!,第27周船期!#REF!),OR(OR(G4="苏州/宁波/上海/杭州",G4="金华"),$G$4="郑州"),IF(ISBLANK(第27周船期!#REF!),第27周船期!#REF!,第27周船期!#REF!),$G$4="青岛",IF(ISBLANK(第27周船期!#REF!),第27周船期!#REF!,第27周船期!#REF!))</f>
        <v>-</v>
      </c>
      <c r="BS36" s="2071" t="str">
        <f>_xlfn.IFS(BN36="-","-",OR($G$4="深圳/广州/中山/汕头/塘厦",$G$4="长沙"),IF(ISBLANK(第27周船期!#REF!),第27周船期!#REF!,第27周船期!#REF!),$G$4="厦门/福州/泉州",IF(ISBLANK(第27周船期!#REF!),第27周船期!#REF!,第27周船期!#REF!),OR(OR(G4="苏州/宁波/上海/杭州",G4="金华"),$G$4="郑州"),IF(ISBLANK(第27周船期!#REF!),第27周船期!#REF!,第27周船期!#REF!),$G$4="青岛",IF(ISBLANK(第27周船期!#REF!),第27周船期!#REF!,第27周船期!#REF!))</f>
        <v>-</v>
      </c>
      <c r="BT36" s="1916" t="e">
        <f>_xlfn.IFS($G$4="白沟","此国内仓不收该渠道",K4="直送","此渠道无直送",COUNTIF('普船（美东）'!#REF!,"*"&amp;I4&amp;"*")=0,"渠道无此仓",K4="拆派",IF(COUNTIF('普船（美东）'!#REF!,"*"&amp;I4&amp;"*")=0,"无此仓拆派","拆派"))</f>
        <v>#REF!</v>
      </c>
      <c r="BU36" s="1917" t="str">
        <f>IFERROR(_xlfn.IFS(OR(G4="深圳/广州/中山/汕头/塘厦",G4="长沙"),IFERROR(IF(BN36="-","-",IF(K4="直送","-",VLOOKUP("*"&amp;I4&amp;"*",'普船（美东）'!#REF!,COLUMN('普船（美东）'!X1)-COLUMN('普船（美东）'!B1),0))),"-"),G4="厦门/福州/泉州",IFERROR(IF(BN36="-","-",IF(K4="直送","-",VLOOKUP("*"&amp;I4&amp;"*",'普船（美东）'!#REF!,COLUMN('普船（美东）'!Y1)-COLUMN('普船（美东）'!B1),0))),"-"),OR(G4="苏州/宁波/上海/杭州",G4="郑州",G4="金华"),IFERROR(IF(BN36="-","-",IF(K4="直送","-",VLOOKUP("*"&amp;I4&amp;"*",'普船（美东）'!#REF!,COLUMN('普船（美东）'!Z1)-COLUMN('普船（美东）'!B1),0))),"-"),G4="青岛",IFERROR(IF(BN36="-","-",IF(K4="直送","-",VLOOKUP("*"&amp;I4&amp;"*",'普船（美东）'!#REF!,COLUMN('普船（美东）'!AA1)-COLUMN('普船（美东）'!B1),0))),"-")),"-")</f>
        <v>-</v>
      </c>
    </row>
    <row r="37" spans="61:73">
      <c r="BK37" s="1916"/>
      <c r="BL37" s="1916"/>
      <c r="BM37" s="1916"/>
      <c r="BN37" s="1916"/>
      <c r="BO37" s="1916"/>
      <c r="BP37" s="1916"/>
      <c r="BQ37" s="1916"/>
      <c r="BR37" s="1916"/>
      <c r="BS37" s="1916"/>
      <c r="BT37" s="1916"/>
      <c r="BU37" s="1916"/>
    </row>
    <row r="38" spans="61:73">
      <c r="BK38" s="1916"/>
      <c r="BL38" s="1916"/>
      <c r="BM38" s="1916"/>
      <c r="BN38" s="1916"/>
      <c r="BO38" s="1916"/>
      <c r="BP38" s="1916"/>
      <c r="BQ38" s="1916"/>
      <c r="BR38" s="1916"/>
      <c r="BS38" s="1916"/>
      <c r="BT38" s="1916"/>
      <c r="BU38" s="1916"/>
    </row>
    <row r="39" spans="61:73">
      <c r="BK39" s="1916"/>
      <c r="BL39" s="1916"/>
      <c r="BM39" s="1916"/>
      <c r="BN39" s="1916"/>
      <c r="BO39" s="1916"/>
      <c r="BP39" s="1916"/>
      <c r="BQ39" s="1916"/>
      <c r="BR39" s="1916"/>
      <c r="BS39" s="1916"/>
      <c r="BT39" s="1916"/>
      <c r="BU39" s="1916"/>
    </row>
  </sheetData>
  <sheetProtection algorithmName="SHA-512" hashValue="oV3iY+iLYocyVRBDyq7Df0OjrbH5beuVJdHDK1et7XlWo8Dm8XzqTUjWxzoTMzbAfoLeEWjnckbPC6qS7RO35A==" saltValue="XDnpwYFpvK70gXUjvXaZfw==" spinCount="100000" sheet="1" formatRows="0" deleteColumns="0" deleteRows="0" objects="1"/>
  <mergeCells count="84">
    <mergeCell ref="G2:K2"/>
    <mergeCell ref="G3:H3"/>
    <mergeCell ref="G4:H4"/>
    <mergeCell ref="I6:L6"/>
    <mergeCell ref="I7:L7"/>
    <mergeCell ref="I8:L8"/>
    <mergeCell ref="I9:L9"/>
    <mergeCell ref="I10:L10"/>
    <mergeCell ref="I11:L11"/>
    <mergeCell ref="I12:L12"/>
    <mergeCell ref="I13:L13"/>
    <mergeCell ref="I14:L14"/>
    <mergeCell ref="I15:L15"/>
    <mergeCell ref="I16:L16"/>
    <mergeCell ref="I17:L17"/>
    <mergeCell ref="I18:L18"/>
    <mergeCell ref="I19:L19"/>
    <mergeCell ref="I20:L20"/>
    <mergeCell ref="I21:L21"/>
    <mergeCell ref="I22:L22"/>
    <mergeCell ref="I23:L23"/>
    <mergeCell ref="I24:L24"/>
    <mergeCell ref="I25:L25"/>
    <mergeCell ref="I26:L26"/>
    <mergeCell ref="I27:L27"/>
    <mergeCell ref="I28:L28"/>
    <mergeCell ref="I29:L29"/>
    <mergeCell ref="I30:L30"/>
    <mergeCell ref="I31:L31"/>
    <mergeCell ref="C7:C8"/>
    <mergeCell ref="C10:C14"/>
    <mergeCell ref="C15:C17"/>
    <mergeCell ref="C18:C21"/>
    <mergeCell ref="C22:C31"/>
    <mergeCell ref="D18:D19"/>
    <mergeCell ref="D22:D23"/>
    <mergeCell ref="D29:D30"/>
    <mergeCell ref="E18:E19"/>
    <mergeCell ref="E22:E23"/>
    <mergeCell ref="E29:E30"/>
    <mergeCell ref="F3:F4"/>
    <mergeCell ref="F18:F19"/>
    <mergeCell ref="F22:F23"/>
    <mergeCell ref="F29:F30"/>
    <mergeCell ref="G18:G19"/>
    <mergeCell ref="G22:G23"/>
    <mergeCell ref="G29:G30"/>
    <mergeCell ref="H18:H19"/>
    <mergeCell ref="H22:H23"/>
    <mergeCell ref="H29:H30"/>
    <mergeCell ref="O18:O19"/>
    <mergeCell ref="O22:O23"/>
    <mergeCell ref="O29:O30"/>
    <mergeCell ref="BI22:BI23"/>
    <mergeCell ref="BI25:BI26"/>
    <mergeCell ref="BL7:BL8"/>
    <mergeCell ref="BL10:BL14"/>
    <mergeCell ref="BL15:BL17"/>
    <mergeCell ref="BL18:BL19"/>
    <mergeCell ref="BL22:BL35"/>
    <mergeCell ref="BM18:BM19"/>
    <mergeCell ref="BM22:BM23"/>
    <mergeCell ref="BM25:BM26"/>
    <mergeCell ref="BM33:BM34"/>
    <mergeCell ref="BN18:BN19"/>
    <mergeCell ref="BN22:BN23"/>
    <mergeCell ref="BN25:BN26"/>
    <mergeCell ref="BN33:BN34"/>
    <mergeCell ref="BO18:BO19"/>
    <mergeCell ref="BO22:BO23"/>
    <mergeCell ref="BO25:BO26"/>
    <mergeCell ref="BO33:BO34"/>
    <mergeCell ref="BP18:BP19"/>
    <mergeCell ref="BP22:BP23"/>
    <mergeCell ref="BP25:BP26"/>
    <mergeCell ref="BP33:BP34"/>
    <mergeCell ref="BT18:BT19"/>
    <mergeCell ref="BT22:BT23"/>
    <mergeCell ref="BT25:BT26"/>
    <mergeCell ref="BT33:BT34"/>
    <mergeCell ref="BU18:BU19"/>
    <mergeCell ref="BU22:BU23"/>
    <mergeCell ref="BU25:BU26"/>
    <mergeCell ref="BU33:BU34"/>
  </mergeCells>
  <dataValidations count="3">
    <dataValidation type="list" showInputMessage="1" showErrorMessage="1" sqref="G4:H4">
      <formula1>"深圳/广州/中山/汕头/塘厦,厦门/福州/泉州,金华/温州,苏州/宁波/上海/杭州,郑州,长沙,青岛,义乌集拼仓"</formula1>
    </dataValidation>
    <dataValidation type="list" showInputMessage="1" showErrorMessage="1" sqref="J4">
      <formula1>"含税：大于1000KG,含税：50-1000KG之间,不含税：大于10CBM,不含税：0.5-10CBM之间"</formula1>
    </dataValidation>
    <dataValidation type="list" showInputMessage="1" showErrorMessage="1" sqref="K4">
      <formula1>"拆派"</formula1>
    </dataValidation>
  </dataValidations>
  <pageMargins left="0.75" right="0.75" top="1" bottom="1" header="0.5" footer="0.5"/>
  <pageSetup paperSize="9" orientation="portrait"/>
  <headerFooter/>
  <ignoredErrors>
    <ignoredError sqref="G20:H20 E19:H19" formula="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W218"/>
  <sheetViews>
    <sheetView showGridLines="0" zoomScale="40" zoomScaleNormal="40" workbookViewId="0">
      <pane xSplit="3" ySplit="5" topLeftCell="D6" activePane="bottomRight" state="frozen"/>
      <selection/>
      <selection pane="topRight"/>
      <selection pane="bottomLeft"/>
      <selection pane="bottomRight" activeCell="D6" sqref="D6"/>
    </sheetView>
  </sheetViews>
  <sheetFormatPr defaultColWidth="9" defaultRowHeight="14.4"/>
  <cols>
    <col min="1" max="1" width="31.1296296296296" style="1616" customWidth="1"/>
    <col min="2" max="2" width="50.3055555555556" style="1616" customWidth="1"/>
    <col min="3" max="3" width="32.1944444444444" style="1616" customWidth="1"/>
    <col min="4" max="4" width="32.2962962962963" style="1823" customWidth="1"/>
    <col min="5" max="5" width="32.2962962962963" style="1824" customWidth="1"/>
    <col min="6" max="6" width="32.2962962962963" style="1823" customWidth="1"/>
    <col min="7" max="7" width="32.2962962962963" style="1824" customWidth="1"/>
    <col min="8" max="8" width="32.2962962962963" style="1823" customWidth="1"/>
    <col min="9" max="9" width="32.2962962962963" style="1824" customWidth="1"/>
    <col min="10" max="10" width="32.2962962962963" style="1823" customWidth="1"/>
    <col min="11" max="11" width="32.2962962962963" style="1824" customWidth="1"/>
    <col min="12" max="12" width="32.2962962962963" style="1823" customWidth="1"/>
    <col min="13" max="13" width="32.2962962962963" style="1824" customWidth="1"/>
    <col min="14" max="14" width="32.2962962962963" style="1823" customWidth="1"/>
    <col min="15" max="15" width="32.2962962962963" style="1824" customWidth="1"/>
    <col min="16" max="16" width="32.2962962962963" style="1823" customWidth="1"/>
    <col min="17" max="17" width="32.2962962962963" style="1824" customWidth="1"/>
    <col min="18" max="18" width="32.2962962962963" style="1823" customWidth="1"/>
    <col min="19" max="19" width="32.2962962962963" style="1824" customWidth="1"/>
    <col min="20" max="20" width="32.2962962962963" style="1823" customWidth="1"/>
    <col min="21" max="21" width="32.2962962962963" style="1824" customWidth="1"/>
    <col min="22" max="22" width="32.2962962962963" style="1823" customWidth="1"/>
    <col min="23" max="23" width="32.2962962962963" style="1824" customWidth="1"/>
    <col min="24" max="24" width="32.2962962962963" style="1823" customWidth="1"/>
    <col min="25" max="25" width="32.2962962962963" style="1824" customWidth="1"/>
    <col min="26" max="26" width="32.2962962962963" style="1823" customWidth="1"/>
    <col min="27" max="27" width="32.2962962962963" style="1824" customWidth="1"/>
    <col min="28" max="28" width="32.2962962962963" style="1823" customWidth="1"/>
    <col min="29" max="29" width="32.2962962962963" style="1824" customWidth="1"/>
    <col min="30" max="30" width="32.2962962962963" style="1823" customWidth="1"/>
    <col min="31" max="31" width="32.2962962962963" style="1824" customWidth="1"/>
    <col min="32" max="32" width="63.1296296296296" style="550" customWidth="1"/>
    <col min="33" max="33" width="59.3796296296296" style="550" customWidth="1"/>
    <col min="34" max="34" width="76.5555555555556" style="550" customWidth="1"/>
    <col min="35" max="35" width="59.3796296296296" style="550" customWidth="1"/>
    <col min="36" max="36" width="42.1944444444444" style="1616" customWidth="1"/>
    <col min="37" max="37" width="54.5092592592593" style="1616" customWidth="1"/>
    <col min="38" max="16384" width="9" style="1616"/>
  </cols>
  <sheetData>
    <row r="1" s="1616" customFormat="1" ht="18" customHeight="1" spans="1:49">
      <c r="D1" s="1823"/>
      <c r="E1" s="1824"/>
      <c r="F1" s="1823"/>
      <c r="G1" s="1824"/>
      <c r="H1" s="1823"/>
      <c r="I1" s="1824"/>
      <c r="J1" s="1825"/>
      <c r="K1" s="1824"/>
      <c r="L1" s="1823"/>
      <c r="M1" s="1824"/>
      <c r="N1" s="1823"/>
      <c r="O1" s="1824"/>
      <c r="P1" s="1823"/>
      <c r="Q1" s="1824"/>
      <c r="R1" s="1823"/>
      <c r="S1" s="1824"/>
      <c r="T1" s="1823"/>
      <c r="U1" s="1824"/>
      <c r="V1" s="1823"/>
      <c r="W1" s="1824"/>
      <c r="X1" s="1823"/>
      <c r="Y1" s="1824"/>
      <c r="Z1" s="1823"/>
      <c r="AA1" s="1824"/>
      <c r="AB1" s="1823"/>
      <c r="AC1" s="1824"/>
      <c r="AD1" s="1823"/>
      <c r="AE1" s="1824"/>
      <c r="AF1" s="550"/>
      <c r="AG1" s="550"/>
      <c r="AH1" s="550"/>
      <c r="AI1" s="550"/>
    </row>
    <row r="2" s="1616" customFormat="1" ht="71" customHeight="1" spans="1:49">
      <c r="A2" s="1826" t="s">
        <v>1</v>
      </c>
      <c r="B2" s="1826"/>
      <c r="C2" s="1826"/>
      <c r="D2" s="1827"/>
      <c r="E2" s="1828"/>
      <c r="F2" s="1827"/>
      <c r="G2" s="1828"/>
      <c r="H2" s="1827"/>
      <c r="I2" s="1828"/>
      <c r="J2" s="1827"/>
      <c r="K2" s="1828"/>
      <c r="L2" s="1827"/>
      <c r="M2" s="1828"/>
      <c r="N2" s="1827"/>
      <c r="O2" s="1828"/>
      <c r="P2" s="1827"/>
      <c r="Q2" s="1828"/>
      <c r="R2" s="1827"/>
      <c r="S2" s="1828"/>
      <c r="T2" s="1827"/>
      <c r="U2" s="1828"/>
      <c r="V2" s="1827"/>
      <c r="W2" s="1828"/>
      <c r="X2" s="1827"/>
      <c r="Y2" s="1828"/>
      <c r="Z2" s="1827"/>
      <c r="AA2" s="1828"/>
      <c r="AB2" s="1827"/>
      <c r="AC2" s="1828"/>
      <c r="AD2" s="1827"/>
      <c r="AE2" s="1828"/>
      <c r="AF2" s="550"/>
      <c r="AG2" s="550"/>
      <c r="AH2" s="550"/>
      <c r="AI2" s="550"/>
    </row>
    <row r="3" s="550" customFormat="1" ht="279" customHeight="1" spans="1:49">
      <c r="A3" s="1829" t="s">
        <v>479</v>
      </c>
      <c r="B3" s="1830"/>
      <c r="C3" s="1830"/>
      <c r="D3" s="1830"/>
      <c r="E3" s="1830"/>
      <c r="F3" s="1830"/>
      <c r="G3" s="1830"/>
      <c r="H3" s="1830"/>
      <c r="I3" s="1830"/>
      <c r="J3" s="1830"/>
      <c r="K3" s="1830"/>
      <c r="L3" s="1830"/>
      <c r="M3" s="1830"/>
      <c r="N3" s="1830"/>
      <c r="O3" s="1830"/>
      <c r="P3" s="1830"/>
      <c r="Q3" s="1830"/>
      <c r="R3" s="1830"/>
      <c r="S3" s="1830"/>
      <c r="T3" s="1830"/>
      <c r="U3" s="1830"/>
      <c r="V3" s="1830"/>
      <c r="W3" s="1830"/>
      <c r="X3" s="1830"/>
      <c r="Y3" s="1830"/>
      <c r="Z3" s="1830"/>
      <c r="AA3" s="1830"/>
      <c r="AB3" s="1830"/>
      <c r="AC3" s="1830"/>
      <c r="AD3" s="1830"/>
      <c r="AE3" s="1830"/>
      <c r="AF3" s="1831"/>
      <c r="AG3" s="1831"/>
      <c r="AH3" s="1831"/>
      <c r="AI3" s="1831"/>
      <c r="AJ3" s="1830"/>
      <c r="AK3" s="1832"/>
      <c r="AL3" s="1833"/>
      <c r="AM3" s="1833"/>
      <c r="AN3" s="1833"/>
      <c r="AO3" s="1833"/>
      <c r="AP3" s="1833"/>
      <c r="AQ3" s="1833"/>
      <c r="AR3" s="1833"/>
      <c r="AS3" s="1833"/>
      <c r="AT3" s="1833"/>
      <c r="AU3" s="1833"/>
      <c r="AV3" s="1833"/>
      <c r="AW3" s="1833"/>
    </row>
    <row r="4" s="1819" customFormat="1" ht="60" customHeight="1" spans="1:49">
      <c r="A4" s="1834" t="s">
        <v>480</v>
      </c>
      <c r="B4" s="1835" t="s">
        <v>107</v>
      </c>
      <c r="C4" s="1836" t="s">
        <v>481</v>
      </c>
      <c r="D4" s="1837" t="s">
        <v>482</v>
      </c>
      <c r="E4" s="1838"/>
      <c r="F4" s="1837"/>
      <c r="G4" s="1838"/>
      <c r="H4" s="1837" t="s">
        <v>483</v>
      </c>
      <c r="I4" s="1838"/>
      <c r="J4" s="1837"/>
      <c r="K4" s="1838"/>
      <c r="L4" s="1837" t="s">
        <v>484</v>
      </c>
      <c r="M4" s="1838"/>
      <c r="N4" s="1837"/>
      <c r="O4" s="1838"/>
      <c r="P4" s="1837" t="s">
        <v>485</v>
      </c>
      <c r="Q4" s="1838"/>
      <c r="R4" s="1837"/>
      <c r="S4" s="1838"/>
      <c r="T4" s="1837" t="s">
        <v>486</v>
      </c>
      <c r="U4" s="1838"/>
      <c r="V4" s="1837"/>
      <c r="W4" s="1838"/>
      <c r="X4" s="1837" t="s">
        <v>487</v>
      </c>
      <c r="Y4" s="1838"/>
      <c r="Z4" s="1837"/>
      <c r="AA4" s="1838"/>
      <c r="AB4" s="1837" t="s">
        <v>488</v>
      </c>
      <c r="AC4" s="1838"/>
      <c r="AD4" s="1837"/>
      <c r="AE4" s="1838"/>
      <c r="AF4" s="1836" t="s">
        <v>489</v>
      </c>
      <c r="AG4" s="1836"/>
      <c r="AH4" s="1836"/>
      <c r="AI4" s="1836"/>
      <c r="AJ4" s="1836" t="s">
        <v>490</v>
      </c>
      <c r="AK4" s="1839" t="s">
        <v>491</v>
      </c>
      <c r="AL4" s="1840"/>
      <c r="AM4" s="1840"/>
      <c r="AN4" s="1840"/>
    </row>
    <row r="5" s="1819" customFormat="1" ht="69" customHeight="1" spans="1:49">
      <c r="A5" s="1841"/>
      <c r="B5" s="1842"/>
      <c r="C5" s="1843"/>
      <c r="D5" s="1844" t="s">
        <v>492</v>
      </c>
      <c r="E5" s="1845" t="s">
        <v>493</v>
      </c>
      <c r="F5" s="1844" t="s">
        <v>494</v>
      </c>
      <c r="G5" s="1845" t="s">
        <v>495</v>
      </c>
      <c r="H5" s="1844" t="s">
        <v>492</v>
      </c>
      <c r="I5" s="1845" t="s">
        <v>493</v>
      </c>
      <c r="J5" s="1844" t="s">
        <v>494</v>
      </c>
      <c r="K5" s="1845" t="s">
        <v>495</v>
      </c>
      <c r="L5" s="1844" t="s">
        <v>492</v>
      </c>
      <c r="M5" s="1845" t="s">
        <v>493</v>
      </c>
      <c r="N5" s="1844" t="s">
        <v>494</v>
      </c>
      <c r="O5" s="1845" t="s">
        <v>495</v>
      </c>
      <c r="P5" s="1844" t="s">
        <v>492</v>
      </c>
      <c r="Q5" s="1845" t="s">
        <v>493</v>
      </c>
      <c r="R5" s="1844" t="s">
        <v>494</v>
      </c>
      <c r="S5" s="1845" t="s">
        <v>495</v>
      </c>
      <c r="T5" s="1844" t="s">
        <v>492</v>
      </c>
      <c r="U5" s="1845" t="s">
        <v>493</v>
      </c>
      <c r="V5" s="1844" t="s">
        <v>494</v>
      </c>
      <c r="W5" s="1845" t="s">
        <v>495</v>
      </c>
      <c r="X5" s="1844" t="s">
        <v>492</v>
      </c>
      <c r="Y5" s="1845" t="s">
        <v>493</v>
      </c>
      <c r="Z5" s="1844" t="s">
        <v>494</v>
      </c>
      <c r="AA5" s="1845" t="s">
        <v>495</v>
      </c>
      <c r="AB5" s="1844" t="s">
        <v>492</v>
      </c>
      <c r="AC5" s="1845" t="s">
        <v>493</v>
      </c>
      <c r="AD5" s="1844" t="s">
        <v>494</v>
      </c>
      <c r="AE5" s="1845" t="s">
        <v>495</v>
      </c>
      <c r="AF5" s="1843" t="s">
        <v>296</v>
      </c>
      <c r="AG5" s="1843" t="s">
        <v>297</v>
      </c>
      <c r="AH5" s="1843" t="s">
        <v>298</v>
      </c>
      <c r="AI5" s="1843" t="s">
        <v>299</v>
      </c>
      <c r="AJ5" s="1843"/>
      <c r="AK5" s="1846"/>
      <c r="AL5" s="1847"/>
      <c r="AM5" s="1847"/>
      <c r="AN5" s="1847"/>
    </row>
    <row r="6" s="1820" customFormat="1" ht="44" customHeight="1" spans="1:49">
      <c r="A6" s="1848" t="s">
        <v>354</v>
      </c>
      <c r="B6" s="1849" t="s">
        <v>496</v>
      </c>
      <c r="C6" s="1850" t="s">
        <v>497</v>
      </c>
      <c r="D6" s="1851">
        <v>1074</v>
      </c>
      <c r="E6" s="1852">
        <v>7.4</v>
      </c>
      <c r="F6" s="1851">
        <v>1054</v>
      </c>
      <c r="G6" s="1852">
        <v>7.3</v>
      </c>
      <c r="H6" s="1851">
        <v>1174</v>
      </c>
      <c r="I6" s="1852">
        <v>7.9</v>
      </c>
      <c r="J6" s="1851">
        <v>1154</v>
      </c>
      <c r="K6" s="1852">
        <v>7.8</v>
      </c>
      <c r="L6" s="1851">
        <v>1174</v>
      </c>
      <c r="M6" s="1852">
        <v>7.9</v>
      </c>
      <c r="N6" s="1851">
        <v>1154</v>
      </c>
      <c r="O6" s="1852">
        <v>7.8</v>
      </c>
      <c r="P6" s="1851" t="s">
        <v>326</v>
      </c>
      <c r="Q6" s="1851" t="s">
        <v>326</v>
      </c>
      <c r="R6" s="1851" t="s">
        <v>326</v>
      </c>
      <c r="S6" s="1851" t="s">
        <v>326</v>
      </c>
      <c r="T6" s="1851" t="s">
        <v>326</v>
      </c>
      <c r="U6" s="1851" t="s">
        <v>326</v>
      </c>
      <c r="V6" s="1851" t="s">
        <v>326</v>
      </c>
      <c r="W6" s="1851" t="s">
        <v>326</v>
      </c>
      <c r="X6" s="1851" t="s">
        <v>326</v>
      </c>
      <c r="Y6" s="1851" t="s">
        <v>326</v>
      </c>
      <c r="Z6" s="1851" t="s">
        <v>326</v>
      </c>
      <c r="AA6" s="1851" t="s">
        <v>326</v>
      </c>
      <c r="AB6" s="1851" t="s">
        <v>326</v>
      </c>
      <c r="AC6" s="1851" t="s">
        <v>326</v>
      </c>
      <c r="AD6" s="1851" t="s">
        <v>326</v>
      </c>
      <c r="AE6" s="1851" t="s">
        <v>326</v>
      </c>
      <c r="AF6" s="1853" t="s">
        <v>498</v>
      </c>
      <c r="AG6" s="1854" t="s">
        <v>498</v>
      </c>
      <c r="AH6" s="1854" t="s">
        <v>498</v>
      </c>
      <c r="AI6" s="1854" t="s">
        <v>498</v>
      </c>
      <c r="AJ6" s="1855" t="s">
        <v>499</v>
      </c>
      <c r="AK6" s="1856" t="s">
        <v>500</v>
      </c>
    </row>
    <row r="7" s="1820" customFormat="1" ht="44" customHeight="1" spans="1:49">
      <c r="A7" s="1848"/>
      <c r="B7" s="1857"/>
      <c r="C7" s="1557" t="s">
        <v>501</v>
      </c>
      <c r="D7" s="1851">
        <v>1074</v>
      </c>
      <c r="E7" s="1852">
        <v>7.4</v>
      </c>
      <c r="F7" s="1851">
        <v>1054</v>
      </c>
      <c r="G7" s="1852">
        <v>7.3</v>
      </c>
      <c r="H7" s="1851">
        <v>1174</v>
      </c>
      <c r="I7" s="1852">
        <v>7.9</v>
      </c>
      <c r="J7" s="1851">
        <v>1154</v>
      </c>
      <c r="K7" s="1852">
        <v>7.8</v>
      </c>
      <c r="L7" s="1851">
        <v>1174</v>
      </c>
      <c r="M7" s="1852">
        <v>7.9</v>
      </c>
      <c r="N7" s="1851">
        <v>1154</v>
      </c>
      <c r="O7" s="1852">
        <v>7.8</v>
      </c>
      <c r="P7" s="1851" t="s">
        <v>326</v>
      </c>
      <c r="Q7" s="1851" t="s">
        <v>326</v>
      </c>
      <c r="R7" s="1851" t="s">
        <v>326</v>
      </c>
      <c r="S7" s="1851" t="s">
        <v>326</v>
      </c>
      <c r="T7" s="1851" t="s">
        <v>326</v>
      </c>
      <c r="U7" s="1851" t="s">
        <v>326</v>
      </c>
      <c r="V7" s="1851" t="s">
        <v>326</v>
      </c>
      <c r="W7" s="1851" t="s">
        <v>326</v>
      </c>
      <c r="X7" s="1851" t="s">
        <v>326</v>
      </c>
      <c r="Y7" s="1851" t="s">
        <v>326</v>
      </c>
      <c r="Z7" s="1851" t="s">
        <v>326</v>
      </c>
      <c r="AA7" s="1851" t="s">
        <v>326</v>
      </c>
      <c r="AB7" s="1851" t="s">
        <v>326</v>
      </c>
      <c r="AC7" s="1851" t="s">
        <v>326</v>
      </c>
      <c r="AD7" s="1851" t="s">
        <v>326</v>
      </c>
      <c r="AE7" s="1851" t="s">
        <v>326</v>
      </c>
      <c r="AF7" s="1858" t="s">
        <v>498</v>
      </c>
      <c r="AG7" s="1858" t="s">
        <v>498</v>
      </c>
      <c r="AH7" s="1858" t="s">
        <v>498</v>
      </c>
      <c r="AI7" s="1858" t="s">
        <v>498</v>
      </c>
      <c r="AJ7" s="1859" t="s">
        <v>499</v>
      </c>
      <c r="AK7" s="1860" t="s">
        <v>500</v>
      </c>
    </row>
    <row r="8" s="1820" customFormat="1" ht="44" customHeight="1" spans="1:49">
      <c r="A8" s="1848"/>
      <c r="B8" s="1857"/>
      <c r="C8" s="1557" t="s">
        <v>502</v>
      </c>
      <c r="D8" s="1851">
        <v>1074</v>
      </c>
      <c r="E8" s="1852">
        <v>7.4</v>
      </c>
      <c r="F8" s="1851">
        <v>1054</v>
      </c>
      <c r="G8" s="1852">
        <v>7.3</v>
      </c>
      <c r="H8" s="1851">
        <v>1174</v>
      </c>
      <c r="I8" s="1852">
        <v>7.9</v>
      </c>
      <c r="J8" s="1851">
        <v>1154</v>
      </c>
      <c r="K8" s="1852">
        <v>7.8</v>
      </c>
      <c r="L8" s="1851">
        <v>1174</v>
      </c>
      <c r="M8" s="1852">
        <v>7.9</v>
      </c>
      <c r="N8" s="1851">
        <v>1154</v>
      </c>
      <c r="O8" s="1852">
        <v>7.8</v>
      </c>
      <c r="P8" s="1851" t="s">
        <v>326</v>
      </c>
      <c r="Q8" s="1851" t="s">
        <v>326</v>
      </c>
      <c r="R8" s="1851" t="s">
        <v>326</v>
      </c>
      <c r="S8" s="1851" t="s">
        <v>326</v>
      </c>
      <c r="T8" s="1851" t="s">
        <v>326</v>
      </c>
      <c r="U8" s="1851" t="s">
        <v>326</v>
      </c>
      <c r="V8" s="1851" t="s">
        <v>326</v>
      </c>
      <c r="W8" s="1851" t="s">
        <v>326</v>
      </c>
      <c r="X8" s="1851" t="s">
        <v>326</v>
      </c>
      <c r="Y8" s="1851" t="s">
        <v>326</v>
      </c>
      <c r="Z8" s="1851" t="s">
        <v>326</v>
      </c>
      <c r="AA8" s="1851" t="s">
        <v>326</v>
      </c>
      <c r="AB8" s="1851" t="s">
        <v>326</v>
      </c>
      <c r="AC8" s="1851" t="s">
        <v>326</v>
      </c>
      <c r="AD8" s="1851" t="s">
        <v>326</v>
      </c>
      <c r="AE8" s="1851" t="s">
        <v>326</v>
      </c>
      <c r="AF8" s="1858" t="s">
        <v>498</v>
      </c>
      <c r="AG8" s="1858" t="s">
        <v>498</v>
      </c>
      <c r="AH8" s="1858" t="s">
        <v>498</v>
      </c>
      <c r="AI8" s="1858" t="s">
        <v>498</v>
      </c>
      <c r="AJ8" s="1861" t="s">
        <v>499</v>
      </c>
      <c r="AK8" s="1860" t="s">
        <v>500</v>
      </c>
    </row>
    <row r="9" s="1820" customFormat="1" ht="44" customHeight="1" spans="1:49">
      <c r="A9" s="1848"/>
      <c r="B9" s="1857"/>
      <c r="C9" s="1557" t="s">
        <v>503</v>
      </c>
      <c r="D9" s="1851">
        <v>1074</v>
      </c>
      <c r="E9" s="1852">
        <v>7.4</v>
      </c>
      <c r="F9" s="1851">
        <v>1054</v>
      </c>
      <c r="G9" s="1852">
        <v>7.3</v>
      </c>
      <c r="H9" s="1851">
        <v>1174</v>
      </c>
      <c r="I9" s="1852">
        <v>7.9</v>
      </c>
      <c r="J9" s="1851">
        <v>1154</v>
      </c>
      <c r="K9" s="1852">
        <v>7.8</v>
      </c>
      <c r="L9" s="1851">
        <v>1174</v>
      </c>
      <c r="M9" s="1852">
        <v>7.9</v>
      </c>
      <c r="N9" s="1851">
        <v>1154</v>
      </c>
      <c r="O9" s="1852">
        <v>7.8</v>
      </c>
      <c r="P9" s="1851" t="s">
        <v>326</v>
      </c>
      <c r="Q9" s="1851" t="s">
        <v>326</v>
      </c>
      <c r="R9" s="1851" t="s">
        <v>326</v>
      </c>
      <c r="S9" s="1851" t="s">
        <v>326</v>
      </c>
      <c r="T9" s="1851" t="s">
        <v>326</v>
      </c>
      <c r="U9" s="1851" t="s">
        <v>326</v>
      </c>
      <c r="V9" s="1851" t="s">
        <v>326</v>
      </c>
      <c r="W9" s="1851" t="s">
        <v>326</v>
      </c>
      <c r="X9" s="1851" t="s">
        <v>326</v>
      </c>
      <c r="Y9" s="1851" t="s">
        <v>326</v>
      </c>
      <c r="Z9" s="1851" t="s">
        <v>326</v>
      </c>
      <c r="AA9" s="1851" t="s">
        <v>326</v>
      </c>
      <c r="AB9" s="1851" t="s">
        <v>326</v>
      </c>
      <c r="AC9" s="1851" t="s">
        <v>326</v>
      </c>
      <c r="AD9" s="1851" t="s">
        <v>326</v>
      </c>
      <c r="AE9" s="1851" t="s">
        <v>326</v>
      </c>
      <c r="AF9" s="1858" t="s">
        <v>498</v>
      </c>
      <c r="AG9" s="1858" t="s">
        <v>498</v>
      </c>
      <c r="AH9" s="1858" t="s">
        <v>498</v>
      </c>
      <c r="AI9" s="1858" t="s">
        <v>498</v>
      </c>
      <c r="AJ9" s="1861" t="s">
        <v>499</v>
      </c>
      <c r="AK9" s="1860" t="s">
        <v>500</v>
      </c>
    </row>
    <row r="10" s="1820" customFormat="1" ht="44" customHeight="1" spans="1:49">
      <c r="A10" s="1848"/>
      <c r="B10" s="1857"/>
      <c r="C10" s="1557" t="s">
        <v>504</v>
      </c>
      <c r="D10" s="1851">
        <v>1074</v>
      </c>
      <c r="E10" s="1852">
        <v>7.4</v>
      </c>
      <c r="F10" s="1851">
        <v>1054</v>
      </c>
      <c r="G10" s="1852">
        <v>7.3</v>
      </c>
      <c r="H10" s="1851">
        <v>1174</v>
      </c>
      <c r="I10" s="1852">
        <v>7.9</v>
      </c>
      <c r="J10" s="1851">
        <v>1154</v>
      </c>
      <c r="K10" s="1852">
        <v>7.8</v>
      </c>
      <c r="L10" s="1851">
        <v>1174</v>
      </c>
      <c r="M10" s="1852">
        <v>7.9</v>
      </c>
      <c r="N10" s="1851">
        <v>1154</v>
      </c>
      <c r="O10" s="1852">
        <v>7.8</v>
      </c>
      <c r="P10" s="1851" t="s">
        <v>326</v>
      </c>
      <c r="Q10" s="1851" t="s">
        <v>326</v>
      </c>
      <c r="R10" s="1851" t="s">
        <v>326</v>
      </c>
      <c r="S10" s="1851" t="s">
        <v>326</v>
      </c>
      <c r="T10" s="1851" t="s">
        <v>326</v>
      </c>
      <c r="U10" s="1851" t="s">
        <v>326</v>
      </c>
      <c r="V10" s="1851" t="s">
        <v>326</v>
      </c>
      <c r="W10" s="1851" t="s">
        <v>326</v>
      </c>
      <c r="X10" s="1851" t="s">
        <v>326</v>
      </c>
      <c r="Y10" s="1851" t="s">
        <v>326</v>
      </c>
      <c r="Z10" s="1851" t="s">
        <v>326</v>
      </c>
      <c r="AA10" s="1851" t="s">
        <v>326</v>
      </c>
      <c r="AB10" s="1851" t="s">
        <v>326</v>
      </c>
      <c r="AC10" s="1851" t="s">
        <v>326</v>
      </c>
      <c r="AD10" s="1851" t="s">
        <v>326</v>
      </c>
      <c r="AE10" s="1851" t="s">
        <v>326</v>
      </c>
      <c r="AF10" s="1858" t="s">
        <v>498</v>
      </c>
      <c r="AG10" s="1858" t="s">
        <v>498</v>
      </c>
      <c r="AH10" s="1858" t="s">
        <v>498</v>
      </c>
      <c r="AI10" s="1858" t="s">
        <v>498</v>
      </c>
      <c r="AJ10" s="1861" t="s">
        <v>499</v>
      </c>
      <c r="AK10" s="1860" t="s">
        <v>500</v>
      </c>
    </row>
    <row r="11" s="1820" customFormat="1" ht="44" customHeight="1" spans="1:49">
      <c r="A11" s="1848"/>
      <c r="B11" s="1857"/>
      <c r="C11" s="1557" t="s">
        <v>505</v>
      </c>
      <c r="D11" s="1851">
        <v>1074</v>
      </c>
      <c r="E11" s="1852">
        <v>7.4</v>
      </c>
      <c r="F11" s="1851">
        <v>1054</v>
      </c>
      <c r="G11" s="1852">
        <v>7.3</v>
      </c>
      <c r="H11" s="1851">
        <v>1174</v>
      </c>
      <c r="I11" s="1852">
        <v>7.9</v>
      </c>
      <c r="J11" s="1851">
        <v>1154</v>
      </c>
      <c r="K11" s="1852">
        <v>7.8</v>
      </c>
      <c r="L11" s="1851">
        <v>1174</v>
      </c>
      <c r="M11" s="1852">
        <v>7.9</v>
      </c>
      <c r="N11" s="1851">
        <v>1154</v>
      </c>
      <c r="O11" s="1852">
        <v>7.8</v>
      </c>
      <c r="P11" s="1851" t="s">
        <v>326</v>
      </c>
      <c r="Q11" s="1851" t="s">
        <v>326</v>
      </c>
      <c r="R11" s="1851" t="s">
        <v>326</v>
      </c>
      <c r="S11" s="1851" t="s">
        <v>326</v>
      </c>
      <c r="T11" s="1851" t="s">
        <v>326</v>
      </c>
      <c r="U11" s="1851" t="s">
        <v>326</v>
      </c>
      <c r="V11" s="1851" t="s">
        <v>326</v>
      </c>
      <c r="W11" s="1851" t="s">
        <v>326</v>
      </c>
      <c r="X11" s="1851" t="s">
        <v>326</v>
      </c>
      <c r="Y11" s="1851" t="s">
        <v>326</v>
      </c>
      <c r="Z11" s="1851" t="s">
        <v>326</v>
      </c>
      <c r="AA11" s="1851" t="s">
        <v>326</v>
      </c>
      <c r="AB11" s="1851" t="s">
        <v>326</v>
      </c>
      <c r="AC11" s="1851" t="s">
        <v>326</v>
      </c>
      <c r="AD11" s="1851" t="s">
        <v>326</v>
      </c>
      <c r="AE11" s="1851" t="s">
        <v>326</v>
      </c>
      <c r="AF11" s="1858" t="s">
        <v>498</v>
      </c>
      <c r="AG11" s="1858" t="s">
        <v>498</v>
      </c>
      <c r="AH11" s="1858" t="s">
        <v>498</v>
      </c>
      <c r="AI11" s="1858" t="s">
        <v>498</v>
      </c>
      <c r="AJ11" s="1859" t="s">
        <v>499</v>
      </c>
      <c r="AK11" s="1860" t="s">
        <v>500</v>
      </c>
    </row>
    <row r="12" s="1820" customFormat="1" ht="44" customHeight="1" spans="1:49">
      <c r="A12" s="1848"/>
      <c r="B12" s="1857"/>
      <c r="C12" s="1557" t="s">
        <v>506</v>
      </c>
      <c r="D12" s="1851">
        <v>1074</v>
      </c>
      <c r="E12" s="1852">
        <v>7.4</v>
      </c>
      <c r="F12" s="1851">
        <v>1054</v>
      </c>
      <c r="G12" s="1852">
        <v>7.3</v>
      </c>
      <c r="H12" s="1851">
        <v>1174</v>
      </c>
      <c r="I12" s="1852">
        <v>7.9</v>
      </c>
      <c r="J12" s="1851">
        <v>1154</v>
      </c>
      <c r="K12" s="1852">
        <v>7.8</v>
      </c>
      <c r="L12" s="1851">
        <v>1174</v>
      </c>
      <c r="M12" s="1852">
        <v>7.9</v>
      </c>
      <c r="N12" s="1851">
        <v>1154</v>
      </c>
      <c r="O12" s="1852">
        <v>7.8</v>
      </c>
      <c r="P12" s="1851" t="s">
        <v>326</v>
      </c>
      <c r="Q12" s="1851" t="s">
        <v>326</v>
      </c>
      <c r="R12" s="1851" t="s">
        <v>326</v>
      </c>
      <c r="S12" s="1851" t="s">
        <v>326</v>
      </c>
      <c r="T12" s="1851" t="s">
        <v>326</v>
      </c>
      <c r="U12" s="1851" t="s">
        <v>326</v>
      </c>
      <c r="V12" s="1851" t="s">
        <v>326</v>
      </c>
      <c r="W12" s="1851" t="s">
        <v>326</v>
      </c>
      <c r="X12" s="1851" t="s">
        <v>326</v>
      </c>
      <c r="Y12" s="1851" t="s">
        <v>326</v>
      </c>
      <c r="Z12" s="1851" t="s">
        <v>326</v>
      </c>
      <c r="AA12" s="1851" t="s">
        <v>326</v>
      </c>
      <c r="AB12" s="1851" t="s">
        <v>326</v>
      </c>
      <c r="AC12" s="1851" t="s">
        <v>326</v>
      </c>
      <c r="AD12" s="1851" t="s">
        <v>326</v>
      </c>
      <c r="AE12" s="1851" t="s">
        <v>326</v>
      </c>
      <c r="AF12" s="1858" t="s">
        <v>498</v>
      </c>
      <c r="AG12" s="1858" t="s">
        <v>498</v>
      </c>
      <c r="AH12" s="1858" t="s">
        <v>498</v>
      </c>
      <c r="AI12" s="1858" t="s">
        <v>498</v>
      </c>
      <c r="AJ12" s="1859" t="s">
        <v>499</v>
      </c>
      <c r="AK12" s="1860" t="s">
        <v>500</v>
      </c>
    </row>
    <row r="13" s="1820" customFormat="1" ht="44" customHeight="1" spans="1:49">
      <c r="A13" s="1848"/>
      <c r="B13" s="1857"/>
      <c r="C13" s="1557" t="s">
        <v>507</v>
      </c>
      <c r="D13" s="1851">
        <v>1114</v>
      </c>
      <c r="E13" s="1852">
        <v>7.6</v>
      </c>
      <c r="F13" s="1851">
        <v>1094</v>
      </c>
      <c r="G13" s="1852">
        <v>7.5</v>
      </c>
      <c r="H13" s="1851">
        <v>1214</v>
      </c>
      <c r="I13" s="1852">
        <v>8.1</v>
      </c>
      <c r="J13" s="1851">
        <v>1194</v>
      </c>
      <c r="K13" s="1852">
        <v>8</v>
      </c>
      <c r="L13" s="1851">
        <v>1214</v>
      </c>
      <c r="M13" s="1852">
        <v>8.1</v>
      </c>
      <c r="N13" s="1851">
        <v>1194</v>
      </c>
      <c r="O13" s="1852">
        <v>8</v>
      </c>
      <c r="P13" s="1851" t="s">
        <v>326</v>
      </c>
      <c r="Q13" s="1851" t="s">
        <v>326</v>
      </c>
      <c r="R13" s="1851" t="s">
        <v>326</v>
      </c>
      <c r="S13" s="1851" t="s">
        <v>326</v>
      </c>
      <c r="T13" s="1851" t="s">
        <v>326</v>
      </c>
      <c r="U13" s="1851" t="s">
        <v>326</v>
      </c>
      <c r="V13" s="1851" t="s">
        <v>326</v>
      </c>
      <c r="W13" s="1851" t="s">
        <v>326</v>
      </c>
      <c r="X13" s="1851" t="s">
        <v>326</v>
      </c>
      <c r="Y13" s="1851" t="s">
        <v>326</v>
      </c>
      <c r="Z13" s="1851" t="s">
        <v>326</v>
      </c>
      <c r="AA13" s="1851" t="s">
        <v>326</v>
      </c>
      <c r="AB13" s="1851" t="s">
        <v>326</v>
      </c>
      <c r="AC13" s="1851" t="s">
        <v>326</v>
      </c>
      <c r="AD13" s="1851" t="s">
        <v>326</v>
      </c>
      <c r="AE13" s="1851" t="s">
        <v>326</v>
      </c>
      <c r="AF13" s="1858" t="s">
        <v>498</v>
      </c>
      <c r="AG13" s="1858" t="s">
        <v>498</v>
      </c>
      <c r="AH13" s="1858" t="s">
        <v>498</v>
      </c>
      <c r="AI13" s="1858" t="s">
        <v>498</v>
      </c>
      <c r="AJ13" s="1859" t="s">
        <v>499</v>
      </c>
      <c r="AK13" s="1860" t="s">
        <v>500</v>
      </c>
    </row>
    <row r="14" s="1820" customFormat="1" ht="44" customHeight="1" spans="1:49">
      <c r="A14" s="1848"/>
      <c r="B14" s="1857"/>
      <c r="C14" s="1557" t="s">
        <v>508</v>
      </c>
      <c r="D14" s="1851">
        <v>1171</v>
      </c>
      <c r="E14" s="1852">
        <v>7.9</v>
      </c>
      <c r="F14" s="1851">
        <v>1151</v>
      </c>
      <c r="G14" s="1852">
        <v>7.8</v>
      </c>
      <c r="H14" s="1851">
        <v>1271</v>
      </c>
      <c r="I14" s="1852">
        <v>8.4</v>
      </c>
      <c r="J14" s="1851">
        <v>1251</v>
      </c>
      <c r="K14" s="1852">
        <v>8.3</v>
      </c>
      <c r="L14" s="1851">
        <v>1271</v>
      </c>
      <c r="M14" s="1852">
        <v>8.4</v>
      </c>
      <c r="N14" s="1851">
        <v>1251</v>
      </c>
      <c r="O14" s="1852">
        <v>8.3</v>
      </c>
      <c r="P14" s="1851" t="s">
        <v>326</v>
      </c>
      <c r="Q14" s="1851" t="s">
        <v>326</v>
      </c>
      <c r="R14" s="1851" t="s">
        <v>326</v>
      </c>
      <c r="S14" s="1851" t="s">
        <v>326</v>
      </c>
      <c r="T14" s="1851" t="s">
        <v>326</v>
      </c>
      <c r="U14" s="1851" t="s">
        <v>326</v>
      </c>
      <c r="V14" s="1851" t="s">
        <v>326</v>
      </c>
      <c r="W14" s="1851" t="s">
        <v>326</v>
      </c>
      <c r="X14" s="1851" t="s">
        <v>326</v>
      </c>
      <c r="Y14" s="1851" t="s">
        <v>326</v>
      </c>
      <c r="Z14" s="1851" t="s">
        <v>326</v>
      </c>
      <c r="AA14" s="1851" t="s">
        <v>326</v>
      </c>
      <c r="AB14" s="1851" t="s">
        <v>326</v>
      </c>
      <c r="AC14" s="1851" t="s">
        <v>326</v>
      </c>
      <c r="AD14" s="1851" t="s">
        <v>326</v>
      </c>
      <c r="AE14" s="1851" t="s">
        <v>326</v>
      </c>
      <c r="AF14" s="1858" t="s">
        <v>498</v>
      </c>
      <c r="AG14" s="1858" t="s">
        <v>498</v>
      </c>
      <c r="AH14" s="1858" t="s">
        <v>498</v>
      </c>
      <c r="AI14" s="1858" t="s">
        <v>498</v>
      </c>
      <c r="AJ14" s="1859" t="s">
        <v>499</v>
      </c>
      <c r="AK14" s="1860" t="s">
        <v>509</v>
      </c>
    </row>
    <row r="15" s="1820" customFormat="1" ht="44" customHeight="1" spans="1:49">
      <c r="A15" s="1848"/>
      <c r="B15" s="1857"/>
      <c r="C15" s="1557" t="s">
        <v>510</v>
      </c>
      <c r="D15" s="1851">
        <v>1171</v>
      </c>
      <c r="E15" s="1852">
        <v>7.9</v>
      </c>
      <c r="F15" s="1851">
        <v>1151</v>
      </c>
      <c r="G15" s="1852">
        <v>7.8</v>
      </c>
      <c r="H15" s="1851">
        <v>1271</v>
      </c>
      <c r="I15" s="1852">
        <v>8.4</v>
      </c>
      <c r="J15" s="1851">
        <v>1251</v>
      </c>
      <c r="K15" s="1852">
        <v>8.3</v>
      </c>
      <c r="L15" s="1851">
        <v>1271</v>
      </c>
      <c r="M15" s="1852">
        <v>8.4</v>
      </c>
      <c r="N15" s="1851">
        <v>1251</v>
      </c>
      <c r="O15" s="1852">
        <v>8.3</v>
      </c>
      <c r="P15" s="1851" t="s">
        <v>326</v>
      </c>
      <c r="Q15" s="1851" t="s">
        <v>326</v>
      </c>
      <c r="R15" s="1851" t="s">
        <v>326</v>
      </c>
      <c r="S15" s="1851" t="s">
        <v>326</v>
      </c>
      <c r="T15" s="1851" t="s">
        <v>326</v>
      </c>
      <c r="U15" s="1851" t="s">
        <v>326</v>
      </c>
      <c r="V15" s="1851" t="s">
        <v>326</v>
      </c>
      <c r="W15" s="1851" t="s">
        <v>326</v>
      </c>
      <c r="X15" s="1851" t="s">
        <v>326</v>
      </c>
      <c r="Y15" s="1851" t="s">
        <v>326</v>
      </c>
      <c r="Z15" s="1851" t="s">
        <v>326</v>
      </c>
      <c r="AA15" s="1851" t="s">
        <v>326</v>
      </c>
      <c r="AB15" s="1851" t="s">
        <v>326</v>
      </c>
      <c r="AC15" s="1851" t="s">
        <v>326</v>
      </c>
      <c r="AD15" s="1851" t="s">
        <v>326</v>
      </c>
      <c r="AE15" s="1851" t="s">
        <v>326</v>
      </c>
      <c r="AF15" s="1858" t="s">
        <v>498</v>
      </c>
      <c r="AG15" s="1858" t="s">
        <v>498</v>
      </c>
      <c r="AH15" s="1858" t="s">
        <v>498</v>
      </c>
      <c r="AI15" s="1858" t="s">
        <v>498</v>
      </c>
      <c r="AJ15" s="1859" t="s">
        <v>499</v>
      </c>
      <c r="AK15" s="1860" t="s">
        <v>509</v>
      </c>
    </row>
    <row r="16" s="1820" customFormat="1" ht="44" customHeight="1" spans="1:49">
      <c r="A16" s="1848"/>
      <c r="B16" s="1857"/>
      <c r="C16" s="1557" t="s">
        <v>451</v>
      </c>
      <c r="D16" s="1851">
        <v>1171</v>
      </c>
      <c r="E16" s="1852">
        <v>7.9</v>
      </c>
      <c r="F16" s="1851">
        <v>1151</v>
      </c>
      <c r="G16" s="1852">
        <v>7.8</v>
      </c>
      <c r="H16" s="1851">
        <v>1271</v>
      </c>
      <c r="I16" s="1852">
        <v>8.4</v>
      </c>
      <c r="J16" s="1851">
        <v>1251</v>
      </c>
      <c r="K16" s="1852">
        <v>8.3</v>
      </c>
      <c r="L16" s="1851">
        <v>1271</v>
      </c>
      <c r="M16" s="1852">
        <v>8.4</v>
      </c>
      <c r="N16" s="1851">
        <v>1251</v>
      </c>
      <c r="O16" s="1852">
        <v>8.3</v>
      </c>
      <c r="P16" s="1851" t="s">
        <v>326</v>
      </c>
      <c r="Q16" s="1851" t="s">
        <v>326</v>
      </c>
      <c r="R16" s="1851" t="s">
        <v>326</v>
      </c>
      <c r="S16" s="1851" t="s">
        <v>326</v>
      </c>
      <c r="T16" s="1851" t="s">
        <v>326</v>
      </c>
      <c r="U16" s="1851" t="s">
        <v>326</v>
      </c>
      <c r="V16" s="1851" t="s">
        <v>326</v>
      </c>
      <c r="W16" s="1851" t="s">
        <v>326</v>
      </c>
      <c r="X16" s="1851" t="s">
        <v>326</v>
      </c>
      <c r="Y16" s="1851" t="s">
        <v>326</v>
      </c>
      <c r="Z16" s="1851" t="s">
        <v>326</v>
      </c>
      <c r="AA16" s="1851" t="s">
        <v>326</v>
      </c>
      <c r="AB16" s="1851" t="s">
        <v>326</v>
      </c>
      <c r="AC16" s="1851" t="s">
        <v>326</v>
      </c>
      <c r="AD16" s="1851" t="s">
        <v>326</v>
      </c>
      <c r="AE16" s="1851" t="s">
        <v>326</v>
      </c>
      <c r="AF16" s="1858" t="s">
        <v>498</v>
      </c>
      <c r="AG16" s="1858" t="s">
        <v>498</v>
      </c>
      <c r="AH16" s="1858" t="s">
        <v>498</v>
      </c>
      <c r="AI16" s="1858" t="s">
        <v>498</v>
      </c>
      <c r="AJ16" s="1859" t="s">
        <v>499</v>
      </c>
      <c r="AK16" s="1860" t="s">
        <v>509</v>
      </c>
    </row>
    <row r="17" s="1820" customFormat="1" ht="44" customHeight="1" spans="1:37">
      <c r="A17" s="1848"/>
      <c r="B17" s="1857"/>
      <c r="C17" s="1557" t="s">
        <v>511</v>
      </c>
      <c r="D17" s="1851">
        <v>1131</v>
      </c>
      <c r="E17" s="1852">
        <v>7.7</v>
      </c>
      <c r="F17" s="1851">
        <v>1111</v>
      </c>
      <c r="G17" s="1852">
        <v>7.6</v>
      </c>
      <c r="H17" s="1851">
        <v>1231</v>
      </c>
      <c r="I17" s="1852">
        <v>8.2</v>
      </c>
      <c r="J17" s="1851">
        <v>1211</v>
      </c>
      <c r="K17" s="1852">
        <v>8.1</v>
      </c>
      <c r="L17" s="1851">
        <v>1231</v>
      </c>
      <c r="M17" s="1852">
        <v>8.2</v>
      </c>
      <c r="N17" s="1851">
        <v>1211</v>
      </c>
      <c r="O17" s="1852">
        <v>8.1</v>
      </c>
      <c r="P17" s="1851" t="s">
        <v>326</v>
      </c>
      <c r="Q17" s="1851" t="s">
        <v>326</v>
      </c>
      <c r="R17" s="1851" t="s">
        <v>326</v>
      </c>
      <c r="S17" s="1851" t="s">
        <v>326</v>
      </c>
      <c r="T17" s="1851" t="s">
        <v>326</v>
      </c>
      <c r="U17" s="1851" t="s">
        <v>326</v>
      </c>
      <c r="V17" s="1851" t="s">
        <v>326</v>
      </c>
      <c r="W17" s="1851" t="s">
        <v>326</v>
      </c>
      <c r="X17" s="1851" t="s">
        <v>326</v>
      </c>
      <c r="Y17" s="1851" t="s">
        <v>326</v>
      </c>
      <c r="Z17" s="1851" t="s">
        <v>326</v>
      </c>
      <c r="AA17" s="1851" t="s">
        <v>326</v>
      </c>
      <c r="AB17" s="1851" t="s">
        <v>326</v>
      </c>
      <c r="AC17" s="1851" t="s">
        <v>326</v>
      </c>
      <c r="AD17" s="1851" t="s">
        <v>326</v>
      </c>
      <c r="AE17" s="1851" t="s">
        <v>326</v>
      </c>
      <c r="AF17" s="1858" t="s">
        <v>498</v>
      </c>
      <c r="AG17" s="1858" t="s">
        <v>498</v>
      </c>
      <c r="AH17" s="1858" t="s">
        <v>498</v>
      </c>
      <c r="AI17" s="1858" t="s">
        <v>498</v>
      </c>
      <c r="AJ17" s="1859" t="s">
        <v>499</v>
      </c>
      <c r="AK17" s="1860" t="s">
        <v>509</v>
      </c>
    </row>
    <row r="18" s="1820" customFormat="1" ht="44" customHeight="1" spans="1:37">
      <c r="A18" s="1848"/>
      <c r="B18" s="1857"/>
      <c r="C18" s="1557" t="s">
        <v>512</v>
      </c>
      <c r="D18" s="1851">
        <v>1191</v>
      </c>
      <c r="E18" s="1852">
        <v>8</v>
      </c>
      <c r="F18" s="1851">
        <v>1171</v>
      </c>
      <c r="G18" s="1852">
        <v>7.9</v>
      </c>
      <c r="H18" s="1851">
        <v>1291</v>
      </c>
      <c r="I18" s="1852">
        <v>8.5</v>
      </c>
      <c r="J18" s="1851">
        <v>1271</v>
      </c>
      <c r="K18" s="1852">
        <v>8.4</v>
      </c>
      <c r="L18" s="1851">
        <v>1291</v>
      </c>
      <c r="M18" s="1852">
        <v>8.5</v>
      </c>
      <c r="N18" s="1851">
        <v>1271</v>
      </c>
      <c r="O18" s="1852">
        <v>8.4</v>
      </c>
      <c r="P18" s="1851" t="s">
        <v>326</v>
      </c>
      <c r="Q18" s="1851" t="s">
        <v>326</v>
      </c>
      <c r="R18" s="1851" t="s">
        <v>326</v>
      </c>
      <c r="S18" s="1851" t="s">
        <v>326</v>
      </c>
      <c r="T18" s="1851" t="s">
        <v>326</v>
      </c>
      <c r="U18" s="1851" t="s">
        <v>326</v>
      </c>
      <c r="V18" s="1851" t="s">
        <v>326</v>
      </c>
      <c r="W18" s="1851" t="s">
        <v>326</v>
      </c>
      <c r="X18" s="1851" t="s">
        <v>326</v>
      </c>
      <c r="Y18" s="1851" t="s">
        <v>326</v>
      </c>
      <c r="Z18" s="1851" t="s">
        <v>326</v>
      </c>
      <c r="AA18" s="1851" t="s">
        <v>326</v>
      </c>
      <c r="AB18" s="1851" t="s">
        <v>326</v>
      </c>
      <c r="AC18" s="1851" t="s">
        <v>326</v>
      </c>
      <c r="AD18" s="1851" t="s">
        <v>326</v>
      </c>
      <c r="AE18" s="1851" t="s">
        <v>326</v>
      </c>
      <c r="AF18" s="1858" t="s">
        <v>498</v>
      </c>
      <c r="AG18" s="1858" t="s">
        <v>498</v>
      </c>
      <c r="AH18" s="1858" t="s">
        <v>498</v>
      </c>
      <c r="AI18" s="1858" t="s">
        <v>498</v>
      </c>
      <c r="AJ18" s="1859" t="s">
        <v>499</v>
      </c>
      <c r="AK18" s="1860" t="s">
        <v>509</v>
      </c>
    </row>
    <row r="19" s="1820" customFormat="1" ht="44" customHeight="1" spans="1:37">
      <c r="A19" s="1848"/>
      <c r="B19" s="1857"/>
      <c r="C19" s="1557" t="s">
        <v>513</v>
      </c>
      <c r="D19" s="1851">
        <v>1191</v>
      </c>
      <c r="E19" s="1852">
        <v>8</v>
      </c>
      <c r="F19" s="1851">
        <v>1171</v>
      </c>
      <c r="G19" s="1852">
        <v>7.9</v>
      </c>
      <c r="H19" s="1851">
        <v>1291</v>
      </c>
      <c r="I19" s="1852">
        <v>8.5</v>
      </c>
      <c r="J19" s="1851">
        <v>1271</v>
      </c>
      <c r="K19" s="1852">
        <v>8.4</v>
      </c>
      <c r="L19" s="1851">
        <v>1291</v>
      </c>
      <c r="M19" s="1852">
        <v>8.5</v>
      </c>
      <c r="N19" s="1851">
        <v>1271</v>
      </c>
      <c r="O19" s="1852">
        <v>8.4</v>
      </c>
      <c r="P19" s="1851" t="s">
        <v>326</v>
      </c>
      <c r="Q19" s="1851" t="s">
        <v>326</v>
      </c>
      <c r="R19" s="1851" t="s">
        <v>326</v>
      </c>
      <c r="S19" s="1851" t="s">
        <v>326</v>
      </c>
      <c r="T19" s="1851" t="s">
        <v>326</v>
      </c>
      <c r="U19" s="1851" t="s">
        <v>326</v>
      </c>
      <c r="V19" s="1851" t="s">
        <v>326</v>
      </c>
      <c r="W19" s="1851" t="s">
        <v>326</v>
      </c>
      <c r="X19" s="1851" t="s">
        <v>326</v>
      </c>
      <c r="Y19" s="1851" t="s">
        <v>326</v>
      </c>
      <c r="Z19" s="1851" t="s">
        <v>326</v>
      </c>
      <c r="AA19" s="1851" t="s">
        <v>326</v>
      </c>
      <c r="AB19" s="1851" t="s">
        <v>326</v>
      </c>
      <c r="AC19" s="1851" t="s">
        <v>326</v>
      </c>
      <c r="AD19" s="1851" t="s">
        <v>326</v>
      </c>
      <c r="AE19" s="1851" t="s">
        <v>326</v>
      </c>
      <c r="AF19" s="1858" t="s">
        <v>498</v>
      </c>
      <c r="AG19" s="1858" t="s">
        <v>498</v>
      </c>
      <c r="AH19" s="1858" t="s">
        <v>498</v>
      </c>
      <c r="AI19" s="1858" t="s">
        <v>498</v>
      </c>
      <c r="AJ19" s="1859" t="s">
        <v>499</v>
      </c>
      <c r="AK19" s="1860" t="s">
        <v>509</v>
      </c>
    </row>
    <row r="20" s="1820" customFormat="1" ht="44" customHeight="1" spans="1:37">
      <c r="A20" s="1848"/>
      <c r="B20" s="1857"/>
      <c r="C20" s="1557" t="s">
        <v>514</v>
      </c>
      <c r="D20" s="1851">
        <v>1391</v>
      </c>
      <c r="E20" s="1852">
        <v>9</v>
      </c>
      <c r="F20" s="1851">
        <v>1371</v>
      </c>
      <c r="G20" s="1852">
        <v>8.9</v>
      </c>
      <c r="H20" s="1851">
        <v>1491</v>
      </c>
      <c r="I20" s="1852">
        <v>9.5</v>
      </c>
      <c r="J20" s="1851">
        <v>1471</v>
      </c>
      <c r="K20" s="1852">
        <v>9.4</v>
      </c>
      <c r="L20" s="1851">
        <v>1491</v>
      </c>
      <c r="M20" s="1852">
        <v>9.5</v>
      </c>
      <c r="N20" s="1851">
        <v>1471</v>
      </c>
      <c r="O20" s="1852">
        <v>9.4</v>
      </c>
      <c r="P20" s="1851" t="s">
        <v>326</v>
      </c>
      <c r="Q20" s="1851" t="s">
        <v>326</v>
      </c>
      <c r="R20" s="1851" t="s">
        <v>326</v>
      </c>
      <c r="S20" s="1851" t="s">
        <v>326</v>
      </c>
      <c r="T20" s="1851" t="s">
        <v>326</v>
      </c>
      <c r="U20" s="1851" t="s">
        <v>326</v>
      </c>
      <c r="V20" s="1851" t="s">
        <v>326</v>
      </c>
      <c r="W20" s="1851" t="s">
        <v>326</v>
      </c>
      <c r="X20" s="1851" t="s">
        <v>326</v>
      </c>
      <c r="Y20" s="1851" t="s">
        <v>326</v>
      </c>
      <c r="Z20" s="1851" t="s">
        <v>326</v>
      </c>
      <c r="AA20" s="1851" t="s">
        <v>326</v>
      </c>
      <c r="AB20" s="1851" t="s">
        <v>326</v>
      </c>
      <c r="AC20" s="1851" t="s">
        <v>326</v>
      </c>
      <c r="AD20" s="1851" t="s">
        <v>326</v>
      </c>
      <c r="AE20" s="1851" t="s">
        <v>326</v>
      </c>
      <c r="AF20" s="1858" t="s">
        <v>515</v>
      </c>
      <c r="AG20" s="1858" t="s">
        <v>515</v>
      </c>
      <c r="AH20" s="1858" t="s">
        <v>515</v>
      </c>
      <c r="AI20" s="1858" t="s">
        <v>515</v>
      </c>
      <c r="AJ20" s="1859" t="s">
        <v>500</v>
      </c>
      <c r="AK20" s="1860" t="s">
        <v>516</v>
      </c>
    </row>
    <row r="21" s="1820" customFormat="1" ht="44" customHeight="1" spans="1:37">
      <c r="A21" s="1848"/>
      <c r="B21" s="1857"/>
      <c r="C21" s="1557" t="s">
        <v>517</v>
      </c>
      <c r="D21" s="1851">
        <v>1191</v>
      </c>
      <c r="E21" s="1852">
        <v>8</v>
      </c>
      <c r="F21" s="1851">
        <v>1171</v>
      </c>
      <c r="G21" s="1852">
        <v>7.9</v>
      </c>
      <c r="H21" s="1851">
        <v>1291</v>
      </c>
      <c r="I21" s="1852">
        <v>8.5</v>
      </c>
      <c r="J21" s="1851">
        <v>1271</v>
      </c>
      <c r="K21" s="1852">
        <v>8.4</v>
      </c>
      <c r="L21" s="1851">
        <v>1291</v>
      </c>
      <c r="M21" s="1852">
        <v>8.5</v>
      </c>
      <c r="N21" s="1851">
        <v>1271</v>
      </c>
      <c r="O21" s="1852">
        <v>8.4</v>
      </c>
      <c r="P21" s="1851" t="s">
        <v>326</v>
      </c>
      <c r="Q21" s="1851" t="s">
        <v>326</v>
      </c>
      <c r="R21" s="1851" t="s">
        <v>326</v>
      </c>
      <c r="S21" s="1851" t="s">
        <v>326</v>
      </c>
      <c r="T21" s="1851" t="s">
        <v>326</v>
      </c>
      <c r="U21" s="1851" t="s">
        <v>326</v>
      </c>
      <c r="V21" s="1851" t="s">
        <v>326</v>
      </c>
      <c r="W21" s="1851" t="s">
        <v>326</v>
      </c>
      <c r="X21" s="1851" t="s">
        <v>326</v>
      </c>
      <c r="Y21" s="1851" t="s">
        <v>326</v>
      </c>
      <c r="Z21" s="1851" t="s">
        <v>326</v>
      </c>
      <c r="AA21" s="1851" t="s">
        <v>326</v>
      </c>
      <c r="AB21" s="1851" t="s">
        <v>326</v>
      </c>
      <c r="AC21" s="1851" t="s">
        <v>326</v>
      </c>
      <c r="AD21" s="1851" t="s">
        <v>326</v>
      </c>
      <c r="AE21" s="1851" t="s">
        <v>326</v>
      </c>
      <c r="AF21" s="1858" t="s">
        <v>518</v>
      </c>
      <c r="AG21" s="1858" t="s">
        <v>518</v>
      </c>
      <c r="AH21" s="1858" t="s">
        <v>518</v>
      </c>
      <c r="AI21" s="1858" t="s">
        <v>518</v>
      </c>
      <c r="AJ21" s="1859" t="s">
        <v>516</v>
      </c>
      <c r="AK21" s="1860" t="s">
        <v>519</v>
      </c>
    </row>
    <row r="22" s="1820" customFormat="1" ht="44" customHeight="1" spans="1:37">
      <c r="A22" s="1848"/>
      <c r="B22" s="1857"/>
      <c r="C22" s="1557" t="s">
        <v>520</v>
      </c>
      <c r="D22" s="1851">
        <v>1101</v>
      </c>
      <c r="E22" s="1852">
        <v>7.5</v>
      </c>
      <c r="F22" s="1851">
        <v>1081</v>
      </c>
      <c r="G22" s="1852">
        <v>7.4</v>
      </c>
      <c r="H22" s="1851">
        <v>1201</v>
      </c>
      <c r="I22" s="1852">
        <v>8</v>
      </c>
      <c r="J22" s="1851">
        <v>1181</v>
      </c>
      <c r="K22" s="1852">
        <v>7.9</v>
      </c>
      <c r="L22" s="1851">
        <v>1201</v>
      </c>
      <c r="M22" s="1852">
        <v>8</v>
      </c>
      <c r="N22" s="1851">
        <v>1181</v>
      </c>
      <c r="O22" s="1852">
        <v>7.9</v>
      </c>
      <c r="P22" s="1851" t="s">
        <v>326</v>
      </c>
      <c r="Q22" s="1851" t="s">
        <v>326</v>
      </c>
      <c r="R22" s="1851" t="s">
        <v>326</v>
      </c>
      <c r="S22" s="1851" t="s">
        <v>326</v>
      </c>
      <c r="T22" s="1851" t="s">
        <v>326</v>
      </c>
      <c r="U22" s="1851" t="s">
        <v>326</v>
      </c>
      <c r="V22" s="1851" t="s">
        <v>326</v>
      </c>
      <c r="W22" s="1851" t="s">
        <v>326</v>
      </c>
      <c r="X22" s="1851" t="s">
        <v>326</v>
      </c>
      <c r="Y22" s="1851" t="s">
        <v>326</v>
      </c>
      <c r="Z22" s="1851" t="s">
        <v>326</v>
      </c>
      <c r="AA22" s="1851" t="s">
        <v>326</v>
      </c>
      <c r="AB22" s="1851" t="s">
        <v>326</v>
      </c>
      <c r="AC22" s="1851" t="s">
        <v>326</v>
      </c>
      <c r="AD22" s="1851" t="s">
        <v>326</v>
      </c>
      <c r="AE22" s="1851" t="s">
        <v>326</v>
      </c>
      <c r="AF22" s="1858" t="s">
        <v>518</v>
      </c>
      <c r="AG22" s="1858" t="s">
        <v>518</v>
      </c>
      <c r="AH22" s="1858" t="s">
        <v>518</v>
      </c>
      <c r="AI22" s="1858" t="s">
        <v>518</v>
      </c>
      <c r="AJ22" s="1859" t="s">
        <v>516</v>
      </c>
      <c r="AK22" s="1860" t="s">
        <v>519</v>
      </c>
    </row>
    <row r="23" s="1820" customFormat="1" ht="44" customHeight="1" spans="1:37">
      <c r="A23" s="1848"/>
      <c r="B23" s="1857"/>
      <c r="C23" s="1557" t="s">
        <v>521</v>
      </c>
      <c r="D23" s="1851">
        <v>1171</v>
      </c>
      <c r="E23" s="1852">
        <v>7.9</v>
      </c>
      <c r="F23" s="1851">
        <v>1151</v>
      </c>
      <c r="G23" s="1852">
        <v>7.8</v>
      </c>
      <c r="H23" s="1851">
        <v>1271</v>
      </c>
      <c r="I23" s="1852">
        <v>8.4</v>
      </c>
      <c r="J23" s="1851">
        <v>1251</v>
      </c>
      <c r="K23" s="1852">
        <v>8.3</v>
      </c>
      <c r="L23" s="1851">
        <v>1271</v>
      </c>
      <c r="M23" s="1852">
        <v>8.4</v>
      </c>
      <c r="N23" s="1851">
        <v>1251</v>
      </c>
      <c r="O23" s="1852">
        <v>8.3</v>
      </c>
      <c r="P23" s="1851" t="s">
        <v>326</v>
      </c>
      <c r="Q23" s="1851" t="s">
        <v>326</v>
      </c>
      <c r="R23" s="1851" t="s">
        <v>326</v>
      </c>
      <c r="S23" s="1851" t="s">
        <v>326</v>
      </c>
      <c r="T23" s="1851" t="s">
        <v>326</v>
      </c>
      <c r="U23" s="1851" t="s">
        <v>326</v>
      </c>
      <c r="V23" s="1851" t="s">
        <v>326</v>
      </c>
      <c r="W23" s="1851" t="s">
        <v>326</v>
      </c>
      <c r="X23" s="1851" t="s">
        <v>326</v>
      </c>
      <c r="Y23" s="1851" t="s">
        <v>326</v>
      </c>
      <c r="Z23" s="1851" t="s">
        <v>326</v>
      </c>
      <c r="AA23" s="1851" t="s">
        <v>326</v>
      </c>
      <c r="AB23" s="1851" t="s">
        <v>326</v>
      </c>
      <c r="AC23" s="1851" t="s">
        <v>326</v>
      </c>
      <c r="AD23" s="1851" t="s">
        <v>326</v>
      </c>
      <c r="AE23" s="1851" t="s">
        <v>326</v>
      </c>
      <c r="AF23" s="1858" t="s">
        <v>498</v>
      </c>
      <c r="AG23" s="1858" t="s">
        <v>498</v>
      </c>
      <c r="AH23" s="1858" t="s">
        <v>498</v>
      </c>
      <c r="AI23" s="1858" t="s">
        <v>498</v>
      </c>
      <c r="AJ23" s="1859" t="s">
        <v>499</v>
      </c>
      <c r="AK23" s="1860" t="s">
        <v>509</v>
      </c>
    </row>
    <row r="24" s="1821" customFormat="1" ht="44" customHeight="1" spans="1:37">
      <c r="A24" s="1848"/>
      <c r="B24" s="1862" t="s">
        <v>522</v>
      </c>
      <c r="C24" s="1863" t="s">
        <v>497</v>
      </c>
      <c r="D24" s="1864">
        <v>1189</v>
      </c>
      <c r="E24" s="1865">
        <v>7.9</v>
      </c>
      <c r="F24" s="1864">
        <v>1169</v>
      </c>
      <c r="G24" s="1865">
        <v>7.8</v>
      </c>
      <c r="H24" s="1864">
        <v>1189</v>
      </c>
      <c r="I24" s="1865">
        <v>7.9</v>
      </c>
      <c r="J24" s="1864">
        <v>1169</v>
      </c>
      <c r="K24" s="1865">
        <v>7.8</v>
      </c>
      <c r="L24" s="1864">
        <v>1189</v>
      </c>
      <c r="M24" s="1865">
        <v>7.9</v>
      </c>
      <c r="N24" s="1864">
        <v>1169</v>
      </c>
      <c r="O24" s="1865">
        <v>7.8</v>
      </c>
      <c r="P24" s="1864">
        <v>1089</v>
      </c>
      <c r="Q24" s="1865">
        <v>7.4</v>
      </c>
      <c r="R24" s="1864">
        <v>1069</v>
      </c>
      <c r="S24" s="1865">
        <v>7.3</v>
      </c>
      <c r="T24" s="1864">
        <v>1149</v>
      </c>
      <c r="U24" s="1865">
        <v>7.7</v>
      </c>
      <c r="V24" s="1864">
        <v>1129</v>
      </c>
      <c r="W24" s="1865">
        <v>7.6</v>
      </c>
      <c r="X24" s="1864">
        <v>1189</v>
      </c>
      <c r="Y24" s="1865">
        <v>7.9</v>
      </c>
      <c r="Z24" s="1864">
        <v>1169</v>
      </c>
      <c r="AA24" s="1865">
        <v>7.8</v>
      </c>
      <c r="AB24" s="1864">
        <v>1189</v>
      </c>
      <c r="AC24" s="1865">
        <v>7.9</v>
      </c>
      <c r="AD24" s="1864">
        <v>1169</v>
      </c>
      <c r="AE24" s="1865">
        <v>7.8</v>
      </c>
      <c r="AF24" s="1858" t="s">
        <v>523</v>
      </c>
      <c r="AG24" s="1858" t="s">
        <v>523</v>
      </c>
      <c r="AH24" s="1858" t="s">
        <v>523</v>
      </c>
      <c r="AI24" s="1858" t="s">
        <v>523</v>
      </c>
      <c r="AJ24" s="1859" t="s">
        <v>499</v>
      </c>
      <c r="AK24" s="1860" t="s">
        <v>500</v>
      </c>
    </row>
    <row r="25" s="1821" customFormat="1" ht="44" customHeight="1" spans="1:37">
      <c r="A25" s="1848"/>
      <c r="B25" s="1862"/>
      <c r="C25" s="1863" t="s">
        <v>501</v>
      </c>
      <c r="D25" s="1864">
        <v>1189</v>
      </c>
      <c r="E25" s="1865">
        <v>7.9</v>
      </c>
      <c r="F25" s="1864">
        <v>1169</v>
      </c>
      <c r="G25" s="1865">
        <v>7.8</v>
      </c>
      <c r="H25" s="1864">
        <v>1189</v>
      </c>
      <c r="I25" s="1865">
        <v>7.9</v>
      </c>
      <c r="J25" s="1864">
        <v>1169</v>
      </c>
      <c r="K25" s="1865">
        <v>7.8</v>
      </c>
      <c r="L25" s="1864">
        <v>1189</v>
      </c>
      <c r="M25" s="1865">
        <v>7.9</v>
      </c>
      <c r="N25" s="1864">
        <v>1169</v>
      </c>
      <c r="O25" s="1865">
        <v>7.8</v>
      </c>
      <c r="P25" s="1864">
        <v>1089</v>
      </c>
      <c r="Q25" s="1865">
        <v>7.4</v>
      </c>
      <c r="R25" s="1864">
        <v>1069</v>
      </c>
      <c r="S25" s="1865">
        <v>7.3</v>
      </c>
      <c r="T25" s="1864">
        <v>1149</v>
      </c>
      <c r="U25" s="1865">
        <v>7.7</v>
      </c>
      <c r="V25" s="1864">
        <v>1129</v>
      </c>
      <c r="W25" s="1865">
        <v>7.6</v>
      </c>
      <c r="X25" s="1864">
        <v>1189</v>
      </c>
      <c r="Y25" s="1865">
        <v>7.9</v>
      </c>
      <c r="Z25" s="1864">
        <v>1169</v>
      </c>
      <c r="AA25" s="1865">
        <v>7.8</v>
      </c>
      <c r="AB25" s="1864">
        <v>1189</v>
      </c>
      <c r="AC25" s="1865">
        <v>7.9</v>
      </c>
      <c r="AD25" s="1864">
        <v>1169</v>
      </c>
      <c r="AE25" s="1865">
        <v>7.8</v>
      </c>
      <c r="AF25" s="1858" t="s">
        <v>523</v>
      </c>
      <c r="AG25" s="1858" t="s">
        <v>523</v>
      </c>
      <c r="AH25" s="1858" t="s">
        <v>523</v>
      </c>
      <c r="AI25" s="1858" t="s">
        <v>523</v>
      </c>
      <c r="AJ25" s="1859" t="s">
        <v>499</v>
      </c>
      <c r="AK25" s="1860" t="s">
        <v>500</v>
      </c>
    </row>
    <row r="26" s="1821" customFormat="1" ht="44" customHeight="1" spans="1:37">
      <c r="A26" s="1848"/>
      <c r="B26" s="1862"/>
      <c r="C26" s="1863" t="s">
        <v>502</v>
      </c>
      <c r="D26" s="1864">
        <v>1189</v>
      </c>
      <c r="E26" s="1865">
        <v>7.9</v>
      </c>
      <c r="F26" s="1864">
        <v>1169</v>
      </c>
      <c r="G26" s="1865">
        <v>7.8</v>
      </c>
      <c r="H26" s="1864">
        <v>1189</v>
      </c>
      <c r="I26" s="1865">
        <v>7.9</v>
      </c>
      <c r="J26" s="1864">
        <v>1169</v>
      </c>
      <c r="K26" s="1865">
        <v>7.8</v>
      </c>
      <c r="L26" s="1864">
        <v>1189</v>
      </c>
      <c r="M26" s="1865">
        <v>7.9</v>
      </c>
      <c r="N26" s="1864">
        <v>1169</v>
      </c>
      <c r="O26" s="1865">
        <v>7.8</v>
      </c>
      <c r="P26" s="1864">
        <v>1089</v>
      </c>
      <c r="Q26" s="1865">
        <v>7.4</v>
      </c>
      <c r="R26" s="1864">
        <v>1069</v>
      </c>
      <c r="S26" s="1865">
        <v>7.3</v>
      </c>
      <c r="T26" s="1864">
        <v>1149</v>
      </c>
      <c r="U26" s="1865">
        <v>7.7</v>
      </c>
      <c r="V26" s="1864">
        <v>1129</v>
      </c>
      <c r="W26" s="1865">
        <v>7.6</v>
      </c>
      <c r="X26" s="1864">
        <v>1189</v>
      </c>
      <c r="Y26" s="1865">
        <v>7.9</v>
      </c>
      <c r="Z26" s="1864">
        <v>1169</v>
      </c>
      <c r="AA26" s="1865">
        <v>7.8</v>
      </c>
      <c r="AB26" s="1864">
        <v>1189</v>
      </c>
      <c r="AC26" s="1865">
        <v>7.9</v>
      </c>
      <c r="AD26" s="1864">
        <v>1169</v>
      </c>
      <c r="AE26" s="1865">
        <v>7.8</v>
      </c>
      <c r="AF26" s="1858" t="s">
        <v>523</v>
      </c>
      <c r="AG26" s="1858" t="s">
        <v>523</v>
      </c>
      <c r="AH26" s="1858" t="s">
        <v>523</v>
      </c>
      <c r="AI26" s="1858" t="s">
        <v>523</v>
      </c>
      <c r="AJ26" s="1861" t="s">
        <v>499</v>
      </c>
      <c r="AK26" s="1860" t="s">
        <v>500</v>
      </c>
    </row>
    <row r="27" s="1821" customFormat="1" ht="44" customHeight="1" spans="1:37">
      <c r="A27" s="1848"/>
      <c r="B27" s="1862"/>
      <c r="C27" s="1863" t="s">
        <v>503</v>
      </c>
      <c r="D27" s="1864">
        <v>1189</v>
      </c>
      <c r="E27" s="1865">
        <v>7.9</v>
      </c>
      <c r="F27" s="1864">
        <v>1169</v>
      </c>
      <c r="G27" s="1865">
        <v>7.8</v>
      </c>
      <c r="H27" s="1864">
        <v>1189</v>
      </c>
      <c r="I27" s="1865">
        <v>7.9</v>
      </c>
      <c r="J27" s="1864">
        <v>1169</v>
      </c>
      <c r="K27" s="1865">
        <v>7.8</v>
      </c>
      <c r="L27" s="1864">
        <v>1189</v>
      </c>
      <c r="M27" s="1865">
        <v>7.9</v>
      </c>
      <c r="N27" s="1864">
        <v>1169</v>
      </c>
      <c r="O27" s="1865">
        <v>7.8</v>
      </c>
      <c r="P27" s="1864">
        <v>1089</v>
      </c>
      <c r="Q27" s="1865">
        <v>7.4</v>
      </c>
      <c r="R27" s="1864">
        <v>1069</v>
      </c>
      <c r="S27" s="1865">
        <v>7.3</v>
      </c>
      <c r="T27" s="1864">
        <v>1149</v>
      </c>
      <c r="U27" s="1865">
        <v>7.7</v>
      </c>
      <c r="V27" s="1864">
        <v>1129</v>
      </c>
      <c r="W27" s="1865">
        <v>7.6</v>
      </c>
      <c r="X27" s="1864">
        <v>1189</v>
      </c>
      <c r="Y27" s="1865">
        <v>7.9</v>
      </c>
      <c r="Z27" s="1864">
        <v>1169</v>
      </c>
      <c r="AA27" s="1865">
        <v>7.8</v>
      </c>
      <c r="AB27" s="1864">
        <v>1189</v>
      </c>
      <c r="AC27" s="1865">
        <v>7.9</v>
      </c>
      <c r="AD27" s="1864">
        <v>1169</v>
      </c>
      <c r="AE27" s="1865">
        <v>7.8</v>
      </c>
      <c r="AF27" s="1858" t="s">
        <v>523</v>
      </c>
      <c r="AG27" s="1858" t="s">
        <v>523</v>
      </c>
      <c r="AH27" s="1858" t="s">
        <v>523</v>
      </c>
      <c r="AI27" s="1858" t="s">
        <v>523</v>
      </c>
      <c r="AJ27" s="1861" t="s">
        <v>499</v>
      </c>
      <c r="AK27" s="1860" t="s">
        <v>500</v>
      </c>
    </row>
    <row r="28" s="1821" customFormat="1" ht="44" customHeight="1" spans="1:37">
      <c r="A28" s="1848"/>
      <c r="B28" s="1862"/>
      <c r="C28" s="1863" t="s">
        <v>504</v>
      </c>
      <c r="D28" s="1864">
        <v>1189</v>
      </c>
      <c r="E28" s="1865">
        <v>7.9</v>
      </c>
      <c r="F28" s="1864">
        <v>1169</v>
      </c>
      <c r="G28" s="1865">
        <v>7.8</v>
      </c>
      <c r="H28" s="1864">
        <v>1189</v>
      </c>
      <c r="I28" s="1865">
        <v>7.9</v>
      </c>
      <c r="J28" s="1864">
        <v>1169</v>
      </c>
      <c r="K28" s="1865">
        <v>7.8</v>
      </c>
      <c r="L28" s="1864">
        <v>1189</v>
      </c>
      <c r="M28" s="1865">
        <v>7.9</v>
      </c>
      <c r="N28" s="1864">
        <v>1169</v>
      </c>
      <c r="O28" s="1865">
        <v>7.8</v>
      </c>
      <c r="P28" s="1864">
        <v>1089</v>
      </c>
      <c r="Q28" s="1865">
        <v>7.4</v>
      </c>
      <c r="R28" s="1864">
        <v>1069</v>
      </c>
      <c r="S28" s="1865">
        <v>7.3</v>
      </c>
      <c r="T28" s="1864">
        <v>1149</v>
      </c>
      <c r="U28" s="1865">
        <v>7.7</v>
      </c>
      <c r="V28" s="1864">
        <v>1129</v>
      </c>
      <c r="W28" s="1865">
        <v>7.6</v>
      </c>
      <c r="X28" s="1864">
        <v>1189</v>
      </c>
      <c r="Y28" s="1865">
        <v>7.9</v>
      </c>
      <c r="Z28" s="1864">
        <v>1169</v>
      </c>
      <c r="AA28" s="1865">
        <v>7.8</v>
      </c>
      <c r="AB28" s="1864">
        <v>1189</v>
      </c>
      <c r="AC28" s="1865">
        <v>7.9</v>
      </c>
      <c r="AD28" s="1864">
        <v>1169</v>
      </c>
      <c r="AE28" s="1865">
        <v>7.8</v>
      </c>
      <c r="AF28" s="1858" t="s">
        <v>523</v>
      </c>
      <c r="AG28" s="1858" t="s">
        <v>523</v>
      </c>
      <c r="AH28" s="1858" t="s">
        <v>523</v>
      </c>
      <c r="AI28" s="1858" t="s">
        <v>523</v>
      </c>
      <c r="AJ28" s="1861" t="s">
        <v>499</v>
      </c>
      <c r="AK28" s="1860" t="s">
        <v>500</v>
      </c>
    </row>
    <row r="29" s="1821" customFormat="1" ht="44" customHeight="1" spans="1:37">
      <c r="A29" s="1848"/>
      <c r="B29" s="1862"/>
      <c r="C29" s="1863" t="s">
        <v>505</v>
      </c>
      <c r="D29" s="1864">
        <v>1189</v>
      </c>
      <c r="E29" s="1865">
        <v>7.9</v>
      </c>
      <c r="F29" s="1864">
        <v>1169</v>
      </c>
      <c r="G29" s="1865">
        <v>7.8</v>
      </c>
      <c r="H29" s="1864">
        <v>1189</v>
      </c>
      <c r="I29" s="1865">
        <v>7.9</v>
      </c>
      <c r="J29" s="1864">
        <v>1169</v>
      </c>
      <c r="K29" s="1865">
        <v>7.8</v>
      </c>
      <c r="L29" s="1864">
        <v>1189</v>
      </c>
      <c r="M29" s="1865">
        <v>7.9</v>
      </c>
      <c r="N29" s="1864">
        <v>1169</v>
      </c>
      <c r="O29" s="1865">
        <v>7.8</v>
      </c>
      <c r="P29" s="1864">
        <v>1089</v>
      </c>
      <c r="Q29" s="1865">
        <v>7.4</v>
      </c>
      <c r="R29" s="1864">
        <v>1069</v>
      </c>
      <c r="S29" s="1865">
        <v>7.3</v>
      </c>
      <c r="T29" s="1864">
        <v>1149</v>
      </c>
      <c r="U29" s="1865">
        <v>7.7</v>
      </c>
      <c r="V29" s="1864">
        <v>1129</v>
      </c>
      <c r="W29" s="1865">
        <v>7.6</v>
      </c>
      <c r="X29" s="1864">
        <v>1189</v>
      </c>
      <c r="Y29" s="1865">
        <v>7.9</v>
      </c>
      <c r="Z29" s="1864">
        <v>1169</v>
      </c>
      <c r="AA29" s="1865">
        <v>7.8</v>
      </c>
      <c r="AB29" s="1864">
        <v>1189</v>
      </c>
      <c r="AC29" s="1865">
        <v>7.9</v>
      </c>
      <c r="AD29" s="1864">
        <v>1169</v>
      </c>
      <c r="AE29" s="1865">
        <v>7.8</v>
      </c>
      <c r="AF29" s="1858" t="s">
        <v>523</v>
      </c>
      <c r="AG29" s="1858" t="s">
        <v>523</v>
      </c>
      <c r="AH29" s="1858" t="s">
        <v>523</v>
      </c>
      <c r="AI29" s="1858" t="s">
        <v>523</v>
      </c>
      <c r="AJ29" s="1859" t="s">
        <v>499</v>
      </c>
      <c r="AK29" s="1860" t="s">
        <v>500</v>
      </c>
    </row>
    <row r="30" s="1821" customFormat="1" ht="44" customHeight="1" spans="1:37">
      <c r="A30" s="1848"/>
      <c r="B30" s="1862"/>
      <c r="C30" s="1863" t="s">
        <v>506</v>
      </c>
      <c r="D30" s="1864">
        <v>1189</v>
      </c>
      <c r="E30" s="1865">
        <v>7.9</v>
      </c>
      <c r="F30" s="1864">
        <v>1169</v>
      </c>
      <c r="G30" s="1865">
        <v>7.8</v>
      </c>
      <c r="H30" s="1864">
        <v>1189</v>
      </c>
      <c r="I30" s="1865">
        <v>7.9</v>
      </c>
      <c r="J30" s="1864">
        <v>1169</v>
      </c>
      <c r="K30" s="1865">
        <v>7.8</v>
      </c>
      <c r="L30" s="1864">
        <v>1189</v>
      </c>
      <c r="M30" s="1865">
        <v>7.9</v>
      </c>
      <c r="N30" s="1864">
        <v>1169</v>
      </c>
      <c r="O30" s="1865">
        <v>7.8</v>
      </c>
      <c r="P30" s="1864">
        <v>1089</v>
      </c>
      <c r="Q30" s="1865">
        <v>7.4</v>
      </c>
      <c r="R30" s="1864">
        <v>1069</v>
      </c>
      <c r="S30" s="1865">
        <v>7.3</v>
      </c>
      <c r="T30" s="1864">
        <v>1149</v>
      </c>
      <c r="U30" s="1865">
        <v>7.7</v>
      </c>
      <c r="V30" s="1864">
        <v>1129</v>
      </c>
      <c r="W30" s="1865">
        <v>7.6</v>
      </c>
      <c r="X30" s="1864">
        <v>1189</v>
      </c>
      <c r="Y30" s="1865">
        <v>7.9</v>
      </c>
      <c r="Z30" s="1864">
        <v>1169</v>
      </c>
      <c r="AA30" s="1865">
        <v>7.8</v>
      </c>
      <c r="AB30" s="1864">
        <v>1189</v>
      </c>
      <c r="AC30" s="1865">
        <v>7.9</v>
      </c>
      <c r="AD30" s="1864">
        <v>1169</v>
      </c>
      <c r="AE30" s="1865">
        <v>7.8</v>
      </c>
      <c r="AF30" s="1858" t="s">
        <v>523</v>
      </c>
      <c r="AG30" s="1858" t="s">
        <v>523</v>
      </c>
      <c r="AH30" s="1858" t="s">
        <v>523</v>
      </c>
      <c r="AI30" s="1858" t="s">
        <v>523</v>
      </c>
      <c r="AJ30" s="1859" t="s">
        <v>499</v>
      </c>
      <c r="AK30" s="1860" t="s">
        <v>500</v>
      </c>
    </row>
    <row r="31" s="1821" customFormat="1" ht="44" customHeight="1" spans="1:37">
      <c r="A31" s="1848"/>
      <c r="B31" s="1862"/>
      <c r="C31" s="1863" t="s">
        <v>507</v>
      </c>
      <c r="D31" s="1864">
        <v>1229</v>
      </c>
      <c r="E31" s="1865">
        <v>8.1</v>
      </c>
      <c r="F31" s="1864">
        <v>1209</v>
      </c>
      <c r="G31" s="1865">
        <v>8</v>
      </c>
      <c r="H31" s="1864">
        <v>1229</v>
      </c>
      <c r="I31" s="1865">
        <v>8.1</v>
      </c>
      <c r="J31" s="1864">
        <v>1209</v>
      </c>
      <c r="K31" s="1865">
        <v>8</v>
      </c>
      <c r="L31" s="1864">
        <v>1229</v>
      </c>
      <c r="M31" s="1865">
        <v>8.1</v>
      </c>
      <c r="N31" s="1864">
        <v>1209</v>
      </c>
      <c r="O31" s="1865">
        <v>8</v>
      </c>
      <c r="P31" s="1864">
        <v>1129</v>
      </c>
      <c r="Q31" s="1865">
        <v>7.6</v>
      </c>
      <c r="R31" s="1864">
        <v>1109</v>
      </c>
      <c r="S31" s="1865">
        <v>7.5</v>
      </c>
      <c r="T31" s="1864">
        <v>1189</v>
      </c>
      <c r="U31" s="1865">
        <v>7.9</v>
      </c>
      <c r="V31" s="1864">
        <v>1169</v>
      </c>
      <c r="W31" s="1865">
        <v>7.8</v>
      </c>
      <c r="X31" s="1864">
        <v>1229</v>
      </c>
      <c r="Y31" s="1865">
        <v>8.1</v>
      </c>
      <c r="Z31" s="1864">
        <v>1209</v>
      </c>
      <c r="AA31" s="1865">
        <v>8</v>
      </c>
      <c r="AB31" s="1864">
        <v>1229</v>
      </c>
      <c r="AC31" s="1865">
        <v>8.1</v>
      </c>
      <c r="AD31" s="1864">
        <v>1209</v>
      </c>
      <c r="AE31" s="1865">
        <v>8</v>
      </c>
      <c r="AF31" s="1858" t="s">
        <v>523</v>
      </c>
      <c r="AG31" s="1858" t="s">
        <v>523</v>
      </c>
      <c r="AH31" s="1858" t="s">
        <v>523</v>
      </c>
      <c r="AI31" s="1858" t="s">
        <v>523</v>
      </c>
      <c r="AJ31" s="1859" t="s">
        <v>499</v>
      </c>
      <c r="AK31" s="1860" t="s">
        <v>500</v>
      </c>
    </row>
    <row r="32" s="1821" customFormat="1" ht="44" customHeight="1" spans="1:37">
      <c r="A32" s="1848"/>
      <c r="B32" s="1862"/>
      <c r="C32" s="1863" t="s">
        <v>508</v>
      </c>
      <c r="D32" s="1864">
        <v>1286</v>
      </c>
      <c r="E32" s="1865">
        <v>8.5</v>
      </c>
      <c r="F32" s="1864">
        <v>1266</v>
      </c>
      <c r="G32" s="1865">
        <v>8.4</v>
      </c>
      <c r="H32" s="1864">
        <v>1286</v>
      </c>
      <c r="I32" s="1865">
        <v>8.5</v>
      </c>
      <c r="J32" s="1864">
        <v>1266</v>
      </c>
      <c r="K32" s="1865">
        <v>8.4</v>
      </c>
      <c r="L32" s="1864">
        <v>1286</v>
      </c>
      <c r="M32" s="1865">
        <v>8.5</v>
      </c>
      <c r="N32" s="1864">
        <v>1266</v>
      </c>
      <c r="O32" s="1865">
        <v>8.4</v>
      </c>
      <c r="P32" s="1864">
        <v>1186</v>
      </c>
      <c r="Q32" s="1865">
        <v>8</v>
      </c>
      <c r="R32" s="1864">
        <v>1166</v>
      </c>
      <c r="S32" s="1865">
        <v>7.9</v>
      </c>
      <c r="T32" s="1864">
        <v>1246</v>
      </c>
      <c r="U32" s="1865">
        <v>8.3</v>
      </c>
      <c r="V32" s="1864">
        <v>1226</v>
      </c>
      <c r="W32" s="1865">
        <v>8.2</v>
      </c>
      <c r="X32" s="1864">
        <v>1286</v>
      </c>
      <c r="Y32" s="1865">
        <v>8.5</v>
      </c>
      <c r="Z32" s="1864">
        <v>1266</v>
      </c>
      <c r="AA32" s="1865">
        <v>8.4</v>
      </c>
      <c r="AB32" s="1864">
        <v>1286</v>
      </c>
      <c r="AC32" s="1865">
        <v>8.5</v>
      </c>
      <c r="AD32" s="1864">
        <v>1266</v>
      </c>
      <c r="AE32" s="1865">
        <v>8.4</v>
      </c>
      <c r="AF32" s="1858" t="s">
        <v>523</v>
      </c>
      <c r="AG32" s="1858" t="s">
        <v>523</v>
      </c>
      <c r="AH32" s="1858" t="s">
        <v>523</v>
      </c>
      <c r="AI32" s="1858" t="s">
        <v>523</v>
      </c>
      <c r="AJ32" s="1859" t="s">
        <v>499</v>
      </c>
      <c r="AK32" s="1860" t="s">
        <v>509</v>
      </c>
    </row>
    <row r="33" s="1821" customFormat="1" ht="44" customHeight="1" spans="1:37">
      <c r="A33" s="1848"/>
      <c r="B33" s="1862"/>
      <c r="C33" s="1863" t="s">
        <v>510</v>
      </c>
      <c r="D33" s="1864">
        <v>1286</v>
      </c>
      <c r="E33" s="1865">
        <v>8.5</v>
      </c>
      <c r="F33" s="1864">
        <v>1266</v>
      </c>
      <c r="G33" s="1865">
        <v>8.4</v>
      </c>
      <c r="H33" s="1864">
        <v>1286</v>
      </c>
      <c r="I33" s="1865">
        <v>8.5</v>
      </c>
      <c r="J33" s="1864">
        <v>1266</v>
      </c>
      <c r="K33" s="1865">
        <v>8.4</v>
      </c>
      <c r="L33" s="1864">
        <v>1286</v>
      </c>
      <c r="M33" s="1865">
        <v>8.5</v>
      </c>
      <c r="N33" s="1864">
        <v>1266</v>
      </c>
      <c r="O33" s="1865">
        <v>8.4</v>
      </c>
      <c r="P33" s="1864">
        <v>1186</v>
      </c>
      <c r="Q33" s="1865">
        <v>8</v>
      </c>
      <c r="R33" s="1864">
        <v>1166</v>
      </c>
      <c r="S33" s="1865">
        <v>7.9</v>
      </c>
      <c r="T33" s="1864">
        <v>1246</v>
      </c>
      <c r="U33" s="1865">
        <v>8.3</v>
      </c>
      <c r="V33" s="1864">
        <v>1226</v>
      </c>
      <c r="W33" s="1865">
        <v>8.2</v>
      </c>
      <c r="X33" s="1864">
        <v>1286</v>
      </c>
      <c r="Y33" s="1865">
        <v>8.5</v>
      </c>
      <c r="Z33" s="1864">
        <v>1266</v>
      </c>
      <c r="AA33" s="1865">
        <v>8.4</v>
      </c>
      <c r="AB33" s="1864">
        <v>1286</v>
      </c>
      <c r="AC33" s="1865">
        <v>8.5</v>
      </c>
      <c r="AD33" s="1864">
        <v>1266</v>
      </c>
      <c r="AE33" s="1865">
        <v>8.4</v>
      </c>
      <c r="AF33" s="1858" t="s">
        <v>523</v>
      </c>
      <c r="AG33" s="1858" t="s">
        <v>523</v>
      </c>
      <c r="AH33" s="1858" t="s">
        <v>523</v>
      </c>
      <c r="AI33" s="1858" t="s">
        <v>523</v>
      </c>
      <c r="AJ33" s="1859" t="s">
        <v>499</v>
      </c>
      <c r="AK33" s="1860" t="s">
        <v>509</v>
      </c>
    </row>
    <row r="34" s="1821" customFormat="1" ht="44" customHeight="1" spans="1:37">
      <c r="A34" s="1848"/>
      <c r="B34" s="1862"/>
      <c r="C34" s="1863" t="s">
        <v>451</v>
      </c>
      <c r="D34" s="1864">
        <v>1286</v>
      </c>
      <c r="E34" s="1865">
        <v>8.5</v>
      </c>
      <c r="F34" s="1864">
        <v>1266</v>
      </c>
      <c r="G34" s="1865">
        <v>8.4</v>
      </c>
      <c r="H34" s="1864">
        <v>1286</v>
      </c>
      <c r="I34" s="1865">
        <v>8.5</v>
      </c>
      <c r="J34" s="1864">
        <v>1266</v>
      </c>
      <c r="K34" s="1865">
        <v>8.4</v>
      </c>
      <c r="L34" s="1864">
        <v>1286</v>
      </c>
      <c r="M34" s="1865">
        <v>8.5</v>
      </c>
      <c r="N34" s="1864">
        <v>1266</v>
      </c>
      <c r="O34" s="1865">
        <v>8.4</v>
      </c>
      <c r="P34" s="1864">
        <v>1186</v>
      </c>
      <c r="Q34" s="1865">
        <v>8</v>
      </c>
      <c r="R34" s="1864">
        <v>1166</v>
      </c>
      <c r="S34" s="1865">
        <v>7.9</v>
      </c>
      <c r="T34" s="1864">
        <v>1246</v>
      </c>
      <c r="U34" s="1865">
        <v>8.3</v>
      </c>
      <c r="V34" s="1864">
        <v>1226</v>
      </c>
      <c r="W34" s="1865">
        <v>8.2</v>
      </c>
      <c r="X34" s="1864">
        <v>1286</v>
      </c>
      <c r="Y34" s="1865">
        <v>8.5</v>
      </c>
      <c r="Z34" s="1864">
        <v>1266</v>
      </c>
      <c r="AA34" s="1865">
        <v>8.4</v>
      </c>
      <c r="AB34" s="1864">
        <v>1286</v>
      </c>
      <c r="AC34" s="1865">
        <v>8.5</v>
      </c>
      <c r="AD34" s="1864">
        <v>1266</v>
      </c>
      <c r="AE34" s="1865">
        <v>8.4</v>
      </c>
      <c r="AF34" s="1858" t="s">
        <v>523</v>
      </c>
      <c r="AG34" s="1858" t="s">
        <v>523</v>
      </c>
      <c r="AH34" s="1858" t="s">
        <v>523</v>
      </c>
      <c r="AI34" s="1858" t="s">
        <v>523</v>
      </c>
      <c r="AJ34" s="1859" t="s">
        <v>499</v>
      </c>
      <c r="AK34" s="1860" t="s">
        <v>509</v>
      </c>
    </row>
    <row r="35" s="1821" customFormat="1" ht="44" customHeight="1" spans="1:37">
      <c r="A35" s="1848"/>
      <c r="B35" s="1862"/>
      <c r="C35" s="1863" t="s">
        <v>511</v>
      </c>
      <c r="D35" s="1864">
        <v>1246</v>
      </c>
      <c r="E35" s="1865">
        <v>8.3</v>
      </c>
      <c r="F35" s="1864">
        <v>1226</v>
      </c>
      <c r="G35" s="1865">
        <v>8.2</v>
      </c>
      <c r="H35" s="1864">
        <v>1246</v>
      </c>
      <c r="I35" s="1865">
        <v>8.3</v>
      </c>
      <c r="J35" s="1864">
        <v>1226</v>
      </c>
      <c r="K35" s="1865">
        <v>8.2</v>
      </c>
      <c r="L35" s="1864">
        <v>1246</v>
      </c>
      <c r="M35" s="1865">
        <v>8.3</v>
      </c>
      <c r="N35" s="1864">
        <v>1226</v>
      </c>
      <c r="O35" s="1865">
        <v>8.2</v>
      </c>
      <c r="P35" s="1864">
        <v>1146</v>
      </c>
      <c r="Q35" s="1865">
        <v>7.8</v>
      </c>
      <c r="R35" s="1864">
        <v>1126</v>
      </c>
      <c r="S35" s="1865">
        <v>7.7</v>
      </c>
      <c r="T35" s="1864">
        <v>1206</v>
      </c>
      <c r="U35" s="1865">
        <v>8.1</v>
      </c>
      <c r="V35" s="1864">
        <v>1186</v>
      </c>
      <c r="W35" s="1865">
        <v>8</v>
      </c>
      <c r="X35" s="1864">
        <v>1246</v>
      </c>
      <c r="Y35" s="1865">
        <v>8.3</v>
      </c>
      <c r="Z35" s="1864">
        <v>1226</v>
      </c>
      <c r="AA35" s="1865">
        <v>8.2</v>
      </c>
      <c r="AB35" s="1864">
        <v>1246</v>
      </c>
      <c r="AC35" s="1865">
        <v>8.3</v>
      </c>
      <c r="AD35" s="1864">
        <v>1226</v>
      </c>
      <c r="AE35" s="1865">
        <v>8.2</v>
      </c>
      <c r="AF35" s="1858" t="s">
        <v>523</v>
      </c>
      <c r="AG35" s="1858" t="s">
        <v>523</v>
      </c>
      <c r="AH35" s="1858" t="s">
        <v>523</v>
      </c>
      <c r="AI35" s="1858" t="s">
        <v>523</v>
      </c>
      <c r="AJ35" s="1859" t="s">
        <v>499</v>
      </c>
      <c r="AK35" s="1860" t="s">
        <v>509</v>
      </c>
    </row>
    <row r="36" s="1821" customFormat="1" ht="44" customHeight="1" spans="1:37">
      <c r="A36" s="1848"/>
      <c r="B36" s="1862"/>
      <c r="C36" s="1863" t="s">
        <v>512</v>
      </c>
      <c r="D36" s="1864">
        <v>1306</v>
      </c>
      <c r="E36" s="1865">
        <v>8.6</v>
      </c>
      <c r="F36" s="1864">
        <v>1286</v>
      </c>
      <c r="G36" s="1865">
        <v>8.5</v>
      </c>
      <c r="H36" s="1864">
        <v>1306</v>
      </c>
      <c r="I36" s="1865">
        <v>8.6</v>
      </c>
      <c r="J36" s="1864">
        <v>1286</v>
      </c>
      <c r="K36" s="1865">
        <v>8.5</v>
      </c>
      <c r="L36" s="1864">
        <v>1306</v>
      </c>
      <c r="M36" s="1865">
        <v>8.6</v>
      </c>
      <c r="N36" s="1864">
        <v>1286</v>
      </c>
      <c r="O36" s="1865">
        <v>8.5</v>
      </c>
      <c r="P36" s="1864">
        <v>1206</v>
      </c>
      <c r="Q36" s="1865">
        <v>8.1</v>
      </c>
      <c r="R36" s="1864">
        <v>1186</v>
      </c>
      <c r="S36" s="1865">
        <v>8</v>
      </c>
      <c r="T36" s="1864">
        <v>1266</v>
      </c>
      <c r="U36" s="1865">
        <v>8.4</v>
      </c>
      <c r="V36" s="1864">
        <v>1246</v>
      </c>
      <c r="W36" s="1865">
        <v>8.3</v>
      </c>
      <c r="X36" s="1864">
        <v>1306</v>
      </c>
      <c r="Y36" s="1865">
        <v>8.6</v>
      </c>
      <c r="Z36" s="1864">
        <v>1286</v>
      </c>
      <c r="AA36" s="1865">
        <v>8.5</v>
      </c>
      <c r="AB36" s="1864">
        <v>1306</v>
      </c>
      <c r="AC36" s="1865">
        <v>8.6</v>
      </c>
      <c r="AD36" s="1864">
        <v>1286</v>
      </c>
      <c r="AE36" s="1865">
        <v>8.5</v>
      </c>
      <c r="AF36" s="1858" t="s">
        <v>523</v>
      </c>
      <c r="AG36" s="1858" t="s">
        <v>523</v>
      </c>
      <c r="AH36" s="1858" t="s">
        <v>523</v>
      </c>
      <c r="AI36" s="1858" t="s">
        <v>523</v>
      </c>
      <c r="AJ36" s="1859" t="s">
        <v>499</v>
      </c>
      <c r="AK36" s="1860" t="s">
        <v>509</v>
      </c>
    </row>
    <row r="37" s="1821" customFormat="1" ht="44" customHeight="1" spans="1:37">
      <c r="A37" s="1848"/>
      <c r="B37" s="1862"/>
      <c r="C37" s="1863" t="s">
        <v>513</v>
      </c>
      <c r="D37" s="1864">
        <v>1306</v>
      </c>
      <c r="E37" s="1865">
        <v>8.6</v>
      </c>
      <c r="F37" s="1864">
        <v>1286</v>
      </c>
      <c r="G37" s="1865">
        <v>8.5</v>
      </c>
      <c r="H37" s="1864">
        <v>1306</v>
      </c>
      <c r="I37" s="1865">
        <v>8.6</v>
      </c>
      <c r="J37" s="1864">
        <v>1286</v>
      </c>
      <c r="K37" s="1865">
        <v>8.5</v>
      </c>
      <c r="L37" s="1864">
        <v>1306</v>
      </c>
      <c r="M37" s="1865">
        <v>8.6</v>
      </c>
      <c r="N37" s="1864">
        <v>1286</v>
      </c>
      <c r="O37" s="1865">
        <v>8.5</v>
      </c>
      <c r="P37" s="1864">
        <v>1206</v>
      </c>
      <c r="Q37" s="1865">
        <v>8.1</v>
      </c>
      <c r="R37" s="1864">
        <v>1186</v>
      </c>
      <c r="S37" s="1865">
        <v>8</v>
      </c>
      <c r="T37" s="1864">
        <v>1266</v>
      </c>
      <c r="U37" s="1865">
        <v>8.4</v>
      </c>
      <c r="V37" s="1864">
        <v>1246</v>
      </c>
      <c r="W37" s="1865">
        <v>8.3</v>
      </c>
      <c r="X37" s="1864">
        <v>1306</v>
      </c>
      <c r="Y37" s="1865">
        <v>8.6</v>
      </c>
      <c r="Z37" s="1864">
        <v>1286</v>
      </c>
      <c r="AA37" s="1865">
        <v>8.5</v>
      </c>
      <c r="AB37" s="1864">
        <v>1306</v>
      </c>
      <c r="AC37" s="1865">
        <v>8.6</v>
      </c>
      <c r="AD37" s="1864">
        <v>1286</v>
      </c>
      <c r="AE37" s="1865">
        <v>8.5</v>
      </c>
      <c r="AF37" s="1858" t="s">
        <v>523</v>
      </c>
      <c r="AG37" s="1858" t="s">
        <v>523</v>
      </c>
      <c r="AH37" s="1858" t="s">
        <v>523</v>
      </c>
      <c r="AI37" s="1858" t="s">
        <v>523</v>
      </c>
      <c r="AJ37" s="1859" t="s">
        <v>499</v>
      </c>
      <c r="AK37" s="1860" t="s">
        <v>509</v>
      </c>
    </row>
    <row r="38" s="1821" customFormat="1" ht="44" customHeight="1" spans="1:37">
      <c r="A38" s="1848"/>
      <c r="B38" s="1862"/>
      <c r="C38" s="1863" t="s">
        <v>514</v>
      </c>
      <c r="D38" s="1864">
        <v>1506</v>
      </c>
      <c r="E38" s="1865">
        <v>9.6</v>
      </c>
      <c r="F38" s="1864">
        <v>1486</v>
      </c>
      <c r="G38" s="1865">
        <v>9.5</v>
      </c>
      <c r="H38" s="1864">
        <v>1506</v>
      </c>
      <c r="I38" s="1865">
        <v>9.6</v>
      </c>
      <c r="J38" s="1864">
        <v>1486</v>
      </c>
      <c r="K38" s="1865">
        <v>9.5</v>
      </c>
      <c r="L38" s="1864">
        <v>1506</v>
      </c>
      <c r="M38" s="1865">
        <v>9.6</v>
      </c>
      <c r="N38" s="1864">
        <v>1486</v>
      </c>
      <c r="O38" s="1865">
        <v>9.5</v>
      </c>
      <c r="P38" s="1864">
        <v>1406</v>
      </c>
      <c r="Q38" s="1865">
        <v>9.1</v>
      </c>
      <c r="R38" s="1864">
        <v>1386</v>
      </c>
      <c r="S38" s="1865">
        <v>9</v>
      </c>
      <c r="T38" s="1864">
        <v>1466</v>
      </c>
      <c r="U38" s="1865">
        <v>9.4</v>
      </c>
      <c r="V38" s="1864">
        <v>1446</v>
      </c>
      <c r="W38" s="1865">
        <v>9.3</v>
      </c>
      <c r="X38" s="1864">
        <v>1506</v>
      </c>
      <c r="Y38" s="1865">
        <v>9.6</v>
      </c>
      <c r="Z38" s="1864">
        <v>1486</v>
      </c>
      <c r="AA38" s="1865">
        <v>9.5</v>
      </c>
      <c r="AB38" s="1864">
        <v>1506</v>
      </c>
      <c r="AC38" s="1865">
        <v>9.6</v>
      </c>
      <c r="AD38" s="1864">
        <v>1486</v>
      </c>
      <c r="AE38" s="1865">
        <v>9.5</v>
      </c>
      <c r="AF38" s="1858" t="s">
        <v>524</v>
      </c>
      <c r="AG38" s="1858" t="s">
        <v>524</v>
      </c>
      <c r="AH38" s="1858" t="s">
        <v>524</v>
      </c>
      <c r="AI38" s="1858" t="s">
        <v>524</v>
      </c>
      <c r="AJ38" s="1859" t="s">
        <v>500</v>
      </c>
      <c r="AK38" s="1860" t="s">
        <v>516</v>
      </c>
    </row>
    <row r="39" s="1821" customFormat="1" ht="44" customHeight="1" spans="1:37">
      <c r="A39" s="1848"/>
      <c r="B39" s="1862"/>
      <c r="C39" s="1863" t="s">
        <v>517</v>
      </c>
      <c r="D39" s="1864">
        <v>1306</v>
      </c>
      <c r="E39" s="1865">
        <v>8.6</v>
      </c>
      <c r="F39" s="1864">
        <v>1286</v>
      </c>
      <c r="G39" s="1865">
        <v>8.5</v>
      </c>
      <c r="H39" s="1864">
        <v>1306</v>
      </c>
      <c r="I39" s="1865">
        <v>8.6</v>
      </c>
      <c r="J39" s="1864">
        <v>1286</v>
      </c>
      <c r="K39" s="1865">
        <v>8.5</v>
      </c>
      <c r="L39" s="1864">
        <v>1306</v>
      </c>
      <c r="M39" s="1865">
        <v>8.6</v>
      </c>
      <c r="N39" s="1864">
        <v>1286</v>
      </c>
      <c r="O39" s="1865">
        <v>8.5</v>
      </c>
      <c r="P39" s="1864">
        <v>1206</v>
      </c>
      <c r="Q39" s="1865">
        <v>8.1</v>
      </c>
      <c r="R39" s="1864">
        <v>1186</v>
      </c>
      <c r="S39" s="1865">
        <v>8</v>
      </c>
      <c r="T39" s="1864">
        <v>1266</v>
      </c>
      <c r="U39" s="1865">
        <v>8.4</v>
      </c>
      <c r="V39" s="1864">
        <v>1246</v>
      </c>
      <c r="W39" s="1865">
        <v>8.3</v>
      </c>
      <c r="X39" s="1864">
        <v>1306</v>
      </c>
      <c r="Y39" s="1865">
        <v>8.6</v>
      </c>
      <c r="Z39" s="1864">
        <v>1286</v>
      </c>
      <c r="AA39" s="1865">
        <v>8.5</v>
      </c>
      <c r="AB39" s="1864">
        <v>1306</v>
      </c>
      <c r="AC39" s="1865">
        <v>8.6</v>
      </c>
      <c r="AD39" s="1864">
        <v>1286</v>
      </c>
      <c r="AE39" s="1865">
        <v>8.5</v>
      </c>
      <c r="AF39" s="1858" t="s">
        <v>525</v>
      </c>
      <c r="AG39" s="1858" t="s">
        <v>525</v>
      </c>
      <c r="AH39" s="1858" t="s">
        <v>525</v>
      </c>
      <c r="AI39" s="1858" t="s">
        <v>525</v>
      </c>
      <c r="AJ39" s="1859" t="s">
        <v>516</v>
      </c>
      <c r="AK39" s="1860" t="s">
        <v>519</v>
      </c>
    </row>
    <row r="40" s="1821" customFormat="1" ht="44" customHeight="1" spans="1:37">
      <c r="A40" s="1848"/>
      <c r="B40" s="1862"/>
      <c r="C40" s="1863" t="s">
        <v>520</v>
      </c>
      <c r="D40" s="1864">
        <v>1216</v>
      </c>
      <c r="E40" s="1865">
        <v>8.1</v>
      </c>
      <c r="F40" s="1864">
        <v>1196</v>
      </c>
      <c r="G40" s="1865">
        <v>8</v>
      </c>
      <c r="H40" s="1864">
        <v>1216</v>
      </c>
      <c r="I40" s="1865">
        <v>8.1</v>
      </c>
      <c r="J40" s="1864">
        <v>1196</v>
      </c>
      <c r="K40" s="1865">
        <v>8</v>
      </c>
      <c r="L40" s="1864">
        <v>1216</v>
      </c>
      <c r="M40" s="1865">
        <v>8.1</v>
      </c>
      <c r="N40" s="1864">
        <v>1196</v>
      </c>
      <c r="O40" s="1865">
        <v>8</v>
      </c>
      <c r="P40" s="1864">
        <v>1116</v>
      </c>
      <c r="Q40" s="1865">
        <v>7.6</v>
      </c>
      <c r="R40" s="1864">
        <v>1096</v>
      </c>
      <c r="S40" s="1865">
        <v>7.5</v>
      </c>
      <c r="T40" s="1864">
        <v>1176</v>
      </c>
      <c r="U40" s="1865">
        <v>7.9</v>
      </c>
      <c r="V40" s="1864">
        <v>1156</v>
      </c>
      <c r="W40" s="1865">
        <v>7.8</v>
      </c>
      <c r="X40" s="1864">
        <v>1216</v>
      </c>
      <c r="Y40" s="1865">
        <v>8.1</v>
      </c>
      <c r="Z40" s="1864">
        <v>1196</v>
      </c>
      <c r="AA40" s="1865">
        <v>8</v>
      </c>
      <c r="AB40" s="1864">
        <v>1216</v>
      </c>
      <c r="AC40" s="1865">
        <v>8.1</v>
      </c>
      <c r="AD40" s="1864">
        <v>1196</v>
      </c>
      <c r="AE40" s="1865">
        <v>8</v>
      </c>
      <c r="AF40" s="1858" t="s">
        <v>525</v>
      </c>
      <c r="AG40" s="1858" t="s">
        <v>525</v>
      </c>
      <c r="AH40" s="1858" t="s">
        <v>525</v>
      </c>
      <c r="AI40" s="1858" t="s">
        <v>525</v>
      </c>
      <c r="AJ40" s="1859" t="s">
        <v>516</v>
      </c>
      <c r="AK40" s="1860" t="s">
        <v>519</v>
      </c>
    </row>
    <row r="41" s="1821" customFormat="1" ht="44" customHeight="1" spans="1:37">
      <c r="A41" s="1848"/>
      <c r="B41" s="1862"/>
      <c r="C41" s="1863" t="s">
        <v>521</v>
      </c>
      <c r="D41" s="1864">
        <v>1286</v>
      </c>
      <c r="E41" s="1865">
        <v>8.5</v>
      </c>
      <c r="F41" s="1864">
        <v>1266</v>
      </c>
      <c r="G41" s="1865">
        <v>8.4</v>
      </c>
      <c r="H41" s="1864">
        <v>1286</v>
      </c>
      <c r="I41" s="1865">
        <v>8.5</v>
      </c>
      <c r="J41" s="1864">
        <v>1266</v>
      </c>
      <c r="K41" s="1865">
        <v>8.4</v>
      </c>
      <c r="L41" s="1864">
        <v>1286</v>
      </c>
      <c r="M41" s="1865">
        <v>8.5</v>
      </c>
      <c r="N41" s="1864">
        <v>1266</v>
      </c>
      <c r="O41" s="1865">
        <v>8.4</v>
      </c>
      <c r="P41" s="1864">
        <v>1186</v>
      </c>
      <c r="Q41" s="1865">
        <v>8</v>
      </c>
      <c r="R41" s="1864">
        <v>1166</v>
      </c>
      <c r="S41" s="1865">
        <v>7.9</v>
      </c>
      <c r="T41" s="1864">
        <v>1246</v>
      </c>
      <c r="U41" s="1865">
        <v>8.3</v>
      </c>
      <c r="V41" s="1864">
        <v>1226</v>
      </c>
      <c r="W41" s="1865">
        <v>8.2</v>
      </c>
      <c r="X41" s="1864">
        <v>1286</v>
      </c>
      <c r="Y41" s="1865">
        <v>8.5</v>
      </c>
      <c r="Z41" s="1864">
        <v>1266</v>
      </c>
      <c r="AA41" s="1865">
        <v>8.4</v>
      </c>
      <c r="AB41" s="1864">
        <v>1286</v>
      </c>
      <c r="AC41" s="1865">
        <v>8.5</v>
      </c>
      <c r="AD41" s="1864">
        <v>1266</v>
      </c>
      <c r="AE41" s="1865">
        <v>8.4</v>
      </c>
      <c r="AF41" s="1858" t="s">
        <v>523</v>
      </c>
      <c r="AG41" s="1858" t="s">
        <v>523</v>
      </c>
      <c r="AH41" s="1858" t="s">
        <v>523</v>
      </c>
      <c r="AI41" s="1858" t="s">
        <v>523</v>
      </c>
      <c r="AJ41" s="1859" t="s">
        <v>499</v>
      </c>
      <c r="AK41" s="1860" t="s">
        <v>509</v>
      </c>
    </row>
    <row r="42" s="1821" customFormat="1" ht="44" customHeight="1" spans="1:37">
      <c r="A42" s="1848"/>
      <c r="B42" s="1866" t="s">
        <v>526</v>
      </c>
      <c r="C42" s="1867" t="s">
        <v>497</v>
      </c>
      <c r="D42" s="1868">
        <v>910</v>
      </c>
      <c r="E42" s="1869">
        <v>6.3</v>
      </c>
      <c r="F42" s="1868">
        <v>890</v>
      </c>
      <c r="G42" s="1869">
        <v>6.2</v>
      </c>
      <c r="H42" s="1868">
        <v>913</v>
      </c>
      <c r="I42" s="1869">
        <v>6.3</v>
      </c>
      <c r="J42" s="1868">
        <v>893</v>
      </c>
      <c r="K42" s="1869">
        <v>6.2</v>
      </c>
      <c r="L42" s="1868">
        <v>973</v>
      </c>
      <c r="M42" s="1869">
        <v>6.6</v>
      </c>
      <c r="N42" s="1868">
        <v>953</v>
      </c>
      <c r="O42" s="1869">
        <v>6.5</v>
      </c>
      <c r="P42" s="1868">
        <v>952</v>
      </c>
      <c r="Q42" s="1869">
        <v>6.6</v>
      </c>
      <c r="R42" s="1868">
        <v>932</v>
      </c>
      <c r="S42" s="1869">
        <v>6.5</v>
      </c>
      <c r="T42" s="1868">
        <v>1012</v>
      </c>
      <c r="U42" s="1869">
        <v>6.9</v>
      </c>
      <c r="V42" s="1868">
        <v>992</v>
      </c>
      <c r="W42" s="1869">
        <v>6.8</v>
      </c>
      <c r="X42" s="1868">
        <v>928</v>
      </c>
      <c r="Y42" s="1869">
        <v>6.4</v>
      </c>
      <c r="Z42" s="1868">
        <v>908</v>
      </c>
      <c r="AA42" s="1869">
        <v>6.3</v>
      </c>
      <c r="AB42" s="1868">
        <v>1052</v>
      </c>
      <c r="AC42" s="1869">
        <v>7.1</v>
      </c>
      <c r="AD42" s="1868">
        <v>1032</v>
      </c>
      <c r="AE42" s="1869">
        <v>7</v>
      </c>
      <c r="AF42" s="1676" t="s">
        <v>527</v>
      </c>
      <c r="AG42" s="1676" t="s">
        <v>518</v>
      </c>
      <c r="AH42" s="1676" t="s">
        <v>527</v>
      </c>
      <c r="AI42" s="1676" t="s">
        <v>528</v>
      </c>
      <c r="AJ42" s="1859" t="s">
        <v>509</v>
      </c>
      <c r="AK42" s="1860" t="s">
        <v>48</v>
      </c>
    </row>
    <row r="43" s="1821" customFormat="1" ht="44" customHeight="1" spans="1:37">
      <c r="A43" s="1848"/>
      <c r="B43" s="1870"/>
      <c r="C43" s="1867" t="s">
        <v>502</v>
      </c>
      <c r="D43" s="1868">
        <v>910</v>
      </c>
      <c r="E43" s="1869">
        <v>6.3</v>
      </c>
      <c r="F43" s="1868">
        <v>890</v>
      </c>
      <c r="G43" s="1869">
        <v>6.2</v>
      </c>
      <c r="H43" s="1868">
        <v>913</v>
      </c>
      <c r="I43" s="1869">
        <v>6.3</v>
      </c>
      <c r="J43" s="1868">
        <v>893</v>
      </c>
      <c r="K43" s="1869">
        <v>6.2</v>
      </c>
      <c r="L43" s="1868">
        <v>973</v>
      </c>
      <c r="M43" s="1869">
        <v>6.6</v>
      </c>
      <c r="N43" s="1868">
        <v>953</v>
      </c>
      <c r="O43" s="1869">
        <v>6.5</v>
      </c>
      <c r="P43" s="1868">
        <v>952</v>
      </c>
      <c r="Q43" s="1869">
        <v>6.6</v>
      </c>
      <c r="R43" s="1868">
        <v>932</v>
      </c>
      <c r="S43" s="1869">
        <v>6.5</v>
      </c>
      <c r="T43" s="1868">
        <v>1012</v>
      </c>
      <c r="U43" s="1869">
        <v>6.9</v>
      </c>
      <c r="V43" s="1868">
        <v>992</v>
      </c>
      <c r="W43" s="1869">
        <v>6.8</v>
      </c>
      <c r="X43" s="1868">
        <v>928</v>
      </c>
      <c r="Y43" s="1869">
        <v>6.4</v>
      </c>
      <c r="Z43" s="1868">
        <v>908</v>
      </c>
      <c r="AA43" s="1869">
        <v>6.3</v>
      </c>
      <c r="AB43" s="1868">
        <v>1052</v>
      </c>
      <c r="AC43" s="1869">
        <v>7.1</v>
      </c>
      <c r="AD43" s="1868">
        <v>1032</v>
      </c>
      <c r="AE43" s="1869">
        <v>7</v>
      </c>
      <c r="AF43" s="1676" t="s">
        <v>527</v>
      </c>
      <c r="AG43" s="1676" t="s">
        <v>518</v>
      </c>
      <c r="AH43" s="1676" t="s">
        <v>527</v>
      </c>
      <c r="AI43" s="1676" t="s">
        <v>528</v>
      </c>
      <c r="AJ43" s="1859" t="s">
        <v>509</v>
      </c>
      <c r="AK43" s="1860" t="s">
        <v>48</v>
      </c>
    </row>
    <row r="44" s="1821" customFormat="1" ht="44" customHeight="1" spans="1:37">
      <c r="A44" s="1848"/>
      <c r="B44" s="1870"/>
      <c r="C44" s="1867" t="s">
        <v>503</v>
      </c>
      <c r="D44" s="1868">
        <v>910</v>
      </c>
      <c r="E44" s="1869">
        <v>6.3</v>
      </c>
      <c r="F44" s="1868">
        <v>890</v>
      </c>
      <c r="G44" s="1869">
        <v>6.2</v>
      </c>
      <c r="H44" s="1868">
        <v>913</v>
      </c>
      <c r="I44" s="1869">
        <v>6.3</v>
      </c>
      <c r="J44" s="1868">
        <v>893</v>
      </c>
      <c r="K44" s="1869">
        <v>6.2</v>
      </c>
      <c r="L44" s="1868">
        <v>973</v>
      </c>
      <c r="M44" s="1869">
        <v>6.6</v>
      </c>
      <c r="N44" s="1868">
        <v>953</v>
      </c>
      <c r="O44" s="1869">
        <v>6.5</v>
      </c>
      <c r="P44" s="1868">
        <v>952</v>
      </c>
      <c r="Q44" s="1869">
        <v>6.6</v>
      </c>
      <c r="R44" s="1868">
        <v>932</v>
      </c>
      <c r="S44" s="1869">
        <v>6.5</v>
      </c>
      <c r="T44" s="1868">
        <v>1012</v>
      </c>
      <c r="U44" s="1869">
        <v>6.9</v>
      </c>
      <c r="V44" s="1868">
        <v>992</v>
      </c>
      <c r="W44" s="1869">
        <v>6.8</v>
      </c>
      <c r="X44" s="1868">
        <v>928</v>
      </c>
      <c r="Y44" s="1869">
        <v>6.4</v>
      </c>
      <c r="Z44" s="1868">
        <v>908</v>
      </c>
      <c r="AA44" s="1869">
        <v>6.3</v>
      </c>
      <c r="AB44" s="1868">
        <v>1052</v>
      </c>
      <c r="AC44" s="1869">
        <v>7.1</v>
      </c>
      <c r="AD44" s="1868">
        <v>1032</v>
      </c>
      <c r="AE44" s="1869">
        <v>7</v>
      </c>
      <c r="AF44" s="1676" t="s">
        <v>527</v>
      </c>
      <c r="AG44" s="1676" t="s">
        <v>518</v>
      </c>
      <c r="AH44" s="1676" t="s">
        <v>527</v>
      </c>
      <c r="AI44" s="1676" t="s">
        <v>528</v>
      </c>
      <c r="AJ44" s="1859" t="s">
        <v>509</v>
      </c>
      <c r="AK44" s="1860" t="s">
        <v>48</v>
      </c>
    </row>
    <row r="45" s="1821" customFormat="1" ht="44" customHeight="1" spans="1:37">
      <c r="A45" s="1848"/>
      <c r="B45" s="1870"/>
      <c r="C45" s="1867" t="s">
        <v>504</v>
      </c>
      <c r="D45" s="1868">
        <v>910</v>
      </c>
      <c r="E45" s="1869">
        <v>6.3</v>
      </c>
      <c r="F45" s="1868">
        <v>890</v>
      </c>
      <c r="G45" s="1869">
        <v>6.2</v>
      </c>
      <c r="H45" s="1868">
        <v>913</v>
      </c>
      <c r="I45" s="1869">
        <v>6.3</v>
      </c>
      <c r="J45" s="1868">
        <v>893</v>
      </c>
      <c r="K45" s="1869">
        <v>6.2</v>
      </c>
      <c r="L45" s="1868">
        <v>973</v>
      </c>
      <c r="M45" s="1869">
        <v>6.6</v>
      </c>
      <c r="N45" s="1868">
        <v>953</v>
      </c>
      <c r="O45" s="1869">
        <v>6.5</v>
      </c>
      <c r="P45" s="1868">
        <v>952</v>
      </c>
      <c r="Q45" s="1869">
        <v>6.6</v>
      </c>
      <c r="R45" s="1868">
        <v>932</v>
      </c>
      <c r="S45" s="1869">
        <v>6.5</v>
      </c>
      <c r="T45" s="1868">
        <v>1012</v>
      </c>
      <c r="U45" s="1869">
        <v>6.9</v>
      </c>
      <c r="V45" s="1868">
        <v>992</v>
      </c>
      <c r="W45" s="1869">
        <v>6.8</v>
      </c>
      <c r="X45" s="1868">
        <v>928</v>
      </c>
      <c r="Y45" s="1869">
        <v>6.4</v>
      </c>
      <c r="Z45" s="1868">
        <v>908</v>
      </c>
      <c r="AA45" s="1869">
        <v>6.3</v>
      </c>
      <c r="AB45" s="1868">
        <v>1052</v>
      </c>
      <c r="AC45" s="1869">
        <v>7.1</v>
      </c>
      <c r="AD45" s="1868">
        <v>1032</v>
      </c>
      <c r="AE45" s="1869">
        <v>7</v>
      </c>
      <c r="AF45" s="1676" t="s">
        <v>527</v>
      </c>
      <c r="AG45" s="1676" t="s">
        <v>518</v>
      </c>
      <c r="AH45" s="1676" t="s">
        <v>527</v>
      </c>
      <c r="AI45" s="1676" t="s">
        <v>528</v>
      </c>
      <c r="AJ45" s="1859" t="s">
        <v>509</v>
      </c>
      <c r="AK45" s="1860" t="s">
        <v>48</v>
      </c>
    </row>
    <row r="46" s="1821" customFormat="1" ht="44" customHeight="1" spans="1:37">
      <c r="A46" s="1848"/>
      <c r="B46" s="1870"/>
      <c r="C46" s="1867" t="s">
        <v>505</v>
      </c>
      <c r="D46" s="1868">
        <v>910</v>
      </c>
      <c r="E46" s="1869">
        <v>6.3</v>
      </c>
      <c r="F46" s="1868">
        <v>890</v>
      </c>
      <c r="G46" s="1869">
        <v>6.2</v>
      </c>
      <c r="H46" s="1868">
        <v>913</v>
      </c>
      <c r="I46" s="1869">
        <v>6.3</v>
      </c>
      <c r="J46" s="1868">
        <v>893</v>
      </c>
      <c r="K46" s="1869">
        <v>6.2</v>
      </c>
      <c r="L46" s="1868">
        <v>973</v>
      </c>
      <c r="M46" s="1869">
        <v>6.6</v>
      </c>
      <c r="N46" s="1868">
        <v>953</v>
      </c>
      <c r="O46" s="1869">
        <v>6.5</v>
      </c>
      <c r="P46" s="1868">
        <v>952</v>
      </c>
      <c r="Q46" s="1869">
        <v>6.6</v>
      </c>
      <c r="R46" s="1868">
        <v>932</v>
      </c>
      <c r="S46" s="1869">
        <v>6.5</v>
      </c>
      <c r="T46" s="1868">
        <v>1012</v>
      </c>
      <c r="U46" s="1869">
        <v>6.9</v>
      </c>
      <c r="V46" s="1868">
        <v>992</v>
      </c>
      <c r="W46" s="1869">
        <v>6.8</v>
      </c>
      <c r="X46" s="1868">
        <v>928</v>
      </c>
      <c r="Y46" s="1869">
        <v>6.4</v>
      </c>
      <c r="Z46" s="1868">
        <v>908</v>
      </c>
      <c r="AA46" s="1869">
        <v>6.3</v>
      </c>
      <c r="AB46" s="1868">
        <v>1052</v>
      </c>
      <c r="AC46" s="1869">
        <v>7.1</v>
      </c>
      <c r="AD46" s="1868">
        <v>1032</v>
      </c>
      <c r="AE46" s="1869">
        <v>7</v>
      </c>
      <c r="AF46" s="1676" t="s">
        <v>527</v>
      </c>
      <c r="AG46" s="1676" t="s">
        <v>518</v>
      </c>
      <c r="AH46" s="1676" t="s">
        <v>527</v>
      </c>
      <c r="AI46" s="1676" t="s">
        <v>528</v>
      </c>
      <c r="AJ46" s="1859" t="s">
        <v>509</v>
      </c>
      <c r="AK46" s="1860" t="s">
        <v>48</v>
      </c>
    </row>
    <row r="47" s="1821" customFormat="1" ht="44" customHeight="1" spans="1:37">
      <c r="A47" s="1848"/>
      <c r="B47" s="1870"/>
      <c r="C47" s="1867" t="s">
        <v>506</v>
      </c>
      <c r="D47" s="1868">
        <v>910</v>
      </c>
      <c r="E47" s="1869">
        <v>6.3</v>
      </c>
      <c r="F47" s="1868">
        <v>890</v>
      </c>
      <c r="G47" s="1869">
        <v>6.2</v>
      </c>
      <c r="H47" s="1868">
        <v>913</v>
      </c>
      <c r="I47" s="1869">
        <v>6.3</v>
      </c>
      <c r="J47" s="1868">
        <v>893</v>
      </c>
      <c r="K47" s="1869">
        <v>6.2</v>
      </c>
      <c r="L47" s="1868">
        <v>973</v>
      </c>
      <c r="M47" s="1869">
        <v>6.6</v>
      </c>
      <c r="N47" s="1868">
        <v>953</v>
      </c>
      <c r="O47" s="1869">
        <v>6.5</v>
      </c>
      <c r="P47" s="1868">
        <v>952</v>
      </c>
      <c r="Q47" s="1869">
        <v>6.6</v>
      </c>
      <c r="R47" s="1868">
        <v>932</v>
      </c>
      <c r="S47" s="1869">
        <v>6.5</v>
      </c>
      <c r="T47" s="1868">
        <v>1012</v>
      </c>
      <c r="U47" s="1869">
        <v>6.9</v>
      </c>
      <c r="V47" s="1868">
        <v>992</v>
      </c>
      <c r="W47" s="1869">
        <v>6.8</v>
      </c>
      <c r="X47" s="1868">
        <v>928</v>
      </c>
      <c r="Y47" s="1869">
        <v>6.4</v>
      </c>
      <c r="Z47" s="1868">
        <v>908</v>
      </c>
      <c r="AA47" s="1869">
        <v>6.3</v>
      </c>
      <c r="AB47" s="1868">
        <v>1052</v>
      </c>
      <c r="AC47" s="1869">
        <v>7.1</v>
      </c>
      <c r="AD47" s="1868">
        <v>1032</v>
      </c>
      <c r="AE47" s="1869">
        <v>7</v>
      </c>
      <c r="AF47" s="1676" t="s">
        <v>527</v>
      </c>
      <c r="AG47" s="1676" t="s">
        <v>518</v>
      </c>
      <c r="AH47" s="1676" t="s">
        <v>527</v>
      </c>
      <c r="AI47" s="1676" t="s">
        <v>528</v>
      </c>
      <c r="AJ47" s="1859" t="s">
        <v>509</v>
      </c>
      <c r="AK47" s="1860" t="s">
        <v>48</v>
      </c>
    </row>
    <row r="48" s="1821" customFormat="1" ht="44" customHeight="1" spans="1:37">
      <c r="A48" s="1848"/>
      <c r="B48" s="1870"/>
      <c r="C48" s="1867" t="s">
        <v>501</v>
      </c>
      <c r="D48" s="1868">
        <v>910</v>
      </c>
      <c r="E48" s="1869">
        <v>6.3</v>
      </c>
      <c r="F48" s="1868">
        <v>890</v>
      </c>
      <c r="G48" s="1869">
        <v>6.2</v>
      </c>
      <c r="H48" s="1868">
        <v>913</v>
      </c>
      <c r="I48" s="1869">
        <v>6.3</v>
      </c>
      <c r="J48" s="1868">
        <v>893</v>
      </c>
      <c r="K48" s="1869">
        <v>6.2</v>
      </c>
      <c r="L48" s="1868">
        <v>973</v>
      </c>
      <c r="M48" s="1869">
        <v>6.6</v>
      </c>
      <c r="N48" s="1868">
        <v>953</v>
      </c>
      <c r="O48" s="1869">
        <v>6.5</v>
      </c>
      <c r="P48" s="1868">
        <v>952</v>
      </c>
      <c r="Q48" s="1869">
        <v>6.6</v>
      </c>
      <c r="R48" s="1868">
        <v>932</v>
      </c>
      <c r="S48" s="1869">
        <v>6.5</v>
      </c>
      <c r="T48" s="1868">
        <v>1012</v>
      </c>
      <c r="U48" s="1869">
        <v>6.9</v>
      </c>
      <c r="V48" s="1868">
        <v>992</v>
      </c>
      <c r="W48" s="1869">
        <v>6.8</v>
      </c>
      <c r="X48" s="1868">
        <v>928</v>
      </c>
      <c r="Y48" s="1869">
        <v>6.4</v>
      </c>
      <c r="Z48" s="1868">
        <v>908</v>
      </c>
      <c r="AA48" s="1869">
        <v>6.3</v>
      </c>
      <c r="AB48" s="1868">
        <v>1052</v>
      </c>
      <c r="AC48" s="1869">
        <v>7.1</v>
      </c>
      <c r="AD48" s="1868">
        <v>1032</v>
      </c>
      <c r="AE48" s="1869">
        <v>7</v>
      </c>
      <c r="AF48" s="1676" t="s">
        <v>527</v>
      </c>
      <c r="AG48" s="1676" t="s">
        <v>518</v>
      </c>
      <c r="AH48" s="1676" t="s">
        <v>527</v>
      </c>
      <c r="AI48" s="1676" t="s">
        <v>528</v>
      </c>
      <c r="AJ48" s="1859" t="s">
        <v>509</v>
      </c>
      <c r="AK48" s="1860" t="s">
        <v>48</v>
      </c>
    </row>
    <row r="49" s="1821" customFormat="1" ht="44" customHeight="1" spans="1:37">
      <c r="A49" s="1848"/>
      <c r="B49" s="1870"/>
      <c r="C49" s="1867" t="s">
        <v>529</v>
      </c>
      <c r="D49" s="1868">
        <v>930</v>
      </c>
      <c r="E49" s="1869">
        <v>6.4</v>
      </c>
      <c r="F49" s="1868">
        <v>910</v>
      </c>
      <c r="G49" s="1869">
        <v>6.3</v>
      </c>
      <c r="H49" s="1868">
        <v>933</v>
      </c>
      <c r="I49" s="1869">
        <v>6.4</v>
      </c>
      <c r="J49" s="1868">
        <v>913</v>
      </c>
      <c r="K49" s="1869">
        <v>6.3</v>
      </c>
      <c r="L49" s="1868">
        <v>993</v>
      </c>
      <c r="M49" s="1869">
        <v>6.7</v>
      </c>
      <c r="N49" s="1868">
        <v>973</v>
      </c>
      <c r="O49" s="1869">
        <v>6.6</v>
      </c>
      <c r="P49" s="1868">
        <v>972</v>
      </c>
      <c r="Q49" s="1869">
        <v>6.7</v>
      </c>
      <c r="R49" s="1868">
        <v>952</v>
      </c>
      <c r="S49" s="1869">
        <v>6.6</v>
      </c>
      <c r="T49" s="1868">
        <v>1032</v>
      </c>
      <c r="U49" s="1869">
        <v>7</v>
      </c>
      <c r="V49" s="1868">
        <v>1012</v>
      </c>
      <c r="W49" s="1869">
        <v>6.9</v>
      </c>
      <c r="X49" s="1868">
        <v>948</v>
      </c>
      <c r="Y49" s="1869">
        <v>6.5</v>
      </c>
      <c r="Z49" s="1868">
        <v>928</v>
      </c>
      <c r="AA49" s="1869">
        <v>6.4</v>
      </c>
      <c r="AB49" s="1868">
        <v>1072</v>
      </c>
      <c r="AC49" s="1869">
        <v>7.2</v>
      </c>
      <c r="AD49" s="1868">
        <v>1052</v>
      </c>
      <c r="AE49" s="1869">
        <v>7.1</v>
      </c>
      <c r="AF49" s="1676" t="s">
        <v>527</v>
      </c>
      <c r="AG49" s="1676" t="s">
        <v>518</v>
      </c>
      <c r="AH49" s="1676" t="s">
        <v>527</v>
      </c>
      <c r="AI49" s="1676" t="s">
        <v>528</v>
      </c>
      <c r="AJ49" s="1859" t="s">
        <v>509</v>
      </c>
      <c r="AK49" s="1860" t="s">
        <v>48</v>
      </c>
    </row>
    <row r="50" s="1821" customFormat="1" ht="44" customHeight="1" spans="1:37">
      <c r="A50" s="1848"/>
      <c r="B50" s="1870"/>
      <c r="C50" s="1867" t="s">
        <v>530</v>
      </c>
      <c r="D50" s="1868">
        <v>930</v>
      </c>
      <c r="E50" s="1869">
        <v>6.4</v>
      </c>
      <c r="F50" s="1868">
        <v>910</v>
      </c>
      <c r="G50" s="1869">
        <v>6.3</v>
      </c>
      <c r="H50" s="1868">
        <v>933</v>
      </c>
      <c r="I50" s="1869">
        <v>6.4</v>
      </c>
      <c r="J50" s="1868">
        <v>913</v>
      </c>
      <c r="K50" s="1869">
        <v>6.3</v>
      </c>
      <c r="L50" s="1868">
        <v>993</v>
      </c>
      <c r="M50" s="1869">
        <v>6.7</v>
      </c>
      <c r="N50" s="1868">
        <v>973</v>
      </c>
      <c r="O50" s="1869">
        <v>6.6</v>
      </c>
      <c r="P50" s="1868">
        <v>972</v>
      </c>
      <c r="Q50" s="1869">
        <v>6.7</v>
      </c>
      <c r="R50" s="1868">
        <v>952</v>
      </c>
      <c r="S50" s="1869">
        <v>6.6</v>
      </c>
      <c r="T50" s="1868">
        <v>1032</v>
      </c>
      <c r="U50" s="1869">
        <v>7</v>
      </c>
      <c r="V50" s="1868">
        <v>1012</v>
      </c>
      <c r="W50" s="1869">
        <v>6.9</v>
      </c>
      <c r="X50" s="1868">
        <v>948</v>
      </c>
      <c r="Y50" s="1869">
        <v>6.5</v>
      </c>
      <c r="Z50" s="1868">
        <v>928</v>
      </c>
      <c r="AA50" s="1869">
        <v>6.4</v>
      </c>
      <c r="AB50" s="1868">
        <v>1072</v>
      </c>
      <c r="AC50" s="1869">
        <v>7.2</v>
      </c>
      <c r="AD50" s="1868">
        <v>1052</v>
      </c>
      <c r="AE50" s="1869">
        <v>7.1</v>
      </c>
      <c r="AF50" s="1676" t="s">
        <v>527</v>
      </c>
      <c r="AG50" s="1676" t="s">
        <v>518</v>
      </c>
      <c r="AH50" s="1676" t="s">
        <v>527</v>
      </c>
      <c r="AI50" s="1676" t="s">
        <v>528</v>
      </c>
      <c r="AJ50" s="1859" t="s">
        <v>509</v>
      </c>
      <c r="AK50" s="1860" t="s">
        <v>48</v>
      </c>
    </row>
    <row r="51" s="1821" customFormat="1" ht="44" customHeight="1" spans="1:37">
      <c r="A51" s="1848"/>
      <c r="B51" s="1870"/>
      <c r="C51" s="1867" t="s">
        <v>531</v>
      </c>
      <c r="D51" s="1868">
        <v>930</v>
      </c>
      <c r="E51" s="1869">
        <v>6.4</v>
      </c>
      <c r="F51" s="1868">
        <v>910</v>
      </c>
      <c r="G51" s="1869">
        <v>6.3</v>
      </c>
      <c r="H51" s="1868">
        <v>933</v>
      </c>
      <c r="I51" s="1869">
        <v>6.4</v>
      </c>
      <c r="J51" s="1868">
        <v>913</v>
      </c>
      <c r="K51" s="1869">
        <v>6.3</v>
      </c>
      <c r="L51" s="1868">
        <v>993</v>
      </c>
      <c r="M51" s="1869">
        <v>6.7</v>
      </c>
      <c r="N51" s="1868">
        <v>973</v>
      </c>
      <c r="O51" s="1869">
        <v>6.6</v>
      </c>
      <c r="P51" s="1868">
        <v>972</v>
      </c>
      <c r="Q51" s="1869">
        <v>6.7</v>
      </c>
      <c r="R51" s="1868">
        <v>952</v>
      </c>
      <c r="S51" s="1869">
        <v>6.6</v>
      </c>
      <c r="T51" s="1868">
        <v>1032</v>
      </c>
      <c r="U51" s="1869">
        <v>7</v>
      </c>
      <c r="V51" s="1868">
        <v>1012</v>
      </c>
      <c r="W51" s="1869">
        <v>6.9</v>
      </c>
      <c r="X51" s="1868">
        <v>948</v>
      </c>
      <c r="Y51" s="1869">
        <v>6.5</v>
      </c>
      <c r="Z51" s="1868">
        <v>928</v>
      </c>
      <c r="AA51" s="1869">
        <v>6.4</v>
      </c>
      <c r="AB51" s="1868">
        <v>1072</v>
      </c>
      <c r="AC51" s="1869">
        <v>7.2</v>
      </c>
      <c r="AD51" s="1868">
        <v>1052</v>
      </c>
      <c r="AE51" s="1869">
        <v>7.1</v>
      </c>
      <c r="AF51" s="1676" t="s">
        <v>527</v>
      </c>
      <c r="AG51" s="1676" t="s">
        <v>518</v>
      </c>
      <c r="AH51" s="1676" t="s">
        <v>527</v>
      </c>
      <c r="AI51" s="1676" t="s">
        <v>528</v>
      </c>
      <c r="AJ51" s="1859" t="s">
        <v>509</v>
      </c>
      <c r="AK51" s="1860" t="s">
        <v>48</v>
      </c>
    </row>
    <row r="52" s="1821" customFormat="1" ht="44" customHeight="1" spans="1:37">
      <c r="A52" s="1848"/>
      <c r="B52" s="1870"/>
      <c r="C52" s="1867" t="s">
        <v>507</v>
      </c>
      <c r="D52" s="1868">
        <v>950</v>
      </c>
      <c r="E52" s="1869">
        <v>6.5</v>
      </c>
      <c r="F52" s="1868">
        <v>930</v>
      </c>
      <c r="G52" s="1869">
        <v>6.4</v>
      </c>
      <c r="H52" s="1868">
        <v>953</v>
      </c>
      <c r="I52" s="1869">
        <v>6.5</v>
      </c>
      <c r="J52" s="1868">
        <v>933</v>
      </c>
      <c r="K52" s="1869">
        <v>6.4</v>
      </c>
      <c r="L52" s="1868">
        <v>1013</v>
      </c>
      <c r="M52" s="1869">
        <v>6.8</v>
      </c>
      <c r="N52" s="1868">
        <v>993</v>
      </c>
      <c r="O52" s="1869">
        <v>6.7</v>
      </c>
      <c r="P52" s="1868">
        <v>992</v>
      </c>
      <c r="Q52" s="1869">
        <v>6.8</v>
      </c>
      <c r="R52" s="1868">
        <v>972</v>
      </c>
      <c r="S52" s="1869">
        <v>6.7</v>
      </c>
      <c r="T52" s="1868">
        <v>1052</v>
      </c>
      <c r="U52" s="1869">
        <v>7.1</v>
      </c>
      <c r="V52" s="1868">
        <v>1032</v>
      </c>
      <c r="W52" s="1869">
        <v>7</v>
      </c>
      <c r="X52" s="1868">
        <v>968</v>
      </c>
      <c r="Y52" s="1869">
        <v>6.6</v>
      </c>
      <c r="Z52" s="1868">
        <v>948</v>
      </c>
      <c r="AA52" s="1869">
        <v>6.5</v>
      </c>
      <c r="AB52" s="1868">
        <v>1092</v>
      </c>
      <c r="AC52" s="1869">
        <v>7.3</v>
      </c>
      <c r="AD52" s="1868">
        <v>1072</v>
      </c>
      <c r="AE52" s="1869">
        <v>7.2</v>
      </c>
      <c r="AF52" s="1676" t="s">
        <v>527</v>
      </c>
      <c r="AG52" s="1676" t="s">
        <v>518</v>
      </c>
      <c r="AH52" s="1676" t="s">
        <v>527</v>
      </c>
      <c r="AI52" s="1676" t="s">
        <v>528</v>
      </c>
      <c r="AJ52" s="1859" t="s">
        <v>509</v>
      </c>
      <c r="AK52" s="1860" t="s">
        <v>48</v>
      </c>
    </row>
    <row r="53" s="1821" customFormat="1" ht="44" customHeight="1" spans="1:37">
      <c r="A53" s="1848"/>
      <c r="B53" s="1870"/>
      <c r="C53" s="1867" t="s">
        <v>510</v>
      </c>
      <c r="D53" s="1868">
        <v>1058</v>
      </c>
      <c r="E53" s="1869">
        <v>7.1</v>
      </c>
      <c r="F53" s="1868">
        <v>1038</v>
      </c>
      <c r="G53" s="1869">
        <v>7</v>
      </c>
      <c r="H53" s="1868">
        <v>1061</v>
      </c>
      <c r="I53" s="1869">
        <v>7.2</v>
      </c>
      <c r="J53" s="1868">
        <v>1041</v>
      </c>
      <c r="K53" s="1869">
        <v>7.1</v>
      </c>
      <c r="L53" s="1868">
        <v>1121</v>
      </c>
      <c r="M53" s="1869">
        <v>7.5</v>
      </c>
      <c r="N53" s="1868">
        <v>1101</v>
      </c>
      <c r="O53" s="1869">
        <v>7.4</v>
      </c>
      <c r="P53" s="1868">
        <v>1100</v>
      </c>
      <c r="Q53" s="1869">
        <v>7.4</v>
      </c>
      <c r="R53" s="1868">
        <v>1080</v>
      </c>
      <c r="S53" s="1869">
        <v>7.3</v>
      </c>
      <c r="T53" s="1868">
        <v>1160</v>
      </c>
      <c r="U53" s="1869">
        <v>7.7</v>
      </c>
      <c r="V53" s="1868">
        <v>1140</v>
      </c>
      <c r="W53" s="1869">
        <v>7.6</v>
      </c>
      <c r="X53" s="1868">
        <v>1077</v>
      </c>
      <c r="Y53" s="1869">
        <v>7.2</v>
      </c>
      <c r="Z53" s="1868">
        <v>1057</v>
      </c>
      <c r="AA53" s="1869">
        <v>7.1</v>
      </c>
      <c r="AB53" s="1868">
        <v>1200</v>
      </c>
      <c r="AC53" s="1869">
        <v>7.9</v>
      </c>
      <c r="AD53" s="1868">
        <v>1180</v>
      </c>
      <c r="AE53" s="1869">
        <v>7.8</v>
      </c>
      <c r="AF53" s="1676" t="s">
        <v>527</v>
      </c>
      <c r="AG53" s="1676" t="s">
        <v>518</v>
      </c>
      <c r="AH53" s="1676" t="s">
        <v>527</v>
      </c>
      <c r="AI53" s="1676" t="s">
        <v>528</v>
      </c>
      <c r="AJ53" s="1859" t="s">
        <v>509</v>
      </c>
      <c r="AK53" s="1860" t="s">
        <v>48</v>
      </c>
    </row>
    <row r="54" s="1821" customFormat="1" ht="44" customHeight="1" spans="1:37">
      <c r="A54" s="1848"/>
      <c r="B54" s="1870"/>
      <c r="C54" s="1867" t="s">
        <v>451</v>
      </c>
      <c r="D54" s="1868">
        <v>1058</v>
      </c>
      <c r="E54" s="1869">
        <v>7.1</v>
      </c>
      <c r="F54" s="1868">
        <v>1038</v>
      </c>
      <c r="G54" s="1869">
        <v>7</v>
      </c>
      <c r="H54" s="1868">
        <v>1061</v>
      </c>
      <c r="I54" s="1869">
        <v>7.2</v>
      </c>
      <c r="J54" s="1868">
        <v>1041</v>
      </c>
      <c r="K54" s="1869">
        <v>7.1</v>
      </c>
      <c r="L54" s="1868">
        <v>1121</v>
      </c>
      <c r="M54" s="1869">
        <v>7.5</v>
      </c>
      <c r="N54" s="1868">
        <v>1101</v>
      </c>
      <c r="O54" s="1869">
        <v>7.4</v>
      </c>
      <c r="P54" s="1868">
        <v>1100</v>
      </c>
      <c r="Q54" s="1869">
        <v>7.4</v>
      </c>
      <c r="R54" s="1868">
        <v>1080</v>
      </c>
      <c r="S54" s="1869">
        <v>7.3</v>
      </c>
      <c r="T54" s="1868">
        <v>1160</v>
      </c>
      <c r="U54" s="1869">
        <v>7.7</v>
      </c>
      <c r="V54" s="1868">
        <v>1140</v>
      </c>
      <c r="W54" s="1869">
        <v>7.6</v>
      </c>
      <c r="X54" s="1868">
        <v>1077</v>
      </c>
      <c r="Y54" s="1869">
        <v>7.2</v>
      </c>
      <c r="Z54" s="1868">
        <v>1057</v>
      </c>
      <c r="AA54" s="1869">
        <v>7.1</v>
      </c>
      <c r="AB54" s="1868">
        <v>1200</v>
      </c>
      <c r="AC54" s="1869">
        <v>7.9</v>
      </c>
      <c r="AD54" s="1868">
        <v>1180</v>
      </c>
      <c r="AE54" s="1869">
        <v>7.8</v>
      </c>
      <c r="AF54" s="1676" t="s">
        <v>527</v>
      </c>
      <c r="AG54" s="1676" t="s">
        <v>518</v>
      </c>
      <c r="AH54" s="1676" t="s">
        <v>527</v>
      </c>
      <c r="AI54" s="1676" t="s">
        <v>528</v>
      </c>
      <c r="AJ54" s="1859" t="s">
        <v>509</v>
      </c>
      <c r="AK54" s="1860" t="s">
        <v>48</v>
      </c>
    </row>
    <row r="55" s="1821" customFormat="1" ht="44" customHeight="1" spans="1:37">
      <c r="A55" s="1848"/>
      <c r="B55" s="1870"/>
      <c r="C55" s="1867" t="s">
        <v>511</v>
      </c>
      <c r="D55" s="1868">
        <v>1018</v>
      </c>
      <c r="E55" s="1869">
        <v>6.9</v>
      </c>
      <c r="F55" s="1868">
        <v>998</v>
      </c>
      <c r="G55" s="1869">
        <v>6.8</v>
      </c>
      <c r="H55" s="1868">
        <v>1021</v>
      </c>
      <c r="I55" s="1869">
        <v>7</v>
      </c>
      <c r="J55" s="1868">
        <v>1001</v>
      </c>
      <c r="K55" s="1869">
        <v>6.9</v>
      </c>
      <c r="L55" s="1868">
        <v>1081</v>
      </c>
      <c r="M55" s="1869">
        <v>7.3</v>
      </c>
      <c r="N55" s="1868">
        <v>1061</v>
      </c>
      <c r="O55" s="1869">
        <v>7.2</v>
      </c>
      <c r="P55" s="1868">
        <v>1060</v>
      </c>
      <c r="Q55" s="1869">
        <v>7.2</v>
      </c>
      <c r="R55" s="1868">
        <v>1040</v>
      </c>
      <c r="S55" s="1869">
        <v>7.1</v>
      </c>
      <c r="T55" s="1868">
        <v>1120</v>
      </c>
      <c r="U55" s="1869">
        <v>7.5</v>
      </c>
      <c r="V55" s="1868">
        <v>1100</v>
      </c>
      <c r="W55" s="1869">
        <v>7.4</v>
      </c>
      <c r="X55" s="1868">
        <v>1037</v>
      </c>
      <c r="Y55" s="1869">
        <v>7</v>
      </c>
      <c r="Z55" s="1868">
        <v>1017</v>
      </c>
      <c r="AA55" s="1869">
        <v>6.9</v>
      </c>
      <c r="AB55" s="1868">
        <v>1160</v>
      </c>
      <c r="AC55" s="1869">
        <v>7.7</v>
      </c>
      <c r="AD55" s="1868">
        <v>1140</v>
      </c>
      <c r="AE55" s="1869">
        <v>7.6</v>
      </c>
      <c r="AF55" s="1676" t="s">
        <v>527</v>
      </c>
      <c r="AG55" s="1676" t="s">
        <v>518</v>
      </c>
      <c r="AH55" s="1676" t="s">
        <v>527</v>
      </c>
      <c r="AI55" s="1676" t="s">
        <v>528</v>
      </c>
      <c r="AJ55" s="1859" t="s">
        <v>509</v>
      </c>
      <c r="AK55" s="1860" t="s">
        <v>48</v>
      </c>
    </row>
    <row r="56" s="1821" customFormat="1" ht="44" customHeight="1" spans="1:37">
      <c r="A56" s="1848"/>
      <c r="B56" s="1870"/>
      <c r="C56" s="1867" t="s">
        <v>508</v>
      </c>
      <c r="D56" s="1868">
        <v>1018</v>
      </c>
      <c r="E56" s="1869">
        <v>6.9</v>
      </c>
      <c r="F56" s="1868">
        <v>998</v>
      </c>
      <c r="G56" s="1869">
        <v>6.8</v>
      </c>
      <c r="H56" s="1868">
        <v>1021</v>
      </c>
      <c r="I56" s="1869">
        <v>7</v>
      </c>
      <c r="J56" s="1868">
        <v>1001</v>
      </c>
      <c r="K56" s="1869">
        <v>6.9</v>
      </c>
      <c r="L56" s="1868">
        <v>1081</v>
      </c>
      <c r="M56" s="1869">
        <v>7.3</v>
      </c>
      <c r="N56" s="1868">
        <v>1061</v>
      </c>
      <c r="O56" s="1869">
        <v>7.2</v>
      </c>
      <c r="P56" s="1868">
        <v>1060</v>
      </c>
      <c r="Q56" s="1869">
        <v>7.2</v>
      </c>
      <c r="R56" s="1868">
        <v>1040</v>
      </c>
      <c r="S56" s="1869">
        <v>7.1</v>
      </c>
      <c r="T56" s="1868">
        <v>1120</v>
      </c>
      <c r="U56" s="1869">
        <v>7.5</v>
      </c>
      <c r="V56" s="1868">
        <v>1100</v>
      </c>
      <c r="W56" s="1869">
        <v>7.4</v>
      </c>
      <c r="X56" s="1868">
        <v>1037</v>
      </c>
      <c r="Y56" s="1869">
        <v>7</v>
      </c>
      <c r="Z56" s="1868">
        <v>1017</v>
      </c>
      <c r="AA56" s="1869">
        <v>6.9</v>
      </c>
      <c r="AB56" s="1868">
        <v>1160</v>
      </c>
      <c r="AC56" s="1869">
        <v>7.7</v>
      </c>
      <c r="AD56" s="1868">
        <v>1140</v>
      </c>
      <c r="AE56" s="1869">
        <v>7.6</v>
      </c>
      <c r="AF56" s="1676" t="s">
        <v>527</v>
      </c>
      <c r="AG56" s="1676" t="s">
        <v>518</v>
      </c>
      <c r="AH56" s="1676" t="s">
        <v>527</v>
      </c>
      <c r="AI56" s="1676" t="s">
        <v>528</v>
      </c>
      <c r="AJ56" s="1859" t="s">
        <v>509</v>
      </c>
      <c r="AK56" s="1860" t="s">
        <v>48</v>
      </c>
    </row>
    <row r="57" s="1821" customFormat="1" ht="44" customHeight="1" spans="1:37">
      <c r="A57" s="1848"/>
      <c r="B57" s="1870"/>
      <c r="C57" s="1867" t="s">
        <v>512</v>
      </c>
      <c r="D57" s="1868">
        <v>1018</v>
      </c>
      <c r="E57" s="1869">
        <v>6.9</v>
      </c>
      <c r="F57" s="1868">
        <v>998</v>
      </c>
      <c r="G57" s="1869">
        <v>6.8</v>
      </c>
      <c r="H57" s="1868">
        <v>1021</v>
      </c>
      <c r="I57" s="1869">
        <v>7</v>
      </c>
      <c r="J57" s="1868">
        <v>1001</v>
      </c>
      <c r="K57" s="1869">
        <v>6.9</v>
      </c>
      <c r="L57" s="1868">
        <v>1081</v>
      </c>
      <c r="M57" s="1869">
        <v>7.3</v>
      </c>
      <c r="N57" s="1868">
        <v>1061</v>
      </c>
      <c r="O57" s="1869">
        <v>7.2</v>
      </c>
      <c r="P57" s="1868">
        <v>1060</v>
      </c>
      <c r="Q57" s="1869">
        <v>7.2</v>
      </c>
      <c r="R57" s="1868">
        <v>1040</v>
      </c>
      <c r="S57" s="1869">
        <v>7.1</v>
      </c>
      <c r="T57" s="1868">
        <v>1120</v>
      </c>
      <c r="U57" s="1869">
        <v>7.5</v>
      </c>
      <c r="V57" s="1868">
        <v>1100</v>
      </c>
      <c r="W57" s="1869">
        <v>7.4</v>
      </c>
      <c r="X57" s="1868">
        <v>1037</v>
      </c>
      <c r="Y57" s="1869">
        <v>7</v>
      </c>
      <c r="Z57" s="1868">
        <v>1017</v>
      </c>
      <c r="AA57" s="1869">
        <v>6.9</v>
      </c>
      <c r="AB57" s="1868">
        <v>1160</v>
      </c>
      <c r="AC57" s="1869">
        <v>7.7</v>
      </c>
      <c r="AD57" s="1868">
        <v>1140</v>
      </c>
      <c r="AE57" s="1869">
        <v>7.6</v>
      </c>
      <c r="AF57" s="1676" t="s">
        <v>527</v>
      </c>
      <c r="AG57" s="1676" t="s">
        <v>518</v>
      </c>
      <c r="AH57" s="1676" t="s">
        <v>527</v>
      </c>
      <c r="AI57" s="1676" t="s">
        <v>528</v>
      </c>
      <c r="AJ57" s="1859" t="s">
        <v>509</v>
      </c>
      <c r="AK57" s="1860" t="s">
        <v>48</v>
      </c>
    </row>
    <row r="58" s="1821" customFormat="1" ht="44" customHeight="1" spans="1:37">
      <c r="A58" s="1848"/>
      <c r="B58" s="1870"/>
      <c r="C58" s="1867" t="s">
        <v>513</v>
      </c>
      <c r="D58" s="1868">
        <v>1018</v>
      </c>
      <c r="E58" s="1869">
        <v>6.9</v>
      </c>
      <c r="F58" s="1868">
        <v>998</v>
      </c>
      <c r="G58" s="1869">
        <v>6.8</v>
      </c>
      <c r="H58" s="1868">
        <v>1021</v>
      </c>
      <c r="I58" s="1869">
        <v>7</v>
      </c>
      <c r="J58" s="1868">
        <v>1001</v>
      </c>
      <c r="K58" s="1869">
        <v>6.9</v>
      </c>
      <c r="L58" s="1868">
        <v>1081</v>
      </c>
      <c r="M58" s="1869">
        <v>7.3</v>
      </c>
      <c r="N58" s="1868">
        <v>1061</v>
      </c>
      <c r="O58" s="1869">
        <v>7.2</v>
      </c>
      <c r="P58" s="1868">
        <v>1060</v>
      </c>
      <c r="Q58" s="1869">
        <v>7.2</v>
      </c>
      <c r="R58" s="1868">
        <v>1040</v>
      </c>
      <c r="S58" s="1869">
        <v>7.1</v>
      </c>
      <c r="T58" s="1868">
        <v>1120</v>
      </c>
      <c r="U58" s="1869">
        <v>7.5</v>
      </c>
      <c r="V58" s="1868">
        <v>1100</v>
      </c>
      <c r="W58" s="1869">
        <v>7.4</v>
      </c>
      <c r="X58" s="1868">
        <v>1037</v>
      </c>
      <c r="Y58" s="1869">
        <v>7</v>
      </c>
      <c r="Z58" s="1868">
        <v>1017</v>
      </c>
      <c r="AA58" s="1869">
        <v>6.9</v>
      </c>
      <c r="AB58" s="1868">
        <v>1160</v>
      </c>
      <c r="AC58" s="1869">
        <v>7.7</v>
      </c>
      <c r="AD58" s="1868">
        <v>1140</v>
      </c>
      <c r="AE58" s="1869">
        <v>7.6</v>
      </c>
      <c r="AF58" s="1676" t="s">
        <v>527</v>
      </c>
      <c r="AG58" s="1676" t="s">
        <v>518</v>
      </c>
      <c r="AH58" s="1676" t="s">
        <v>527</v>
      </c>
      <c r="AI58" s="1676" t="s">
        <v>528</v>
      </c>
      <c r="AJ58" s="1859" t="s">
        <v>509</v>
      </c>
      <c r="AK58" s="1860" t="s">
        <v>48</v>
      </c>
    </row>
    <row r="59" s="1821" customFormat="1" ht="44" customHeight="1" spans="1:37">
      <c r="A59" s="1848"/>
      <c r="B59" s="1870"/>
      <c r="C59" s="1867" t="s">
        <v>514</v>
      </c>
      <c r="D59" s="1868">
        <v>1218</v>
      </c>
      <c r="E59" s="1869">
        <v>7.9</v>
      </c>
      <c r="F59" s="1868">
        <v>1198</v>
      </c>
      <c r="G59" s="1869">
        <v>7.8</v>
      </c>
      <c r="H59" s="1868">
        <v>1221</v>
      </c>
      <c r="I59" s="1869">
        <v>8</v>
      </c>
      <c r="J59" s="1868">
        <v>1201</v>
      </c>
      <c r="K59" s="1869">
        <v>7.9</v>
      </c>
      <c r="L59" s="1868">
        <v>1281</v>
      </c>
      <c r="M59" s="1869">
        <v>8.3</v>
      </c>
      <c r="N59" s="1868">
        <v>1261</v>
      </c>
      <c r="O59" s="1869">
        <v>8.2</v>
      </c>
      <c r="P59" s="1868">
        <v>1260</v>
      </c>
      <c r="Q59" s="1869">
        <v>8.2</v>
      </c>
      <c r="R59" s="1868">
        <v>1240</v>
      </c>
      <c r="S59" s="1869">
        <v>8.1</v>
      </c>
      <c r="T59" s="1868">
        <v>1320</v>
      </c>
      <c r="U59" s="1869">
        <v>8.5</v>
      </c>
      <c r="V59" s="1868">
        <v>1300</v>
      </c>
      <c r="W59" s="1869">
        <v>8.4</v>
      </c>
      <c r="X59" s="1868">
        <v>1237</v>
      </c>
      <c r="Y59" s="1869">
        <v>8</v>
      </c>
      <c r="Z59" s="1868">
        <v>1217</v>
      </c>
      <c r="AA59" s="1869">
        <v>7.9</v>
      </c>
      <c r="AB59" s="1868">
        <v>1360</v>
      </c>
      <c r="AC59" s="1869">
        <v>8.7</v>
      </c>
      <c r="AD59" s="1868">
        <v>1340</v>
      </c>
      <c r="AE59" s="1869">
        <v>8.6</v>
      </c>
      <c r="AF59" s="1676" t="s">
        <v>532</v>
      </c>
      <c r="AG59" s="1676" t="s">
        <v>533</v>
      </c>
      <c r="AH59" s="1676" t="s">
        <v>532</v>
      </c>
      <c r="AI59" s="1676" t="s">
        <v>534</v>
      </c>
      <c r="AJ59" s="1859" t="s">
        <v>535</v>
      </c>
      <c r="AK59" s="1860" t="s">
        <v>48</v>
      </c>
    </row>
    <row r="60" s="1821" customFormat="1" ht="44" customHeight="1" spans="1:37">
      <c r="A60" s="1848"/>
      <c r="B60" s="1870"/>
      <c r="C60" s="1867" t="s">
        <v>517</v>
      </c>
      <c r="D60" s="1868">
        <v>1018</v>
      </c>
      <c r="E60" s="1869">
        <v>6.9</v>
      </c>
      <c r="F60" s="1868">
        <v>998</v>
      </c>
      <c r="G60" s="1869">
        <v>6.8</v>
      </c>
      <c r="H60" s="1868">
        <v>1021</v>
      </c>
      <c r="I60" s="1869">
        <v>7</v>
      </c>
      <c r="J60" s="1868">
        <v>1001</v>
      </c>
      <c r="K60" s="1869">
        <v>6.9</v>
      </c>
      <c r="L60" s="1868">
        <v>1081</v>
      </c>
      <c r="M60" s="1869">
        <v>7.3</v>
      </c>
      <c r="N60" s="1868">
        <v>1061</v>
      </c>
      <c r="O60" s="1869">
        <v>7.2</v>
      </c>
      <c r="P60" s="1868">
        <v>1060</v>
      </c>
      <c r="Q60" s="1869">
        <v>7.2</v>
      </c>
      <c r="R60" s="1868">
        <v>1040</v>
      </c>
      <c r="S60" s="1869">
        <v>7.1</v>
      </c>
      <c r="T60" s="1868">
        <v>1120</v>
      </c>
      <c r="U60" s="1869">
        <v>7.5</v>
      </c>
      <c r="V60" s="1868">
        <v>1100</v>
      </c>
      <c r="W60" s="1869">
        <v>7.4</v>
      </c>
      <c r="X60" s="1868">
        <v>1037</v>
      </c>
      <c r="Y60" s="1869">
        <v>7</v>
      </c>
      <c r="Z60" s="1868">
        <v>1017</v>
      </c>
      <c r="AA60" s="1869">
        <v>6.9</v>
      </c>
      <c r="AB60" s="1868">
        <v>1160</v>
      </c>
      <c r="AC60" s="1869">
        <v>7.7</v>
      </c>
      <c r="AD60" s="1868">
        <v>1140</v>
      </c>
      <c r="AE60" s="1869">
        <v>7.6</v>
      </c>
      <c r="AF60" s="1676" t="s">
        <v>536</v>
      </c>
      <c r="AG60" s="1676" t="s">
        <v>537</v>
      </c>
      <c r="AH60" s="1676" t="s">
        <v>536</v>
      </c>
      <c r="AI60" s="1676" t="s">
        <v>538</v>
      </c>
      <c r="AJ60" s="1859" t="s">
        <v>539</v>
      </c>
      <c r="AK60" s="1860" t="s">
        <v>48</v>
      </c>
    </row>
    <row r="61" s="1821" customFormat="1" ht="44" customHeight="1" spans="1:37">
      <c r="A61" s="1848"/>
      <c r="B61" s="1870"/>
      <c r="C61" s="1867" t="s">
        <v>540</v>
      </c>
      <c r="D61" s="1868">
        <v>1038</v>
      </c>
      <c r="E61" s="1869">
        <v>7</v>
      </c>
      <c r="F61" s="1868">
        <v>1018</v>
      </c>
      <c r="G61" s="1869">
        <v>6.9</v>
      </c>
      <c r="H61" s="1868">
        <v>1041</v>
      </c>
      <c r="I61" s="1869">
        <v>7.1</v>
      </c>
      <c r="J61" s="1868">
        <v>1021</v>
      </c>
      <c r="K61" s="1869">
        <v>7</v>
      </c>
      <c r="L61" s="1868">
        <v>1101</v>
      </c>
      <c r="M61" s="1869">
        <v>7.4</v>
      </c>
      <c r="N61" s="1868">
        <v>1081</v>
      </c>
      <c r="O61" s="1869">
        <v>7.3</v>
      </c>
      <c r="P61" s="1868">
        <v>1080</v>
      </c>
      <c r="Q61" s="1869">
        <v>7.3</v>
      </c>
      <c r="R61" s="1868">
        <v>1060</v>
      </c>
      <c r="S61" s="1869">
        <v>7.2</v>
      </c>
      <c r="T61" s="1868">
        <v>1140</v>
      </c>
      <c r="U61" s="1869">
        <v>7.6</v>
      </c>
      <c r="V61" s="1868">
        <v>1120</v>
      </c>
      <c r="W61" s="1869">
        <v>7.5</v>
      </c>
      <c r="X61" s="1868">
        <v>1057</v>
      </c>
      <c r="Y61" s="1869">
        <v>7.1</v>
      </c>
      <c r="Z61" s="1868">
        <v>1037</v>
      </c>
      <c r="AA61" s="1869">
        <v>7</v>
      </c>
      <c r="AB61" s="1868">
        <v>1180</v>
      </c>
      <c r="AC61" s="1869">
        <v>7.8</v>
      </c>
      <c r="AD61" s="1868">
        <v>1160</v>
      </c>
      <c r="AE61" s="1869">
        <v>7.7</v>
      </c>
      <c r="AF61" s="1676" t="s">
        <v>527</v>
      </c>
      <c r="AG61" s="1676" t="s">
        <v>518</v>
      </c>
      <c r="AH61" s="1676" t="s">
        <v>527</v>
      </c>
      <c r="AI61" s="1676" t="s">
        <v>528</v>
      </c>
      <c r="AJ61" s="1859" t="s">
        <v>509</v>
      </c>
      <c r="AK61" s="1860" t="s">
        <v>48</v>
      </c>
    </row>
    <row r="62" s="1821" customFormat="1" ht="44" customHeight="1" spans="1:37">
      <c r="A62" s="1848"/>
      <c r="B62" s="1870"/>
      <c r="C62" s="1867" t="s">
        <v>520</v>
      </c>
      <c r="D62" s="1868">
        <v>938</v>
      </c>
      <c r="E62" s="1869">
        <v>6.5</v>
      </c>
      <c r="F62" s="1868">
        <v>918</v>
      </c>
      <c r="G62" s="1869">
        <v>6.4</v>
      </c>
      <c r="H62" s="1868">
        <v>941</v>
      </c>
      <c r="I62" s="1869">
        <v>6.6</v>
      </c>
      <c r="J62" s="1868">
        <v>921</v>
      </c>
      <c r="K62" s="1869">
        <v>6.5</v>
      </c>
      <c r="L62" s="1868">
        <v>1001</v>
      </c>
      <c r="M62" s="1869">
        <v>6.9</v>
      </c>
      <c r="N62" s="1868">
        <v>981</v>
      </c>
      <c r="O62" s="1869">
        <v>6.8</v>
      </c>
      <c r="P62" s="1868">
        <v>980</v>
      </c>
      <c r="Q62" s="1869">
        <v>6.8</v>
      </c>
      <c r="R62" s="1868">
        <v>960</v>
      </c>
      <c r="S62" s="1869">
        <v>6.7</v>
      </c>
      <c r="T62" s="1868">
        <v>1040</v>
      </c>
      <c r="U62" s="1869">
        <v>7.1</v>
      </c>
      <c r="V62" s="1868">
        <v>1020</v>
      </c>
      <c r="W62" s="1869">
        <v>7</v>
      </c>
      <c r="X62" s="1868">
        <v>957</v>
      </c>
      <c r="Y62" s="1869">
        <v>6.6</v>
      </c>
      <c r="Z62" s="1868">
        <v>937</v>
      </c>
      <c r="AA62" s="1869">
        <v>6.5</v>
      </c>
      <c r="AB62" s="1868">
        <v>1080</v>
      </c>
      <c r="AC62" s="1869">
        <v>7.3</v>
      </c>
      <c r="AD62" s="1868">
        <v>1060</v>
      </c>
      <c r="AE62" s="1869">
        <v>7.2</v>
      </c>
      <c r="AF62" s="1676" t="s">
        <v>541</v>
      </c>
      <c r="AG62" s="1676" t="s">
        <v>542</v>
      </c>
      <c r="AH62" s="1676" t="s">
        <v>541</v>
      </c>
      <c r="AI62" s="1676" t="s">
        <v>543</v>
      </c>
      <c r="AJ62" s="1859" t="s">
        <v>516</v>
      </c>
      <c r="AK62" s="1860" t="s">
        <v>48</v>
      </c>
    </row>
    <row r="63" s="1821" customFormat="1" ht="44" customHeight="1" spans="1:37">
      <c r="A63" s="1871"/>
      <c r="B63" s="1872"/>
      <c r="C63" s="1867" t="s">
        <v>521</v>
      </c>
      <c r="D63" s="1868">
        <v>1018</v>
      </c>
      <c r="E63" s="1869">
        <v>6.9</v>
      </c>
      <c r="F63" s="1868">
        <v>998</v>
      </c>
      <c r="G63" s="1869">
        <v>6.8</v>
      </c>
      <c r="H63" s="1868">
        <v>1021</v>
      </c>
      <c r="I63" s="1869">
        <v>7</v>
      </c>
      <c r="J63" s="1868">
        <v>1001</v>
      </c>
      <c r="K63" s="1869">
        <v>6.9</v>
      </c>
      <c r="L63" s="1868">
        <v>1081</v>
      </c>
      <c r="M63" s="1869">
        <v>7.3</v>
      </c>
      <c r="N63" s="1868">
        <v>1061</v>
      </c>
      <c r="O63" s="1869">
        <v>7.2</v>
      </c>
      <c r="P63" s="1868">
        <v>1060</v>
      </c>
      <c r="Q63" s="1869">
        <v>7.2</v>
      </c>
      <c r="R63" s="1868">
        <v>1040</v>
      </c>
      <c r="S63" s="1869">
        <v>7.1</v>
      </c>
      <c r="T63" s="1868">
        <v>1120</v>
      </c>
      <c r="U63" s="1869">
        <v>7.5</v>
      </c>
      <c r="V63" s="1868">
        <v>1100</v>
      </c>
      <c r="W63" s="1869">
        <v>7.4</v>
      </c>
      <c r="X63" s="1868">
        <v>1037</v>
      </c>
      <c r="Y63" s="1869">
        <v>7</v>
      </c>
      <c r="Z63" s="1868">
        <v>1017</v>
      </c>
      <c r="AA63" s="1869">
        <v>6.9</v>
      </c>
      <c r="AB63" s="1868">
        <v>1160</v>
      </c>
      <c r="AC63" s="1869">
        <v>7.7</v>
      </c>
      <c r="AD63" s="1868">
        <v>1140</v>
      </c>
      <c r="AE63" s="1869">
        <v>7.6</v>
      </c>
      <c r="AF63" s="1676" t="s">
        <v>527</v>
      </c>
      <c r="AG63" s="1676" t="s">
        <v>518</v>
      </c>
      <c r="AH63" s="1676" t="s">
        <v>527</v>
      </c>
      <c r="AI63" s="1676" t="s">
        <v>528</v>
      </c>
      <c r="AJ63" s="1859" t="s">
        <v>509</v>
      </c>
      <c r="AK63" s="1860" t="s">
        <v>48</v>
      </c>
    </row>
    <row r="64" s="1821" customFormat="1" ht="44" customHeight="1" spans="1:37">
      <c r="A64" s="1873" t="s">
        <v>339</v>
      </c>
      <c r="B64" s="1874" t="s">
        <v>544</v>
      </c>
      <c r="C64" s="1863" t="s">
        <v>545</v>
      </c>
      <c r="D64" s="1864">
        <v>1039</v>
      </c>
      <c r="E64" s="1865">
        <v>7.1</v>
      </c>
      <c r="F64" s="1864">
        <v>1019</v>
      </c>
      <c r="G64" s="1865">
        <v>7</v>
      </c>
      <c r="H64" s="1864">
        <v>1042</v>
      </c>
      <c r="I64" s="1865">
        <v>7.1</v>
      </c>
      <c r="J64" s="1864">
        <v>1022</v>
      </c>
      <c r="K64" s="1865">
        <v>7</v>
      </c>
      <c r="L64" s="1864">
        <v>1102</v>
      </c>
      <c r="M64" s="1865">
        <v>7.4</v>
      </c>
      <c r="N64" s="1864">
        <v>1082</v>
      </c>
      <c r="O64" s="1865">
        <v>7.3</v>
      </c>
      <c r="P64" s="1864">
        <v>1090</v>
      </c>
      <c r="Q64" s="1865">
        <v>7.3</v>
      </c>
      <c r="R64" s="1864">
        <v>1070</v>
      </c>
      <c r="S64" s="1865">
        <v>7.2</v>
      </c>
      <c r="T64" s="1864">
        <v>1150</v>
      </c>
      <c r="U64" s="1865">
        <v>7.6</v>
      </c>
      <c r="V64" s="1864">
        <v>1130</v>
      </c>
      <c r="W64" s="1865">
        <v>7.5</v>
      </c>
      <c r="X64" s="1864">
        <v>1058</v>
      </c>
      <c r="Y64" s="1865">
        <v>7.2</v>
      </c>
      <c r="Z64" s="1864">
        <v>1038</v>
      </c>
      <c r="AA64" s="1865">
        <v>7.1</v>
      </c>
      <c r="AB64" s="1864">
        <v>1190</v>
      </c>
      <c r="AC64" s="1865">
        <v>7.8</v>
      </c>
      <c r="AD64" s="1864">
        <v>1170</v>
      </c>
      <c r="AE64" s="1865">
        <v>7.7</v>
      </c>
      <c r="AF64" s="1858" t="s">
        <v>546</v>
      </c>
      <c r="AG64" s="1858" t="s">
        <v>547</v>
      </c>
      <c r="AH64" s="1858" t="s">
        <v>548</v>
      </c>
      <c r="AI64" s="1858" t="s">
        <v>549</v>
      </c>
      <c r="AJ64" s="1859" t="s">
        <v>550</v>
      </c>
      <c r="AK64" s="1860" t="s">
        <v>48</v>
      </c>
    </row>
    <row r="65" s="1821" customFormat="1" ht="44" customHeight="1" spans="1:37">
      <c r="A65" s="1875"/>
      <c r="B65" s="1874"/>
      <c r="C65" s="1863" t="s">
        <v>551</v>
      </c>
      <c r="D65" s="1864">
        <v>989</v>
      </c>
      <c r="E65" s="1865">
        <v>6.8</v>
      </c>
      <c r="F65" s="1864">
        <v>969</v>
      </c>
      <c r="G65" s="1865">
        <v>6.7</v>
      </c>
      <c r="H65" s="1864">
        <v>992</v>
      </c>
      <c r="I65" s="1865">
        <v>6.8</v>
      </c>
      <c r="J65" s="1864">
        <v>972</v>
      </c>
      <c r="K65" s="1865">
        <v>6.7</v>
      </c>
      <c r="L65" s="1864">
        <v>1052</v>
      </c>
      <c r="M65" s="1865">
        <v>7.1</v>
      </c>
      <c r="N65" s="1864">
        <v>1032</v>
      </c>
      <c r="O65" s="1865">
        <v>7</v>
      </c>
      <c r="P65" s="1864">
        <v>1040</v>
      </c>
      <c r="Q65" s="1865">
        <v>7</v>
      </c>
      <c r="R65" s="1864">
        <v>1020</v>
      </c>
      <c r="S65" s="1865">
        <v>6.9</v>
      </c>
      <c r="T65" s="1864">
        <v>1100</v>
      </c>
      <c r="U65" s="1865">
        <v>7.3</v>
      </c>
      <c r="V65" s="1864">
        <v>1080</v>
      </c>
      <c r="W65" s="1865">
        <v>7.2</v>
      </c>
      <c r="X65" s="1864">
        <v>1008</v>
      </c>
      <c r="Y65" s="1865">
        <v>6.9</v>
      </c>
      <c r="Z65" s="1864">
        <v>988</v>
      </c>
      <c r="AA65" s="1865">
        <v>6.8</v>
      </c>
      <c r="AB65" s="1864">
        <v>1140</v>
      </c>
      <c r="AC65" s="1865">
        <v>7.5</v>
      </c>
      <c r="AD65" s="1864">
        <v>1120</v>
      </c>
      <c r="AE65" s="1865">
        <v>7.4</v>
      </c>
      <c r="AF65" s="1858" t="s">
        <v>552</v>
      </c>
      <c r="AG65" s="1858" t="s">
        <v>548</v>
      </c>
      <c r="AH65" s="1858" t="s">
        <v>553</v>
      </c>
      <c r="AI65" s="1858" t="s">
        <v>554</v>
      </c>
      <c r="AJ65" s="1859" t="s">
        <v>555</v>
      </c>
      <c r="AK65" s="1860" t="s">
        <v>48</v>
      </c>
    </row>
    <row r="66" s="1821" customFormat="1" ht="44" customHeight="1" spans="1:37">
      <c r="A66" s="1875"/>
      <c r="B66" s="1874"/>
      <c r="C66" s="1863" t="s">
        <v>556</v>
      </c>
      <c r="D66" s="1864">
        <v>999</v>
      </c>
      <c r="E66" s="1865">
        <v>6.9</v>
      </c>
      <c r="F66" s="1864">
        <v>979</v>
      </c>
      <c r="G66" s="1865">
        <v>6.8</v>
      </c>
      <c r="H66" s="1864">
        <v>1002</v>
      </c>
      <c r="I66" s="1865">
        <v>6.9</v>
      </c>
      <c r="J66" s="1864">
        <v>982</v>
      </c>
      <c r="K66" s="1865">
        <v>6.8</v>
      </c>
      <c r="L66" s="1864">
        <v>1062</v>
      </c>
      <c r="M66" s="1865">
        <v>7.2</v>
      </c>
      <c r="N66" s="1864">
        <v>1042</v>
      </c>
      <c r="O66" s="1865">
        <v>7.1</v>
      </c>
      <c r="P66" s="1864">
        <v>1050</v>
      </c>
      <c r="Q66" s="1865">
        <v>7.1</v>
      </c>
      <c r="R66" s="1864">
        <v>1030</v>
      </c>
      <c r="S66" s="1865">
        <v>7</v>
      </c>
      <c r="T66" s="1864">
        <v>1110</v>
      </c>
      <c r="U66" s="1865">
        <v>7.4</v>
      </c>
      <c r="V66" s="1864">
        <v>1090</v>
      </c>
      <c r="W66" s="1865">
        <v>7.3</v>
      </c>
      <c r="X66" s="1864">
        <v>1018</v>
      </c>
      <c r="Y66" s="1865">
        <v>7</v>
      </c>
      <c r="Z66" s="1864">
        <v>998</v>
      </c>
      <c r="AA66" s="1865">
        <v>6.9</v>
      </c>
      <c r="AB66" s="1864">
        <v>1150</v>
      </c>
      <c r="AC66" s="1865">
        <v>7.6</v>
      </c>
      <c r="AD66" s="1864">
        <v>1130</v>
      </c>
      <c r="AE66" s="1865">
        <v>7.5</v>
      </c>
      <c r="AF66" s="1858" t="s">
        <v>546</v>
      </c>
      <c r="AG66" s="1858" t="s">
        <v>547</v>
      </c>
      <c r="AH66" s="1858" t="s">
        <v>548</v>
      </c>
      <c r="AI66" s="1858" t="s">
        <v>549</v>
      </c>
      <c r="AJ66" s="1859" t="s">
        <v>550</v>
      </c>
      <c r="AK66" s="1860" t="s">
        <v>48</v>
      </c>
    </row>
    <row r="67" s="1821" customFormat="1" ht="44" customHeight="1" spans="1:37">
      <c r="A67" s="1875"/>
      <c r="B67" s="1874"/>
      <c r="C67" s="1863" t="s">
        <v>557</v>
      </c>
      <c r="D67" s="1864">
        <v>1059</v>
      </c>
      <c r="E67" s="1865">
        <v>7.2</v>
      </c>
      <c r="F67" s="1864">
        <v>1039</v>
      </c>
      <c r="G67" s="1865">
        <v>7.1</v>
      </c>
      <c r="H67" s="1864">
        <v>1062</v>
      </c>
      <c r="I67" s="1865">
        <v>7.2</v>
      </c>
      <c r="J67" s="1864">
        <v>1042</v>
      </c>
      <c r="K67" s="1865">
        <v>7.1</v>
      </c>
      <c r="L67" s="1864">
        <v>1122</v>
      </c>
      <c r="M67" s="1865">
        <v>7.5</v>
      </c>
      <c r="N67" s="1864">
        <v>1102</v>
      </c>
      <c r="O67" s="1865">
        <v>7.4</v>
      </c>
      <c r="P67" s="1864">
        <v>1110</v>
      </c>
      <c r="Q67" s="1865">
        <v>7.4</v>
      </c>
      <c r="R67" s="1864">
        <v>1090</v>
      </c>
      <c r="S67" s="1865">
        <v>7.3</v>
      </c>
      <c r="T67" s="1864">
        <v>1170</v>
      </c>
      <c r="U67" s="1865">
        <v>7.7</v>
      </c>
      <c r="V67" s="1864">
        <v>1150</v>
      </c>
      <c r="W67" s="1865">
        <v>7.6</v>
      </c>
      <c r="X67" s="1864">
        <v>1078</v>
      </c>
      <c r="Y67" s="1865">
        <v>7.3</v>
      </c>
      <c r="Z67" s="1864">
        <v>1058</v>
      </c>
      <c r="AA67" s="1865">
        <v>7.2</v>
      </c>
      <c r="AB67" s="1864">
        <v>1210</v>
      </c>
      <c r="AC67" s="1865">
        <v>7.9</v>
      </c>
      <c r="AD67" s="1864">
        <v>1190</v>
      </c>
      <c r="AE67" s="1865">
        <v>7.8</v>
      </c>
      <c r="AF67" s="1858" t="s">
        <v>546</v>
      </c>
      <c r="AG67" s="1858" t="s">
        <v>547</v>
      </c>
      <c r="AH67" s="1858" t="s">
        <v>548</v>
      </c>
      <c r="AI67" s="1858" t="s">
        <v>549</v>
      </c>
      <c r="AJ67" s="1859" t="s">
        <v>550</v>
      </c>
      <c r="AK67" s="1860" t="s">
        <v>48</v>
      </c>
    </row>
    <row r="68" s="1821" customFormat="1" ht="44" customHeight="1" spans="1:37">
      <c r="A68" s="1875"/>
      <c r="B68" s="1874"/>
      <c r="C68" s="1863" t="s">
        <v>558</v>
      </c>
      <c r="D68" s="1864">
        <v>1019</v>
      </c>
      <c r="E68" s="1865">
        <v>7</v>
      </c>
      <c r="F68" s="1864">
        <v>999</v>
      </c>
      <c r="G68" s="1865">
        <v>6.9</v>
      </c>
      <c r="H68" s="1864">
        <v>1022</v>
      </c>
      <c r="I68" s="1865">
        <v>7</v>
      </c>
      <c r="J68" s="1864">
        <v>1002</v>
      </c>
      <c r="K68" s="1865">
        <v>6.9</v>
      </c>
      <c r="L68" s="1864">
        <v>1082</v>
      </c>
      <c r="M68" s="1865">
        <v>7.3</v>
      </c>
      <c r="N68" s="1864">
        <v>1062</v>
      </c>
      <c r="O68" s="1865">
        <v>7.2</v>
      </c>
      <c r="P68" s="1864">
        <v>1070</v>
      </c>
      <c r="Q68" s="1865">
        <v>7.2</v>
      </c>
      <c r="R68" s="1864">
        <v>1050</v>
      </c>
      <c r="S68" s="1865">
        <v>7.1</v>
      </c>
      <c r="T68" s="1864">
        <v>1130</v>
      </c>
      <c r="U68" s="1865">
        <v>7.5</v>
      </c>
      <c r="V68" s="1864">
        <v>1110</v>
      </c>
      <c r="W68" s="1865">
        <v>7.4</v>
      </c>
      <c r="X68" s="1864">
        <v>1038</v>
      </c>
      <c r="Y68" s="1865">
        <v>7.1</v>
      </c>
      <c r="Z68" s="1864">
        <v>1018</v>
      </c>
      <c r="AA68" s="1865">
        <v>7</v>
      </c>
      <c r="AB68" s="1864">
        <v>1170</v>
      </c>
      <c r="AC68" s="1865">
        <v>7.7</v>
      </c>
      <c r="AD68" s="1864">
        <v>1150</v>
      </c>
      <c r="AE68" s="1865">
        <v>7.6</v>
      </c>
      <c r="AF68" s="1858" t="s">
        <v>546</v>
      </c>
      <c r="AG68" s="1858" t="s">
        <v>547</v>
      </c>
      <c r="AH68" s="1858" t="s">
        <v>548</v>
      </c>
      <c r="AI68" s="1858" t="s">
        <v>549</v>
      </c>
      <c r="AJ68" s="1859" t="s">
        <v>550</v>
      </c>
      <c r="AK68" s="1860" t="s">
        <v>48</v>
      </c>
    </row>
    <row r="69" s="1821" customFormat="1" ht="44" customHeight="1" spans="1:37">
      <c r="A69" s="1875"/>
      <c r="B69" s="1874"/>
      <c r="C69" s="1863" t="s">
        <v>559</v>
      </c>
      <c r="D69" s="1864">
        <v>1019</v>
      </c>
      <c r="E69" s="1865">
        <v>7</v>
      </c>
      <c r="F69" s="1864">
        <v>999</v>
      </c>
      <c r="G69" s="1865">
        <v>6.9</v>
      </c>
      <c r="H69" s="1864">
        <v>1022</v>
      </c>
      <c r="I69" s="1865">
        <v>7</v>
      </c>
      <c r="J69" s="1864">
        <v>1002</v>
      </c>
      <c r="K69" s="1865">
        <v>6.9</v>
      </c>
      <c r="L69" s="1864">
        <v>1082</v>
      </c>
      <c r="M69" s="1865">
        <v>7.3</v>
      </c>
      <c r="N69" s="1864">
        <v>1062</v>
      </c>
      <c r="O69" s="1865">
        <v>7.2</v>
      </c>
      <c r="P69" s="1864">
        <v>1070</v>
      </c>
      <c r="Q69" s="1865">
        <v>7.2</v>
      </c>
      <c r="R69" s="1864">
        <v>1050</v>
      </c>
      <c r="S69" s="1865">
        <v>7.1</v>
      </c>
      <c r="T69" s="1864">
        <v>1130</v>
      </c>
      <c r="U69" s="1865">
        <v>7.5</v>
      </c>
      <c r="V69" s="1864">
        <v>1110</v>
      </c>
      <c r="W69" s="1865">
        <v>7.4</v>
      </c>
      <c r="X69" s="1864">
        <v>1038</v>
      </c>
      <c r="Y69" s="1865">
        <v>7.1</v>
      </c>
      <c r="Z69" s="1864">
        <v>1018</v>
      </c>
      <c r="AA69" s="1865">
        <v>7</v>
      </c>
      <c r="AB69" s="1864">
        <v>1170</v>
      </c>
      <c r="AC69" s="1865">
        <v>7.7</v>
      </c>
      <c r="AD69" s="1864">
        <v>1150</v>
      </c>
      <c r="AE69" s="1865">
        <v>7.6</v>
      </c>
      <c r="AF69" s="1858" t="s">
        <v>546</v>
      </c>
      <c r="AG69" s="1858" t="s">
        <v>547</v>
      </c>
      <c r="AH69" s="1858" t="s">
        <v>548</v>
      </c>
      <c r="AI69" s="1858" t="s">
        <v>549</v>
      </c>
      <c r="AJ69" s="1859" t="s">
        <v>550</v>
      </c>
      <c r="AK69" s="1860" t="s">
        <v>48</v>
      </c>
    </row>
    <row r="70" s="1821" customFormat="1" ht="44" customHeight="1" spans="1:37">
      <c r="A70" s="1875"/>
      <c r="B70" s="1874"/>
      <c r="C70" s="1863" t="s">
        <v>560</v>
      </c>
      <c r="D70" s="1864">
        <v>1059</v>
      </c>
      <c r="E70" s="1865">
        <v>7.2</v>
      </c>
      <c r="F70" s="1864">
        <v>1039</v>
      </c>
      <c r="G70" s="1865">
        <v>7.1</v>
      </c>
      <c r="H70" s="1864">
        <v>1062</v>
      </c>
      <c r="I70" s="1865">
        <v>7.2</v>
      </c>
      <c r="J70" s="1864">
        <v>1042</v>
      </c>
      <c r="K70" s="1865">
        <v>7.1</v>
      </c>
      <c r="L70" s="1864">
        <v>1122</v>
      </c>
      <c r="M70" s="1865">
        <v>7.5</v>
      </c>
      <c r="N70" s="1864">
        <v>1102</v>
      </c>
      <c r="O70" s="1865">
        <v>7.4</v>
      </c>
      <c r="P70" s="1864">
        <v>1110</v>
      </c>
      <c r="Q70" s="1865">
        <v>7.4</v>
      </c>
      <c r="R70" s="1864">
        <v>1090</v>
      </c>
      <c r="S70" s="1865">
        <v>7.3</v>
      </c>
      <c r="T70" s="1864">
        <v>1170</v>
      </c>
      <c r="U70" s="1865">
        <v>7.7</v>
      </c>
      <c r="V70" s="1864">
        <v>1150</v>
      </c>
      <c r="W70" s="1865">
        <v>7.6</v>
      </c>
      <c r="X70" s="1864">
        <v>1078</v>
      </c>
      <c r="Y70" s="1865">
        <v>7.3</v>
      </c>
      <c r="Z70" s="1864">
        <v>1058</v>
      </c>
      <c r="AA70" s="1865">
        <v>7.2</v>
      </c>
      <c r="AB70" s="1864">
        <v>1210</v>
      </c>
      <c r="AC70" s="1865">
        <v>7.9</v>
      </c>
      <c r="AD70" s="1864">
        <v>1190</v>
      </c>
      <c r="AE70" s="1865">
        <v>7.8</v>
      </c>
      <c r="AF70" s="1858" t="s">
        <v>546</v>
      </c>
      <c r="AG70" s="1858" t="s">
        <v>547</v>
      </c>
      <c r="AH70" s="1858" t="s">
        <v>548</v>
      </c>
      <c r="AI70" s="1858" t="s">
        <v>549</v>
      </c>
      <c r="AJ70" s="1859" t="s">
        <v>550</v>
      </c>
      <c r="AK70" s="1860" t="s">
        <v>48</v>
      </c>
    </row>
    <row r="71" s="1821" customFormat="1" ht="44" customHeight="1" spans="1:37">
      <c r="A71" s="1875"/>
      <c r="B71" s="1874"/>
      <c r="C71" s="1863" t="s">
        <v>561</v>
      </c>
      <c r="D71" s="1864">
        <v>989</v>
      </c>
      <c r="E71" s="1865">
        <v>6.8</v>
      </c>
      <c r="F71" s="1864">
        <v>969</v>
      </c>
      <c r="G71" s="1865">
        <v>6.7</v>
      </c>
      <c r="H71" s="1864">
        <v>992</v>
      </c>
      <c r="I71" s="1865">
        <v>6.8</v>
      </c>
      <c r="J71" s="1864">
        <v>972</v>
      </c>
      <c r="K71" s="1865">
        <v>6.7</v>
      </c>
      <c r="L71" s="1864">
        <v>1052</v>
      </c>
      <c r="M71" s="1865">
        <v>7.1</v>
      </c>
      <c r="N71" s="1864">
        <v>1032</v>
      </c>
      <c r="O71" s="1865">
        <v>7</v>
      </c>
      <c r="P71" s="1864">
        <v>1040</v>
      </c>
      <c r="Q71" s="1865">
        <v>7</v>
      </c>
      <c r="R71" s="1864">
        <v>1020</v>
      </c>
      <c r="S71" s="1865">
        <v>6.9</v>
      </c>
      <c r="T71" s="1864">
        <v>1100</v>
      </c>
      <c r="U71" s="1865">
        <v>7.3</v>
      </c>
      <c r="V71" s="1864">
        <v>1080</v>
      </c>
      <c r="W71" s="1865">
        <v>7.2</v>
      </c>
      <c r="X71" s="1864">
        <v>1008</v>
      </c>
      <c r="Y71" s="1865">
        <v>6.9</v>
      </c>
      <c r="Z71" s="1864">
        <v>988</v>
      </c>
      <c r="AA71" s="1865">
        <v>6.8</v>
      </c>
      <c r="AB71" s="1864">
        <v>1140</v>
      </c>
      <c r="AC71" s="1865">
        <v>7.5</v>
      </c>
      <c r="AD71" s="1864">
        <v>1120</v>
      </c>
      <c r="AE71" s="1865">
        <v>7.4</v>
      </c>
      <c r="AF71" s="1858" t="s">
        <v>546</v>
      </c>
      <c r="AG71" s="1858" t="s">
        <v>547</v>
      </c>
      <c r="AH71" s="1858" t="s">
        <v>548</v>
      </c>
      <c r="AI71" s="1858" t="s">
        <v>549</v>
      </c>
      <c r="AJ71" s="1859" t="s">
        <v>550</v>
      </c>
      <c r="AK71" s="1860" t="s">
        <v>48</v>
      </c>
    </row>
    <row r="72" s="1821" customFormat="1" ht="44" customHeight="1" spans="1:37">
      <c r="A72" s="1875"/>
      <c r="B72" s="1874"/>
      <c r="C72" s="1863" t="s">
        <v>562</v>
      </c>
      <c r="D72" s="1864">
        <v>979</v>
      </c>
      <c r="E72" s="1865">
        <v>6.8</v>
      </c>
      <c r="F72" s="1864">
        <v>959</v>
      </c>
      <c r="G72" s="1865">
        <v>6.7</v>
      </c>
      <c r="H72" s="1864">
        <v>982</v>
      </c>
      <c r="I72" s="1865">
        <v>6.8</v>
      </c>
      <c r="J72" s="1864">
        <v>962</v>
      </c>
      <c r="K72" s="1865">
        <v>6.7</v>
      </c>
      <c r="L72" s="1864">
        <v>1042</v>
      </c>
      <c r="M72" s="1865">
        <v>7.1</v>
      </c>
      <c r="N72" s="1864">
        <v>1022</v>
      </c>
      <c r="O72" s="1865">
        <v>7</v>
      </c>
      <c r="P72" s="1864">
        <v>1030</v>
      </c>
      <c r="Q72" s="1865">
        <v>7</v>
      </c>
      <c r="R72" s="1864">
        <v>1010</v>
      </c>
      <c r="S72" s="1865">
        <v>6.9</v>
      </c>
      <c r="T72" s="1864">
        <v>1090</v>
      </c>
      <c r="U72" s="1865">
        <v>7.3</v>
      </c>
      <c r="V72" s="1864">
        <v>1070</v>
      </c>
      <c r="W72" s="1865">
        <v>7.2</v>
      </c>
      <c r="X72" s="1864">
        <v>998</v>
      </c>
      <c r="Y72" s="1865">
        <v>6.9</v>
      </c>
      <c r="Z72" s="1864">
        <v>978</v>
      </c>
      <c r="AA72" s="1865">
        <v>6.8</v>
      </c>
      <c r="AB72" s="1864">
        <v>1130</v>
      </c>
      <c r="AC72" s="1865">
        <v>7.5</v>
      </c>
      <c r="AD72" s="1864">
        <v>1110</v>
      </c>
      <c r="AE72" s="1865">
        <v>7.4</v>
      </c>
      <c r="AF72" s="1858" t="s">
        <v>546</v>
      </c>
      <c r="AG72" s="1858" t="s">
        <v>547</v>
      </c>
      <c r="AH72" s="1858" t="s">
        <v>548</v>
      </c>
      <c r="AI72" s="1858" t="s">
        <v>549</v>
      </c>
      <c r="AJ72" s="1859" t="s">
        <v>550</v>
      </c>
      <c r="AK72" s="1860" t="s">
        <v>48</v>
      </c>
    </row>
    <row r="73" s="1821" customFormat="1" ht="44" customHeight="1" spans="1:37">
      <c r="A73" s="1875"/>
      <c r="B73" s="1874"/>
      <c r="C73" s="1863" t="s">
        <v>563</v>
      </c>
      <c r="D73" s="1864">
        <v>1029</v>
      </c>
      <c r="E73" s="1865">
        <v>7</v>
      </c>
      <c r="F73" s="1864">
        <v>1009</v>
      </c>
      <c r="G73" s="1865">
        <v>6.9</v>
      </c>
      <c r="H73" s="1864">
        <v>1032</v>
      </c>
      <c r="I73" s="1865">
        <v>7</v>
      </c>
      <c r="J73" s="1864">
        <v>1012</v>
      </c>
      <c r="K73" s="1865">
        <v>6.9</v>
      </c>
      <c r="L73" s="1864">
        <v>1092</v>
      </c>
      <c r="M73" s="1865">
        <v>7.3</v>
      </c>
      <c r="N73" s="1864">
        <v>1072</v>
      </c>
      <c r="O73" s="1865">
        <v>7.2</v>
      </c>
      <c r="P73" s="1864">
        <v>1080</v>
      </c>
      <c r="Q73" s="1865">
        <v>7.2</v>
      </c>
      <c r="R73" s="1864">
        <v>1060</v>
      </c>
      <c r="S73" s="1865">
        <v>7.1</v>
      </c>
      <c r="T73" s="1864">
        <v>1140</v>
      </c>
      <c r="U73" s="1865">
        <v>7.5</v>
      </c>
      <c r="V73" s="1864">
        <v>1120</v>
      </c>
      <c r="W73" s="1865">
        <v>7.4</v>
      </c>
      <c r="X73" s="1864">
        <v>1048</v>
      </c>
      <c r="Y73" s="1865">
        <v>7.1</v>
      </c>
      <c r="Z73" s="1864">
        <v>1028</v>
      </c>
      <c r="AA73" s="1865">
        <v>7</v>
      </c>
      <c r="AB73" s="1864">
        <v>1180</v>
      </c>
      <c r="AC73" s="1865">
        <v>7.7</v>
      </c>
      <c r="AD73" s="1864">
        <v>1160</v>
      </c>
      <c r="AE73" s="1865">
        <v>7.6</v>
      </c>
      <c r="AF73" s="1858" t="s">
        <v>552</v>
      </c>
      <c r="AG73" s="1858" t="s">
        <v>548</v>
      </c>
      <c r="AH73" s="1858" t="s">
        <v>553</v>
      </c>
      <c r="AI73" s="1858" t="s">
        <v>554</v>
      </c>
      <c r="AJ73" s="1859" t="s">
        <v>555</v>
      </c>
      <c r="AK73" s="1860" t="s">
        <v>48</v>
      </c>
    </row>
    <row r="74" s="1821" customFormat="1" ht="44" customHeight="1" spans="1:37">
      <c r="A74" s="1875"/>
      <c r="B74" s="1874"/>
      <c r="C74" s="1863" t="s">
        <v>564</v>
      </c>
      <c r="D74" s="1864">
        <v>1119</v>
      </c>
      <c r="E74" s="1865">
        <v>7.5</v>
      </c>
      <c r="F74" s="1864">
        <v>1099</v>
      </c>
      <c r="G74" s="1865">
        <v>7.4</v>
      </c>
      <c r="H74" s="1864">
        <v>1122</v>
      </c>
      <c r="I74" s="1865">
        <v>7.5</v>
      </c>
      <c r="J74" s="1864">
        <v>1102</v>
      </c>
      <c r="K74" s="1865">
        <v>7.4</v>
      </c>
      <c r="L74" s="1864">
        <v>1182</v>
      </c>
      <c r="M74" s="1865">
        <v>7.8</v>
      </c>
      <c r="N74" s="1864">
        <v>1162</v>
      </c>
      <c r="O74" s="1865">
        <v>7.7</v>
      </c>
      <c r="P74" s="1864">
        <v>1170</v>
      </c>
      <c r="Q74" s="1865">
        <v>7.7</v>
      </c>
      <c r="R74" s="1864">
        <v>1150</v>
      </c>
      <c r="S74" s="1865">
        <v>7.6</v>
      </c>
      <c r="T74" s="1864">
        <v>1230</v>
      </c>
      <c r="U74" s="1865">
        <v>8</v>
      </c>
      <c r="V74" s="1864">
        <v>1210</v>
      </c>
      <c r="W74" s="1865">
        <v>7.9</v>
      </c>
      <c r="X74" s="1864">
        <v>1138</v>
      </c>
      <c r="Y74" s="1865">
        <v>7.6</v>
      </c>
      <c r="Z74" s="1864">
        <v>1118</v>
      </c>
      <c r="AA74" s="1865">
        <v>7.5</v>
      </c>
      <c r="AB74" s="1864">
        <v>1270</v>
      </c>
      <c r="AC74" s="1865">
        <v>8.2</v>
      </c>
      <c r="AD74" s="1864">
        <v>1250</v>
      </c>
      <c r="AE74" s="1865">
        <v>8.1</v>
      </c>
      <c r="AF74" s="1858" t="s">
        <v>546</v>
      </c>
      <c r="AG74" s="1858" t="s">
        <v>547</v>
      </c>
      <c r="AH74" s="1858" t="s">
        <v>548</v>
      </c>
      <c r="AI74" s="1858" t="s">
        <v>549</v>
      </c>
      <c r="AJ74" s="1859" t="s">
        <v>550</v>
      </c>
      <c r="AK74" s="1860" t="s">
        <v>48</v>
      </c>
    </row>
    <row r="75" s="1821" customFormat="1" ht="44" customHeight="1" spans="1:37">
      <c r="A75" s="1875"/>
      <c r="B75" s="1874"/>
      <c r="C75" s="1863" t="s">
        <v>565</v>
      </c>
      <c r="D75" s="1864">
        <v>1079</v>
      </c>
      <c r="E75" s="1865">
        <v>7.3</v>
      </c>
      <c r="F75" s="1864">
        <v>1059</v>
      </c>
      <c r="G75" s="1865">
        <v>7.2</v>
      </c>
      <c r="H75" s="1864">
        <v>1082</v>
      </c>
      <c r="I75" s="1865">
        <v>7.3</v>
      </c>
      <c r="J75" s="1864">
        <v>1062</v>
      </c>
      <c r="K75" s="1865">
        <v>7.2</v>
      </c>
      <c r="L75" s="1864">
        <v>1142</v>
      </c>
      <c r="M75" s="1865">
        <v>7.6</v>
      </c>
      <c r="N75" s="1864">
        <v>1122</v>
      </c>
      <c r="O75" s="1865">
        <v>7.5</v>
      </c>
      <c r="P75" s="1864">
        <v>1130</v>
      </c>
      <c r="Q75" s="1865">
        <v>7.5</v>
      </c>
      <c r="R75" s="1864">
        <v>1110</v>
      </c>
      <c r="S75" s="1865">
        <v>7.4</v>
      </c>
      <c r="T75" s="1864">
        <v>1190</v>
      </c>
      <c r="U75" s="1865">
        <v>7.8</v>
      </c>
      <c r="V75" s="1864">
        <v>1170</v>
      </c>
      <c r="W75" s="1865">
        <v>7.7</v>
      </c>
      <c r="X75" s="1864">
        <v>1098</v>
      </c>
      <c r="Y75" s="1865">
        <v>7.4</v>
      </c>
      <c r="Z75" s="1864">
        <v>1078</v>
      </c>
      <c r="AA75" s="1865">
        <v>7.3</v>
      </c>
      <c r="AB75" s="1864">
        <v>1230</v>
      </c>
      <c r="AC75" s="1865">
        <v>8</v>
      </c>
      <c r="AD75" s="1864">
        <v>1210</v>
      </c>
      <c r="AE75" s="1865">
        <v>7.9</v>
      </c>
      <c r="AF75" s="1858" t="s">
        <v>546</v>
      </c>
      <c r="AG75" s="1858" t="s">
        <v>547</v>
      </c>
      <c r="AH75" s="1858" t="s">
        <v>548</v>
      </c>
      <c r="AI75" s="1858" t="s">
        <v>549</v>
      </c>
      <c r="AJ75" s="1859" t="s">
        <v>550</v>
      </c>
      <c r="AK75" s="1860" t="s">
        <v>48</v>
      </c>
    </row>
    <row r="76" s="1821" customFormat="1" ht="44" customHeight="1" spans="1:37">
      <c r="A76" s="1875"/>
      <c r="B76" s="1874"/>
      <c r="C76" s="1863" t="s">
        <v>566</v>
      </c>
      <c r="D76" s="1864">
        <v>1139</v>
      </c>
      <c r="E76" s="1865">
        <v>7.6</v>
      </c>
      <c r="F76" s="1864">
        <v>1119</v>
      </c>
      <c r="G76" s="1865">
        <v>7.5</v>
      </c>
      <c r="H76" s="1864">
        <v>1142</v>
      </c>
      <c r="I76" s="1865">
        <v>7.6</v>
      </c>
      <c r="J76" s="1864">
        <v>1122</v>
      </c>
      <c r="K76" s="1865">
        <v>7.5</v>
      </c>
      <c r="L76" s="1864">
        <v>1202</v>
      </c>
      <c r="M76" s="1865">
        <v>7.9</v>
      </c>
      <c r="N76" s="1864">
        <v>1182</v>
      </c>
      <c r="O76" s="1865">
        <v>7.8</v>
      </c>
      <c r="P76" s="1864">
        <v>1190</v>
      </c>
      <c r="Q76" s="1865">
        <v>7.8</v>
      </c>
      <c r="R76" s="1864">
        <v>1170</v>
      </c>
      <c r="S76" s="1865">
        <v>7.7</v>
      </c>
      <c r="T76" s="1864">
        <v>1250</v>
      </c>
      <c r="U76" s="1865">
        <v>8.1</v>
      </c>
      <c r="V76" s="1864">
        <v>1230</v>
      </c>
      <c r="W76" s="1865">
        <v>8</v>
      </c>
      <c r="X76" s="1864">
        <v>1158</v>
      </c>
      <c r="Y76" s="1865">
        <v>7.7</v>
      </c>
      <c r="Z76" s="1864">
        <v>1138</v>
      </c>
      <c r="AA76" s="1865">
        <v>7.6</v>
      </c>
      <c r="AB76" s="1864">
        <v>1290</v>
      </c>
      <c r="AC76" s="1865">
        <v>8.3</v>
      </c>
      <c r="AD76" s="1864">
        <v>1270</v>
      </c>
      <c r="AE76" s="1865">
        <v>8.2</v>
      </c>
      <c r="AF76" s="1858" t="s">
        <v>546</v>
      </c>
      <c r="AG76" s="1858" t="s">
        <v>547</v>
      </c>
      <c r="AH76" s="1858" t="s">
        <v>548</v>
      </c>
      <c r="AI76" s="1858" t="s">
        <v>549</v>
      </c>
      <c r="AJ76" s="1859" t="s">
        <v>550</v>
      </c>
      <c r="AK76" s="1860" t="s">
        <v>48</v>
      </c>
    </row>
    <row r="77" s="1821" customFormat="1" ht="44" customHeight="1" spans="1:37">
      <c r="A77" s="1875"/>
      <c r="B77" s="1874"/>
      <c r="C77" s="1863" t="s">
        <v>567</v>
      </c>
      <c r="D77" s="1864">
        <v>1199</v>
      </c>
      <c r="E77" s="1865">
        <v>7.9</v>
      </c>
      <c r="F77" s="1864">
        <v>1179</v>
      </c>
      <c r="G77" s="1865">
        <v>7.8</v>
      </c>
      <c r="H77" s="1864">
        <v>1202</v>
      </c>
      <c r="I77" s="1865">
        <v>7.9</v>
      </c>
      <c r="J77" s="1864">
        <v>1182</v>
      </c>
      <c r="K77" s="1865">
        <v>7.8</v>
      </c>
      <c r="L77" s="1864">
        <v>1262</v>
      </c>
      <c r="M77" s="1865">
        <v>8.2</v>
      </c>
      <c r="N77" s="1864">
        <v>1242</v>
      </c>
      <c r="O77" s="1865">
        <v>8.1</v>
      </c>
      <c r="P77" s="1864">
        <v>1250</v>
      </c>
      <c r="Q77" s="1865">
        <v>8.1</v>
      </c>
      <c r="R77" s="1864">
        <v>1230</v>
      </c>
      <c r="S77" s="1865">
        <v>8</v>
      </c>
      <c r="T77" s="1864">
        <v>1310</v>
      </c>
      <c r="U77" s="1865">
        <v>8.4</v>
      </c>
      <c r="V77" s="1864">
        <v>1290</v>
      </c>
      <c r="W77" s="1865">
        <v>8.3</v>
      </c>
      <c r="X77" s="1864">
        <v>1218</v>
      </c>
      <c r="Y77" s="1865">
        <v>8</v>
      </c>
      <c r="Z77" s="1864">
        <v>1198</v>
      </c>
      <c r="AA77" s="1865">
        <v>7.9</v>
      </c>
      <c r="AB77" s="1864">
        <v>1350</v>
      </c>
      <c r="AC77" s="1865">
        <v>8.6</v>
      </c>
      <c r="AD77" s="1864">
        <v>1330</v>
      </c>
      <c r="AE77" s="1865">
        <v>8.5</v>
      </c>
      <c r="AF77" s="1858" t="s">
        <v>546</v>
      </c>
      <c r="AG77" s="1858" t="s">
        <v>547</v>
      </c>
      <c r="AH77" s="1858" t="s">
        <v>548</v>
      </c>
      <c r="AI77" s="1858" t="s">
        <v>549</v>
      </c>
      <c r="AJ77" s="1859" t="s">
        <v>550</v>
      </c>
      <c r="AK77" s="1860" t="s">
        <v>48</v>
      </c>
    </row>
    <row r="78" s="1821" customFormat="1" ht="44" customHeight="1" spans="1:37">
      <c r="A78" s="1876"/>
      <c r="B78" s="1877"/>
      <c r="C78" s="1863" t="s">
        <v>568</v>
      </c>
      <c r="D78" s="1864">
        <v>979</v>
      </c>
      <c r="E78" s="1865">
        <v>6.8</v>
      </c>
      <c r="F78" s="1864">
        <v>959</v>
      </c>
      <c r="G78" s="1865">
        <v>6.7</v>
      </c>
      <c r="H78" s="1864">
        <v>982</v>
      </c>
      <c r="I78" s="1865">
        <v>6.8</v>
      </c>
      <c r="J78" s="1864">
        <v>962</v>
      </c>
      <c r="K78" s="1865">
        <v>6.7</v>
      </c>
      <c r="L78" s="1864">
        <v>1042</v>
      </c>
      <c r="M78" s="1865">
        <v>7.1</v>
      </c>
      <c r="N78" s="1864">
        <v>1022</v>
      </c>
      <c r="O78" s="1865">
        <v>7</v>
      </c>
      <c r="P78" s="1864">
        <v>1030</v>
      </c>
      <c r="Q78" s="1865">
        <v>7</v>
      </c>
      <c r="R78" s="1864">
        <v>1010</v>
      </c>
      <c r="S78" s="1865">
        <v>6.9</v>
      </c>
      <c r="T78" s="1864">
        <v>1090</v>
      </c>
      <c r="U78" s="1865">
        <v>7.3</v>
      </c>
      <c r="V78" s="1864">
        <v>1070</v>
      </c>
      <c r="W78" s="1865">
        <v>7.2</v>
      </c>
      <c r="X78" s="1864">
        <v>998</v>
      </c>
      <c r="Y78" s="1865">
        <v>6.9</v>
      </c>
      <c r="Z78" s="1864">
        <v>978</v>
      </c>
      <c r="AA78" s="1865">
        <v>6.8</v>
      </c>
      <c r="AB78" s="1864">
        <v>1130</v>
      </c>
      <c r="AC78" s="1865">
        <v>7.5</v>
      </c>
      <c r="AD78" s="1864">
        <v>1110</v>
      </c>
      <c r="AE78" s="1865">
        <v>7.4</v>
      </c>
      <c r="AF78" s="1858" t="s">
        <v>552</v>
      </c>
      <c r="AG78" s="1858" t="s">
        <v>548</v>
      </c>
      <c r="AH78" s="1858" t="s">
        <v>553</v>
      </c>
      <c r="AI78" s="1858" t="s">
        <v>554</v>
      </c>
      <c r="AJ78" s="1859" t="s">
        <v>555</v>
      </c>
      <c r="AK78" s="1860" t="s">
        <v>48</v>
      </c>
    </row>
    <row r="79" s="1821" customFormat="1" ht="44" customHeight="1" spans="1:37">
      <c r="A79" s="1873" t="s">
        <v>354</v>
      </c>
      <c r="B79" s="1878" t="s">
        <v>125</v>
      </c>
      <c r="C79" s="1867" t="s">
        <v>497</v>
      </c>
      <c r="D79" s="1879">
        <v>761</v>
      </c>
      <c r="E79" s="1880">
        <v>6</v>
      </c>
      <c r="F79" s="1879">
        <v>741</v>
      </c>
      <c r="G79" s="1880">
        <v>5.9</v>
      </c>
      <c r="H79" s="1881">
        <v>764</v>
      </c>
      <c r="I79" s="1882">
        <v>6</v>
      </c>
      <c r="J79" s="1881">
        <v>744</v>
      </c>
      <c r="K79" s="1882">
        <v>5.9</v>
      </c>
      <c r="L79" s="1883">
        <v>824</v>
      </c>
      <c r="M79" s="1792">
        <v>6.3</v>
      </c>
      <c r="N79" s="1883">
        <v>804</v>
      </c>
      <c r="O79" s="1792">
        <v>6.2</v>
      </c>
      <c r="P79" s="1879">
        <v>784</v>
      </c>
      <c r="Q79" s="1880">
        <v>6.1</v>
      </c>
      <c r="R79" s="1879">
        <v>764</v>
      </c>
      <c r="S79" s="1880">
        <v>6</v>
      </c>
      <c r="T79" s="1883">
        <v>844</v>
      </c>
      <c r="U79" s="1792">
        <v>6.4</v>
      </c>
      <c r="V79" s="1883">
        <v>824</v>
      </c>
      <c r="W79" s="1792">
        <v>6.3</v>
      </c>
      <c r="X79" s="1879">
        <v>780</v>
      </c>
      <c r="Y79" s="1880">
        <v>6.1</v>
      </c>
      <c r="Z79" s="1879">
        <v>760</v>
      </c>
      <c r="AA79" s="1880">
        <v>6</v>
      </c>
      <c r="AB79" s="1879">
        <v>884</v>
      </c>
      <c r="AC79" s="1880">
        <v>6.6</v>
      </c>
      <c r="AD79" s="1879">
        <v>864</v>
      </c>
      <c r="AE79" s="1880">
        <v>6.5</v>
      </c>
      <c r="AF79" s="1858" t="s">
        <v>569</v>
      </c>
      <c r="AG79" s="1858" t="s">
        <v>570</v>
      </c>
      <c r="AH79" s="1858" t="s">
        <v>571</v>
      </c>
      <c r="AI79" s="1858" t="s">
        <v>572</v>
      </c>
      <c r="AJ79" s="1884" t="s">
        <v>516</v>
      </c>
      <c r="AK79" s="1885" t="s">
        <v>48</v>
      </c>
    </row>
    <row r="80" s="1821" customFormat="1" ht="44" customHeight="1" spans="1:37">
      <c r="A80" s="1875"/>
      <c r="B80" s="1878"/>
      <c r="C80" s="1867" t="s">
        <v>502</v>
      </c>
      <c r="D80" s="1879">
        <v>761</v>
      </c>
      <c r="E80" s="1880">
        <v>6</v>
      </c>
      <c r="F80" s="1879">
        <v>741</v>
      </c>
      <c r="G80" s="1880">
        <v>5.9</v>
      </c>
      <c r="H80" s="1881">
        <v>764</v>
      </c>
      <c r="I80" s="1882">
        <v>6</v>
      </c>
      <c r="J80" s="1881">
        <v>744</v>
      </c>
      <c r="K80" s="1882">
        <v>5.9</v>
      </c>
      <c r="L80" s="1883">
        <v>824</v>
      </c>
      <c r="M80" s="1792">
        <v>6.3</v>
      </c>
      <c r="N80" s="1883">
        <v>804</v>
      </c>
      <c r="O80" s="1792">
        <v>6.2</v>
      </c>
      <c r="P80" s="1879">
        <v>784</v>
      </c>
      <c r="Q80" s="1880">
        <v>6.1</v>
      </c>
      <c r="R80" s="1879">
        <v>764</v>
      </c>
      <c r="S80" s="1880">
        <v>6</v>
      </c>
      <c r="T80" s="1883">
        <v>844</v>
      </c>
      <c r="U80" s="1792">
        <v>6.4</v>
      </c>
      <c r="V80" s="1883">
        <v>824</v>
      </c>
      <c r="W80" s="1792">
        <v>6.3</v>
      </c>
      <c r="X80" s="1879">
        <v>780</v>
      </c>
      <c r="Y80" s="1880">
        <v>6.1</v>
      </c>
      <c r="Z80" s="1879">
        <v>760</v>
      </c>
      <c r="AA80" s="1880">
        <v>6</v>
      </c>
      <c r="AB80" s="1879">
        <v>884</v>
      </c>
      <c r="AC80" s="1880">
        <v>6.6</v>
      </c>
      <c r="AD80" s="1879">
        <v>864</v>
      </c>
      <c r="AE80" s="1880">
        <v>6.5</v>
      </c>
      <c r="AF80" s="1858" t="s">
        <v>569</v>
      </c>
      <c r="AG80" s="1858" t="s">
        <v>570</v>
      </c>
      <c r="AH80" s="1858" t="s">
        <v>571</v>
      </c>
      <c r="AI80" s="1858" t="s">
        <v>572</v>
      </c>
      <c r="AJ80" s="1884" t="s">
        <v>516</v>
      </c>
      <c r="AK80" s="1885" t="s">
        <v>48</v>
      </c>
    </row>
    <row r="81" s="1821" customFormat="1" ht="44" customHeight="1" spans="1:37">
      <c r="A81" s="1875"/>
      <c r="B81" s="1878"/>
      <c r="C81" s="1867" t="s">
        <v>503</v>
      </c>
      <c r="D81" s="1879">
        <v>761</v>
      </c>
      <c r="E81" s="1880">
        <v>6</v>
      </c>
      <c r="F81" s="1879">
        <v>741</v>
      </c>
      <c r="G81" s="1880">
        <v>5.9</v>
      </c>
      <c r="H81" s="1881">
        <v>764</v>
      </c>
      <c r="I81" s="1882">
        <v>6</v>
      </c>
      <c r="J81" s="1881">
        <v>744</v>
      </c>
      <c r="K81" s="1882">
        <v>5.9</v>
      </c>
      <c r="L81" s="1883">
        <v>824</v>
      </c>
      <c r="M81" s="1792">
        <v>6.3</v>
      </c>
      <c r="N81" s="1883">
        <v>804</v>
      </c>
      <c r="O81" s="1792">
        <v>6.2</v>
      </c>
      <c r="P81" s="1879">
        <v>784</v>
      </c>
      <c r="Q81" s="1880">
        <v>6.1</v>
      </c>
      <c r="R81" s="1879">
        <v>764</v>
      </c>
      <c r="S81" s="1880">
        <v>6</v>
      </c>
      <c r="T81" s="1883">
        <v>844</v>
      </c>
      <c r="U81" s="1792">
        <v>6.4</v>
      </c>
      <c r="V81" s="1883">
        <v>824</v>
      </c>
      <c r="W81" s="1792">
        <v>6.3</v>
      </c>
      <c r="X81" s="1879">
        <v>780</v>
      </c>
      <c r="Y81" s="1880">
        <v>6.1</v>
      </c>
      <c r="Z81" s="1879">
        <v>760</v>
      </c>
      <c r="AA81" s="1880">
        <v>6</v>
      </c>
      <c r="AB81" s="1879">
        <v>884</v>
      </c>
      <c r="AC81" s="1880">
        <v>6.6</v>
      </c>
      <c r="AD81" s="1879">
        <v>864</v>
      </c>
      <c r="AE81" s="1880">
        <v>6.5</v>
      </c>
      <c r="AF81" s="1858" t="s">
        <v>569</v>
      </c>
      <c r="AG81" s="1858" t="s">
        <v>570</v>
      </c>
      <c r="AH81" s="1858" t="s">
        <v>571</v>
      </c>
      <c r="AI81" s="1858" t="s">
        <v>572</v>
      </c>
      <c r="AJ81" s="1884" t="s">
        <v>516</v>
      </c>
      <c r="AK81" s="1885" t="s">
        <v>48</v>
      </c>
    </row>
    <row r="82" s="1821" customFormat="1" ht="44" customHeight="1" spans="1:37">
      <c r="A82" s="1875"/>
      <c r="B82" s="1878"/>
      <c r="C82" s="1867" t="s">
        <v>504</v>
      </c>
      <c r="D82" s="1879">
        <v>761</v>
      </c>
      <c r="E82" s="1880">
        <v>6</v>
      </c>
      <c r="F82" s="1879">
        <v>741</v>
      </c>
      <c r="G82" s="1880">
        <v>5.9</v>
      </c>
      <c r="H82" s="1881">
        <v>764</v>
      </c>
      <c r="I82" s="1882">
        <v>6</v>
      </c>
      <c r="J82" s="1881">
        <v>744</v>
      </c>
      <c r="K82" s="1882">
        <v>5.9</v>
      </c>
      <c r="L82" s="1883">
        <v>824</v>
      </c>
      <c r="M82" s="1792">
        <v>6.3</v>
      </c>
      <c r="N82" s="1883">
        <v>804</v>
      </c>
      <c r="O82" s="1792">
        <v>6.2</v>
      </c>
      <c r="P82" s="1879">
        <v>784</v>
      </c>
      <c r="Q82" s="1880">
        <v>6.1</v>
      </c>
      <c r="R82" s="1879">
        <v>764</v>
      </c>
      <c r="S82" s="1880">
        <v>6</v>
      </c>
      <c r="T82" s="1883">
        <v>844</v>
      </c>
      <c r="U82" s="1792">
        <v>6.4</v>
      </c>
      <c r="V82" s="1883">
        <v>824</v>
      </c>
      <c r="W82" s="1792">
        <v>6.3</v>
      </c>
      <c r="X82" s="1879">
        <v>780</v>
      </c>
      <c r="Y82" s="1880">
        <v>6.1</v>
      </c>
      <c r="Z82" s="1879">
        <v>760</v>
      </c>
      <c r="AA82" s="1880">
        <v>6</v>
      </c>
      <c r="AB82" s="1879">
        <v>884</v>
      </c>
      <c r="AC82" s="1880">
        <v>6.6</v>
      </c>
      <c r="AD82" s="1879">
        <v>864</v>
      </c>
      <c r="AE82" s="1880">
        <v>6.5</v>
      </c>
      <c r="AF82" s="1858" t="s">
        <v>569</v>
      </c>
      <c r="AG82" s="1858" t="s">
        <v>570</v>
      </c>
      <c r="AH82" s="1858" t="s">
        <v>571</v>
      </c>
      <c r="AI82" s="1858" t="s">
        <v>572</v>
      </c>
      <c r="AJ82" s="1884" t="s">
        <v>516</v>
      </c>
      <c r="AK82" s="1885" t="s">
        <v>48</v>
      </c>
    </row>
    <row r="83" s="1821" customFormat="1" ht="44" customHeight="1" spans="1:37">
      <c r="A83" s="1875"/>
      <c r="B83" s="1878"/>
      <c r="C83" s="1867" t="s">
        <v>505</v>
      </c>
      <c r="D83" s="1879">
        <v>761</v>
      </c>
      <c r="E83" s="1880">
        <v>6</v>
      </c>
      <c r="F83" s="1879">
        <v>741</v>
      </c>
      <c r="G83" s="1880">
        <v>5.9</v>
      </c>
      <c r="H83" s="1881">
        <v>764</v>
      </c>
      <c r="I83" s="1882">
        <v>6</v>
      </c>
      <c r="J83" s="1881">
        <v>744</v>
      </c>
      <c r="K83" s="1882">
        <v>5.9</v>
      </c>
      <c r="L83" s="1883">
        <v>824</v>
      </c>
      <c r="M83" s="1792">
        <v>6.3</v>
      </c>
      <c r="N83" s="1883">
        <v>804</v>
      </c>
      <c r="O83" s="1792">
        <v>6.2</v>
      </c>
      <c r="P83" s="1879">
        <v>784</v>
      </c>
      <c r="Q83" s="1880">
        <v>6.1</v>
      </c>
      <c r="R83" s="1879">
        <v>764</v>
      </c>
      <c r="S83" s="1880">
        <v>6</v>
      </c>
      <c r="T83" s="1883">
        <v>844</v>
      </c>
      <c r="U83" s="1792">
        <v>6.4</v>
      </c>
      <c r="V83" s="1883">
        <v>824</v>
      </c>
      <c r="W83" s="1792">
        <v>6.3</v>
      </c>
      <c r="X83" s="1879">
        <v>780</v>
      </c>
      <c r="Y83" s="1880">
        <v>6.1</v>
      </c>
      <c r="Z83" s="1879">
        <v>760</v>
      </c>
      <c r="AA83" s="1880">
        <v>6</v>
      </c>
      <c r="AB83" s="1879">
        <v>884</v>
      </c>
      <c r="AC83" s="1880">
        <v>6.6</v>
      </c>
      <c r="AD83" s="1879">
        <v>864</v>
      </c>
      <c r="AE83" s="1880">
        <v>6.5</v>
      </c>
      <c r="AF83" s="1858" t="s">
        <v>569</v>
      </c>
      <c r="AG83" s="1858" t="s">
        <v>570</v>
      </c>
      <c r="AH83" s="1858" t="s">
        <v>571</v>
      </c>
      <c r="AI83" s="1858" t="s">
        <v>572</v>
      </c>
      <c r="AJ83" s="1884" t="s">
        <v>516</v>
      </c>
      <c r="AK83" s="1885" t="s">
        <v>48</v>
      </c>
    </row>
    <row r="84" s="1821" customFormat="1" ht="44" customHeight="1" spans="1:37">
      <c r="A84" s="1875"/>
      <c r="B84" s="1878"/>
      <c r="C84" s="1867" t="s">
        <v>506</v>
      </c>
      <c r="D84" s="1879">
        <v>761</v>
      </c>
      <c r="E84" s="1880">
        <v>6</v>
      </c>
      <c r="F84" s="1879">
        <v>741</v>
      </c>
      <c r="G84" s="1880">
        <v>5.9</v>
      </c>
      <c r="H84" s="1881">
        <v>764</v>
      </c>
      <c r="I84" s="1882">
        <v>6</v>
      </c>
      <c r="J84" s="1881">
        <v>744</v>
      </c>
      <c r="K84" s="1882">
        <v>5.9</v>
      </c>
      <c r="L84" s="1883">
        <v>824</v>
      </c>
      <c r="M84" s="1792">
        <v>6.3</v>
      </c>
      <c r="N84" s="1883">
        <v>804</v>
      </c>
      <c r="O84" s="1792">
        <v>6.2</v>
      </c>
      <c r="P84" s="1879">
        <v>784</v>
      </c>
      <c r="Q84" s="1880">
        <v>6.1</v>
      </c>
      <c r="R84" s="1879">
        <v>764</v>
      </c>
      <c r="S84" s="1880">
        <v>6</v>
      </c>
      <c r="T84" s="1883">
        <v>844</v>
      </c>
      <c r="U84" s="1792">
        <v>6.4</v>
      </c>
      <c r="V84" s="1883">
        <v>824</v>
      </c>
      <c r="W84" s="1792">
        <v>6.3</v>
      </c>
      <c r="X84" s="1879">
        <v>780</v>
      </c>
      <c r="Y84" s="1880">
        <v>6.1</v>
      </c>
      <c r="Z84" s="1879">
        <v>760</v>
      </c>
      <c r="AA84" s="1880">
        <v>6</v>
      </c>
      <c r="AB84" s="1879">
        <v>884</v>
      </c>
      <c r="AC84" s="1880">
        <v>6.6</v>
      </c>
      <c r="AD84" s="1879">
        <v>864</v>
      </c>
      <c r="AE84" s="1880">
        <v>6.5</v>
      </c>
      <c r="AF84" s="1858" t="s">
        <v>569</v>
      </c>
      <c r="AG84" s="1858" t="s">
        <v>570</v>
      </c>
      <c r="AH84" s="1858" t="s">
        <v>571</v>
      </c>
      <c r="AI84" s="1858" t="s">
        <v>572</v>
      </c>
      <c r="AJ84" s="1884" t="s">
        <v>516</v>
      </c>
      <c r="AK84" s="1885" t="s">
        <v>48</v>
      </c>
    </row>
    <row r="85" s="1821" customFormat="1" ht="44" customHeight="1" spans="1:37">
      <c r="A85" s="1875"/>
      <c r="B85" s="1878"/>
      <c r="C85" s="1867" t="s">
        <v>501</v>
      </c>
      <c r="D85" s="1879">
        <v>761</v>
      </c>
      <c r="E85" s="1880">
        <v>6</v>
      </c>
      <c r="F85" s="1879">
        <v>741</v>
      </c>
      <c r="G85" s="1880">
        <v>5.9</v>
      </c>
      <c r="H85" s="1881">
        <v>764</v>
      </c>
      <c r="I85" s="1882">
        <v>6</v>
      </c>
      <c r="J85" s="1881">
        <v>744</v>
      </c>
      <c r="K85" s="1882">
        <v>5.9</v>
      </c>
      <c r="L85" s="1883">
        <v>824</v>
      </c>
      <c r="M85" s="1792">
        <v>6.3</v>
      </c>
      <c r="N85" s="1883">
        <v>804</v>
      </c>
      <c r="O85" s="1792">
        <v>6.2</v>
      </c>
      <c r="P85" s="1879">
        <v>784</v>
      </c>
      <c r="Q85" s="1880">
        <v>6.1</v>
      </c>
      <c r="R85" s="1879">
        <v>764</v>
      </c>
      <c r="S85" s="1880">
        <v>6</v>
      </c>
      <c r="T85" s="1883">
        <v>844</v>
      </c>
      <c r="U85" s="1792">
        <v>6.4</v>
      </c>
      <c r="V85" s="1883">
        <v>824</v>
      </c>
      <c r="W85" s="1792">
        <v>6.3</v>
      </c>
      <c r="X85" s="1879">
        <v>780</v>
      </c>
      <c r="Y85" s="1880">
        <v>6.1</v>
      </c>
      <c r="Z85" s="1879">
        <v>760</v>
      </c>
      <c r="AA85" s="1880">
        <v>6</v>
      </c>
      <c r="AB85" s="1879">
        <v>884</v>
      </c>
      <c r="AC85" s="1880">
        <v>6.6</v>
      </c>
      <c r="AD85" s="1879">
        <v>864</v>
      </c>
      <c r="AE85" s="1880">
        <v>6.5</v>
      </c>
      <c r="AF85" s="1858" t="s">
        <v>569</v>
      </c>
      <c r="AG85" s="1858" t="s">
        <v>570</v>
      </c>
      <c r="AH85" s="1858" t="s">
        <v>571</v>
      </c>
      <c r="AI85" s="1858" t="s">
        <v>572</v>
      </c>
      <c r="AJ85" s="1884" t="s">
        <v>516</v>
      </c>
      <c r="AK85" s="1885" t="s">
        <v>48</v>
      </c>
    </row>
    <row r="86" s="1821" customFormat="1" ht="44" customHeight="1" spans="1:37">
      <c r="A86" s="1875"/>
      <c r="B86" s="1878"/>
      <c r="C86" s="1867" t="s">
        <v>529</v>
      </c>
      <c r="D86" s="1879">
        <v>781</v>
      </c>
      <c r="E86" s="1880">
        <v>6.1</v>
      </c>
      <c r="F86" s="1879">
        <v>761</v>
      </c>
      <c r="G86" s="1880">
        <v>6</v>
      </c>
      <c r="H86" s="1881">
        <v>784</v>
      </c>
      <c r="I86" s="1882">
        <v>6.1</v>
      </c>
      <c r="J86" s="1881">
        <v>764</v>
      </c>
      <c r="K86" s="1882">
        <v>6</v>
      </c>
      <c r="L86" s="1883">
        <v>844</v>
      </c>
      <c r="M86" s="1792">
        <v>6.4</v>
      </c>
      <c r="N86" s="1883">
        <v>824</v>
      </c>
      <c r="O86" s="1792">
        <v>6.3</v>
      </c>
      <c r="P86" s="1879">
        <v>804</v>
      </c>
      <c r="Q86" s="1880">
        <v>6.2</v>
      </c>
      <c r="R86" s="1879">
        <v>784</v>
      </c>
      <c r="S86" s="1880">
        <v>6.1</v>
      </c>
      <c r="T86" s="1883">
        <v>864</v>
      </c>
      <c r="U86" s="1792">
        <v>6.5</v>
      </c>
      <c r="V86" s="1883">
        <v>844</v>
      </c>
      <c r="W86" s="1792">
        <v>6.4</v>
      </c>
      <c r="X86" s="1879">
        <v>800</v>
      </c>
      <c r="Y86" s="1880">
        <v>6.2</v>
      </c>
      <c r="Z86" s="1879">
        <v>780</v>
      </c>
      <c r="AA86" s="1880">
        <v>6.1</v>
      </c>
      <c r="AB86" s="1879">
        <v>904</v>
      </c>
      <c r="AC86" s="1880">
        <v>6.7</v>
      </c>
      <c r="AD86" s="1879">
        <v>884</v>
      </c>
      <c r="AE86" s="1880">
        <v>6.6</v>
      </c>
      <c r="AF86" s="1858" t="s">
        <v>569</v>
      </c>
      <c r="AG86" s="1858" t="s">
        <v>570</v>
      </c>
      <c r="AH86" s="1858" t="s">
        <v>571</v>
      </c>
      <c r="AI86" s="1858" t="s">
        <v>572</v>
      </c>
      <c r="AJ86" s="1884" t="s">
        <v>516</v>
      </c>
      <c r="AK86" s="1885" t="s">
        <v>48</v>
      </c>
    </row>
    <row r="87" s="1821" customFormat="1" ht="44" customHeight="1" spans="1:37">
      <c r="A87" s="1875"/>
      <c r="B87" s="1878"/>
      <c r="C87" s="1867" t="s">
        <v>530</v>
      </c>
      <c r="D87" s="1879">
        <v>781</v>
      </c>
      <c r="E87" s="1880">
        <v>6.1</v>
      </c>
      <c r="F87" s="1879">
        <v>761</v>
      </c>
      <c r="G87" s="1880">
        <v>6</v>
      </c>
      <c r="H87" s="1881">
        <v>784</v>
      </c>
      <c r="I87" s="1882">
        <v>6.1</v>
      </c>
      <c r="J87" s="1881">
        <v>764</v>
      </c>
      <c r="K87" s="1882">
        <v>6</v>
      </c>
      <c r="L87" s="1883">
        <v>844</v>
      </c>
      <c r="M87" s="1792">
        <v>6.4</v>
      </c>
      <c r="N87" s="1883">
        <v>824</v>
      </c>
      <c r="O87" s="1792">
        <v>6.3</v>
      </c>
      <c r="P87" s="1879">
        <v>804</v>
      </c>
      <c r="Q87" s="1880">
        <v>6.2</v>
      </c>
      <c r="R87" s="1879">
        <v>784</v>
      </c>
      <c r="S87" s="1880">
        <v>6.1</v>
      </c>
      <c r="T87" s="1883">
        <v>864</v>
      </c>
      <c r="U87" s="1792">
        <v>6.5</v>
      </c>
      <c r="V87" s="1883">
        <v>844</v>
      </c>
      <c r="W87" s="1792">
        <v>6.4</v>
      </c>
      <c r="X87" s="1879">
        <v>800</v>
      </c>
      <c r="Y87" s="1880">
        <v>6.2</v>
      </c>
      <c r="Z87" s="1879">
        <v>780</v>
      </c>
      <c r="AA87" s="1880">
        <v>6.1</v>
      </c>
      <c r="AB87" s="1879">
        <v>904</v>
      </c>
      <c r="AC87" s="1880">
        <v>6.7</v>
      </c>
      <c r="AD87" s="1879">
        <v>884</v>
      </c>
      <c r="AE87" s="1880">
        <v>6.6</v>
      </c>
      <c r="AF87" s="1858" t="s">
        <v>569</v>
      </c>
      <c r="AG87" s="1858" t="s">
        <v>570</v>
      </c>
      <c r="AH87" s="1858" t="s">
        <v>571</v>
      </c>
      <c r="AI87" s="1858" t="s">
        <v>572</v>
      </c>
      <c r="AJ87" s="1884" t="s">
        <v>516</v>
      </c>
      <c r="AK87" s="1885" t="s">
        <v>48</v>
      </c>
    </row>
    <row r="88" s="1821" customFormat="1" ht="44" customHeight="1" spans="1:37">
      <c r="A88" s="1875"/>
      <c r="B88" s="1878"/>
      <c r="C88" s="1867" t="s">
        <v>531</v>
      </c>
      <c r="D88" s="1879">
        <v>781</v>
      </c>
      <c r="E88" s="1880">
        <v>6.1</v>
      </c>
      <c r="F88" s="1879">
        <v>761</v>
      </c>
      <c r="G88" s="1880">
        <v>6</v>
      </c>
      <c r="H88" s="1881">
        <v>784</v>
      </c>
      <c r="I88" s="1882">
        <v>6.1</v>
      </c>
      <c r="J88" s="1881">
        <v>764</v>
      </c>
      <c r="K88" s="1882">
        <v>6</v>
      </c>
      <c r="L88" s="1883">
        <v>844</v>
      </c>
      <c r="M88" s="1792">
        <v>6.4</v>
      </c>
      <c r="N88" s="1883">
        <v>824</v>
      </c>
      <c r="O88" s="1792">
        <v>6.3</v>
      </c>
      <c r="P88" s="1879">
        <v>804</v>
      </c>
      <c r="Q88" s="1880">
        <v>6.2</v>
      </c>
      <c r="R88" s="1879">
        <v>784</v>
      </c>
      <c r="S88" s="1880">
        <v>6.1</v>
      </c>
      <c r="T88" s="1883">
        <v>864</v>
      </c>
      <c r="U88" s="1792">
        <v>6.5</v>
      </c>
      <c r="V88" s="1883">
        <v>844</v>
      </c>
      <c r="W88" s="1792">
        <v>6.4</v>
      </c>
      <c r="X88" s="1879">
        <v>800</v>
      </c>
      <c r="Y88" s="1880">
        <v>6.2</v>
      </c>
      <c r="Z88" s="1879">
        <v>780</v>
      </c>
      <c r="AA88" s="1880">
        <v>6.1</v>
      </c>
      <c r="AB88" s="1879">
        <v>904</v>
      </c>
      <c r="AC88" s="1880">
        <v>6.7</v>
      </c>
      <c r="AD88" s="1879">
        <v>884</v>
      </c>
      <c r="AE88" s="1880">
        <v>6.6</v>
      </c>
      <c r="AF88" s="1858" t="s">
        <v>569</v>
      </c>
      <c r="AG88" s="1858" t="s">
        <v>570</v>
      </c>
      <c r="AH88" s="1858" t="s">
        <v>571</v>
      </c>
      <c r="AI88" s="1858" t="s">
        <v>572</v>
      </c>
      <c r="AJ88" s="1884" t="s">
        <v>516</v>
      </c>
      <c r="AK88" s="1885" t="s">
        <v>48</v>
      </c>
    </row>
    <row r="89" s="1821" customFormat="1" ht="44" customHeight="1" spans="1:37">
      <c r="A89" s="1875"/>
      <c r="B89" s="1878"/>
      <c r="C89" s="1867" t="s">
        <v>507</v>
      </c>
      <c r="D89" s="1879">
        <v>801</v>
      </c>
      <c r="E89" s="1880">
        <v>6.2</v>
      </c>
      <c r="F89" s="1879">
        <v>781</v>
      </c>
      <c r="G89" s="1880">
        <v>6.1</v>
      </c>
      <c r="H89" s="1881">
        <v>804</v>
      </c>
      <c r="I89" s="1882">
        <v>6.2</v>
      </c>
      <c r="J89" s="1881">
        <v>784</v>
      </c>
      <c r="K89" s="1882">
        <v>6.1</v>
      </c>
      <c r="L89" s="1883">
        <v>864</v>
      </c>
      <c r="M89" s="1792">
        <v>6.5</v>
      </c>
      <c r="N89" s="1883">
        <v>844</v>
      </c>
      <c r="O89" s="1792">
        <v>6.4</v>
      </c>
      <c r="P89" s="1879">
        <v>824</v>
      </c>
      <c r="Q89" s="1880">
        <v>6.3</v>
      </c>
      <c r="R89" s="1879">
        <v>804</v>
      </c>
      <c r="S89" s="1880">
        <v>6.2</v>
      </c>
      <c r="T89" s="1883">
        <v>884</v>
      </c>
      <c r="U89" s="1792">
        <v>6.6</v>
      </c>
      <c r="V89" s="1883">
        <v>864</v>
      </c>
      <c r="W89" s="1792">
        <v>6.5</v>
      </c>
      <c r="X89" s="1879">
        <v>820</v>
      </c>
      <c r="Y89" s="1880">
        <v>6.3</v>
      </c>
      <c r="Z89" s="1879">
        <v>800</v>
      </c>
      <c r="AA89" s="1880">
        <v>6.2</v>
      </c>
      <c r="AB89" s="1879">
        <v>924</v>
      </c>
      <c r="AC89" s="1880">
        <v>6.8</v>
      </c>
      <c r="AD89" s="1879">
        <v>904</v>
      </c>
      <c r="AE89" s="1880">
        <v>6.7</v>
      </c>
      <c r="AF89" s="1858" t="s">
        <v>569</v>
      </c>
      <c r="AG89" s="1858" t="s">
        <v>570</v>
      </c>
      <c r="AH89" s="1858" t="s">
        <v>571</v>
      </c>
      <c r="AI89" s="1858" t="s">
        <v>572</v>
      </c>
      <c r="AJ89" s="1884" t="s">
        <v>516</v>
      </c>
      <c r="AK89" s="1885" t="s">
        <v>48</v>
      </c>
    </row>
    <row r="90" s="1821" customFormat="1" ht="44" customHeight="1" spans="1:37">
      <c r="A90" s="1875"/>
      <c r="B90" s="1878"/>
      <c r="C90" s="1867" t="s">
        <v>510</v>
      </c>
      <c r="D90" s="1879">
        <v>910</v>
      </c>
      <c r="E90" s="1880">
        <v>6.8</v>
      </c>
      <c r="F90" s="1879">
        <v>890</v>
      </c>
      <c r="G90" s="1880">
        <v>6.7</v>
      </c>
      <c r="H90" s="1881">
        <v>913</v>
      </c>
      <c r="I90" s="1882">
        <v>6.8</v>
      </c>
      <c r="J90" s="1881">
        <v>893</v>
      </c>
      <c r="K90" s="1882">
        <v>6.7</v>
      </c>
      <c r="L90" s="1883">
        <v>973</v>
      </c>
      <c r="M90" s="1792">
        <v>7.1</v>
      </c>
      <c r="N90" s="1883">
        <v>953</v>
      </c>
      <c r="O90" s="1792">
        <v>7</v>
      </c>
      <c r="P90" s="1879">
        <v>933</v>
      </c>
      <c r="Q90" s="1880">
        <v>6.9</v>
      </c>
      <c r="R90" s="1879">
        <v>913</v>
      </c>
      <c r="S90" s="1880">
        <v>6.8</v>
      </c>
      <c r="T90" s="1883">
        <v>993</v>
      </c>
      <c r="U90" s="1792">
        <v>7.2</v>
      </c>
      <c r="V90" s="1883">
        <v>973</v>
      </c>
      <c r="W90" s="1792">
        <v>7.1</v>
      </c>
      <c r="X90" s="1879">
        <v>929</v>
      </c>
      <c r="Y90" s="1880">
        <v>6.9</v>
      </c>
      <c r="Z90" s="1879">
        <v>909</v>
      </c>
      <c r="AA90" s="1880">
        <v>6.8</v>
      </c>
      <c r="AB90" s="1879">
        <v>1033</v>
      </c>
      <c r="AC90" s="1880">
        <v>7.4</v>
      </c>
      <c r="AD90" s="1879">
        <v>1013</v>
      </c>
      <c r="AE90" s="1880">
        <v>7.3</v>
      </c>
      <c r="AF90" s="1858" t="s">
        <v>569</v>
      </c>
      <c r="AG90" s="1858" t="s">
        <v>570</v>
      </c>
      <c r="AH90" s="1858" t="s">
        <v>571</v>
      </c>
      <c r="AI90" s="1858" t="s">
        <v>572</v>
      </c>
      <c r="AJ90" s="1884" t="s">
        <v>516</v>
      </c>
      <c r="AK90" s="1885" t="s">
        <v>48</v>
      </c>
    </row>
    <row r="91" s="1821" customFormat="1" ht="44" customHeight="1" spans="1:37">
      <c r="A91" s="1875"/>
      <c r="B91" s="1878"/>
      <c r="C91" s="1867" t="s">
        <v>451</v>
      </c>
      <c r="D91" s="1879">
        <v>910</v>
      </c>
      <c r="E91" s="1880">
        <v>6.8</v>
      </c>
      <c r="F91" s="1879">
        <v>890</v>
      </c>
      <c r="G91" s="1880">
        <v>6.7</v>
      </c>
      <c r="H91" s="1881">
        <v>913</v>
      </c>
      <c r="I91" s="1882">
        <v>6.8</v>
      </c>
      <c r="J91" s="1881">
        <v>893</v>
      </c>
      <c r="K91" s="1882">
        <v>6.7</v>
      </c>
      <c r="L91" s="1883">
        <v>973</v>
      </c>
      <c r="M91" s="1792">
        <v>7.1</v>
      </c>
      <c r="N91" s="1883">
        <v>953</v>
      </c>
      <c r="O91" s="1792">
        <v>7</v>
      </c>
      <c r="P91" s="1879">
        <v>933</v>
      </c>
      <c r="Q91" s="1880">
        <v>6.9</v>
      </c>
      <c r="R91" s="1879">
        <v>913</v>
      </c>
      <c r="S91" s="1880">
        <v>6.8</v>
      </c>
      <c r="T91" s="1883">
        <v>993</v>
      </c>
      <c r="U91" s="1792">
        <v>7.2</v>
      </c>
      <c r="V91" s="1883">
        <v>973</v>
      </c>
      <c r="W91" s="1792">
        <v>7.1</v>
      </c>
      <c r="X91" s="1879">
        <v>929</v>
      </c>
      <c r="Y91" s="1880">
        <v>6.9</v>
      </c>
      <c r="Z91" s="1879">
        <v>909</v>
      </c>
      <c r="AA91" s="1880">
        <v>6.8</v>
      </c>
      <c r="AB91" s="1879">
        <v>1033</v>
      </c>
      <c r="AC91" s="1880">
        <v>7.4</v>
      </c>
      <c r="AD91" s="1879">
        <v>1013</v>
      </c>
      <c r="AE91" s="1880">
        <v>7.3</v>
      </c>
      <c r="AF91" s="1858" t="s">
        <v>569</v>
      </c>
      <c r="AG91" s="1858" t="s">
        <v>570</v>
      </c>
      <c r="AH91" s="1858" t="s">
        <v>571</v>
      </c>
      <c r="AI91" s="1858" t="s">
        <v>572</v>
      </c>
      <c r="AJ91" s="1884" t="s">
        <v>516</v>
      </c>
      <c r="AK91" s="1885" t="s">
        <v>48</v>
      </c>
    </row>
    <row r="92" s="1821" customFormat="1" ht="44" customHeight="1" spans="1:37">
      <c r="A92" s="1875"/>
      <c r="B92" s="1878"/>
      <c r="C92" s="1867" t="s">
        <v>511</v>
      </c>
      <c r="D92" s="1879">
        <v>870</v>
      </c>
      <c r="E92" s="1880">
        <v>6.6</v>
      </c>
      <c r="F92" s="1879">
        <v>850</v>
      </c>
      <c r="G92" s="1880">
        <v>6.5</v>
      </c>
      <c r="H92" s="1881">
        <v>873</v>
      </c>
      <c r="I92" s="1882">
        <v>6.6</v>
      </c>
      <c r="J92" s="1881">
        <v>853</v>
      </c>
      <c r="K92" s="1882">
        <v>6.5</v>
      </c>
      <c r="L92" s="1883">
        <v>933</v>
      </c>
      <c r="M92" s="1792">
        <v>6.9</v>
      </c>
      <c r="N92" s="1883">
        <v>913</v>
      </c>
      <c r="O92" s="1792">
        <v>6.8</v>
      </c>
      <c r="P92" s="1879">
        <v>893</v>
      </c>
      <c r="Q92" s="1880">
        <v>6.7</v>
      </c>
      <c r="R92" s="1879">
        <v>873</v>
      </c>
      <c r="S92" s="1880">
        <v>6.6</v>
      </c>
      <c r="T92" s="1883">
        <v>953</v>
      </c>
      <c r="U92" s="1792">
        <v>7</v>
      </c>
      <c r="V92" s="1883">
        <v>933</v>
      </c>
      <c r="W92" s="1792">
        <v>6.9</v>
      </c>
      <c r="X92" s="1879">
        <v>889</v>
      </c>
      <c r="Y92" s="1880">
        <v>6.7</v>
      </c>
      <c r="Z92" s="1879">
        <v>869</v>
      </c>
      <c r="AA92" s="1880">
        <v>6.6</v>
      </c>
      <c r="AB92" s="1879">
        <v>993</v>
      </c>
      <c r="AC92" s="1880">
        <v>7.2</v>
      </c>
      <c r="AD92" s="1879">
        <v>973</v>
      </c>
      <c r="AE92" s="1880">
        <v>7.1</v>
      </c>
      <c r="AF92" s="1858" t="s">
        <v>569</v>
      </c>
      <c r="AG92" s="1858" t="s">
        <v>570</v>
      </c>
      <c r="AH92" s="1858" t="s">
        <v>571</v>
      </c>
      <c r="AI92" s="1858" t="s">
        <v>572</v>
      </c>
      <c r="AJ92" s="1884" t="s">
        <v>516</v>
      </c>
      <c r="AK92" s="1885" t="s">
        <v>48</v>
      </c>
    </row>
    <row r="93" s="1821" customFormat="1" ht="44" customHeight="1" spans="1:37">
      <c r="A93" s="1875"/>
      <c r="B93" s="1878"/>
      <c r="C93" s="1867" t="s">
        <v>508</v>
      </c>
      <c r="D93" s="1879">
        <v>870</v>
      </c>
      <c r="E93" s="1880">
        <v>6.6</v>
      </c>
      <c r="F93" s="1879">
        <v>850</v>
      </c>
      <c r="G93" s="1880">
        <v>6.5</v>
      </c>
      <c r="H93" s="1881">
        <v>873</v>
      </c>
      <c r="I93" s="1882">
        <v>6.6</v>
      </c>
      <c r="J93" s="1881">
        <v>853</v>
      </c>
      <c r="K93" s="1882">
        <v>6.5</v>
      </c>
      <c r="L93" s="1883">
        <v>933</v>
      </c>
      <c r="M93" s="1792">
        <v>6.9</v>
      </c>
      <c r="N93" s="1883">
        <v>913</v>
      </c>
      <c r="O93" s="1792">
        <v>6.8</v>
      </c>
      <c r="P93" s="1879">
        <v>893</v>
      </c>
      <c r="Q93" s="1880">
        <v>6.7</v>
      </c>
      <c r="R93" s="1879">
        <v>873</v>
      </c>
      <c r="S93" s="1880">
        <v>6.6</v>
      </c>
      <c r="T93" s="1883">
        <v>953</v>
      </c>
      <c r="U93" s="1792">
        <v>7</v>
      </c>
      <c r="V93" s="1883">
        <v>933</v>
      </c>
      <c r="W93" s="1792">
        <v>6.9</v>
      </c>
      <c r="X93" s="1879">
        <v>889</v>
      </c>
      <c r="Y93" s="1880">
        <v>6.7</v>
      </c>
      <c r="Z93" s="1879">
        <v>869</v>
      </c>
      <c r="AA93" s="1880">
        <v>6.6</v>
      </c>
      <c r="AB93" s="1879">
        <v>993</v>
      </c>
      <c r="AC93" s="1880">
        <v>7.2</v>
      </c>
      <c r="AD93" s="1879">
        <v>973</v>
      </c>
      <c r="AE93" s="1880">
        <v>7.1</v>
      </c>
      <c r="AF93" s="1858" t="s">
        <v>569</v>
      </c>
      <c r="AG93" s="1858" t="s">
        <v>570</v>
      </c>
      <c r="AH93" s="1858" t="s">
        <v>571</v>
      </c>
      <c r="AI93" s="1858" t="s">
        <v>572</v>
      </c>
      <c r="AJ93" s="1884" t="s">
        <v>516</v>
      </c>
      <c r="AK93" s="1885" t="s">
        <v>48</v>
      </c>
    </row>
    <row r="94" s="1821" customFormat="1" ht="44" customHeight="1" spans="1:37">
      <c r="A94" s="1875"/>
      <c r="B94" s="1878"/>
      <c r="C94" s="1867" t="s">
        <v>512</v>
      </c>
      <c r="D94" s="1879">
        <v>870</v>
      </c>
      <c r="E94" s="1880">
        <v>6.6</v>
      </c>
      <c r="F94" s="1879">
        <v>850</v>
      </c>
      <c r="G94" s="1880">
        <v>6.5</v>
      </c>
      <c r="H94" s="1881">
        <v>873</v>
      </c>
      <c r="I94" s="1882">
        <v>6.6</v>
      </c>
      <c r="J94" s="1881">
        <v>853</v>
      </c>
      <c r="K94" s="1882">
        <v>6.5</v>
      </c>
      <c r="L94" s="1883">
        <v>933</v>
      </c>
      <c r="M94" s="1792">
        <v>6.9</v>
      </c>
      <c r="N94" s="1883">
        <v>913</v>
      </c>
      <c r="O94" s="1792">
        <v>6.8</v>
      </c>
      <c r="P94" s="1879">
        <v>893</v>
      </c>
      <c r="Q94" s="1880">
        <v>6.7</v>
      </c>
      <c r="R94" s="1879">
        <v>873</v>
      </c>
      <c r="S94" s="1880">
        <v>6.6</v>
      </c>
      <c r="T94" s="1883">
        <v>953</v>
      </c>
      <c r="U94" s="1792">
        <v>7</v>
      </c>
      <c r="V94" s="1883">
        <v>933</v>
      </c>
      <c r="W94" s="1792">
        <v>6.9</v>
      </c>
      <c r="X94" s="1879">
        <v>889</v>
      </c>
      <c r="Y94" s="1880">
        <v>6.7</v>
      </c>
      <c r="Z94" s="1879">
        <v>869</v>
      </c>
      <c r="AA94" s="1880">
        <v>6.6</v>
      </c>
      <c r="AB94" s="1879">
        <v>993</v>
      </c>
      <c r="AC94" s="1880">
        <v>7.2</v>
      </c>
      <c r="AD94" s="1879">
        <v>973</v>
      </c>
      <c r="AE94" s="1880">
        <v>7.1</v>
      </c>
      <c r="AF94" s="1858" t="s">
        <v>569</v>
      </c>
      <c r="AG94" s="1858" t="s">
        <v>570</v>
      </c>
      <c r="AH94" s="1858" t="s">
        <v>571</v>
      </c>
      <c r="AI94" s="1858" t="s">
        <v>572</v>
      </c>
      <c r="AJ94" s="1884" t="s">
        <v>516</v>
      </c>
      <c r="AK94" s="1885" t="s">
        <v>48</v>
      </c>
    </row>
    <row r="95" s="1821" customFormat="1" ht="44" customHeight="1" spans="1:37">
      <c r="A95" s="1875"/>
      <c r="B95" s="1878"/>
      <c r="C95" s="1867" t="s">
        <v>513</v>
      </c>
      <c r="D95" s="1879">
        <v>870</v>
      </c>
      <c r="E95" s="1880">
        <v>6.6</v>
      </c>
      <c r="F95" s="1879">
        <v>850</v>
      </c>
      <c r="G95" s="1880">
        <v>6.5</v>
      </c>
      <c r="H95" s="1881">
        <v>873</v>
      </c>
      <c r="I95" s="1882">
        <v>6.6</v>
      </c>
      <c r="J95" s="1881">
        <v>853</v>
      </c>
      <c r="K95" s="1882">
        <v>6.5</v>
      </c>
      <c r="L95" s="1883">
        <v>933</v>
      </c>
      <c r="M95" s="1792">
        <v>6.9</v>
      </c>
      <c r="N95" s="1883">
        <v>913</v>
      </c>
      <c r="O95" s="1792">
        <v>6.8</v>
      </c>
      <c r="P95" s="1879">
        <v>893</v>
      </c>
      <c r="Q95" s="1880">
        <v>6.7</v>
      </c>
      <c r="R95" s="1879">
        <v>873</v>
      </c>
      <c r="S95" s="1880">
        <v>6.6</v>
      </c>
      <c r="T95" s="1883">
        <v>953</v>
      </c>
      <c r="U95" s="1792">
        <v>7</v>
      </c>
      <c r="V95" s="1883">
        <v>933</v>
      </c>
      <c r="W95" s="1792">
        <v>6.9</v>
      </c>
      <c r="X95" s="1879">
        <v>889</v>
      </c>
      <c r="Y95" s="1880">
        <v>6.7</v>
      </c>
      <c r="Z95" s="1879">
        <v>869</v>
      </c>
      <c r="AA95" s="1880">
        <v>6.6</v>
      </c>
      <c r="AB95" s="1879">
        <v>993</v>
      </c>
      <c r="AC95" s="1880">
        <v>7.2</v>
      </c>
      <c r="AD95" s="1879">
        <v>973</v>
      </c>
      <c r="AE95" s="1880">
        <v>7.1</v>
      </c>
      <c r="AF95" s="1858" t="s">
        <v>569</v>
      </c>
      <c r="AG95" s="1858" t="s">
        <v>570</v>
      </c>
      <c r="AH95" s="1858" t="s">
        <v>571</v>
      </c>
      <c r="AI95" s="1858" t="s">
        <v>572</v>
      </c>
      <c r="AJ95" s="1884" t="s">
        <v>516</v>
      </c>
      <c r="AK95" s="1885" t="s">
        <v>48</v>
      </c>
    </row>
    <row r="96" s="1821" customFormat="1" ht="44" customHeight="1" spans="1:37">
      <c r="A96" s="1875"/>
      <c r="B96" s="1878"/>
      <c r="C96" s="1867" t="s">
        <v>514</v>
      </c>
      <c r="D96" s="1879">
        <v>1070</v>
      </c>
      <c r="E96" s="1880">
        <v>7.6</v>
      </c>
      <c r="F96" s="1879">
        <v>1050</v>
      </c>
      <c r="G96" s="1880">
        <v>7.5</v>
      </c>
      <c r="H96" s="1881">
        <v>1073</v>
      </c>
      <c r="I96" s="1882">
        <v>7.6</v>
      </c>
      <c r="J96" s="1881">
        <v>1053</v>
      </c>
      <c r="K96" s="1882">
        <v>7.5</v>
      </c>
      <c r="L96" s="1883">
        <v>1133</v>
      </c>
      <c r="M96" s="1792">
        <v>7.9</v>
      </c>
      <c r="N96" s="1883">
        <v>1113</v>
      </c>
      <c r="O96" s="1792">
        <v>7.8</v>
      </c>
      <c r="P96" s="1879">
        <v>1093</v>
      </c>
      <c r="Q96" s="1880">
        <v>7.7</v>
      </c>
      <c r="R96" s="1879">
        <v>1073</v>
      </c>
      <c r="S96" s="1880">
        <v>7.6</v>
      </c>
      <c r="T96" s="1883">
        <v>1153</v>
      </c>
      <c r="U96" s="1792">
        <v>8</v>
      </c>
      <c r="V96" s="1883">
        <v>1133</v>
      </c>
      <c r="W96" s="1792">
        <v>7.9</v>
      </c>
      <c r="X96" s="1879">
        <v>1089</v>
      </c>
      <c r="Y96" s="1880">
        <v>7.7</v>
      </c>
      <c r="Z96" s="1879">
        <v>1069</v>
      </c>
      <c r="AA96" s="1880">
        <v>7.6</v>
      </c>
      <c r="AB96" s="1879">
        <v>1193</v>
      </c>
      <c r="AC96" s="1880">
        <v>8.2</v>
      </c>
      <c r="AD96" s="1879">
        <v>1173</v>
      </c>
      <c r="AE96" s="1880">
        <v>8.1</v>
      </c>
      <c r="AF96" s="1858" t="s">
        <v>573</v>
      </c>
      <c r="AG96" s="1858" t="s">
        <v>552</v>
      </c>
      <c r="AH96" s="1858" t="s">
        <v>574</v>
      </c>
      <c r="AI96" s="1858" t="s">
        <v>548</v>
      </c>
      <c r="AJ96" s="1884" t="s">
        <v>575</v>
      </c>
      <c r="AK96" s="1885" t="s">
        <v>48</v>
      </c>
    </row>
    <row r="97" s="1821" customFormat="1" ht="44" customHeight="1" spans="1:37">
      <c r="A97" s="1875"/>
      <c r="B97" s="1878"/>
      <c r="C97" s="1867" t="s">
        <v>517</v>
      </c>
      <c r="D97" s="1879">
        <v>850</v>
      </c>
      <c r="E97" s="1880">
        <v>6.5</v>
      </c>
      <c r="F97" s="1879">
        <v>830</v>
      </c>
      <c r="G97" s="1880">
        <v>6.4</v>
      </c>
      <c r="H97" s="1881">
        <v>853</v>
      </c>
      <c r="I97" s="1882">
        <v>6.5</v>
      </c>
      <c r="J97" s="1881">
        <v>833</v>
      </c>
      <c r="K97" s="1882">
        <v>6.4</v>
      </c>
      <c r="L97" s="1883">
        <v>913</v>
      </c>
      <c r="M97" s="1792">
        <v>6.8</v>
      </c>
      <c r="N97" s="1883">
        <v>893</v>
      </c>
      <c r="O97" s="1792">
        <v>6.7</v>
      </c>
      <c r="P97" s="1879">
        <v>873</v>
      </c>
      <c r="Q97" s="1880">
        <v>6.6</v>
      </c>
      <c r="R97" s="1879">
        <v>853</v>
      </c>
      <c r="S97" s="1880">
        <v>6.5</v>
      </c>
      <c r="T97" s="1883">
        <v>933</v>
      </c>
      <c r="U97" s="1792">
        <v>6.9</v>
      </c>
      <c r="V97" s="1883">
        <v>913</v>
      </c>
      <c r="W97" s="1792">
        <v>6.8</v>
      </c>
      <c r="X97" s="1879">
        <v>869</v>
      </c>
      <c r="Y97" s="1880">
        <v>6.6</v>
      </c>
      <c r="Z97" s="1879">
        <v>849</v>
      </c>
      <c r="AA97" s="1880">
        <v>6.5</v>
      </c>
      <c r="AB97" s="1879">
        <v>973</v>
      </c>
      <c r="AC97" s="1880">
        <v>7.1</v>
      </c>
      <c r="AD97" s="1879">
        <v>953</v>
      </c>
      <c r="AE97" s="1880">
        <v>7</v>
      </c>
      <c r="AF97" s="1858" t="s">
        <v>576</v>
      </c>
      <c r="AG97" s="1858" t="s">
        <v>577</v>
      </c>
      <c r="AH97" s="1858" t="s">
        <v>578</v>
      </c>
      <c r="AI97" s="1858" t="s">
        <v>579</v>
      </c>
      <c r="AJ97" s="1886" t="s">
        <v>580</v>
      </c>
      <c r="AK97" s="1885" t="s">
        <v>48</v>
      </c>
    </row>
    <row r="98" s="1821" customFormat="1" ht="44" customHeight="1" spans="1:37">
      <c r="A98" s="1875"/>
      <c r="B98" s="1878"/>
      <c r="C98" s="1867" t="s">
        <v>540</v>
      </c>
      <c r="D98" s="1879">
        <v>890</v>
      </c>
      <c r="E98" s="1880">
        <v>6.7</v>
      </c>
      <c r="F98" s="1879">
        <v>870</v>
      </c>
      <c r="G98" s="1880">
        <v>6.6</v>
      </c>
      <c r="H98" s="1881">
        <v>893</v>
      </c>
      <c r="I98" s="1882">
        <v>6.7</v>
      </c>
      <c r="J98" s="1881">
        <v>873</v>
      </c>
      <c r="K98" s="1882">
        <v>6.6</v>
      </c>
      <c r="L98" s="1883">
        <v>953</v>
      </c>
      <c r="M98" s="1792">
        <v>7</v>
      </c>
      <c r="N98" s="1883">
        <v>933</v>
      </c>
      <c r="O98" s="1792">
        <v>6.9</v>
      </c>
      <c r="P98" s="1879">
        <v>913</v>
      </c>
      <c r="Q98" s="1880">
        <v>6.8</v>
      </c>
      <c r="R98" s="1879">
        <v>893</v>
      </c>
      <c r="S98" s="1880">
        <v>6.7</v>
      </c>
      <c r="T98" s="1883">
        <v>973</v>
      </c>
      <c r="U98" s="1792">
        <v>7.1</v>
      </c>
      <c r="V98" s="1883">
        <v>953</v>
      </c>
      <c r="W98" s="1792">
        <v>7</v>
      </c>
      <c r="X98" s="1879">
        <v>909</v>
      </c>
      <c r="Y98" s="1880">
        <v>6.8</v>
      </c>
      <c r="Z98" s="1879">
        <v>889</v>
      </c>
      <c r="AA98" s="1880">
        <v>6.7</v>
      </c>
      <c r="AB98" s="1879">
        <v>1013</v>
      </c>
      <c r="AC98" s="1880">
        <v>7.3</v>
      </c>
      <c r="AD98" s="1879">
        <v>993</v>
      </c>
      <c r="AE98" s="1880">
        <v>7.2</v>
      </c>
      <c r="AF98" s="1858" t="s">
        <v>569</v>
      </c>
      <c r="AG98" s="1858" t="s">
        <v>570</v>
      </c>
      <c r="AH98" s="1858" t="s">
        <v>571</v>
      </c>
      <c r="AI98" s="1858" t="s">
        <v>572</v>
      </c>
      <c r="AJ98" s="1884" t="s">
        <v>516</v>
      </c>
      <c r="AK98" s="1885" t="s">
        <v>48</v>
      </c>
    </row>
    <row r="99" s="1821" customFormat="1" ht="44" customHeight="1" spans="1:37">
      <c r="A99" s="1875"/>
      <c r="B99" s="1878"/>
      <c r="C99" s="1867" t="s">
        <v>520</v>
      </c>
      <c r="D99" s="1879">
        <v>790</v>
      </c>
      <c r="E99" s="1880">
        <v>6.2</v>
      </c>
      <c r="F99" s="1879">
        <v>770</v>
      </c>
      <c r="G99" s="1880">
        <v>6.1</v>
      </c>
      <c r="H99" s="1881">
        <v>793</v>
      </c>
      <c r="I99" s="1882">
        <v>6.2</v>
      </c>
      <c r="J99" s="1881">
        <v>773</v>
      </c>
      <c r="K99" s="1882">
        <v>6.1</v>
      </c>
      <c r="L99" s="1883">
        <v>853</v>
      </c>
      <c r="M99" s="1792">
        <v>6.5</v>
      </c>
      <c r="N99" s="1883">
        <v>833</v>
      </c>
      <c r="O99" s="1792">
        <v>6.4</v>
      </c>
      <c r="P99" s="1879">
        <v>813</v>
      </c>
      <c r="Q99" s="1880">
        <v>6.3</v>
      </c>
      <c r="R99" s="1879">
        <v>793</v>
      </c>
      <c r="S99" s="1880">
        <v>6.2</v>
      </c>
      <c r="T99" s="1883">
        <v>873</v>
      </c>
      <c r="U99" s="1792">
        <v>6.6</v>
      </c>
      <c r="V99" s="1883">
        <v>853</v>
      </c>
      <c r="W99" s="1792">
        <v>6.5</v>
      </c>
      <c r="X99" s="1879">
        <v>809</v>
      </c>
      <c r="Y99" s="1880">
        <v>6.3</v>
      </c>
      <c r="Z99" s="1879">
        <v>789</v>
      </c>
      <c r="AA99" s="1880">
        <v>6.2</v>
      </c>
      <c r="AB99" s="1879">
        <v>913</v>
      </c>
      <c r="AC99" s="1880">
        <v>6.8</v>
      </c>
      <c r="AD99" s="1879">
        <v>893</v>
      </c>
      <c r="AE99" s="1880">
        <v>6.7</v>
      </c>
      <c r="AF99" s="1858" t="s">
        <v>569</v>
      </c>
      <c r="AG99" s="1858" t="s">
        <v>570</v>
      </c>
      <c r="AH99" s="1858" t="s">
        <v>571</v>
      </c>
      <c r="AI99" s="1858" t="s">
        <v>572</v>
      </c>
      <c r="AJ99" s="1884" t="s">
        <v>516</v>
      </c>
      <c r="AK99" s="1885" t="s">
        <v>48</v>
      </c>
    </row>
    <row r="100" s="1821" customFormat="1" ht="44" customHeight="1" spans="1:37">
      <c r="A100" s="1876"/>
      <c r="B100" s="1878"/>
      <c r="C100" s="1867" t="s">
        <v>521</v>
      </c>
      <c r="D100" s="1879">
        <v>870</v>
      </c>
      <c r="E100" s="1880">
        <v>6.6</v>
      </c>
      <c r="F100" s="1879">
        <v>850</v>
      </c>
      <c r="G100" s="1880">
        <v>6.5</v>
      </c>
      <c r="H100" s="1881">
        <v>873</v>
      </c>
      <c r="I100" s="1882">
        <v>6.6</v>
      </c>
      <c r="J100" s="1881">
        <v>853</v>
      </c>
      <c r="K100" s="1882">
        <v>6.5</v>
      </c>
      <c r="L100" s="1883">
        <v>933</v>
      </c>
      <c r="M100" s="1792">
        <v>6.9</v>
      </c>
      <c r="N100" s="1883">
        <v>913</v>
      </c>
      <c r="O100" s="1792">
        <v>6.8</v>
      </c>
      <c r="P100" s="1879">
        <v>893</v>
      </c>
      <c r="Q100" s="1880">
        <v>6.7</v>
      </c>
      <c r="R100" s="1879">
        <v>873</v>
      </c>
      <c r="S100" s="1880">
        <v>6.6</v>
      </c>
      <c r="T100" s="1883">
        <v>953</v>
      </c>
      <c r="U100" s="1792">
        <v>7</v>
      </c>
      <c r="V100" s="1883">
        <v>933</v>
      </c>
      <c r="W100" s="1792">
        <v>6.9</v>
      </c>
      <c r="X100" s="1879">
        <v>889</v>
      </c>
      <c r="Y100" s="1880">
        <v>6.7</v>
      </c>
      <c r="Z100" s="1879">
        <v>869</v>
      </c>
      <c r="AA100" s="1880">
        <v>6.6</v>
      </c>
      <c r="AB100" s="1879">
        <v>993</v>
      </c>
      <c r="AC100" s="1880">
        <v>7.2</v>
      </c>
      <c r="AD100" s="1879">
        <v>973</v>
      </c>
      <c r="AE100" s="1880">
        <v>7.1</v>
      </c>
      <c r="AF100" s="1858" t="s">
        <v>569</v>
      </c>
      <c r="AG100" s="1858" t="s">
        <v>570</v>
      </c>
      <c r="AH100" s="1858" t="s">
        <v>571</v>
      </c>
      <c r="AI100" s="1858" t="s">
        <v>572</v>
      </c>
      <c r="AJ100" s="1884" t="s">
        <v>516</v>
      </c>
      <c r="AK100" s="1885" t="s">
        <v>48</v>
      </c>
    </row>
    <row r="101" s="1821" customFormat="1" ht="44" customHeight="1" spans="1:37">
      <c r="A101" s="1887" t="s">
        <v>581</v>
      </c>
      <c r="B101" s="1888" t="s">
        <v>582</v>
      </c>
      <c r="C101" s="1863" t="s">
        <v>583</v>
      </c>
      <c r="D101" s="1889">
        <v>860</v>
      </c>
      <c r="E101" s="1890">
        <v>6.2</v>
      </c>
      <c r="F101" s="1889">
        <v>840</v>
      </c>
      <c r="G101" s="1890">
        <v>6.1</v>
      </c>
      <c r="H101" s="1891">
        <v>960</v>
      </c>
      <c r="I101" s="1892">
        <v>6.7</v>
      </c>
      <c r="J101" s="1891">
        <v>940</v>
      </c>
      <c r="K101" s="1892">
        <v>6.6</v>
      </c>
      <c r="L101" s="1891">
        <v>960</v>
      </c>
      <c r="M101" s="1892">
        <v>6.7</v>
      </c>
      <c r="N101" s="1891">
        <v>940</v>
      </c>
      <c r="O101" s="1892">
        <v>6.6</v>
      </c>
      <c r="P101" s="1889">
        <v>902</v>
      </c>
      <c r="Q101" s="1890">
        <v>6.4</v>
      </c>
      <c r="R101" s="1889">
        <v>882</v>
      </c>
      <c r="S101" s="1890">
        <v>6.3</v>
      </c>
      <c r="T101" s="1893">
        <v>962</v>
      </c>
      <c r="U101" s="1799">
        <v>6.7</v>
      </c>
      <c r="V101" s="1893">
        <v>942</v>
      </c>
      <c r="W101" s="1799">
        <v>6.6</v>
      </c>
      <c r="X101" s="1891">
        <v>1002</v>
      </c>
      <c r="Y101" s="1892">
        <v>6.9</v>
      </c>
      <c r="Z101" s="1891">
        <v>982</v>
      </c>
      <c r="AA101" s="1892">
        <v>6.8</v>
      </c>
      <c r="AB101" s="1891">
        <v>1002</v>
      </c>
      <c r="AC101" s="1892">
        <v>6.9</v>
      </c>
      <c r="AD101" s="1891">
        <v>982</v>
      </c>
      <c r="AE101" s="1892">
        <v>6.8</v>
      </c>
      <c r="AF101" s="1858" t="s">
        <v>537</v>
      </c>
      <c r="AG101" s="1858" t="s">
        <v>537</v>
      </c>
      <c r="AH101" s="1858" t="s">
        <v>584</v>
      </c>
      <c r="AI101" s="1858" t="s">
        <v>584</v>
      </c>
      <c r="AJ101" s="1884" t="s">
        <v>585</v>
      </c>
      <c r="AK101" s="1885" t="s">
        <v>48</v>
      </c>
    </row>
    <row r="102" s="1821" customFormat="1" ht="44" customHeight="1" spans="1:37">
      <c r="A102" s="1887"/>
      <c r="B102" s="1888"/>
      <c r="C102" s="1863" t="s">
        <v>586</v>
      </c>
      <c r="D102" s="1889">
        <v>920</v>
      </c>
      <c r="E102" s="1890">
        <v>6.5</v>
      </c>
      <c r="F102" s="1889">
        <v>900</v>
      </c>
      <c r="G102" s="1890">
        <v>6.4</v>
      </c>
      <c r="H102" s="1891">
        <v>1020</v>
      </c>
      <c r="I102" s="1892">
        <v>7</v>
      </c>
      <c r="J102" s="1891">
        <v>1000</v>
      </c>
      <c r="K102" s="1892">
        <v>6.9</v>
      </c>
      <c r="L102" s="1891">
        <v>1020</v>
      </c>
      <c r="M102" s="1892">
        <v>7</v>
      </c>
      <c r="N102" s="1891">
        <v>1000</v>
      </c>
      <c r="O102" s="1892">
        <v>6.9</v>
      </c>
      <c r="P102" s="1889">
        <v>962</v>
      </c>
      <c r="Q102" s="1890">
        <v>6.7</v>
      </c>
      <c r="R102" s="1889">
        <v>942</v>
      </c>
      <c r="S102" s="1890">
        <v>6.6</v>
      </c>
      <c r="T102" s="1893">
        <v>1022</v>
      </c>
      <c r="U102" s="1799">
        <v>7</v>
      </c>
      <c r="V102" s="1893">
        <v>1002</v>
      </c>
      <c r="W102" s="1799">
        <v>6.9</v>
      </c>
      <c r="X102" s="1891">
        <v>1062</v>
      </c>
      <c r="Y102" s="1892">
        <v>7.2</v>
      </c>
      <c r="Z102" s="1891">
        <v>1042</v>
      </c>
      <c r="AA102" s="1892">
        <v>7.1</v>
      </c>
      <c r="AB102" s="1891">
        <v>1062</v>
      </c>
      <c r="AC102" s="1892">
        <v>7.2</v>
      </c>
      <c r="AD102" s="1891">
        <v>1042</v>
      </c>
      <c r="AE102" s="1892">
        <v>7.1</v>
      </c>
      <c r="AF102" s="1858" t="s">
        <v>587</v>
      </c>
      <c r="AG102" s="1858" t="s">
        <v>587</v>
      </c>
      <c r="AH102" s="1858" t="s">
        <v>588</v>
      </c>
      <c r="AI102" s="1858" t="s">
        <v>588</v>
      </c>
      <c r="AJ102" s="1884" t="s">
        <v>589</v>
      </c>
      <c r="AK102" s="1885" t="s">
        <v>48</v>
      </c>
    </row>
    <row r="103" s="1821" customFormat="1" ht="44" customHeight="1" spans="1:37">
      <c r="A103" s="1887"/>
      <c r="B103" s="1888"/>
      <c r="C103" s="1863" t="s">
        <v>590</v>
      </c>
      <c r="D103" s="1889">
        <v>900</v>
      </c>
      <c r="E103" s="1890">
        <v>6.4</v>
      </c>
      <c r="F103" s="1889">
        <v>880</v>
      </c>
      <c r="G103" s="1890">
        <v>6.3</v>
      </c>
      <c r="H103" s="1891">
        <v>1000</v>
      </c>
      <c r="I103" s="1892">
        <v>6.9</v>
      </c>
      <c r="J103" s="1891">
        <v>980</v>
      </c>
      <c r="K103" s="1892">
        <v>6.8</v>
      </c>
      <c r="L103" s="1891">
        <v>1000</v>
      </c>
      <c r="M103" s="1892">
        <v>6.9</v>
      </c>
      <c r="N103" s="1891">
        <v>980</v>
      </c>
      <c r="O103" s="1892">
        <v>6.8</v>
      </c>
      <c r="P103" s="1889">
        <v>942</v>
      </c>
      <c r="Q103" s="1890">
        <v>6.6</v>
      </c>
      <c r="R103" s="1889">
        <v>922</v>
      </c>
      <c r="S103" s="1890">
        <v>6.5</v>
      </c>
      <c r="T103" s="1893">
        <v>1002</v>
      </c>
      <c r="U103" s="1799">
        <v>6.9</v>
      </c>
      <c r="V103" s="1893">
        <v>982</v>
      </c>
      <c r="W103" s="1799">
        <v>6.8</v>
      </c>
      <c r="X103" s="1891">
        <v>1042</v>
      </c>
      <c r="Y103" s="1892">
        <v>7.1</v>
      </c>
      <c r="Z103" s="1891">
        <v>1022</v>
      </c>
      <c r="AA103" s="1892">
        <v>7</v>
      </c>
      <c r="AB103" s="1891">
        <v>1042</v>
      </c>
      <c r="AC103" s="1892">
        <v>7.1</v>
      </c>
      <c r="AD103" s="1891">
        <v>1022</v>
      </c>
      <c r="AE103" s="1892">
        <v>7</v>
      </c>
      <c r="AF103" s="1858" t="s">
        <v>537</v>
      </c>
      <c r="AG103" s="1858" t="s">
        <v>537</v>
      </c>
      <c r="AH103" s="1858" t="s">
        <v>584</v>
      </c>
      <c r="AI103" s="1858" t="s">
        <v>584</v>
      </c>
      <c r="AJ103" s="1884" t="s">
        <v>585</v>
      </c>
      <c r="AK103" s="1885" t="s">
        <v>48</v>
      </c>
    </row>
    <row r="104" s="1821" customFormat="1" ht="44" customHeight="1" spans="1:37">
      <c r="A104" s="1887"/>
      <c r="B104" s="1888"/>
      <c r="C104" s="1863" t="s">
        <v>591</v>
      </c>
      <c r="D104" s="1889">
        <v>900</v>
      </c>
      <c r="E104" s="1890">
        <v>6.4</v>
      </c>
      <c r="F104" s="1889">
        <v>880</v>
      </c>
      <c r="G104" s="1890">
        <v>6.3</v>
      </c>
      <c r="H104" s="1891">
        <v>1000</v>
      </c>
      <c r="I104" s="1892">
        <v>6.9</v>
      </c>
      <c r="J104" s="1891">
        <v>980</v>
      </c>
      <c r="K104" s="1892">
        <v>6.8</v>
      </c>
      <c r="L104" s="1891">
        <v>1000</v>
      </c>
      <c r="M104" s="1892">
        <v>6.9</v>
      </c>
      <c r="N104" s="1891">
        <v>980</v>
      </c>
      <c r="O104" s="1892">
        <v>6.8</v>
      </c>
      <c r="P104" s="1889">
        <v>942</v>
      </c>
      <c r="Q104" s="1890">
        <v>6.6</v>
      </c>
      <c r="R104" s="1889">
        <v>922</v>
      </c>
      <c r="S104" s="1890">
        <v>6.5</v>
      </c>
      <c r="T104" s="1893">
        <v>1002</v>
      </c>
      <c r="U104" s="1799">
        <v>6.9</v>
      </c>
      <c r="V104" s="1893">
        <v>982</v>
      </c>
      <c r="W104" s="1799">
        <v>6.8</v>
      </c>
      <c r="X104" s="1891">
        <v>1042</v>
      </c>
      <c r="Y104" s="1892">
        <v>7.1</v>
      </c>
      <c r="Z104" s="1891">
        <v>1022</v>
      </c>
      <c r="AA104" s="1892">
        <v>7</v>
      </c>
      <c r="AB104" s="1891">
        <v>1042</v>
      </c>
      <c r="AC104" s="1892">
        <v>7.1</v>
      </c>
      <c r="AD104" s="1891">
        <v>1022</v>
      </c>
      <c r="AE104" s="1892">
        <v>7</v>
      </c>
      <c r="AF104" s="1858" t="s">
        <v>537</v>
      </c>
      <c r="AG104" s="1858" t="s">
        <v>537</v>
      </c>
      <c r="AH104" s="1858" t="s">
        <v>584</v>
      </c>
      <c r="AI104" s="1858" t="s">
        <v>584</v>
      </c>
      <c r="AJ104" s="1884" t="s">
        <v>585</v>
      </c>
      <c r="AK104" s="1885" t="s">
        <v>48</v>
      </c>
    </row>
    <row r="105" s="1821" customFormat="1" ht="44" customHeight="1" spans="1:37">
      <c r="A105" s="1887"/>
      <c r="B105" s="1888"/>
      <c r="C105" s="1863" t="s">
        <v>592</v>
      </c>
      <c r="D105" s="1889">
        <v>900</v>
      </c>
      <c r="E105" s="1890">
        <v>6.4</v>
      </c>
      <c r="F105" s="1889">
        <v>880</v>
      </c>
      <c r="G105" s="1890">
        <v>6.3</v>
      </c>
      <c r="H105" s="1891">
        <v>1000</v>
      </c>
      <c r="I105" s="1892">
        <v>6.9</v>
      </c>
      <c r="J105" s="1891">
        <v>980</v>
      </c>
      <c r="K105" s="1892">
        <v>6.8</v>
      </c>
      <c r="L105" s="1891">
        <v>1000</v>
      </c>
      <c r="M105" s="1892">
        <v>6.9</v>
      </c>
      <c r="N105" s="1891">
        <v>980</v>
      </c>
      <c r="O105" s="1892">
        <v>6.8</v>
      </c>
      <c r="P105" s="1889">
        <v>942</v>
      </c>
      <c r="Q105" s="1890">
        <v>6.6</v>
      </c>
      <c r="R105" s="1889">
        <v>922</v>
      </c>
      <c r="S105" s="1890">
        <v>6.5</v>
      </c>
      <c r="T105" s="1893">
        <v>1002</v>
      </c>
      <c r="U105" s="1799">
        <v>6.9</v>
      </c>
      <c r="V105" s="1893">
        <v>982</v>
      </c>
      <c r="W105" s="1799">
        <v>6.8</v>
      </c>
      <c r="X105" s="1891">
        <v>1042</v>
      </c>
      <c r="Y105" s="1892">
        <v>7.1</v>
      </c>
      <c r="Z105" s="1891">
        <v>1022</v>
      </c>
      <c r="AA105" s="1892">
        <v>7</v>
      </c>
      <c r="AB105" s="1891">
        <v>1042</v>
      </c>
      <c r="AC105" s="1892">
        <v>7.1</v>
      </c>
      <c r="AD105" s="1891">
        <v>1022</v>
      </c>
      <c r="AE105" s="1892">
        <v>7</v>
      </c>
      <c r="AF105" s="1858" t="s">
        <v>537</v>
      </c>
      <c r="AG105" s="1858" t="s">
        <v>537</v>
      </c>
      <c r="AH105" s="1858" t="s">
        <v>584</v>
      </c>
      <c r="AI105" s="1858" t="s">
        <v>584</v>
      </c>
      <c r="AJ105" s="1884" t="s">
        <v>585</v>
      </c>
      <c r="AK105" s="1885" t="s">
        <v>48</v>
      </c>
    </row>
    <row r="106" s="1821" customFormat="1" ht="44" customHeight="1" spans="1:37">
      <c r="A106" s="1887"/>
      <c r="B106" s="1888"/>
      <c r="C106" s="1863" t="s">
        <v>593</v>
      </c>
      <c r="D106" s="1889">
        <v>900</v>
      </c>
      <c r="E106" s="1890">
        <v>6.4</v>
      </c>
      <c r="F106" s="1889">
        <v>880</v>
      </c>
      <c r="G106" s="1890">
        <v>6.3</v>
      </c>
      <c r="H106" s="1891">
        <v>1000</v>
      </c>
      <c r="I106" s="1892">
        <v>6.9</v>
      </c>
      <c r="J106" s="1891">
        <v>980</v>
      </c>
      <c r="K106" s="1892">
        <v>6.8</v>
      </c>
      <c r="L106" s="1891">
        <v>1000</v>
      </c>
      <c r="M106" s="1892">
        <v>6.9</v>
      </c>
      <c r="N106" s="1891">
        <v>980</v>
      </c>
      <c r="O106" s="1892">
        <v>6.8</v>
      </c>
      <c r="P106" s="1889">
        <v>942</v>
      </c>
      <c r="Q106" s="1890">
        <v>6.6</v>
      </c>
      <c r="R106" s="1889">
        <v>922</v>
      </c>
      <c r="S106" s="1890">
        <v>6.5</v>
      </c>
      <c r="T106" s="1893">
        <v>1002</v>
      </c>
      <c r="U106" s="1799">
        <v>6.9</v>
      </c>
      <c r="V106" s="1893">
        <v>982</v>
      </c>
      <c r="W106" s="1799">
        <v>6.8</v>
      </c>
      <c r="X106" s="1891">
        <v>1042</v>
      </c>
      <c r="Y106" s="1892">
        <v>7.1</v>
      </c>
      <c r="Z106" s="1891">
        <v>1022</v>
      </c>
      <c r="AA106" s="1892">
        <v>7</v>
      </c>
      <c r="AB106" s="1891">
        <v>1042</v>
      </c>
      <c r="AC106" s="1892">
        <v>7.1</v>
      </c>
      <c r="AD106" s="1891">
        <v>1022</v>
      </c>
      <c r="AE106" s="1892">
        <v>7</v>
      </c>
      <c r="AF106" s="1858" t="s">
        <v>537</v>
      </c>
      <c r="AG106" s="1858" t="s">
        <v>537</v>
      </c>
      <c r="AH106" s="1858" t="s">
        <v>584</v>
      </c>
      <c r="AI106" s="1858" t="s">
        <v>584</v>
      </c>
      <c r="AJ106" s="1884" t="s">
        <v>585</v>
      </c>
      <c r="AK106" s="1885" t="s">
        <v>48</v>
      </c>
    </row>
    <row r="107" s="1821" customFormat="1" ht="44" customHeight="1" spans="1:37">
      <c r="A107" s="1887"/>
      <c r="B107" s="1888"/>
      <c r="C107" s="1863" t="s">
        <v>594</v>
      </c>
      <c r="D107" s="1889">
        <v>880</v>
      </c>
      <c r="E107" s="1890">
        <v>6.3</v>
      </c>
      <c r="F107" s="1889">
        <v>860</v>
      </c>
      <c r="G107" s="1890">
        <v>6.2</v>
      </c>
      <c r="H107" s="1891">
        <v>980</v>
      </c>
      <c r="I107" s="1892">
        <v>6.8</v>
      </c>
      <c r="J107" s="1891">
        <v>960</v>
      </c>
      <c r="K107" s="1892">
        <v>6.7</v>
      </c>
      <c r="L107" s="1891">
        <v>980</v>
      </c>
      <c r="M107" s="1892">
        <v>6.8</v>
      </c>
      <c r="N107" s="1891">
        <v>960</v>
      </c>
      <c r="O107" s="1892">
        <v>6.7</v>
      </c>
      <c r="P107" s="1889">
        <v>922</v>
      </c>
      <c r="Q107" s="1890">
        <v>6.5</v>
      </c>
      <c r="R107" s="1889">
        <v>902</v>
      </c>
      <c r="S107" s="1890">
        <v>6.4</v>
      </c>
      <c r="T107" s="1893">
        <v>982</v>
      </c>
      <c r="U107" s="1799">
        <v>6.8</v>
      </c>
      <c r="V107" s="1893">
        <v>962</v>
      </c>
      <c r="W107" s="1799">
        <v>6.7</v>
      </c>
      <c r="X107" s="1891">
        <v>1022</v>
      </c>
      <c r="Y107" s="1892">
        <v>7</v>
      </c>
      <c r="Z107" s="1891">
        <v>1002</v>
      </c>
      <c r="AA107" s="1892">
        <v>6.9</v>
      </c>
      <c r="AB107" s="1891">
        <v>1022</v>
      </c>
      <c r="AC107" s="1892">
        <v>7</v>
      </c>
      <c r="AD107" s="1891">
        <v>1002</v>
      </c>
      <c r="AE107" s="1892">
        <v>6.9</v>
      </c>
      <c r="AF107" s="1858" t="s">
        <v>537</v>
      </c>
      <c r="AG107" s="1858" t="s">
        <v>537</v>
      </c>
      <c r="AH107" s="1858" t="s">
        <v>584</v>
      </c>
      <c r="AI107" s="1858" t="s">
        <v>584</v>
      </c>
      <c r="AJ107" s="1884" t="s">
        <v>585</v>
      </c>
      <c r="AK107" s="1885" t="s">
        <v>48</v>
      </c>
    </row>
    <row r="108" s="1821" customFormat="1" ht="44" customHeight="1" spans="1:37">
      <c r="A108" s="1887"/>
      <c r="B108" s="1888"/>
      <c r="C108" s="1863" t="s">
        <v>595</v>
      </c>
      <c r="D108" s="1889">
        <v>860</v>
      </c>
      <c r="E108" s="1890">
        <v>6.2</v>
      </c>
      <c r="F108" s="1889">
        <v>840</v>
      </c>
      <c r="G108" s="1890">
        <v>6.1</v>
      </c>
      <c r="H108" s="1891">
        <v>960</v>
      </c>
      <c r="I108" s="1892">
        <v>6.7</v>
      </c>
      <c r="J108" s="1891">
        <v>940</v>
      </c>
      <c r="K108" s="1892">
        <v>6.6</v>
      </c>
      <c r="L108" s="1891">
        <v>960</v>
      </c>
      <c r="M108" s="1892">
        <v>6.7</v>
      </c>
      <c r="N108" s="1891">
        <v>940</v>
      </c>
      <c r="O108" s="1892">
        <v>6.6</v>
      </c>
      <c r="P108" s="1889">
        <v>902</v>
      </c>
      <c r="Q108" s="1890">
        <v>6.4</v>
      </c>
      <c r="R108" s="1889">
        <v>882</v>
      </c>
      <c r="S108" s="1890">
        <v>6.3</v>
      </c>
      <c r="T108" s="1893">
        <v>962</v>
      </c>
      <c r="U108" s="1799">
        <v>6.7</v>
      </c>
      <c r="V108" s="1893">
        <v>942</v>
      </c>
      <c r="W108" s="1799">
        <v>6.6</v>
      </c>
      <c r="X108" s="1891">
        <v>1002</v>
      </c>
      <c r="Y108" s="1892">
        <v>6.9</v>
      </c>
      <c r="Z108" s="1891">
        <v>982</v>
      </c>
      <c r="AA108" s="1892">
        <v>6.8</v>
      </c>
      <c r="AB108" s="1891">
        <v>1002</v>
      </c>
      <c r="AC108" s="1892">
        <v>6.9</v>
      </c>
      <c r="AD108" s="1891">
        <v>982</v>
      </c>
      <c r="AE108" s="1892">
        <v>6.8</v>
      </c>
      <c r="AF108" s="1858" t="s">
        <v>537</v>
      </c>
      <c r="AG108" s="1858" t="s">
        <v>537</v>
      </c>
      <c r="AH108" s="1858" t="s">
        <v>584</v>
      </c>
      <c r="AI108" s="1858" t="s">
        <v>584</v>
      </c>
      <c r="AJ108" s="1884" t="s">
        <v>585</v>
      </c>
      <c r="AK108" s="1885" t="s">
        <v>48</v>
      </c>
    </row>
    <row r="109" s="1821" customFormat="1" ht="44" customHeight="1" spans="1:37">
      <c r="A109" s="1887" t="s">
        <v>596</v>
      </c>
      <c r="B109" s="1894" t="s">
        <v>597</v>
      </c>
      <c r="C109" s="1867" t="s">
        <v>598</v>
      </c>
      <c r="D109" s="1881">
        <v>1151</v>
      </c>
      <c r="E109" s="1882">
        <v>7.8</v>
      </c>
      <c r="F109" s="1881">
        <v>1131</v>
      </c>
      <c r="G109" s="1882">
        <v>7.7</v>
      </c>
      <c r="H109" s="1881">
        <v>1251</v>
      </c>
      <c r="I109" s="1882">
        <v>8.3</v>
      </c>
      <c r="J109" s="1881">
        <v>1231</v>
      </c>
      <c r="K109" s="1882">
        <v>8.2</v>
      </c>
      <c r="L109" s="1881">
        <v>1251</v>
      </c>
      <c r="M109" s="1882">
        <v>8.3</v>
      </c>
      <c r="N109" s="1881">
        <v>1231</v>
      </c>
      <c r="O109" s="1882">
        <v>8.2</v>
      </c>
      <c r="P109" s="1881">
        <v>1193</v>
      </c>
      <c r="Q109" s="1882">
        <v>8.1</v>
      </c>
      <c r="R109" s="1881">
        <v>1173</v>
      </c>
      <c r="S109" s="1882">
        <v>8</v>
      </c>
      <c r="T109" s="1883">
        <v>1253</v>
      </c>
      <c r="U109" s="1792">
        <v>8.4</v>
      </c>
      <c r="V109" s="1883">
        <v>1233</v>
      </c>
      <c r="W109" s="1792">
        <v>8.3</v>
      </c>
      <c r="X109" s="1881">
        <v>1293</v>
      </c>
      <c r="Y109" s="1882">
        <v>8.6</v>
      </c>
      <c r="Z109" s="1881">
        <v>1273</v>
      </c>
      <c r="AA109" s="1882">
        <v>8.5</v>
      </c>
      <c r="AB109" s="1881">
        <v>1293</v>
      </c>
      <c r="AC109" s="1882">
        <v>8.6</v>
      </c>
      <c r="AD109" s="1881">
        <v>1273</v>
      </c>
      <c r="AE109" s="1882">
        <v>8.5</v>
      </c>
      <c r="AF109" s="1858" t="s">
        <v>533</v>
      </c>
      <c r="AG109" s="1858" t="s">
        <v>577</v>
      </c>
      <c r="AH109" s="1858" t="s">
        <v>533</v>
      </c>
      <c r="AI109" s="1858" t="s">
        <v>533</v>
      </c>
      <c r="AJ109" s="1884" t="s">
        <v>599</v>
      </c>
      <c r="AK109" s="1885" t="s">
        <v>48</v>
      </c>
    </row>
    <row r="110" s="1821" customFormat="1" ht="44" customHeight="1" spans="1:37">
      <c r="A110" s="1887"/>
      <c r="B110" s="1894"/>
      <c r="C110" s="1867" t="s">
        <v>600</v>
      </c>
      <c r="D110" s="1881">
        <v>1010</v>
      </c>
      <c r="E110" s="1882">
        <v>7.1</v>
      </c>
      <c r="F110" s="1881">
        <v>990</v>
      </c>
      <c r="G110" s="1882">
        <v>7</v>
      </c>
      <c r="H110" s="1881">
        <v>1110</v>
      </c>
      <c r="I110" s="1882">
        <v>7.6</v>
      </c>
      <c r="J110" s="1881">
        <v>1090</v>
      </c>
      <c r="K110" s="1882">
        <v>7.5</v>
      </c>
      <c r="L110" s="1881">
        <v>1110</v>
      </c>
      <c r="M110" s="1882">
        <v>7.6</v>
      </c>
      <c r="N110" s="1881">
        <v>1090</v>
      </c>
      <c r="O110" s="1882">
        <v>7.5</v>
      </c>
      <c r="P110" s="1881">
        <v>1051</v>
      </c>
      <c r="Q110" s="1882">
        <v>7.3</v>
      </c>
      <c r="R110" s="1881">
        <v>1031</v>
      </c>
      <c r="S110" s="1882">
        <v>7.2</v>
      </c>
      <c r="T110" s="1883">
        <v>1111</v>
      </c>
      <c r="U110" s="1792">
        <v>7.6</v>
      </c>
      <c r="V110" s="1883">
        <v>1091</v>
      </c>
      <c r="W110" s="1792">
        <v>7.5</v>
      </c>
      <c r="X110" s="1881">
        <v>1151</v>
      </c>
      <c r="Y110" s="1882">
        <v>7.8</v>
      </c>
      <c r="Z110" s="1881">
        <v>1131</v>
      </c>
      <c r="AA110" s="1882">
        <v>7.7</v>
      </c>
      <c r="AB110" s="1881">
        <v>1151</v>
      </c>
      <c r="AC110" s="1882">
        <v>7.8</v>
      </c>
      <c r="AD110" s="1881">
        <v>1131</v>
      </c>
      <c r="AE110" s="1882">
        <v>7.7</v>
      </c>
      <c r="AF110" s="1858" t="s">
        <v>587</v>
      </c>
      <c r="AG110" s="1858" t="s">
        <v>601</v>
      </c>
      <c r="AH110" s="1858" t="s">
        <v>587</v>
      </c>
      <c r="AI110" s="1858" t="s">
        <v>587</v>
      </c>
      <c r="AJ110" s="1884" t="s">
        <v>602</v>
      </c>
      <c r="AK110" s="1885" t="s">
        <v>48</v>
      </c>
    </row>
    <row r="111" s="1821" customFormat="1" ht="44" customHeight="1" spans="1:37">
      <c r="A111" s="1887"/>
      <c r="B111" s="1894"/>
      <c r="C111" s="1867" t="s">
        <v>603</v>
      </c>
      <c r="D111" s="1881">
        <v>1010</v>
      </c>
      <c r="E111" s="1882">
        <v>7.1</v>
      </c>
      <c r="F111" s="1881">
        <v>990</v>
      </c>
      <c r="G111" s="1882">
        <v>7</v>
      </c>
      <c r="H111" s="1881">
        <v>1110</v>
      </c>
      <c r="I111" s="1882">
        <v>7.6</v>
      </c>
      <c r="J111" s="1881">
        <v>1090</v>
      </c>
      <c r="K111" s="1882">
        <v>7.5</v>
      </c>
      <c r="L111" s="1881">
        <v>1110</v>
      </c>
      <c r="M111" s="1882">
        <v>7.6</v>
      </c>
      <c r="N111" s="1881">
        <v>1090</v>
      </c>
      <c r="O111" s="1882">
        <v>7.5</v>
      </c>
      <c r="P111" s="1881">
        <v>1051</v>
      </c>
      <c r="Q111" s="1882">
        <v>7.3</v>
      </c>
      <c r="R111" s="1881">
        <v>1031</v>
      </c>
      <c r="S111" s="1882">
        <v>7.2</v>
      </c>
      <c r="T111" s="1883">
        <v>1111</v>
      </c>
      <c r="U111" s="1792">
        <v>7.6</v>
      </c>
      <c r="V111" s="1883">
        <v>1091</v>
      </c>
      <c r="W111" s="1792">
        <v>7.5</v>
      </c>
      <c r="X111" s="1881">
        <v>1151</v>
      </c>
      <c r="Y111" s="1882">
        <v>7.8</v>
      </c>
      <c r="Z111" s="1881">
        <v>1131</v>
      </c>
      <c r="AA111" s="1882">
        <v>7.7</v>
      </c>
      <c r="AB111" s="1881">
        <v>1151</v>
      </c>
      <c r="AC111" s="1882">
        <v>7.8</v>
      </c>
      <c r="AD111" s="1881">
        <v>1131</v>
      </c>
      <c r="AE111" s="1882">
        <v>7.7</v>
      </c>
      <c r="AF111" s="1858" t="s">
        <v>587</v>
      </c>
      <c r="AG111" s="1858" t="s">
        <v>601</v>
      </c>
      <c r="AH111" s="1858" t="s">
        <v>587</v>
      </c>
      <c r="AI111" s="1858" t="s">
        <v>587</v>
      </c>
      <c r="AJ111" s="1884" t="s">
        <v>602</v>
      </c>
      <c r="AK111" s="1885" t="s">
        <v>48</v>
      </c>
    </row>
    <row r="112" s="1821" customFormat="1" ht="44" customHeight="1" spans="1:37">
      <c r="A112" s="1887"/>
      <c r="B112" s="1894"/>
      <c r="C112" s="1867" t="s">
        <v>604</v>
      </c>
      <c r="D112" s="1881">
        <v>1070</v>
      </c>
      <c r="E112" s="1882">
        <v>7.4</v>
      </c>
      <c r="F112" s="1881">
        <v>1050</v>
      </c>
      <c r="G112" s="1882">
        <v>7.3</v>
      </c>
      <c r="H112" s="1881">
        <v>1170</v>
      </c>
      <c r="I112" s="1882">
        <v>7.9</v>
      </c>
      <c r="J112" s="1881">
        <v>1150</v>
      </c>
      <c r="K112" s="1882">
        <v>7.8</v>
      </c>
      <c r="L112" s="1881">
        <v>1170</v>
      </c>
      <c r="M112" s="1882">
        <v>7.9</v>
      </c>
      <c r="N112" s="1881">
        <v>1150</v>
      </c>
      <c r="O112" s="1882">
        <v>7.8</v>
      </c>
      <c r="P112" s="1881">
        <v>1111</v>
      </c>
      <c r="Q112" s="1882">
        <v>7.6</v>
      </c>
      <c r="R112" s="1881">
        <v>1091</v>
      </c>
      <c r="S112" s="1882">
        <v>7.5</v>
      </c>
      <c r="T112" s="1883">
        <v>1171</v>
      </c>
      <c r="U112" s="1792">
        <v>7.9</v>
      </c>
      <c r="V112" s="1883">
        <v>1151</v>
      </c>
      <c r="W112" s="1792">
        <v>7.8</v>
      </c>
      <c r="X112" s="1881">
        <v>1211</v>
      </c>
      <c r="Y112" s="1882">
        <v>8.1</v>
      </c>
      <c r="Z112" s="1881">
        <v>1191</v>
      </c>
      <c r="AA112" s="1882">
        <v>8</v>
      </c>
      <c r="AB112" s="1881">
        <v>1211</v>
      </c>
      <c r="AC112" s="1882">
        <v>8.1</v>
      </c>
      <c r="AD112" s="1881">
        <v>1191</v>
      </c>
      <c r="AE112" s="1882">
        <v>8</v>
      </c>
      <c r="AF112" s="1858" t="s">
        <v>533</v>
      </c>
      <c r="AG112" s="1858" t="s">
        <v>577</v>
      </c>
      <c r="AH112" s="1858" t="s">
        <v>533</v>
      </c>
      <c r="AI112" s="1858" t="s">
        <v>533</v>
      </c>
      <c r="AJ112" s="1884" t="s">
        <v>599</v>
      </c>
      <c r="AK112" s="1885" t="s">
        <v>48</v>
      </c>
    </row>
    <row r="113" s="1821" customFormat="1" ht="44" customHeight="1" spans="1:37">
      <c r="A113" s="1887"/>
      <c r="B113" s="1894"/>
      <c r="C113" s="1867" t="s">
        <v>605</v>
      </c>
      <c r="D113" s="1881">
        <v>1020</v>
      </c>
      <c r="E113" s="1882">
        <v>7.2</v>
      </c>
      <c r="F113" s="1881">
        <v>1000</v>
      </c>
      <c r="G113" s="1882">
        <v>7.1</v>
      </c>
      <c r="H113" s="1881">
        <v>1120</v>
      </c>
      <c r="I113" s="1882">
        <v>7.7</v>
      </c>
      <c r="J113" s="1881">
        <v>1100</v>
      </c>
      <c r="K113" s="1882">
        <v>7.6</v>
      </c>
      <c r="L113" s="1881">
        <v>1120</v>
      </c>
      <c r="M113" s="1882">
        <v>7.7</v>
      </c>
      <c r="N113" s="1881">
        <v>1100</v>
      </c>
      <c r="O113" s="1882">
        <v>7.6</v>
      </c>
      <c r="P113" s="1881">
        <v>1061</v>
      </c>
      <c r="Q113" s="1882">
        <v>7.4</v>
      </c>
      <c r="R113" s="1881">
        <v>1041</v>
      </c>
      <c r="S113" s="1882">
        <v>7.3</v>
      </c>
      <c r="T113" s="1883">
        <v>1121</v>
      </c>
      <c r="U113" s="1792">
        <v>7.7</v>
      </c>
      <c r="V113" s="1883">
        <v>1101</v>
      </c>
      <c r="W113" s="1792">
        <v>7.6</v>
      </c>
      <c r="X113" s="1881">
        <v>1161</v>
      </c>
      <c r="Y113" s="1882">
        <v>7.9</v>
      </c>
      <c r="Z113" s="1881">
        <v>1141</v>
      </c>
      <c r="AA113" s="1882">
        <v>7.8</v>
      </c>
      <c r="AB113" s="1881">
        <v>1161</v>
      </c>
      <c r="AC113" s="1882">
        <v>7.9</v>
      </c>
      <c r="AD113" s="1881">
        <v>1141</v>
      </c>
      <c r="AE113" s="1882">
        <v>7.8</v>
      </c>
      <c r="AF113" s="1858" t="s">
        <v>533</v>
      </c>
      <c r="AG113" s="1858" t="s">
        <v>577</v>
      </c>
      <c r="AH113" s="1858" t="s">
        <v>533</v>
      </c>
      <c r="AI113" s="1858" t="s">
        <v>533</v>
      </c>
      <c r="AJ113" s="1884" t="s">
        <v>599</v>
      </c>
      <c r="AK113" s="1885" t="s">
        <v>48</v>
      </c>
    </row>
    <row r="114" s="1821" customFormat="1" ht="44" customHeight="1" spans="1:37">
      <c r="A114" s="1887"/>
      <c r="B114" s="1894"/>
      <c r="C114" s="1867" t="s">
        <v>606</v>
      </c>
      <c r="D114" s="1881">
        <v>1150</v>
      </c>
      <c r="E114" s="1882">
        <v>7.8</v>
      </c>
      <c r="F114" s="1881">
        <v>1130</v>
      </c>
      <c r="G114" s="1882">
        <v>7.7</v>
      </c>
      <c r="H114" s="1881">
        <v>1250</v>
      </c>
      <c r="I114" s="1882">
        <v>8.3</v>
      </c>
      <c r="J114" s="1881">
        <v>1230</v>
      </c>
      <c r="K114" s="1882">
        <v>8.2</v>
      </c>
      <c r="L114" s="1881">
        <v>1250</v>
      </c>
      <c r="M114" s="1882">
        <v>8.3</v>
      </c>
      <c r="N114" s="1881">
        <v>1230</v>
      </c>
      <c r="O114" s="1882">
        <v>8.2</v>
      </c>
      <c r="P114" s="1881">
        <v>1191</v>
      </c>
      <c r="Q114" s="1882">
        <v>8</v>
      </c>
      <c r="R114" s="1881">
        <v>1171</v>
      </c>
      <c r="S114" s="1882">
        <v>7.9</v>
      </c>
      <c r="T114" s="1883">
        <v>1251</v>
      </c>
      <c r="U114" s="1792">
        <v>8.3</v>
      </c>
      <c r="V114" s="1883">
        <v>1231</v>
      </c>
      <c r="W114" s="1792">
        <v>8.2</v>
      </c>
      <c r="X114" s="1881">
        <v>1291</v>
      </c>
      <c r="Y114" s="1882">
        <v>8.5</v>
      </c>
      <c r="Z114" s="1881">
        <v>1271</v>
      </c>
      <c r="AA114" s="1882">
        <v>8.4</v>
      </c>
      <c r="AB114" s="1881">
        <v>1291</v>
      </c>
      <c r="AC114" s="1882">
        <v>8.5</v>
      </c>
      <c r="AD114" s="1881">
        <v>1271</v>
      </c>
      <c r="AE114" s="1882">
        <v>8.4</v>
      </c>
      <c r="AF114" s="1858" t="s">
        <v>533</v>
      </c>
      <c r="AG114" s="1858" t="s">
        <v>577</v>
      </c>
      <c r="AH114" s="1858" t="s">
        <v>533</v>
      </c>
      <c r="AI114" s="1858" t="s">
        <v>533</v>
      </c>
      <c r="AJ114" s="1884" t="s">
        <v>599</v>
      </c>
      <c r="AK114" s="1885" t="s">
        <v>48</v>
      </c>
    </row>
    <row r="115" s="1821" customFormat="1" ht="44" customHeight="1" spans="1:37">
      <c r="A115" s="1887"/>
      <c r="B115" s="1894"/>
      <c r="C115" s="1867" t="s">
        <v>607</v>
      </c>
      <c r="D115" s="1881">
        <v>1130</v>
      </c>
      <c r="E115" s="1882">
        <v>7.7</v>
      </c>
      <c r="F115" s="1881">
        <v>1110</v>
      </c>
      <c r="G115" s="1882">
        <v>7.6</v>
      </c>
      <c r="H115" s="1881">
        <v>1230</v>
      </c>
      <c r="I115" s="1882">
        <v>8.2</v>
      </c>
      <c r="J115" s="1881">
        <v>1210</v>
      </c>
      <c r="K115" s="1882">
        <v>8.1</v>
      </c>
      <c r="L115" s="1881">
        <v>1230</v>
      </c>
      <c r="M115" s="1882">
        <v>8.2</v>
      </c>
      <c r="N115" s="1881">
        <v>1210</v>
      </c>
      <c r="O115" s="1882">
        <v>8.1</v>
      </c>
      <c r="P115" s="1881">
        <v>1171</v>
      </c>
      <c r="Q115" s="1882">
        <v>7.9</v>
      </c>
      <c r="R115" s="1881">
        <v>1151</v>
      </c>
      <c r="S115" s="1882">
        <v>7.8</v>
      </c>
      <c r="T115" s="1883">
        <v>1231</v>
      </c>
      <c r="U115" s="1792">
        <v>8.2</v>
      </c>
      <c r="V115" s="1883">
        <v>1211</v>
      </c>
      <c r="W115" s="1792">
        <v>8.1</v>
      </c>
      <c r="X115" s="1881">
        <v>1271</v>
      </c>
      <c r="Y115" s="1882">
        <v>8.4</v>
      </c>
      <c r="Z115" s="1881">
        <v>1251</v>
      </c>
      <c r="AA115" s="1882">
        <v>8.3</v>
      </c>
      <c r="AB115" s="1881">
        <v>1271</v>
      </c>
      <c r="AC115" s="1882">
        <v>8.4</v>
      </c>
      <c r="AD115" s="1881">
        <v>1251</v>
      </c>
      <c r="AE115" s="1882">
        <v>8.3</v>
      </c>
      <c r="AF115" s="1858" t="s">
        <v>533</v>
      </c>
      <c r="AG115" s="1858" t="s">
        <v>577</v>
      </c>
      <c r="AH115" s="1858" t="s">
        <v>533</v>
      </c>
      <c r="AI115" s="1858" t="s">
        <v>533</v>
      </c>
      <c r="AJ115" s="1884" t="s">
        <v>599</v>
      </c>
      <c r="AK115" s="1885" t="s">
        <v>48</v>
      </c>
    </row>
    <row r="116" s="1821" customFormat="1" ht="44" customHeight="1" spans="1:37">
      <c r="A116" s="1887"/>
      <c r="B116" s="1894"/>
      <c r="C116" s="1867" t="s">
        <v>608</v>
      </c>
      <c r="D116" s="1881">
        <v>1151</v>
      </c>
      <c r="E116" s="1882">
        <v>7.8</v>
      </c>
      <c r="F116" s="1881">
        <v>1131</v>
      </c>
      <c r="G116" s="1882">
        <v>7.7</v>
      </c>
      <c r="H116" s="1881">
        <v>1251</v>
      </c>
      <c r="I116" s="1882">
        <v>8.3</v>
      </c>
      <c r="J116" s="1881">
        <v>1231</v>
      </c>
      <c r="K116" s="1882">
        <v>8.2</v>
      </c>
      <c r="L116" s="1881">
        <v>1251</v>
      </c>
      <c r="M116" s="1882">
        <v>8.3</v>
      </c>
      <c r="N116" s="1881">
        <v>1231</v>
      </c>
      <c r="O116" s="1882">
        <v>8.2</v>
      </c>
      <c r="P116" s="1881">
        <v>1193</v>
      </c>
      <c r="Q116" s="1882">
        <v>8.1</v>
      </c>
      <c r="R116" s="1881">
        <v>1173</v>
      </c>
      <c r="S116" s="1882">
        <v>8</v>
      </c>
      <c r="T116" s="1883">
        <v>1253</v>
      </c>
      <c r="U116" s="1792">
        <v>8.4</v>
      </c>
      <c r="V116" s="1883">
        <v>1233</v>
      </c>
      <c r="W116" s="1792">
        <v>8.3</v>
      </c>
      <c r="X116" s="1881">
        <v>1293</v>
      </c>
      <c r="Y116" s="1882">
        <v>8.6</v>
      </c>
      <c r="Z116" s="1881">
        <v>1273</v>
      </c>
      <c r="AA116" s="1882">
        <v>8.5</v>
      </c>
      <c r="AB116" s="1881">
        <v>1293</v>
      </c>
      <c r="AC116" s="1882">
        <v>8.6</v>
      </c>
      <c r="AD116" s="1881">
        <v>1273</v>
      </c>
      <c r="AE116" s="1882">
        <v>8.5</v>
      </c>
      <c r="AF116" s="1858" t="s">
        <v>533</v>
      </c>
      <c r="AG116" s="1858" t="s">
        <v>577</v>
      </c>
      <c r="AH116" s="1858" t="s">
        <v>533</v>
      </c>
      <c r="AI116" s="1858" t="s">
        <v>533</v>
      </c>
      <c r="AJ116" s="1884" t="s">
        <v>599</v>
      </c>
      <c r="AK116" s="1885" t="s">
        <v>48</v>
      </c>
    </row>
    <row r="117" s="1821" customFormat="1" ht="44" customHeight="1" spans="1:37">
      <c r="A117" s="1887" t="s">
        <v>609</v>
      </c>
      <c r="B117" s="1895" t="s">
        <v>610</v>
      </c>
      <c r="C117" s="1863" t="s">
        <v>545</v>
      </c>
      <c r="D117" s="1896">
        <v>964</v>
      </c>
      <c r="E117" s="1897">
        <v>6.9</v>
      </c>
      <c r="F117" s="1896">
        <v>944</v>
      </c>
      <c r="G117" s="1897">
        <v>6.8</v>
      </c>
      <c r="H117" s="1893">
        <v>1052</v>
      </c>
      <c r="I117" s="1799">
        <v>7.4</v>
      </c>
      <c r="J117" s="1893">
        <v>1032</v>
      </c>
      <c r="K117" s="1799">
        <v>7.3</v>
      </c>
      <c r="L117" s="1893">
        <v>1052</v>
      </c>
      <c r="M117" s="1799">
        <v>7.4</v>
      </c>
      <c r="N117" s="1893">
        <v>1032</v>
      </c>
      <c r="O117" s="1799">
        <v>7.3</v>
      </c>
      <c r="P117" s="1893">
        <v>1010</v>
      </c>
      <c r="Q117" s="1799">
        <v>7.1</v>
      </c>
      <c r="R117" s="1893">
        <v>990</v>
      </c>
      <c r="S117" s="1799">
        <v>7</v>
      </c>
      <c r="T117" s="1893">
        <v>1070</v>
      </c>
      <c r="U117" s="1799">
        <v>7.4</v>
      </c>
      <c r="V117" s="1893">
        <v>1050</v>
      </c>
      <c r="W117" s="1799">
        <v>7.3</v>
      </c>
      <c r="X117" s="1893">
        <v>1091</v>
      </c>
      <c r="Y117" s="1799">
        <v>7.6</v>
      </c>
      <c r="Z117" s="1893">
        <v>1071</v>
      </c>
      <c r="AA117" s="1799">
        <v>7.5</v>
      </c>
      <c r="AB117" s="1893">
        <v>1110</v>
      </c>
      <c r="AC117" s="1799">
        <v>7.6</v>
      </c>
      <c r="AD117" s="1893">
        <v>1090</v>
      </c>
      <c r="AE117" s="1799">
        <v>7.5</v>
      </c>
      <c r="AF117" s="1858" t="s">
        <v>611</v>
      </c>
      <c r="AG117" s="1858" t="s">
        <v>611</v>
      </c>
      <c r="AH117" s="1858" t="s">
        <v>612</v>
      </c>
      <c r="AI117" s="1858" t="s">
        <v>612</v>
      </c>
      <c r="AJ117" s="1884" t="s">
        <v>613</v>
      </c>
      <c r="AK117" s="1885" t="s">
        <v>48</v>
      </c>
    </row>
    <row r="118" s="1821" customFormat="1" ht="44" customHeight="1" spans="1:37">
      <c r="A118" s="1887"/>
      <c r="B118" s="1895"/>
      <c r="C118" s="1898" t="s">
        <v>551</v>
      </c>
      <c r="D118" s="1896">
        <v>914</v>
      </c>
      <c r="E118" s="1897">
        <v>6.6</v>
      </c>
      <c r="F118" s="1896">
        <v>894</v>
      </c>
      <c r="G118" s="1897">
        <v>6.5</v>
      </c>
      <c r="H118" s="1893">
        <v>1002</v>
      </c>
      <c r="I118" s="1799">
        <v>7.1</v>
      </c>
      <c r="J118" s="1893">
        <v>982</v>
      </c>
      <c r="K118" s="1799">
        <v>7</v>
      </c>
      <c r="L118" s="1893">
        <v>1002</v>
      </c>
      <c r="M118" s="1799">
        <v>7.1</v>
      </c>
      <c r="N118" s="1893">
        <v>982</v>
      </c>
      <c r="O118" s="1799">
        <v>7</v>
      </c>
      <c r="P118" s="1893">
        <v>960</v>
      </c>
      <c r="Q118" s="1799">
        <v>6.8</v>
      </c>
      <c r="R118" s="1893">
        <v>940</v>
      </c>
      <c r="S118" s="1799">
        <v>6.7</v>
      </c>
      <c r="T118" s="1893">
        <v>1020</v>
      </c>
      <c r="U118" s="1799">
        <v>7.1</v>
      </c>
      <c r="V118" s="1893">
        <v>1000</v>
      </c>
      <c r="W118" s="1799">
        <v>7</v>
      </c>
      <c r="X118" s="1893">
        <v>1041</v>
      </c>
      <c r="Y118" s="1799">
        <v>7.3</v>
      </c>
      <c r="Z118" s="1893">
        <v>1021</v>
      </c>
      <c r="AA118" s="1799">
        <v>7.2</v>
      </c>
      <c r="AB118" s="1893">
        <v>1060</v>
      </c>
      <c r="AC118" s="1799">
        <v>7.3</v>
      </c>
      <c r="AD118" s="1893">
        <v>1040</v>
      </c>
      <c r="AE118" s="1799">
        <v>7.2</v>
      </c>
      <c r="AF118" s="1858" t="s">
        <v>611</v>
      </c>
      <c r="AG118" s="1858" t="s">
        <v>611</v>
      </c>
      <c r="AH118" s="1858" t="s">
        <v>612</v>
      </c>
      <c r="AI118" s="1858" t="s">
        <v>612</v>
      </c>
      <c r="AJ118" s="1884" t="s">
        <v>613</v>
      </c>
      <c r="AK118" s="1885" t="s">
        <v>48</v>
      </c>
    </row>
    <row r="119" s="1821" customFormat="1" ht="44" customHeight="1" spans="1:37">
      <c r="A119" s="1887"/>
      <c r="B119" s="1895"/>
      <c r="C119" s="1863" t="s">
        <v>556</v>
      </c>
      <c r="D119" s="1896">
        <v>924</v>
      </c>
      <c r="E119" s="1897">
        <v>6.7</v>
      </c>
      <c r="F119" s="1896">
        <v>904</v>
      </c>
      <c r="G119" s="1897">
        <v>6.6</v>
      </c>
      <c r="H119" s="1893">
        <v>1012</v>
      </c>
      <c r="I119" s="1799">
        <v>7.2</v>
      </c>
      <c r="J119" s="1893">
        <v>992</v>
      </c>
      <c r="K119" s="1799">
        <v>7.1</v>
      </c>
      <c r="L119" s="1893">
        <v>1012</v>
      </c>
      <c r="M119" s="1799">
        <v>7.2</v>
      </c>
      <c r="N119" s="1893">
        <v>992</v>
      </c>
      <c r="O119" s="1799">
        <v>7.1</v>
      </c>
      <c r="P119" s="1893">
        <v>970</v>
      </c>
      <c r="Q119" s="1799">
        <v>6.9</v>
      </c>
      <c r="R119" s="1893">
        <v>950</v>
      </c>
      <c r="S119" s="1799">
        <v>6.8</v>
      </c>
      <c r="T119" s="1893">
        <v>1030</v>
      </c>
      <c r="U119" s="1799">
        <v>7.2</v>
      </c>
      <c r="V119" s="1893">
        <v>1010</v>
      </c>
      <c r="W119" s="1799">
        <v>7.1</v>
      </c>
      <c r="X119" s="1893">
        <v>1051</v>
      </c>
      <c r="Y119" s="1799">
        <v>7.4</v>
      </c>
      <c r="Z119" s="1893">
        <v>1031</v>
      </c>
      <c r="AA119" s="1799">
        <v>7.3</v>
      </c>
      <c r="AB119" s="1893">
        <v>1070</v>
      </c>
      <c r="AC119" s="1799">
        <v>7.4</v>
      </c>
      <c r="AD119" s="1893">
        <v>1050</v>
      </c>
      <c r="AE119" s="1799">
        <v>7.3</v>
      </c>
      <c r="AF119" s="1858" t="s">
        <v>611</v>
      </c>
      <c r="AG119" s="1858" t="s">
        <v>611</v>
      </c>
      <c r="AH119" s="1858" t="s">
        <v>612</v>
      </c>
      <c r="AI119" s="1858" t="s">
        <v>612</v>
      </c>
      <c r="AJ119" s="1884" t="s">
        <v>613</v>
      </c>
      <c r="AK119" s="1885" t="s">
        <v>48</v>
      </c>
    </row>
    <row r="120" s="1821" customFormat="1" ht="44" customHeight="1" spans="1:37">
      <c r="A120" s="1887"/>
      <c r="B120" s="1895"/>
      <c r="C120" s="1863" t="s">
        <v>557</v>
      </c>
      <c r="D120" s="1896">
        <v>984</v>
      </c>
      <c r="E120" s="1897">
        <v>7</v>
      </c>
      <c r="F120" s="1896">
        <v>964</v>
      </c>
      <c r="G120" s="1897">
        <v>6.9</v>
      </c>
      <c r="H120" s="1893">
        <v>1072</v>
      </c>
      <c r="I120" s="1799">
        <v>7.5</v>
      </c>
      <c r="J120" s="1893">
        <v>1052</v>
      </c>
      <c r="K120" s="1799">
        <v>7.4</v>
      </c>
      <c r="L120" s="1893">
        <v>1072</v>
      </c>
      <c r="M120" s="1799">
        <v>7.5</v>
      </c>
      <c r="N120" s="1893">
        <v>1052</v>
      </c>
      <c r="O120" s="1799">
        <v>7.4</v>
      </c>
      <c r="P120" s="1893">
        <v>1030</v>
      </c>
      <c r="Q120" s="1799">
        <v>7.2</v>
      </c>
      <c r="R120" s="1893">
        <v>1010</v>
      </c>
      <c r="S120" s="1799">
        <v>7.1</v>
      </c>
      <c r="T120" s="1893">
        <v>1090</v>
      </c>
      <c r="U120" s="1799">
        <v>7.5</v>
      </c>
      <c r="V120" s="1893">
        <v>1070</v>
      </c>
      <c r="W120" s="1799">
        <v>7.4</v>
      </c>
      <c r="X120" s="1893">
        <v>1111</v>
      </c>
      <c r="Y120" s="1799">
        <v>7.7</v>
      </c>
      <c r="Z120" s="1893">
        <v>1091</v>
      </c>
      <c r="AA120" s="1799">
        <v>7.6</v>
      </c>
      <c r="AB120" s="1893">
        <v>1130</v>
      </c>
      <c r="AC120" s="1799">
        <v>7.7</v>
      </c>
      <c r="AD120" s="1893">
        <v>1110</v>
      </c>
      <c r="AE120" s="1799">
        <v>7.6</v>
      </c>
      <c r="AF120" s="1858" t="s">
        <v>611</v>
      </c>
      <c r="AG120" s="1858" t="s">
        <v>611</v>
      </c>
      <c r="AH120" s="1858" t="s">
        <v>612</v>
      </c>
      <c r="AI120" s="1858" t="s">
        <v>612</v>
      </c>
      <c r="AJ120" s="1884" t="s">
        <v>613</v>
      </c>
      <c r="AK120" s="1885" t="s">
        <v>48</v>
      </c>
    </row>
    <row r="121" s="1821" customFormat="1" ht="44" customHeight="1" spans="1:37">
      <c r="A121" s="1887"/>
      <c r="B121" s="1895"/>
      <c r="C121" s="1863" t="s">
        <v>558</v>
      </c>
      <c r="D121" s="1896">
        <v>944</v>
      </c>
      <c r="E121" s="1897">
        <v>6.8</v>
      </c>
      <c r="F121" s="1896">
        <v>924</v>
      </c>
      <c r="G121" s="1897">
        <v>6.7</v>
      </c>
      <c r="H121" s="1893">
        <v>1032</v>
      </c>
      <c r="I121" s="1799">
        <v>7.3</v>
      </c>
      <c r="J121" s="1893">
        <v>1012</v>
      </c>
      <c r="K121" s="1799">
        <v>7.2</v>
      </c>
      <c r="L121" s="1893">
        <v>1032</v>
      </c>
      <c r="M121" s="1799">
        <v>7.3</v>
      </c>
      <c r="N121" s="1893">
        <v>1012</v>
      </c>
      <c r="O121" s="1799">
        <v>7.2</v>
      </c>
      <c r="P121" s="1893">
        <v>990</v>
      </c>
      <c r="Q121" s="1799">
        <v>7</v>
      </c>
      <c r="R121" s="1893">
        <v>970</v>
      </c>
      <c r="S121" s="1799">
        <v>6.9</v>
      </c>
      <c r="T121" s="1893">
        <v>1050</v>
      </c>
      <c r="U121" s="1799">
        <v>7.3</v>
      </c>
      <c r="V121" s="1893">
        <v>1030</v>
      </c>
      <c r="W121" s="1799">
        <v>7.2</v>
      </c>
      <c r="X121" s="1893">
        <v>1071</v>
      </c>
      <c r="Y121" s="1799">
        <v>7.5</v>
      </c>
      <c r="Z121" s="1893">
        <v>1051</v>
      </c>
      <c r="AA121" s="1799">
        <v>7.4</v>
      </c>
      <c r="AB121" s="1893">
        <v>1090</v>
      </c>
      <c r="AC121" s="1799">
        <v>7.5</v>
      </c>
      <c r="AD121" s="1893">
        <v>1070</v>
      </c>
      <c r="AE121" s="1799">
        <v>7.4</v>
      </c>
      <c r="AF121" s="1858" t="s">
        <v>611</v>
      </c>
      <c r="AG121" s="1858" t="s">
        <v>611</v>
      </c>
      <c r="AH121" s="1858" t="s">
        <v>612</v>
      </c>
      <c r="AI121" s="1858" t="s">
        <v>612</v>
      </c>
      <c r="AJ121" s="1884" t="s">
        <v>613</v>
      </c>
      <c r="AK121" s="1885" t="s">
        <v>48</v>
      </c>
    </row>
    <row r="122" s="1821" customFormat="1" ht="44" customHeight="1" spans="1:37">
      <c r="A122" s="1887"/>
      <c r="B122" s="1895"/>
      <c r="C122" s="1863" t="s">
        <v>559</v>
      </c>
      <c r="D122" s="1896">
        <v>944</v>
      </c>
      <c r="E122" s="1897">
        <v>6.8</v>
      </c>
      <c r="F122" s="1896">
        <v>924</v>
      </c>
      <c r="G122" s="1897">
        <v>6.7</v>
      </c>
      <c r="H122" s="1893">
        <v>1032</v>
      </c>
      <c r="I122" s="1799">
        <v>7.3</v>
      </c>
      <c r="J122" s="1893">
        <v>1012</v>
      </c>
      <c r="K122" s="1799">
        <v>7.2</v>
      </c>
      <c r="L122" s="1893">
        <v>1032</v>
      </c>
      <c r="M122" s="1799">
        <v>7.3</v>
      </c>
      <c r="N122" s="1893">
        <v>1012</v>
      </c>
      <c r="O122" s="1799">
        <v>7.2</v>
      </c>
      <c r="P122" s="1893">
        <v>990</v>
      </c>
      <c r="Q122" s="1799">
        <v>7</v>
      </c>
      <c r="R122" s="1893">
        <v>970</v>
      </c>
      <c r="S122" s="1799">
        <v>6.9</v>
      </c>
      <c r="T122" s="1893">
        <v>1050</v>
      </c>
      <c r="U122" s="1799">
        <v>7.3</v>
      </c>
      <c r="V122" s="1893">
        <v>1030</v>
      </c>
      <c r="W122" s="1799">
        <v>7.2</v>
      </c>
      <c r="X122" s="1893">
        <v>1071</v>
      </c>
      <c r="Y122" s="1799">
        <v>7.5</v>
      </c>
      <c r="Z122" s="1893">
        <v>1051</v>
      </c>
      <c r="AA122" s="1799">
        <v>7.4</v>
      </c>
      <c r="AB122" s="1893">
        <v>1090</v>
      </c>
      <c r="AC122" s="1799">
        <v>7.5</v>
      </c>
      <c r="AD122" s="1893">
        <v>1070</v>
      </c>
      <c r="AE122" s="1799">
        <v>7.4</v>
      </c>
      <c r="AF122" s="1858" t="s">
        <v>611</v>
      </c>
      <c r="AG122" s="1858" t="s">
        <v>611</v>
      </c>
      <c r="AH122" s="1858" t="s">
        <v>612</v>
      </c>
      <c r="AI122" s="1858" t="s">
        <v>612</v>
      </c>
      <c r="AJ122" s="1884" t="s">
        <v>613</v>
      </c>
      <c r="AK122" s="1885" t="s">
        <v>48</v>
      </c>
    </row>
    <row r="123" s="1821" customFormat="1" ht="44" customHeight="1" spans="1:37">
      <c r="A123" s="1887"/>
      <c r="B123" s="1895"/>
      <c r="C123" s="1863" t="s">
        <v>560</v>
      </c>
      <c r="D123" s="1896">
        <v>984</v>
      </c>
      <c r="E123" s="1897">
        <v>7</v>
      </c>
      <c r="F123" s="1896">
        <v>964</v>
      </c>
      <c r="G123" s="1897">
        <v>6.9</v>
      </c>
      <c r="H123" s="1893">
        <v>1072</v>
      </c>
      <c r="I123" s="1799">
        <v>7.5</v>
      </c>
      <c r="J123" s="1893">
        <v>1052</v>
      </c>
      <c r="K123" s="1799">
        <v>7.4</v>
      </c>
      <c r="L123" s="1893">
        <v>1072</v>
      </c>
      <c r="M123" s="1799">
        <v>7.5</v>
      </c>
      <c r="N123" s="1893">
        <v>1052</v>
      </c>
      <c r="O123" s="1799">
        <v>7.4</v>
      </c>
      <c r="P123" s="1893">
        <v>1030</v>
      </c>
      <c r="Q123" s="1799">
        <v>7.2</v>
      </c>
      <c r="R123" s="1893">
        <v>1010</v>
      </c>
      <c r="S123" s="1799">
        <v>7.1</v>
      </c>
      <c r="T123" s="1893">
        <v>1090</v>
      </c>
      <c r="U123" s="1799">
        <v>7.5</v>
      </c>
      <c r="V123" s="1893">
        <v>1070</v>
      </c>
      <c r="W123" s="1799">
        <v>7.4</v>
      </c>
      <c r="X123" s="1893">
        <v>1111</v>
      </c>
      <c r="Y123" s="1799">
        <v>7.7</v>
      </c>
      <c r="Z123" s="1893">
        <v>1091</v>
      </c>
      <c r="AA123" s="1799">
        <v>7.6</v>
      </c>
      <c r="AB123" s="1893">
        <v>1130</v>
      </c>
      <c r="AC123" s="1799">
        <v>7.7</v>
      </c>
      <c r="AD123" s="1893">
        <v>1110</v>
      </c>
      <c r="AE123" s="1799">
        <v>7.6</v>
      </c>
      <c r="AF123" s="1858" t="s">
        <v>611</v>
      </c>
      <c r="AG123" s="1858" t="s">
        <v>611</v>
      </c>
      <c r="AH123" s="1858" t="s">
        <v>612</v>
      </c>
      <c r="AI123" s="1858" t="s">
        <v>612</v>
      </c>
      <c r="AJ123" s="1884" t="s">
        <v>613</v>
      </c>
      <c r="AK123" s="1885" t="s">
        <v>48</v>
      </c>
    </row>
    <row r="124" s="1821" customFormat="1" ht="44" customHeight="1" spans="1:37">
      <c r="A124" s="1887"/>
      <c r="B124" s="1895"/>
      <c r="C124" s="1863" t="s">
        <v>561</v>
      </c>
      <c r="D124" s="1896">
        <v>914</v>
      </c>
      <c r="E124" s="1897">
        <v>6.6</v>
      </c>
      <c r="F124" s="1896">
        <v>894</v>
      </c>
      <c r="G124" s="1897">
        <v>6.5</v>
      </c>
      <c r="H124" s="1893">
        <v>1002</v>
      </c>
      <c r="I124" s="1799">
        <v>7.1</v>
      </c>
      <c r="J124" s="1893">
        <v>982</v>
      </c>
      <c r="K124" s="1799">
        <v>7</v>
      </c>
      <c r="L124" s="1893">
        <v>1002</v>
      </c>
      <c r="M124" s="1799">
        <v>7.1</v>
      </c>
      <c r="N124" s="1893">
        <v>982</v>
      </c>
      <c r="O124" s="1799">
        <v>7</v>
      </c>
      <c r="P124" s="1893">
        <v>960</v>
      </c>
      <c r="Q124" s="1799">
        <v>6.8</v>
      </c>
      <c r="R124" s="1893">
        <v>940</v>
      </c>
      <c r="S124" s="1799">
        <v>6.7</v>
      </c>
      <c r="T124" s="1893">
        <v>1020</v>
      </c>
      <c r="U124" s="1799">
        <v>7.1</v>
      </c>
      <c r="V124" s="1893">
        <v>1000</v>
      </c>
      <c r="W124" s="1799">
        <v>7</v>
      </c>
      <c r="X124" s="1893">
        <v>1041</v>
      </c>
      <c r="Y124" s="1799">
        <v>7.3</v>
      </c>
      <c r="Z124" s="1893">
        <v>1021</v>
      </c>
      <c r="AA124" s="1799">
        <v>7.2</v>
      </c>
      <c r="AB124" s="1893">
        <v>1060</v>
      </c>
      <c r="AC124" s="1799">
        <v>7.3</v>
      </c>
      <c r="AD124" s="1893">
        <v>1040</v>
      </c>
      <c r="AE124" s="1799">
        <v>7.2</v>
      </c>
      <c r="AF124" s="1858" t="s">
        <v>611</v>
      </c>
      <c r="AG124" s="1858" t="s">
        <v>611</v>
      </c>
      <c r="AH124" s="1858" t="s">
        <v>612</v>
      </c>
      <c r="AI124" s="1858" t="s">
        <v>612</v>
      </c>
      <c r="AJ124" s="1884" t="s">
        <v>613</v>
      </c>
      <c r="AK124" s="1885" t="s">
        <v>48</v>
      </c>
    </row>
    <row r="125" s="1821" customFormat="1" ht="44" customHeight="1" spans="1:37">
      <c r="A125" s="1887"/>
      <c r="B125" s="1895"/>
      <c r="C125" s="1863" t="s">
        <v>562</v>
      </c>
      <c r="D125" s="1896">
        <v>904</v>
      </c>
      <c r="E125" s="1897">
        <v>6.6</v>
      </c>
      <c r="F125" s="1896">
        <v>884</v>
      </c>
      <c r="G125" s="1897">
        <v>6.5</v>
      </c>
      <c r="H125" s="1893">
        <v>992</v>
      </c>
      <c r="I125" s="1799">
        <v>7.1</v>
      </c>
      <c r="J125" s="1893">
        <v>972</v>
      </c>
      <c r="K125" s="1799">
        <v>7</v>
      </c>
      <c r="L125" s="1893">
        <v>992</v>
      </c>
      <c r="M125" s="1799">
        <v>7.1</v>
      </c>
      <c r="N125" s="1893">
        <v>972</v>
      </c>
      <c r="O125" s="1799">
        <v>7</v>
      </c>
      <c r="P125" s="1893">
        <v>950</v>
      </c>
      <c r="Q125" s="1799">
        <v>6.8</v>
      </c>
      <c r="R125" s="1893">
        <v>930</v>
      </c>
      <c r="S125" s="1799">
        <v>6.7</v>
      </c>
      <c r="T125" s="1893">
        <v>1010</v>
      </c>
      <c r="U125" s="1799">
        <v>7.1</v>
      </c>
      <c r="V125" s="1893">
        <v>990</v>
      </c>
      <c r="W125" s="1799">
        <v>7</v>
      </c>
      <c r="X125" s="1893">
        <v>1031</v>
      </c>
      <c r="Y125" s="1799">
        <v>7.3</v>
      </c>
      <c r="Z125" s="1893">
        <v>1011</v>
      </c>
      <c r="AA125" s="1799">
        <v>7.2</v>
      </c>
      <c r="AB125" s="1893">
        <v>1050</v>
      </c>
      <c r="AC125" s="1799">
        <v>7.3</v>
      </c>
      <c r="AD125" s="1893">
        <v>1030</v>
      </c>
      <c r="AE125" s="1799">
        <v>7.2</v>
      </c>
      <c r="AF125" s="1858" t="s">
        <v>611</v>
      </c>
      <c r="AG125" s="1858" t="s">
        <v>611</v>
      </c>
      <c r="AH125" s="1858" t="s">
        <v>612</v>
      </c>
      <c r="AI125" s="1858" t="s">
        <v>612</v>
      </c>
      <c r="AJ125" s="1884" t="s">
        <v>613</v>
      </c>
      <c r="AK125" s="1885" t="s">
        <v>48</v>
      </c>
    </row>
    <row r="126" s="1821" customFormat="1" ht="44" customHeight="1" spans="1:37">
      <c r="A126" s="1887"/>
      <c r="B126" s="1895"/>
      <c r="C126" s="1863" t="s">
        <v>563</v>
      </c>
      <c r="D126" s="1896">
        <v>954</v>
      </c>
      <c r="E126" s="1897">
        <v>6.8</v>
      </c>
      <c r="F126" s="1896">
        <v>934</v>
      </c>
      <c r="G126" s="1897">
        <v>6.7</v>
      </c>
      <c r="H126" s="1893">
        <v>1042</v>
      </c>
      <c r="I126" s="1799">
        <v>7.3</v>
      </c>
      <c r="J126" s="1893">
        <v>1022</v>
      </c>
      <c r="K126" s="1799">
        <v>7.2</v>
      </c>
      <c r="L126" s="1893">
        <v>1042</v>
      </c>
      <c r="M126" s="1799">
        <v>7.3</v>
      </c>
      <c r="N126" s="1893">
        <v>1022</v>
      </c>
      <c r="O126" s="1799">
        <v>7.2</v>
      </c>
      <c r="P126" s="1893">
        <v>1000</v>
      </c>
      <c r="Q126" s="1799">
        <v>7</v>
      </c>
      <c r="R126" s="1893">
        <v>980</v>
      </c>
      <c r="S126" s="1799">
        <v>6.9</v>
      </c>
      <c r="T126" s="1893">
        <v>1060</v>
      </c>
      <c r="U126" s="1799">
        <v>7.3</v>
      </c>
      <c r="V126" s="1893">
        <v>1040</v>
      </c>
      <c r="W126" s="1799">
        <v>7.2</v>
      </c>
      <c r="X126" s="1893">
        <v>1081</v>
      </c>
      <c r="Y126" s="1799">
        <v>7.5</v>
      </c>
      <c r="Z126" s="1893">
        <v>1061</v>
      </c>
      <c r="AA126" s="1799">
        <v>7.4</v>
      </c>
      <c r="AB126" s="1893">
        <v>1100</v>
      </c>
      <c r="AC126" s="1799">
        <v>7.5</v>
      </c>
      <c r="AD126" s="1893">
        <v>1080</v>
      </c>
      <c r="AE126" s="1799">
        <v>7.4</v>
      </c>
      <c r="AF126" s="1858" t="s">
        <v>611</v>
      </c>
      <c r="AG126" s="1858" t="s">
        <v>611</v>
      </c>
      <c r="AH126" s="1858" t="s">
        <v>612</v>
      </c>
      <c r="AI126" s="1858" t="s">
        <v>612</v>
      </c>
      <c r="AJ126" s="1884" t="s">
        <v>613</v>
      </c>
      <c r="AK126" s="1885" t="s">
        <v>48</v>
      </c>
    </row>
    <row r="127" s="1821" customFormat="1" ht="44" customHeight="1" spans="1:37">
      <c r="A127" s="1887"/>
      <c r="B127" s="1895"/>
      <c r="C127" s="1863" t="s">
        <v>564</v>
      </c>
      <c r="D127" s="1896">
        <v>1044</v>
      </c>
      <c r="E127" s="1897">
        <v>7.3</v>
      </c>
      <c r="F127" s="1896">
        <v>1024</v>
      </c>
      <c r="G127" s="1897">
        <v>7.2</v>
      </c>
      <c r="H127" s="1893">
        <v>1132</v>
      </c>
      <c r="I127" s="1799">
        <v>7.8</v>
      </c>
      <c r="J127" s="1893">
        <v>1112</v>
      </c>
      <c r="K127" s="1799">
        <v>7.7</v>
      </c>
      <c r="L127" s="1893">
        <v>1132</v>
      </c>
      <c r="M127" s="1799">
        <v>7.8</v>
      </c>
      <c r="N127" s="1893">
        <v>1112</v>
      </c>
      <c r="O127" s="1799">
        <v>7.7</v>
      </c>
      <c r="P127" s="1893">
        <v>1090</v>
      </c>
      <c r="Q127" s="1799">
        <v>7.5</v>
      </c>
      <c r="R127" s="1893">
        <v>1070</v>
      </c>
      <c r="S127" s="1799">
        <v>7.4</v>
      </c>
      <c r="T127" s="1893">
        <v>1150</v>
      </c>
      <c r="U127" s="1799">
        <v>7.8</v>
      </c>
      <c r="V127" s="1893">
        <v>1130</v>
      </c>
      <c r="W127" s="1799">
        <v>7.7</v>
      </c>
      <c r="X127" s="1893">
        <v>1171</v>
      </c>
      <c r="Y127" s="1799">
        <v>8</v>
      </c>
      <c r="Z127" s="1893">
        <v>1151</v>
      </c>
      <c r="AA127" s="1799">
        <v>7.9</v>
      </c>
      <c r="AB127" s="1893">
        <v>1190</v>
      </c>
      <c r="AC127" s="1799">
        <v>8</v>
      </c>
      <c r="AD127" s="1893">
        <v>1170</v>
      </c>
      <c r="AE127" s="1799">
        <v>7.9</v>
      </c>
      <c r="AF127" s="1858" t="s">
        <v>611</v>
      </c>
      <c r="AG127" s="1858" t="s">
        <v>611</v>
      </c>
      <c r="AH127" s="1858" t="s">
        <v>612</v>
      </c>
      <c r="AI127" s="1858" t="s">
        <v>612</v>
      </c>
      <c r="AJ127" s="1884" t="s">
        <v>613</v>
      </c>
      <c r="AK127" s="1885" t="s">
        <v>48</v>
      </c>
    </row>
    <row r="128" s="1821" customFormat="1" ht="44" customHeight="1" spans="1:37">
      <c r="A128" s="1887"/>
      <c r="B128" s="1895"/>
      <c r="C128" s="1863" t="s">
        <v>566</v>
      </c>
      <c r="D128" s="1896">
        <v>1064</v>
      </c>
      <c r="E128" s="1897">
        <v>7.4</v>
      </c>
      <c r="F128" s="1896">
        <v>1044</v>
      </c>
      <c r="G128" s="1897">
        <v>7.3</v>
      </c>
      <c r="H128" s="1893">
        <v>1152</v>
      </c>
      <c r="I128" s="1799">
        <v>7.9</v>
      </c>
      <c r="J128" s="1893">
        <v>1132</v>
      </c>
      <c r="K128" s="1799">
        <v>7.8</v>
      </c>
      <c r="L128" s="1893">
        <v>1152</v>
      </c>
      <c r="M128" s="1799">
        <v>7.9</v>
      </c>
      <c r="N128" s="1893">
        <v>1132</v>
      </c>
      <c r="O128" s="1799">
        <v>7.8</v>
      </c>
      <c r="P128" s="1893">
        <v>1110</v>
      </c>
      <c r="Q128" s="1799">
        <v>7.6</v>
      </c>
      <c r="R128" s="1893">
        <v>1090</v>
      </c>
      <c r="S128" s="1799">
        <v>7.5</v>
      </c>
      <c r="T128" s="1893">
        <v>1170</v>
      </c>
      <c r="U128" s="1799">
        <v>7.9</v>
      </c>
      <c r="V128" s="1893">
        <v>1150</v>
      </c>
      <c r="W128" s="1799">
        <v>7.8</v>
      </c>
      <c r="X128" s="1893">
        <v>1191</v>
      </c>
      <c r="Y128" s="1799">
        <v>8.1</v>
      </c>
      <c r="Z128" s="1893">
        <v>1171</v>
      </c>
      <c r="AA128" s="1799">
        <v>8</v>
      </c>
      <c r="AB128" s="1893">
        <v>1210</v>
      </c>
      <c r="AC128" s="1799">
        <v>8.1</v>
      </c>
      <c r="AD128" s="1893">
        <v>1190</v>
      </c>
      <c r="AE128" s="1799">
        <v>8</v>
      </c>
      <c r="AF128" s="1858" t="s">
        <v>611</v>
      </c>
      <c r="AG128" s="1858" t="s">
        <v>611</v>
      </c>
      <c r="AH128" s="1858" t="s">
        <v>612</v>
      </c>
      <c r="AI128" s="1858" t="s">
        <v>612</v>
      </c>
      <c r="AJ128" s="1884" t="s">
        <v>613</v>
      </c>
      <c r="AK128" s="1885" t="s">
        <v>48</v>
      </c>
    </row>
    <row r="129" s="1821" customFormat="1" ht="44" customHeight="1" spans="1:37">
      <c r="A129" s="1887"/>
      <c r="B129" s="1895"/>
      <c r="C129" s="1863" t="s">
        <v>567</v>
      </c>
      <c r="D129" s="1896">
        <v>1124</v>
      </c>
      <c r="E129" s="1897">
        <v>7.7</v>
      </c>
      <c r="F129" s="1896">
        <v>1104</v>
      </c>
      <c r="G129" s="1897">
        <v>7.6</v>
      </c>
      <c r="H129" s="1893">
        <v>1212</v>
      </c>
      <c r="I129" s="1799">
        <v>8.2</v>
      </c>
      <c r="J129" s="1893">
        <v>1192</v>
      </c>
      <c r="K129" s="1799">
        <v>8.1</v>
      </c>
      <c r="L129" s="1893">
        <v>1212</v>
      </c>
      <c r="M129" s="1799">
        <v>8.2</v>
      </c>
      <c r="N129" s="1893">
        <v>1192</v>
      </c>
      <c r="O129" s="1799">
        <v>8.1</v>
      </c>
      <c r="P129" s="1893">
        <v>1170</v>
      </c>
      <c r="Q129" s="1799">
        <v>7.9</v>
      </c>
      <c r="R129" s="1893">
        <v>1150</v>
      </c>
      <c r="S129" s="1799">
        <v>7.8</v>
      </c>
      <c r="T129" s="1893">
        <v>1230</v>
      </c>
      <c r="U129" s="1799">
        <v>8.2</v>
      </c>
      <c r="V129" s="1893">
        <v>1210</v>
      </c>
      <c r="W129" s="1799">
        <v>8.1</v>
      </c>
      <c r="X129" s="1893">
        <v>1251</v>
      </c>
      <c r="Y129" s="1799">
        <v>8.4</v>
      </c>
      <c r="Z129" s="1893">
        <v>1231</v>
      </c>
      <c r="AA129" s="1799">
        <v>8.3</v>
      </c>
      <c r="AB129" s="1893">
        <v>1270</v>
      </c>
      <c r="AC129" s="1799">
        <v>8.4</v>
      </c>
      <c r="AD129" s="1893">
        <v>1250</v>
      </c>
      <c r="AE129" s="1799">
        <v>8.3</v>
      </c>
      <c r="AF129" s="1858" t="s">
        <v>611</v>
      </c>
      <c r="AG129" s="1858" t="s">
        <v>611</v>
      </c>
      <c r="AH129" s="1858" t="s">
        <v>612</v>
      </c>
      <c r="AI129" s="1858" t="s">
        <v>612</v>
      </c>
      <c r="AJ129" s="1884" t="s">
        <v>613</v>
      </c>
      <c r="AK129" s="1885" t="s">
        <v>48</v>
      </c>
    </row>
    <row r="130" s="1821" customFormat="1" ht="44" customHeight="1" spans="1:37">
      <c r="A130" s="1887"/>
      <c r="B130" s="1895"/>
      <c r="C130" s="1863" t="s">
        <v>568</v>
      </c>
      <c r="D130" s="1896">
        <v>904</v>
      </c>
      <c r="E130" s="1897">
        <v>6.6</v>
      </c>
      <c r="F130" s="1896">
        <v>884</v>
      </c>
      <c r="G130" s="1897">
        <v>6.5</v>
      </c>
      <c r="H130" s="1893">
        <v>992</v>
      </c>
      <c r="I130" s="1799">
        <v>7.1</v>
      </c>
      <c r="J130" s="1893">
        <v>972</v>
      </c>
      <c r="K130" s="1799">
        <v>7</v>
      </c>
      <c r="L130" s="1893">
        <v>992</v>
      </c>
      <c r="M130" s="1799">
        <v>7.1</v>
      </c>
      <c r="N130" s="1893">
        <v>972</v>
      </c>
      <c r="O130" s="1799">
        <v>7</v>
      </c>
      <c r="P130" s="1893">
        <v>950</v>
      </c>
      <c r="Q130" s="1799">
        <v>6.8</v>
      </c>
      <c r="R130" s="1893">
        <v>930</v>
      </c>
      <c r="S130" s="1799">
        <v>6.7</v>
      </c>
      <c r="T130" s="1893">
        <v>1010</v>
      </c>
      <c r="U130" s="1799">
        <v>7.1</v>
      </c>
      <c r="V130" s="1893">
        <v>990</v>
      </c>
      <c r="W130" s="1799">
        <v>7</v>
      </c>
      <c r="X130" s="1893">
        <v>1031</v>
      </c>
      <c r="Y130" s="1799">
        <v>7.3</v>
      </c>
      <c r="Z130" s="1893">
        <v>1011</v>
      </c>
      <c r="AA130" s="1799">
        <v>7.2</v>
      </c>
      <c r="AB130" s="1893">
        <v>1050</v>
      </c>
      <c r="AC130" s="1799">
        <v>7.3</v>
      </c>
      <c r="AD130" s="1893">
        <v>1030</v>
      </c>
      <c r="AE130" s="1799">
        <v>7.2</v>
      </c>
      <c r="AF130" s="1858" t="s">
        <v>611</v>
      </c>
      <c r="AG130" s="1858" t="s">
        <v>611</v>
      </c>
      <c r="AH130" s="1858" t="s">
        <v>612</v>
      </c>
      <c r="AI130" s="1858" t="s">
        <v>612</v>
      </c>
      <c r="AJ130" s="1884" t="s">
        <v>613</v>
      </c>
      <c r="AK130" s="1885" t="s">
        <v>48</v>
      </c>
    </row>
    <row r="131" s="1821" customFormat="1" ht="44" customHeight="1" spans="1:37">
      <c r="A131" s="1887" t="s">
        <v>614</v>
      </c>
      <c r="B131" s="1878" t="s">
        <v>615</v>
      </c>
      <c r="C131" s="1899" t="s">
        <v>616</v>
      </c>
      <c r="D131" s="1879">
        <v>1086</v>
      </c>
      <c r="E131" s="1880">
        <v>7.4</v>
      </c>
      <c r="F131" s="1879">
        <v>1066</v>
      </c>
      <c r="G131" s="1880">
        <v>7.3</v>
      </c>
      <c r="H131" s="1881">
        <v>1186</v>
      </c>
      <c r="I131" s="1882">
        <v>7.9</v>
      </c>
      <c r="J131" s="1881">
        <v>1166</v>
      </c>
      <c r="K131" s="1882">
        <v>7.8</v>
      </c>
      <c r="L131" s="1881">
        <v>1186</v>
      </c>
      <c r="M131" s="1882">
        <v>7.9</v>
      </c>
      <c r="N131" s="1881">
        <v>1166</v>
      </c>
      <c r="O131" s="1882">
        <v>7.8</v>
      </c>
      <c r="P131" s="1881">
        <v>1133</v>
      </c>
      <c r="Q131" s="1882">
        <v>7.7</v>
      </c>
      <c r="R131" s="1881">
        <v>1113</v>
      </c>
      <c r="S131" s="1882">
        <v>7.6</v>
      </c>
      <c r="T131" s="1883">
        <v>1193</v>
      </c>
      <c r="U131" s="1792">
        <v>8</v>
      </c>
      <c r="V131" s="1883">
        <v>1173</v>
      </c>
      <c r="W131" s="1792">
        <v>7.9</v>
      </c>
      <c r="X131" s="1881">
        <v>1233</v>
      </c>
      <c r="Y131" s="1882">
        <v>8.2</v>
      </c>
      <c r="Z131" s="1881">
        <v>1213</v>
      </c>
      <c r="AA131" s="1882">
        <v>8.1</v>
      </c>
      <c r="AB131" s="1881">
        <v>1233</v>
      </c>
      <c r="AC131" s="1882">
        <v>8.2</v>
      </c>
      <c r="AD131" s="1881">
        <v>1213</v>
      </c>
      <c r="AE131" s="1882">
        <v>8.1</v>
      </c>
      <c r="AF131" s="1858" t="s">
        <v>617</v>
      </c>
      <c r="AG131" s="1858" t="s">
        <v>617</v>
      </c>
      <c r="AH131" s="1858" t="s">
        <v>618</v>
      </c>
      <c r="AI131" s="1858" t="s">
        <v>618</v>
      </c>
      <c r="AJ131" s="1884" t="s">
        <v>619</v>
      </c>
      <c r="AK131" s="1885" t="s">
        <v>48</v>
      </c>
    </row>
    <row r="132" s="1821" customFormat="1" ht="44" customHeight="1" spans="1:37">
      <c r="A132" s="1887"/>
      <c r="B132" s="1878"/>
      <c r="C132" s="1899" t="s">
        <v>620</v>
      </c>
      <c r="D132" s="1879">
        <v>1145</v>
      </c>
      <c r="E132" s="1880">
        <v>7.7</v>
      </c>
      <c r="F132" s="1879">
        <v>1125</v>
      </c>
      <c r="G132" s="1880">
        <v>7.6</v>
      </c>
      <c r="H132" s="1881">
        <v>1245</v>
      </c>
      <c r="I132" s="1882">
        <v>8.2</v>
      </c>
      <c r="J132" s="1881">
        <v>1225</v>
      </c>
      <c r="K132" s="1882">
        <v>8.1</v>
      </c>
      <c r="L132" s="1881">
        <v>1245</v>
      </c>
      <c r="M132" s="1882">
        <v>8.2</v>
      </c>
      <c r="N132" s="1881">
        <v>1225</v>
      </c>
      <c r="O132" s="1882">
        <v>8.1</v>
      </c>
      <c r="P132" s="1881">
        <v>1191</v>
      </c>
      <c r="Q132" s="1882">
        <v>8</v>
      </c>
      <c r="R132" s="1881">
        <v>1171</v>
      </c>
      <c r="S132" s="1882">
        <v>7.9</v>
      </c>
      <c r="T132" s="1883">
        <v>1251</v>
      </c>
      <c r="U132" s="1792">
        <v>8.3</v>
      </c>
      <c r="V132" s="1883">
        <v>1231</v>
      </c>
      <c r="W132" s="1792">
        <v>8.2</v>
      </c>
      <c r="X132" s="1881">
        <v>1291</v>
      </c>
      <c r="Y132" s="1882">
        <v>8.5</v>
      </c>
      <c r="Z132" s="1881">
        <v>1271</v>
      </c>
      <c r="AA132" s="1882">
        <v>8.4</v>
      </c>
      <c r="AB132" s="1881">
        <v>1291</v>
      </c>
      <c r="AC132" s="1882">
        <v>8.5</v>
      </c>
      <c r="AD132" s="1881">
        <v>1271</v>
      </c>
      <c r="AE132" s="1882">
        <v>8.4</v>
      </c>
      <c r="AF132" s="1858" t="s">
        <v>621</v>
      </c>
      <c r="AG132" s="1858" t="s">
        <v>621</v>
      </c>
      <c r="AH132" s="1858" t="s">
        <v>547</v>
      </c>
      <c r="AI132" s="1858" t="s">
        <v>547</v>
      </c>
      <c r="AJ132" s="1884" t="s">
        <v>622</v>
      </c>
      <c r="AK132" s="1885" t="s">
        <v>48</v>
      </c>
    </row>
    <row r="133" s="1821" customFormat="1" ht="44" customHeight="1" spans="1:37">
      <c r="A133" s="1887"/>
      <c r="B133" s="1878"/>
      <c r="C133" s="1899" t="s">
        <v>623</v>
      </c>
      <c r="D133" s="1879">
        <v>1145</v>
      </c>
      <c r="E133" s="1880">
        <v>7.7</v>
      </c>
      <c r="F133" s="1879">
        <v>1125</v>
      </c>
      <c r="G133" s="1880">
        <v>7.6</v>
      </c>
      <c r="H133" s="1881">
        <v>1245</v>
      </c>
      <c r="I133" s="1882">
        <v>8.2</v>
      </c>
      <c r="J133" s="1881">
        <v>1225</v>
      </c>
      <c r="K133" s="1882">
        <v>8.1</v>
      </c>
      <c r="L133" s="1881">
        <v>1245</v>
      </c>
      <c r="M133" s="1882">
        <v>8.2</v>
      </c>
      <c r="N133" s="1881">
        <v>1225</v>
      </c>
      <c r="O133" s="1882">
        <v>8.1</v>
      </c>
      <c r="P133" s="1881">
        <v>1191</v>
      </c>
      <c r="Q133" s="1882">
        <v>8</v>
      </c>
      <c r="R133" s="1881">
        <v>1171</v>
      </c>
      <c r="S133" s="1882">
        <v>7.9</v>
      </c>
      <c r="T133" s="1883">
        <v>1251</v>
      </c>
      <c r="U133" s="1792">
        <v>8.3</v>
      </c>
      <c r="V133" s="1883">
        <v>1231</v>
      </c>
      <c r="W133" s="1792">
        <v>8.2</v>
      </c>
      <c r="X133" s="1881">
        <v>1291</v>
      </c>
      <c r="Y133" s="1882">
        <v>8.5</v>
      </c>
      <c r="Z133" s="1881">
        <v>1271</v>
      </c>
      <c r="AA133" s="1882">
        <v>8.4</v>
      </c>
      <c r="AB133" s="1881">
        <v>1291</v>
      </c>
      <c r="AC133" s="1882">
        <v>8.5</v>
      </c>
      <c r="AD133" s="1881">
        <v>1271</v>
      </c>
      <c r="AE133" s="1882">
        <v>8.4</v>
      </c>
      <c r="AF133" s="1858" t="s">
        <v>621</v>
      </c>
      <c r="AG133" s="1858" t="s">
        <v>621</v>
      </c>
      <c r="AH133" s="1858" t="s">
        <v>547</v>
      </c>
      <c r="AI133" s="1858" t="s">
        <v>547</v>
      </c>
      <c r="AJ133" s="1884" t="s">
        <v>622</v>
      </c>
      <c r="AK133" s="1885" t="s">
        <v>48</v>
      </c>
    </row>
    <row r="134" s="1821" customFormat="1" ht="44" customHeight="1" spans="1:37">
      <c r="A134" s="1887"/>
      <c r="B134" s="1878"/>
      <c r="C134" s="1899" t="s">
        <v>624</v>
      </c>
      <c r="D134" s="1879">
        <v>1035</v>
      </c>
      <c r="E134" s="1880">
        <v>7.1</v>
      </c>
      <c r="F134" s="1879">
        <v>1015</v>
      </c>
      <c r="G134" s="1880">
        <v>7</v>
      </c>
      <c r="H134" s="1881">
        <v>1135</v>
      </c>
      <c r="I134" s="1882">
        <v>7.6</v>
      </c>
      <c r="J134" s="1881">
        <v>1115</v>
      </c>
      <c r="K134" s="1882">
        <v>7.5</v>
      </c>
      <c r="L134" s="1881">
        <v>1135</v>
      </c>
      <c r="M134" s="1882">
        <v>7.6</v>
      </c>
      <c r="N134" s="1881">
        <v>1115</v>
      </c>
      <c r="O134" s="1882">
        <v>7.5</v>
      </c>
      <c r="P134" s="1881">
        <v>1081</v>
      </c>
      <c r="Q134" s="1882">
        <v>7.4</v>
      </c>
      <c r="R134" s="1881">
        <v>1061</v>
      </c>
      <c r="S134" s="1882">
        <v>7.3</v>
      </c>
      <c r="T134" s="1883">
        <v>1141</v>
      </c>
      <c r="U134" s="1792">
        <v>7.7</v>
      </c>
      <c r="V134" s="1883">
        <v>1121</v>
      </c>
      <c r="W134" s="1792">
        <v>7.6</v>
      </c>
      <c r="X134" s="1881">
        <v>1181</v>
      </c>
      <c r="Y134" s="1882">
        <v>7.9</v>
      </c>
      <c r="Z134" s="1881">
        <v>1161</v>
      </c>
      <c r="AA134" s="1882">
        <v>7.8</v>
      </c>
      <c r="AB134" s="1881">
        <v>1181</v>
      </c>
      <c r="AC134" s="1882">
        <v>7.9</v>
      </c>
      <c r="AD134" s="1881">
        <v>1161</v>
      </c>
      <c r="AE134" s="1882">
        <v>7.8</v>
      </c>
      <c r="AF134" s="1858" t="s">
        <v>621</v>
      </c>
      <c r="AG134" s="1858" t="s">
        <v>621</v>
      </c>
      <c r="AH134" s="1858" t="s">
        <v>547</v>
      </c>
      <c r="AI134" s="1858" t="s">
        <v>547</v>
      </c>
      <c r="AJ134" s="1884" t="s">
        <v>622</v>
      </c>
      <c r="AK134" s="1885" t="s">
        <v>48</v>
      </c>
    </row>
    <row r="135" s="1821" customFormat="1" ht="44" customHeight="1" spans="1:37">
      <c r="A135" s="1887"/>
      <c r="B135" s="1878"/>
      <c r="C135" s="1899" t="s">
        <v>625</v>
      </c>
      <c r="D135" s="1879">
        <v>1085</v>
      </c>
      <c r="E135" s="1880">
        <v>7.4</v>
      </c>
      <c r="F135" s="1879">
        <v>1065</v>
      </c>
      <c r="G135" s="1880">
        <v>7.3</v>
      </c>
      <c r="H135" s="1881">
        <v>1185</v>
      </c>
      <c r="I135" s="1882">
        <v>7.9</v>
      </c>
      <c r="J135" s="1881">
        <v>1165</v>
      </c>
      <c r="K135" s="1882">
        <v>7.8</v>
      </c>
      <c r="L135" s="1881">
        <v>1185</v>
      </c>
      <c r="M135" s="1882">
        <v>7.9</v>
      </c>
      <c r="N135" s="1881">
        <v>1165</v>
      </c>
      <c r="O135" s="1882">
        <v>7.8</v>
      </c>
      <c r="P135" s="1881">
        <v>1131</v>
      </c>
      <c r="Q135" s="1882">
        <v>7.7</v>
      </c>
      <c r="R135" s="1881">
        <v>1111</v>
      </c>
      <c r="S135" s="1882">
        <v>7.6</v>
      </c>
      <c r="T135" s="1883">
        <v>1191</v>
      </c>
      <c r="U135" s="1792">
        <v>8</v>
      </c>
      <c r="V135" s="1883">
        <v>1171</v>
      </c>
      <c r="W135" s="1792">
        <v>7.9</v>
      </c>
      <c r="X135" s="1881">
        <v>1231</v>
      </c>
      <c r="Y135" s="1882">
        <v>8.2</v>
      </c>
      <c r="Z135" s="1881">
        <v>1211</v>
      </c>
      <c r="AA135" s="1882">
        <v>8.1</v>
      </c>
      <c r="AB135" s="1881">
        <v>1231</v>
      </c>
      <c r="AC135" s="1882">
        <v>8.2</v>
      </c>
      <c r="AD135" s="1881">
        <v>1211</v>
      </c>
      <c r="AE135" s="1882">
        <v>8.1</v>
      </c>
      <c r="AF135" s="1858" t="s">
        <v>621</v>
      </c>
      <c r="AG135" s="1858" t="s">
        <v>621</v>
      </c>
      <c r="AH135" s="1858" t="s">
        <v>547</v>
      </c>
      <c r="AI135" s="1858" t="s">
        <v>547</v>
      </c>
      <c r="AJ135" s="1884" t="s">
        <v>622</v>
      </c>
      <c r="AK135" s="1885" t="s">
        <v>48</v>
      </c>
    </row>
    <row r="136" s="1821" customFormat="1" ht="44" customHeight="1" spans="1:37">
      <c r="A136" s="1887"/>
      <c r="B136" s="1878"/>
      <c r="C136" s="1899" t="s">
        <v>626</v>
      </c>
      <c r="D136" s="1879">
        <v>1105</v>
      </c>
      <c r="E136" s="1880">
        <v>7.5</v>
      </c>
      <c r="F136" s="1879">
        <v>1085</v>
      </c>
      <c r="G136" s="1880">
        <v>7.4</v>
      </c>
      <c r="H136" s="1881">
        <v>1205</v>
      </c>
      <c r="I136" s="1882">
        <v>8</v>
      </c>
      <c r="J136" s="1881">
        <v>1185</v>
      </c>
      <c r="K136" s="1882">
        <v>7.9</v>
      </c>
      <c r="L136" s="1881">
        <v>1205</v>
      </c>
      <c r="M136" s="1882">
        <v>8</v>
      </c>
      <c r="N136" s="1881">
        <v>1185</v>
      </c>
      <c r="O136" s="1882">
        <v>7.9</v>
      </c>
      <c r="P136" s="1881">
        <v>1151</v>
      </c>
      <c r="Q136" s="1882">
        <v>7.8</v>
      </c>
      <c r="R136" s="1881">
        <v>1131</v>
      </c>
      <c r="S136" s="1882">
        <v>7.7</v>
      </c>
      <c r="T136" s="1883">
        <v>1211</v>
      </c>
      <c r="U136" s="1792">
        <v>8.1</v>
      </c>
      <c r="V136" s="1883">
        <v>1191</v>
      </c>
      <c r="W136" s="1792">
        <v>8</v>
      </c>
      <c r="X136" s="1881">
        <v>1251</v>
      </c>
      <c r="Y136" s="1882">
        <v>8.3</v>
      </c>
      <c r="Z136" s="1881">
        <v>1231</v>
      </c>
      <c r="AA136" s="1882">
        <v>8.2</v>
      </c>
      <c r="AB136" s="1881">
        <v>1251</v>
      </c>
      <c r="AC136" s="1882">
        <v>8.3</v>
      </c>
      <c r="AD136" s="1881">
        <v>1231</v>
      </c>
      <c r="AE136" s="1882">
        <v>8.2</v>
      </c>
      <c r="AF136" s="1858" t="s">
        <v>621</v>
      </c>
      <c r="AG136" s="1858" t="s">
        <v>621</v>
      </c>
      <c r="AH136" s="1858" t="s">
        <v>547</v>
      </c>
      <c r="AI136" s="1858" t="s">
        <v>547</v>
      </c>
      <c r="AJ136" s="1884" t="s">
        <v>622</v>
      </c>
      <c r="AK136" s="1885" t="s">
        <v>48</v>
      </c>
    </row>
    <row r="137" s="1822" customFormat="1" ht="48" customHeight="1" spans="1:37">
      <c r="A137" s="1900" t="s">
        <v>627</v>
      </c>
      <c r="B137" s="1901"/>
      <c r="C137" s="1901"/>
      <c r="D137" s="1902"/>
      <c r="E137" s="1903"/>
      <c r="F137" s="1902"/>
      <c r="G137" s="1903"/>
      <c r="H137" s="1902"/>
      <c r="I137" s="1903"/>
      <c r="J137" s="1902"/>
      <c r="K137" s="1903"/>
      <c r="L137" s="1902"/>
      <c r="M137" s="1903"/>
      <c r="N137" s="1902"/>
      <c r="O137" s="1903"/>
      <c r="P137" s="1902"/>
      <c r="Q137" s="1903"/>
      <c r="R137" s="1902"/>
      <c r="S137" s="1903"/>
      <c r="T137" s="1902"/>
      <c r="U137" s="1903"/>
      <c r="V137" s="1902"/>
      <c r="W137" s="1903"/>
      <c r="X137" s="1902"/>
      <c r="Y137" s="1903"/>
      <c r="Z137" s="1902"/>
      <c r="AA137" s="1903"/>
      <c r="AB137" s="1902"/>
      <c r="AC137" s="1903"/>
      <c r="AD137" s="1902"/>
      <c r="AE137" s="1903"/>
      <c r="AF137" s="1904"/>
      <c r="AG137" s="1904"/>
      <c r="AH137" s="1904"/>
      <c r="AI137" s="1904"/>
      <c r="AJ137" s="1901"/>
      <c r="AK137" s="1905"/>
    </row>
    <row r="138" s="1822" customFormat="1" ht="213" customHeight="1" spans="1:37">
      <c r="A138" s="1906" t="s">
        <v>628</v>
      </c>
      <c r="B138" s="1907"/>
      <c r="C138" s="1907"/>
      <c r="D138" s="1908"/>
      <c r="E138" s="1909"/>
      <c r="F138" s="1908"/>
      <c r="G138" s="1909"/>
      <c r="H138" s="1908"/>
      <c r="I138" s="1909"/>
      <c r="J138" s="1908"/>
      <c r="K138" s="1909"/>
      <c r="L138" s="1908"/>
      <c r="M138" s="1909"/>
      <c r="N138" s="1908"/>
      <c r="O138" s="1909"/>
      <c r="P138" s="1908"/>
      <c r="Q138" s="1909"/>
      <c r="R138" s="1908"/>
      <c r="S138" s="1909"/>
      <c r="T138" s="1908"/>
      <c r="U138" s="1909"/>
      <c r="V138" s="1908"/>
      <c r="W138" s="1909"/>
      <c r="X138" s="1908"/>
      <c r="Y138" s="1909"/>
      <c r="Z138" s="1908"/>
      <c r="AA138" s="1909"/>
      <c r="AB138" s="1908"/>
      <c r="AC138" s="1909"/>
      <c r="AD138" s="1908"/>
      <c r="AE138" s="1909"/>
      <c r="AF138" s="1910"/>
      <c r="AG138" s="1910"/>
      <c r="AH138" s="1910"/>
      <c r="AI138" s="1910"/>
      <c r="AJ138" s="1907"/>
      <c r="AK138" s="1911"/>
    </row>
    <row r="139" s="1776" customFormat="1" ht="38" customHeight="1" spans="1:37">
      <c r="D139" s="1912"/>
      <c r="E139" s="1913"/>
      <c r="F139" s="1912"/>
      <c r="G139" s="1913"/>
      <c r="H139" s="1912"/>
      <c r="I139" s="1913"/>
      <c r="J139" s="1912"/>
      <c r="K139" s="1913"/>
      <c r="L139" s="1912"/>
      <c r="M139" s="1913"/>
      <c r="N139" s="1912"/>
      <c r="O139" s="1913"/>
      <c r="P139" s="1912"/>
      <c r="Q139" s="1913"/>
      <c r="R139" s="1912"/>
      <c r="S139" s="1913"/>
      <c r="T139" s="1912"/>
      <c r="U139" s="1913"/>
      <c r="V139" s="1912"/>
      <c r="W139" s="1913"/>
      <c r="X139" s="1912"/>
      <c r="Y139" s="1913"/>
      <c r="Z139" s="1912"/>
      <c r="AA139" s="1913"/>
      <c r="AB139" s="1912"/>
      <c r="AC139" s="1913"/>
      <c r="AD139" s="1912"/>
      <c r="AE139" s="1913"/>
      <c r="AF139" s="555"/>
      <c r="AG139" s="555"/>
      <c r="AH139" s="555"/>
      <c r="AI139" s="555"/>
    </row>
    <row r="140" s="1776" customFormat="1" ht="38" customHeight="1" spans="1:37">
      <c r="D140" s="1912"/>
      <c r="E140" s="1913"/>
      <c r="F140" s="1912"/>
      <c r="G140" s="1913"/>
      <c r="H140" s="1912"/>
      <c r="I140" s="1913"/>
      <c r="J140" s="1912"/>
      <c r="K140" s="1913"/>
      <c r="L140" s="1912"/>
      <c r="M140" s="1913"/>
      <c r="N140" s="1912"/>
      <c r="O140" s="1913"/>
      <c r="P140" s="1912"/>
      <c r="Q140" s="1913"/>
      <c r="R140" s="1912"/>
      <c r="S140" s="1913"/>
      <c r="T140" s="1912"/>
      <c r="U140" s="1913"/>
      <c r="V140" s="1912"/>
      <c r="W140" s="1913"/>
      <c r="X140" s="1912"/>
      <c r="Y140" s="1913"/>
      <c r="Z140" s="1912"/>
      <c r="AA140" s="1913"/>
      <c r="AB140" s="1912"/>
      <c r="AC140" s="1913"/>
      <c r="AD140" s="1912"/>
      <c r="AE140" s="1913"/>
      <c r="AF140" s="555"/>
      <c r="AG140" s="555"/>
      <c r="AH140" s="555"/>
      <c r="AI140" s="555"/>
    </row>
    <row r="141" s="1776" customFormat="1" ht="38" customHeight="1" spans="1:37">
      <c r="D141" s="1912"/>
      <c r="E141" s="1913"/>
      <c r="F141" s="1912"/>
      <c r="G141" s="1913"/>
      <c r="H141" s="1912"/>
      <c r="I141" s="1913"/>
      <c r="J141" s="1912"/>
      <c r="K141" s="1913"/>
      <c r="L141" s="1912"/>
      <c r="M141" s="1913"/>
      <c r="N141" s="1912"/>
      <c r="O141" s="1913"/>
      <c r="P141" s="1912"/>
      <c r="Q141" s="1913"/>
      <c r="R141" s="1912"/>
      <c r="S141" s="1913"/>
      <c r="T141" s="1912"/>
      <c r="U141" s="1913"/>
      <c r="V141" s="1912"/>
      <c r="W141" s="1913"/>
      <c r="X141" s="1912"/>
      <c r="Y141" s="1913"/>
      <c r="Z141" s="1912"/>
      <c r="AA141" s="1913"/>
      <c r="AB141" s="1912"/>
      <c r="AC141" s="1913"/>
      <c r="AD141" s="1912"/>
      <c r="AE141" s="1913"/>
      <c r="AF141" s="555"/>
      <c r="AG141" s="555"/>
      <c r="AH141" s="555"/>
      <c r="AI141" s="555"/>
    </row>
    <row r="142" s="1776" customFormat="1" ht="38" customHeight="1" spans="1:37">
      <c r="D142" s="1912"/>
      <c r="E142" s="1913"/>
      <c r="F142" s="1912"/>
      <c r="G142" s="1913"/>
      <c r="H142" s="1912"/>
      <c r="I142" s="1913"/>
      <c r="J142" s="1912"/>
      <c r="K142" s="1913"/>
      <c r="L142" s="1912"/>
      <c r="M142" s="1913"/>
      <c r="N142" s="1912"/>
      <c r="O142" s="1913"/>
      <c r="P142" s="1912"/>
      <c r="Q142" s="1913"/>
      <c r="R142" s="1912"/>
      <c r="S142" s="1913"/>
      <c r="T142" s="1912"/>
      <c r="U142" s="1913"/>
      <c r="V142" s="1912"/>
      <c r="W142" s="1913"/>
      <c r="X142" s="1912"/>
      <c r="Y142" s="1913"/>
      <c r="Z142" s="1912"/>
      <c r="AA142" s="1913"/>
      <c r="AB142" s="1912"/>
      <c r="AC142" s="1913"/>
      <c r="AD142" s="1912"/>
      <c r="AE142" s="1913"/>
      <c r="AF142" s="555"/>
      <c r="AG142" s="555"/>
      <c r="AH142" s="555"/>
      <c r="AI142" s="555"/>
    </row>
    <row r="143" s="1776" customFormat="1" ht="38" customHeight="1" spans="1:37">
      <c r="D143" s="1912"/>
      <c r="E143" s="1913"/>
      <c r="F143" s="1912"/>
      <c r="G143" s="1913"/>
      <c r="H143" s="1912"/>
      <c r="I143" s="1913"/>
      <c r="J143" s="1912"/>
      <c r="K143" s="1913"/>
      <c r="L143" s="1912"/>
      <c r="M143" s="1913"/>
      <c r="N143" s="1912"/>
      <c r="O143" s="1913"/>
      <c r="P143" s="1912"/>
      <c r="Q143" s="1913"/>
      <c r="R143" s="1912"/>
      <c r="S143" s="1913"/>
      <c r="T143" s="1912"/>
      <c r="U143" s="1913"/>
      <c r="V143" s="1912"/>
      <c r="W143" s="1913"/>
      <c r="X143" s="1912"/>
      <c r="Y143" s="1913"/>
      <c r="Z143" s="1912"/>
      <c r="AA143" s="1913"/>
      <c r="AB143" s="1912"/>
      <c r="AC143" s="1913"/>
      <c r="AD143" s="1912"/>
      <c r="AE143" s="1913"/>
      <c r="AF143" s="555"/>
      <c r="AG143" s="555"/>
      <c r="AH143" s="555"/>
      <c r="AI143" s="555"/>
    </row>
    <row r="144" s="1776" customFormat="1" ht="38" customHeight="1" spans="1:37">
      <c r="D144" s="1912"/>
      <c r="E144" s="1913"/>
      <c r="F144" s="1912"/>
      <c r="G144" s="1913"/>
      <c r="H144" s="1912"/>
      <c r="I144" s="1913"/>
      <c r="J144" s="1912"/>
      <c r="K144" s="1913"/>
      <c r="L144" s="1912"/>
      <c r="M144" s="1913"/>
      <c r="N144" s="1912"/>
      <c r="O144" s="1913"/>
      <c r="P144" s="1912"/>
      <c r="Q144" s="1913"/>
      <c r="R144" s="1912"/>
      <c r="S144" s="1913"/>
      <c r="T144" s="1912"/>
      <c r="U144" s="1913"/>
      <c r="V144" s="1912"/>
      <c r="W144" s="1913"/>
      <c r="X144" s="1912"/>
      <c r="Y144" s="1913"/>
      <c r="Z144" s="1912"/>
      <c r="AA144" s="1913"/>
      <c r="AB144" s="1912"/>
      <c r="AC144" s="1913"/>
      <c r="AD144" s="1912"/>
      <c r="AE144" s="1913"/>
      <c r="AF144" s="555"/>
      <c r="AG144" s="555"/>
      <c r="AH144" s="555"/>
      <c r="AI144" s="555"/>
    </row>
    <row r="145" s="1776" customFormat="1" ht="38" customHeight="1" spans="4:35">
      <c r="D145" s="1912"/>
      <c r="E145" s="1913"/>
      <c r="F145" s="1912"/>
      <c r="G145" s="1913"/>
      <c r="H145" s="1912"/>
      <c r="I145" s="1913"/>
      <c r="J145" s="1912"/>
      <c r="K145" s="1913"/>
      <c r="L145" s="1912"/>
      <c r="M145" s="1913"/>
      <c r="N145" s="1912"/>
      <c r="O145" s="1913"/>
      <c r="P145" s="1912"/>
      <c r="Q145" s="1913"/>
      <c r="R145" s="1912"/>
      <c r="S145" s="1913"/>
      <c r="T145" s="1912"/>
      <c r="U145" s="1913"/>
      <c r="V145" s="1912"/>
      <c r="W145" s="1913"/>
      <c r="X145" s="1912"/>
      <c r="Y145" s="1913"/>
      <c r="Z145" s="1912"/>
      <c r="AA145" s="1913"/>
      <c r="AB145" s="1912"/>
      <c r="AC145" s="1913"/>
      <c r="AD145" s="1912"/>
      <c r="AE145" s="1913"/>
      <c r="AF145" s="555"/>
      <c r="AG145" s="555"/>
      <c r="AH145" s="555"/>
      <c r="AI145" s="555"/>
    </row>
    <row r="146" s="1776" customFormat="1" ht="38" customHeight="1" spans="4:35">
      <c r="D146" s="1912"/>
      <c r="E146" s="1913"/>
      <c r="F146" s="1912"/>
      <c r="G146" s="1913"/>
      <c r="H146" s="1912"/>
      <c r="I146" s="1913"/>
      <c r="J146" s="1912"/>
      <c r="K146" s="1913"/>
      <c r="L146" s="1912"/>
      <c r="M146" s="1913"/>
      <c r="N146" s="1912"/>
      <c r="O146" s="1913"/>
      <c r="P146" s="1912"/>
      <c r="Q146" s="1913"/>
      <c r="R146" s="1912"/>
      <c r="S146" s="1913"/>
      <c r="T146" s="1912"/>
      <c r="U146" s="1913"/>
      <c r="V146" s="1912"/>
      <c r="W146" s="1913"/>
      <c r="X146" s="1912"/>
      <c r="Y146" s="1913"/>
      <c r="Z146" s="1912"/>
      <c r="AA146" s="1913"/>
      <c r="AB146" s="1912"/>
      <c r="AC146" s="1913"/>
      <c r="AD146" s="1912"/>
      <c r="AE146" s="1913"/>
      <c r="AF146" s="555"/>
      <c r="AG146" s="555"/>
      <c r="AH146" s="555"/>
      <c r="AI146" s="555"/>
    </row>
    <row r="147" s="1776" customFormat="1" ht="38" customHeight="1" spans="4:35">
      <c r="D147" s="1912"/>
      <c r="E147" s="1913"/>
      <c r="F147" s="1912"/>
      <c r="G147" s="1913"/>
      <c r="H147" s="1912"/>
      <c r="I147" s="1913"/>
      <c r="J147" s="1912"/>
      <c r="K147" s="1913"/>
      <c r="L147" s="1912"/>
      <c r="M147" s="1913"/>
      <c r="N147" s="1912"/>
      <c r="O147" s="1913"/>
      <c r="P147" s="1912"/>
      <c r="Q147" s="1913"/>
      <c r="R147" s="1912"/>
      <c r="S147" s="1913"/>
      <c r="T147" s="1912"/>
      <c r="U147" s="1913"/>
      <c r="V147" s="1912"/>
      <c r="W147" s="1913"/>
      <c r="X147" s="1912"/>
      <c r="Y147" s="1913"/>
      <c r="Z147" s="1912"/>
      <c r="AA147" s="1913"/>
      <c r="AB147" s="1912"/>
      <c r="AC147" s="1913"/>
      <c r="AD147" s="1912"/>
      <c r="AE147" s="1913"/>
      <c r="AF147" s="555"/>
      <c r="AG147" s="555"/>
      <c r="AH147" s="555"/>
      <c r="AI147" s="555"/>
    </row>
    <row r="148" s="1776" customFormat="1" ht="38" customHeight="1" spans="4:35">
      <c r="D148" s="1912"/>
      <c r="E148" s="1913"/>
      <c r="F148" s="1912"/>
      <c r="G148" s="1913"/>
      <c r="H148" s="1912"/>
      <c r="I148" s="1913"/>
      <c r="J148" s="1912"/>
      <c r="K148" s="1913"/>
      <c r="L148" s="1912"/>
      <c r="M148" s="1913"/>
      <c r="N148" s="1912"/>
      <c r="O148" s="1913"/>
      <c r="P148" s="1912"/>
      <c r="Q148" s="1913"/>
      <c r="R148" s="1912"/>
      <c r="S148" s="1913"/>
      <c r="T148" s="1912"/>
      <c r="U148" s="1913"/>
      <c r="V148" s="1912"/>
      <c r="W148" s="1913"/>
      <c r="X148" s="1912"/>
      <c r="Y148" s="1913"/>
      <c r="Z148" s="1912"/>
      <c r="AA148" s="1913"/>
      <c r="AB148" s="1912"/>
      <c r="AC148" s="1913"/>
      <c r="AD148" s="1912"/>
      <c r="AE148" s="1913"/>
      <c r="AF148" s="555"/>
      <c r="AG148" s="555"/>
      <c r="AH148" s="555"/>
      <c r="AI148" s="555"/>
    </row>
    <row r="149" s="1776" customFormat="1" ht="38" customHeight="1" spans="4:35">
      <c r="D149" s="1912"/>
      <c r="E149" s="1913"/>
      <c r="F149" s="1912"/>
      <c r="G149" s="1913"/>
      <c r="H149" s="1912"/>
      <c r="I149" s="1913"/>
      <c r="J149" s="1912"/>
      <c r="K149" s="1913"/>
      <c r="L149" s="1912"/>
      <c r="M149" s="1913"/>
      <c r="N149" s="1912"/>
      <c r="O149" s="1913"/>
      <c r="P149" s="1912"/>
      <c r="Q149" s="1913"/>
      <c r="R149" s="1912"/>
      <c r="S149" s="1913"/>
      <c r="T149" s="1912"/>
      <c r="U149" s="1913"/>
      <c r="V149" s="1912"/>
      <c r="W149" s="1913"/>
      <c r="X149" s="1912"/>
      <c r="Y149" s="1913"/>
      <c r="Z149" s="1912"/>
      <c r="AA149" s="1913"/>
      <c r="AB149" s="1912"/>
      <c r="AC149" s="1913"/>
      <c r="AD149" s="1912"/>
      <c r="AE149" s="1913"/>
      <c r="AF149" s="555"/>
      <c r="AG149" s="555"/>
      <c r="AH149" s="555"/>
      <c r="AI149" s="555"/>
    </row>
    <row r="150" s="1776" customFormat="1" ht="38" customHeight="1" spans="4:35">
      <c r="D150" s="1912"/>
      <c r="E150" s="1913"/>
      <c r="F150" s="1912"/>
      <c r="G150" s="1913"/>
      <c r="H150" s="1912"/>
      <c r="I150" s="1913"/>
      <c r="J150" s="1912"/>
      <c r="K150" s="1913"/>
      <c r="L150" s="1912"/>
      <c r="M150" s="1913"/>
      <c r="N150" s="1912"/>
      <c r="O150" s="1913"/>
      <c r="P150" s="1912"/>
      <c r="Q150" s="1913"/>
      <c r="R150" s="1912"/>
      <c r="S150" s="1913"/>
      <c r="T150" s="1912"/>
      <c r="U150" s="1913"/>
      <c r="V150" s="1912"/>
      <c r="W150" s="1913"/>
      <c r="X150" s="1912"/>
      <c r="Y150" s="1913"/>
      <c r="Z150" s="1912"/>
      <c r="AA150" s="1913"/>
      <c r="AB150" s="1912"/>
      <c r="AC150" s="1913"/>
      <c r="AD150" s="1912"/>
      <c r="AE150" s="1913"/>
      <c r="AF150" s="555"/>
      <c r="AG150" s="555"/>
      <c r="AH150" s="555"/>
      <c r="AI150" s="555"/>
    </row>
    <row r="151" s="1776" customFormat="1" ht="38" customHeight="1" spans="4:35">
      <c r="D151" s="1912"/>
      <c r="E151" s="1913"/>
      <c r="F151" s="1912"/>
      <c r="G151" s="1913"/>
      <c r="H151" s="1912"/>
      <c r="I151" s="1913"/>
      <c r="J151" s="1912"/>
      <c r="K151" s="1913"/>
      <c r="L151" s="1912"/>
      <c r="M151" s="1913"/>
      <c r="N151" s="1912"/>
      <c r="O151" s="1913"/>
      <c r="P151" s="1912"/>
      <c r="Q151" s="1913"/>
      <c r="R151" s="1912"/>
      <c r="S151" s="1913"/>
      <c r="T151" s="1912"/>
      <c r="U151" s="1913"/>
      <c r="V151" s="1912"/>
      <c r="W151" s="1913"/>
      <c r="X151" s="1912"/>
      <c r="Y151" s="1913"/>
      <c r="Z151" s="1912"/>
      <c r="AA151" s="1913"/>
      <c r="AB151" s="1912"/>
      <c r="AC151" s="1913"/>
      <c r="AD151" s="1912"/>
      <c r="AE151" s="1913"/>
      <c r="AF151" s="555"/>
      <c r="AG151" s="555"/>
      <c r="AH151" s="555"/>
      <c r="AI151" s="555"/>
    </row>
    <row r="152" s="1776" customFormat="1" ht="38" customHeight="1" spans="4:35">
      <c r="D152" s="1912"/>
      <c r="E152" s="1913"/>
      <c r="F152" s="1912"/>
      <c r="G152" s="1913"/>
      <c r="H152" s="1912"/>
      <c r="I152" s="1913"/>
      <c r="J152" s="1912"/>
      <c r="K152" s="1913"/>
      <c r="L152" s="1912"/>
      <c r="M152" s="1913"/>
      <c r="N152" s="1912"/>
      <c r="O152" s="1913"/>
      <c r="P152" s="1912"/>
      <c r="Q152" s="1913"/>
      <c r="R152" s="1912"/>
      <c r="S152" s="1913"/>
      <c r="T152" s="1912"/>
      <c r="U152" s="1913"/>
      <c r="V152" s="1912"/>
      <c r="W152" s="1913"/>
      <c r="X152" s="1912"/>
      <c r="Y152" s="1913"/>
      <c r="Z152" s="1912"/>
      <c r="AA152" s="1913"/>
      <c r="AB152" s="1912"/>
      <c r="AC152" s="1913"/>
      <c r="AD152" s="1912"/>
      <c r="AE152" s="1913"/>
      <c r="AF152" s="555"/>
      <c r="AG152" s="555"/>
      <c r="AH152" s="555"/>
      <c r="AI152" s="555"/>
    </row>
    <row r="153" s="1776" customFormat="1" ht="38" customHeight="1" spans="4:35">
      <c r="D153" s="1912"/>
      <c r="E153" s="1913"/>
      <c r="F153" s="1912"/>
      <c r="G153" s="1913"/>
      <c r="H153" s="1912"/>
      <c r="I153" s="1913"/>
      <c r="J153" s="1912"/>
      <c r="K153" s="1913"/>
      <c r="L153" s="1912"/>
      <c r="M153" s="1913"/>
      <c r="N153" s="1912"/>
      <c r="O153" s="1913"/>
      <c r="P153" s="1912"/>
      <c r="Q153" s="1913"/>
      <c r="R153" s="1912"/>
      <c r="S153" s="1913"/>
      <c r="T153" s="1912"/>
      <c r="U153" s="1913"/>
      <c r="V153" s="1912"/>
      <c r="W153" s="1913"/>
      <c r="X153" s="1912"/>
      <c r="Y153" s="1913"/>
      <c r="Z153" s="1912"/>
      <c r="AA153" s="1913"/>
      <c r="AB153" s="1912"/>
      <c r="AC153" s="1913"/>
      <c r="AD153" s="1912"/>
      <c r="AE153" s="1913"/>
      <c r="AF153" s="555"/>
      <c r="AG153" s="555"/>
      <c r="AH153" s="555"/>
      <c r="AI153" s="555"/>
    </row>
    <row r="154" s="1776" customFormat="1" ht="38" customHeight="1" spans="4:35">
      <c r="D154" s="1912"/>
      <c r="E154" s="1913"/>
      <c r="F154" s="1912"/>
      <c r="G154" s="1913"/>
      <c r="H154" s="1912"/>
      <c r="I154" s="1913"/>
      <c r="J154" s="1912"/>
      <c r="K154" s="1913"/>
      <c r="L154" s="1912"/>
      <c r="M154" s="1913"/>
      <c r="N154" s="1912"/>
      <c r="O154" s="1913"/>
      <c r="P154" s="1912"/>
      <c r="Q154" s="1913"/>
      <c r="R154" s="1912"/>
      <c r="S154" s="1913"/>
      <c r="T154" s="1912"/>
      <c r="U154" s="1913"/>
      <c r="V154" s="1912"/>
      <c r="W154" s="1913"/>
      <c r="X154" s="1912"/>
      <c r="Y154" s="1913"/>
      <c r="Z154" s="1912"/>
      <c r="AA154" s="1913"/>
      <c r="AB154" s="1912"/>
      <c r="AC154" s="1913"/>
      <c r="AD154" s="1912"/>
      <c r="AE154" s="1913"/>
      <c r="AF154" s="555"/>
      <c r="AG154" s="555"/>
      <c r="AH154" s="555"/>
      <c r="AI154" s="555"/>
    </row>
    <row r="155" s="1776" customFormat="1" ht="38" customHeight="1" spans="4:35">
      <c r="D155" s="1912"/>
      <c r="E155" s="1913"/>
      <c r="F155" s="1912"/>
      <c r="G155" s="1913"/>
      <c r="H155" s="1912"/>
      <c r="I155" s="1913"/>
      <c r="J155" s="1912"/>
      <c r="K155" s="1913"/>
      <c r="L155" s="1912"/>
      <c r="M155" s="1913"/>
      <c r="N155" s="1912"/>
      <c r="O155" s="1913"/>
      <c r="P155" s="1912"/>
      <c r="Q155" s="1913"/>
      <c r="R155" s="1912"/>
      <c r="S155" s="1913"/>
      <c r="T155" s="1912"/>
      <c r="U155" s="1913"/>
      <c r="V155" s="1912"/>
      <c r="W155" s="1913"/>
      <c r="X155" s="1912"/>
      <c r="Y155" s="1913"/>
      <c r="Z155" s="1912"/>
      <c r="AA155" s="1913"/>
      <c r="AB155" s="1912"/>
      <c r="AC155" s="1913"/>
      <c r="AD155" s="1912"/>
      <c r="AE155" s="1913"/>
      <c r="AF155" s="555"/>
      <c r="AG155" s="555"/>
      <c r="AH155" s="555"/>
      <c r="AI155" s="555"/>
    </row>
    <row r="156" s="1776" customFormat="1" ht="38" customHeight="1" spans="4:35">
      <c r="D156" s="1912"/>
      <c r="E156" s="1913"/>
      <c r="F156" s="1912"/>
      <c r="G156" s="1913"/>
      <c r="H156" s="1912"/>
      <c r="I156" s="1913"/>
      <c r="J156" s="1912"/>
      <c r="K156" s="1913"/>
      <c r="L156" s="1912"/>
      <c r="M156" s="1913"/>
      <c r="N156" s="1912"/>
      <c r="O156" s="1913"/>
      <c r="P156" s="1912"/>
      <c r="Q156" s="1913"/>
      <c r="R156" s="1912"/>
      <c r="S156" s="1913"/>
      <c r="T156" s="1912"/>
      <c r="U156" s="1913"/>
      <c r="V156" s="1912"/>
      <c r="W156" s="1913"/>
      <c r="X156" s="1912"/>
      <c r="Y156" s="1913"/>
      <c r="Z156" s="1912"/>
      <c r="AA156" s="1913"/>
      <c r="AB156" s="1912"/>
      <c r="AC156" s="1913"/>
      <c r="AD156" s="1912"/>
      <c r="AE156" s="1913"/>
      <c r="AF156" s="555"/>
      <c r="AG156" s="555"/>
      <c r="AH156" s="555"/>
      <c r="AI156" s="555"/>
    </row>
    <row r="157" s="1776" customFormat="1" ht="38" customHeight="1" spans="4:35">
      <c r="D157" s="1912"/>
      <c r="E157" s="1913"/>
      <c r="F157" s="1912"/>
      <c r="G157" s="1913"/>
      <c r="H157" s="1912"/>
      <c r="I157" s="1913"/>
      <c r="J157" s="1912"/>
      <c r="K157" s="1913"/>
      <c r="L157" s="1912"/>
      <c r="M157" s="1913"/>
      <c r="N157" s="1912"/>
      <c r="O157" s="1913"/>
      <c r="P157" s="1912"/>
      <c r="Q157" s="1913"/>
      <c r="R157" s="1912"/>
      <c r="S157" s="1913"/>
      <c r="T157" s="1912"/>
      <c r="U157" s="1913"/>
      <c r="V157" s="1912"/>
      <c r="W157" s="1913"/>
      <c r="X157" s="1912"/>
      <c r="Y157" s="1913"/>
      <c r="Z157" s="1912"/>
      <c r="AA157" s="1913"/>
      <c r="AB157" s="1912"/>
      <c r="AC157" s="1913"/>
      <c r="AD157" s="1912"/>
      <c r="AE157" s="1913"/>
      <c r="AF157" s="555"/>
      <c r="AG157" s="555"/>
      <c r="AH157" s="555"/>
      <c r="AI157" s="555"/>
    </row>
    <row r="158" s="1776" customFormat="1" ht="38" customHeight="1" spans="4:35">
      <c r="D158" s="1912"/>
      <c r="E158" s="1913"/>
      <c r="F158" s="1912"/>
      <c r="G158" s="1913"/>
      <c r="H158" s="1912"/>
      <c r="I158" s="1913"/>
      <c r="J158" s="1912"/>
      <c r="K158" s="1913"/>
      <c r="L158" s="1912"/>
      <c r="M158" s="1913"/>
      <c r="N158" s="1912"/>
      <c r="O158" s="1913"/>
      <c r="P158" s="1912"/>
      <c r="Q158" s="1913"/>
      <c r="R158" s="1912"/>
      <c r="S158" s="1913"/>
      <c r="T158" s="1912"/>
      <c r="U158" s="1913"/>
      <c r="V158" s="1912"/>
      <c r="W158" s="1913"/>
      <c r="X158" s="1912"/>
      <c r="Y158" s="1913"/>
      <c r="Z158" s="1912"/>
      <c r="AA158" s="1913"/>
      <c r="AB158" s="1912"/>
      <c r="AC158" s="1913"/>
      <c r="AD158" s="1912"/>
      <c r="AE158" s="1913"/>
      <c r="AF158" s="555"/>
      <c r="AG158" s="555"/>
      <c r="AH158" s="555"/>
      <c r="AI158" s="555"/>
    </row>
    <row r="159" s="1776" customFormat="1" ht="38" customHeight="1" spans="4:35">
      <c r="D159" s="1912"/>
      <c r="E159" s="1913"/>
      <c r="F159" s="1912"/>
      <c r="G159" s="1913"/>
      <c r="H159" s="1912"/>
      <c r="I159" s="1913"/>
      <c r="J159" s="1912"/>
      <c r="K159" s="1913"/>
      <c r="L159" s="1912"/>
      <c r="M159" s="1913"/>
      <c r="N159" s="1912"/>
      <c r="O159" s="1913"/>
      <c r="P159" s="1912"/>
      <c r="Q159" s="1913"/>
      <c r="R159" s="1912"/>
      <c r="S159" s="1913"/>
      <c r="T159" s="1912"/>
      <c r="U159" s="1913"/>
      <c r="V159" s="1912"/>
      <c r="W159" s="1913"/>
      <c r="X159" s="1912"/>
      <c r="Y159" s="1913"/>
      <c r="Z159" s="1912"/>
      <c r="AA159" s="1913"/>
      <c r="AB159" s="1912"/>
      <c r="AC159" s="1913"/>
      <c r="AD159" s="1912"/>
      <c r="AE159" s="1913"/>
      <c r="AF159" s="555"/>
      <c r="AG159" s="555"/>
      <c r="AH159" s="555"/>
      <c r="AI159" s="555"/>
    </row>
    <row r="160" s="1776" customFormat="1" ht="38" customHeight="1" spans="4:35">
      <c r="D160" s="1912"/>
      <c r="E160" s="1913"/>
      <c r="F160" s="1912"/>
      <c r="G160" s="1913"/>
      <c r="H160" s="1912"/>
      <c r="I160" s="1913"/>
      <c r="J160" s="1912"/>
      <c r="K160" s="1913"/>
      <c r="L160" s="1912"/>
      <c r="M160" s="1913"/>
      <c r="N160" s="1912"/>
      <c r="O160" s="1913"/>
      <c r="P160" s="1912"/>
      <c r="Q160" s="1913"/>
      <c r="R160" s="1912"/>
      <c r="S160" s="1913"/>
      <c r="T160" s="1912"/>
      <c r="U160" s="1913"/>
      <c r="V160" s="1912"/>
      <c r="W160" s="1913"/>
      <c r="X160" s="1912"/>
      <c r="Y160" s="1913"/>
      <c r="Z160" s="1912"/>
      <c r="AA160" s="1913"/>
      <c r="AB160" s="1912"/>
      <c r="AC160" s="1913"/>
      <c r="AD160" s="1912"/>
      <c r="AE160" s="1913"/>
      <c r="AF160" s="555"/>
      <c r="AG160" s="555"/>
      <c r="AH160" s="555"/>
      <c r="AI160" s="555"/>
    </row>
    <row r="161" s="1776" customFormat="1" ht="38" customHeight="1" spans="4:35">
      <c r="D161" s="1912"/>
      <c r="E161" s="1913"/>
      <c r="F161" s="1912"/>
      <c r="G161" s="1913"/>
      <c r="H161" s="1912"/>
      <c r="I161" s="1913"/>
      <c r="J161" s="1912"/>
      <c r="K161" s="1913"/>
      <c r="L161" s="1912"/>
      <c r="M161" s="1913"/>
      <c r="N161" s="1912"/>
      <c r="O161" s="1913"/>
      <c r="P161" s="1912"/>
      <c r="Q161" s="1913"/>
      <c r="R161" s="1912"/>
      <c r="S161" s="1913"/>
      <c r="T161" s="1912"/>
      <c r="U161" s="1913"/>
      <c r="V161" s="1912"/>
      <c r="W161" s="1913"/>
      <c r="X161" s="1912"/>
      <c r="Y161" s="1913"/>
      <c r="Z161" s="1912"/>
      <c r="AA161" s="1913"/>
      <c r="AB161" s="1912"/>
      <c r="AC161" s="1913"/>
      <c r="AD161" s="1912"/>
      <c r="AE161" s="1913"/>
      <c r="AF161" s="555"/>
      <c r="AG161" s="555"/>
      <c r="AH161" s="555"/>
      <c r="AI161" s="555"/>
    </row>
    <row r="162" s="1776" customFormat="1" ht="38" customHeight="1" spans="4:35">
      <c r="D162" s="1912"/>
      <c r="E162" s="1913"/>
      <c r="F162" s="1912"/>
      <c r="G162" s="1913"/>
      <c r="H162" s="1912"/>
      <c r="I162" s="1913"/>
      <c r="J162" s="1912"/>
      <c r="K162" s="1913"/>
      <c r="L162" s="1912"/>
      <c r="M162" s="1913"/>
      <c r="N162" s="1912"/>
      <c r="O162" s="1913"/>
      <c r="P162" s="1912"/>
      <c r="Q162" s="1913"/>
      <c r="R162" s="1912"/>
      <c r="S162" s="1913"/>
      <c r="T162" s="1912"/>
      <c r="U162" s="1913"/>
      <c r="V162" s="1912"/>
      <c r="W162" s="1913"/>
      <c r="X162" s="1912"/>
      <c r="Y162" s="1913"/>
      <c r="Z162" s="1912"/>
      <c r="AA162" s="1913"/>
      <c r="AB162" s="1912"/>
      <c r="AC162" s="1913"/>
      <c r="AD162" s="1912"/>
      <c r="AE162" s="1913"/>
      <c r="AF162" s="555"/>
      <c r="AG162" s="555"/>
      <c r="AH162" s="555"/>
      <c r="AI162" s="555"/>
    </row>
    <row r="163" s="1776" customFormat="1" ht="38" customHeight="1" spans="4:35">
      <c r="D163" s="1912"/>
      <c r="E163" s="1913"/>
      <c r="F163" s="1912"/>
      <c r="G163" s="1913"/>
      <c r="H163" s="1912"/>
      <c r="I163" s="1913"/>
      <c r="J163" s="1912"/>
      <c r="K163" s="1913"/>
      <c r="L163" s="1912"/>
      <c r="M163" s="1913"/>
      <c r="N163" s="1912"/>
      <c r="O163" s="1913"/>
      <c r="P163" s="1912"/>
      <c r="Q163" s="1913"/>
      <c r="R163" s="1912"/>
      <c r="S163" s="1913"/>
      <c r="T163" s="1912"/>
      <c r="U163" s="1913"/>
      <c r="V163" s="1912"/>
      <c r="W163" s="1913"/>
      <c r="X163" s="1912"/>
      <c r="Y163" s="1913"/>
      <c r="Z163" s="1912"/>
      <c r="AA163" s="1913"/>
      <c r="AB163" s="1912"/>
      <c r="AC163" s="1913"/>
      <c r="AD163" s="1912"/>
      <c r="AE163" s="1913"/>
      <c r="AF163" s="555"/>
      <c r="AG163" s="555"/>
      <c r="AH163" s="555"/>
      <c r="AI163" s="555"/>
    </row>
    <row r="164" s="1776" customFormat="1" ht="38" customHeight="1" spans="4:35">
      <c r="D164" s="1912"/>
      <c r="E164" s="1913"/>
      <c r="F164" s="1912"/>
      <c r="G164" s="1913"/>
      <c r="H164" s="1912"/>
      <c r="I164" s="1913"/>
      <c r="J164" s="1912"/>
      <c r="K164" s="1913"/>
      <c r="L164" s="1912"/>
      <c r="M164" s="1913"/>
      <c r="N164" s="1912"/>
      <c r="O164" s="1913"/>
      <c r="P164" s="1912"/>
      <c r="Q164" s="1913"/>
      <c r="R164" s="1912"/>
      <c r="S164" s="1913"/>
      <c r="T164" s="1912"/>
      <c r="U164" s="1913"/>
      <c r="V164" s="1912"/>
      <c r="W164" s="1913"/>
      <c r="X164" s="1912"/>
      <c r="Y164" s="1913"/>
      <c r="Z164" s="1912"/>
      <c r="AA164" s="1913"/>
      <c r="AB164" s="1912"/>
      <c r="AC164" s="1913"/>
      <c r="AD164" s="1912"/>
      <c r="AE164" s="1913"/>
      <c r="AF164" s="555"/>
      <c r="AG164" s="555"/>
      <c r="AH164" s="555"/>
      <c r="AI164" s="555"/>
    </row>
    <row r="165" s="1776" customFormat="1" ht="38" customHeight="1" spans="4:35">
      <c r="D165" s="1912"/>
      <c r="E165" s="1913"/>
      <c r="F165" s="1912"/>
      <c r="G165" s="1913"/>
      <c r="H165" s="1912"/>
      <c r="I165" s="1913"/>
      <c r="J165" s="1912"/>
      <c r="K165" s="1913"/>
      <c r="L165" s="1912"/>
      <c r="M165" s="1913"/>
      <c r="N165" s="1912"/>
      <c r="O165" s="1913"/>
      <c r="P165" s="1912"/>
      <c r="Q165" s="1913"/>
      <c r="R165" s="1912"/>
      <c r="S165" s="1913"/>
      <c r="T165" s="1912"/>
      <c r="U165" s="1913"/>
      <c r="V165" s="1912"/>
      <c r="W165" s="1913"/>
      <c r="X165" s="1912"/>
      <c r="Y165" s="1913"/>
      <c r="Z165" s="1912"/>
      <c r="AA165" s="1913"/>
      <c r="AB165" s="1912"/>
      <c r="AC165" s="1913"/>
      <c r="AD165" s="1912"/>
      <c r="AE165" s="1913"/>
      <c r="AF165" s="555"/>
      <c r="AG165" s="555"/>
      <c r="AH165" s="555"/>
      <c r="AI165" s="555"/>
    </row>
    <row r="166" s="1776" customFormat="1" ht="38" customHeight="1" spans="4:35">
      <c r="D166" s="1912"/>
      <c r="E166" s="1913"/>
      <c r="F166" s="1912"/>
      <c r="G166" s="1913"/>
      <c r="H166" s="1912"/>
      <c r="I166" s="1913"/>
      <c r="J166" s="1912"/>
      <c r="K166" s="1913"/>
      <c r="L166" s="1912"/>
      <c r="M166" s="1913"/>
      <c r="N166" s="1912"/>
      <c r="O166" s="1913"/>
      <c r="P166" s="1912"/>
      <c r="Q166" s="1913"/>
      <c r="R166" s="1912"/>
      <c r="S166" s="1913"/>
      <c r="T166" s="1912"/>
      <c r="U166" s="1913"/>
      <c r="V166" s="1912"/>
      <c r="W166" s="1913"/>
      <c r="X166" s="1912"/>
      <c r="Y166" s="1913"/>
      <c r="Z166" s="1912"/>
      <c r="AA166" s="1913"/>
      <c r="AB166" s="1912"/>
      <c r="AC166" s="1913"/>
      <c r="AD166" s="1912"/>
      <c r="AE166" s="1913"/>
      <c r="AF166" s="555"/>
      <c r="AG166" s="555"/>
      <c r="AH166" s="555"/>
      <c r="AI166" s="555"/>
    </row>
    <row r="167" s="1776" customFormat="1" ht="38" customHeight="1" spans="4:35">
      <c r="D167" s="1912"/>
      <c r="E167" s="1913"/>
      <c r="F167" s="1912"/>
      <c r="G167" s="1913"/>
      <c r="H167" s="1912"/>
      <c r="I167" s="1913"/>
      <c r="J167" s="1912"/>
      <c r="K167" s="1913"/>
      <c r="L167" s="1912"/>
      <c r="M167" s="1913"/>
      <c r="N167" s="1912"/>
      <c r="O167" s="1913"/>
      <c r="P167" s="1912"/>
      <c r="Q167" s="1913"/>
      <c r="R167" s="1912"/>
      <c r="S167" s="1913"/>
      <c r="T167" s="1912"/>
      <c r="U167" s="1913"/>
      <c r="V167" s="1912"/>
      <c r="W167" s="1913"/>
      <c r="X167" s="1912"/>
      <c r="Y167" s="1913"/>
      <c r="Z167" s="1912"/>
      <c r="AA167" s="1913"/>
      <c r="AB167" s="1912"/>
      <c r="AC167" s="1913"/>
      <c r="AD167" s="1912"/>
      <c r="AE167" s="1913"/>
      <c r="AF167" s="555"/>
      <c r="AG167" s="555"/>
      <c r="AH167" s="555"/>
      <c r="AI167" s="555"/>
    </row>
    <row r="168" s="1776" customFormat="1" ht="38" customHeight="1" spans="4:35">
      <c r="D168" s="1912"/>
      <c r="E168" s="1913"/>
      <c r="F168" s="1912"/>
      <c r="G168" s="1913"/>
      <c r="H168" s="1912"/>
      <c r="I168" s="1913"/>
      <c r="J168" s="1912"/>
      <c r="K168" s="1913"/>
      <c r="L168" s="1912"/>
      <c r="M168" s="1913"/>
      <c r="N168" s="1912"/>
      <c r="O168" s="1913"/>
      <c r="P168" s="1912"/>
      <c r="Q168" s="1913"/>
      <c r="R168" s="1912"/>
      <c r="S168" s="1913"/>
      <c r="T168" s="1912"/>
      <c r="U168" s="1913"/>
      <c r="V168" s="1912"/>
      <c r="W168" s="1913"/>
      <c r="X168" s="1912"/>
      <c r="Y168" s="1913"/>
      <c r="Z168" s="1912"/>
      <c r="AA168" s="1913"/>
      <c r="AB168" s="1912"/>
      <c r="AC168" s="1913"/>
      <c r="AD168" s="1912"/>
      <c r="AE168" s="1913"/>
      <c r="AF168" s="555"/>
      <c r="AG168" s="555"/>
      <c r="AH168" s="555"/>
      <c r="AI168" s="555"/>
    </row>
    <row r="169" s="1776" customFormat="1" ht="38" customHeight="1" spans="4:35">
      <c r="D169" s="1912"/>
      <c r="E169" s="1913"/>
      <c r="F169" s="1912"/>
      <c r="G169" s="1913"/>
      <c r="H169" s="1912"/>
      <c r="I169" s="1913"/>
      <c r="J169" s="1912"/>
      <c r="K169" s="1913"/>
      <c r="L169" s="1912"/>
      <c r="M169" s="1913"/>
      <c r="N169" s="1912"/>
      <c r="O169" s="1913"/>
      <c r="P169" s="1912"/>
      <c r="Q169" s="1913"/>
      <c r="R169" s="1912"/>
      <c r="S169" s="1913"/>
      <c r="T169" s="1912"/>
      <c r="U169" s="1913"/>
      <c r="V169" s="1912"/>
      <c r="W169" s="1913"/>
      <c r="X169" s="1912"/>
      <c r="Y169" s="1913"/>
      <c r="Z169" s="1912"/>
      <c r="AA169" s="1913"/>
      <c r="AB169" s="1912"/>
      <c r="AC169" s="1913"/>
      <c r="AD169" s="1912"/>
      <c r="AE169" s="1913"/>
      <c r="AF169" s="555"/>
      <c r="AG169" s="555"/>
      <c r="AH169" s="555"/>
      <c r="AI169" s="555"/>
    </row>
    <row r="170" s="1776" customFormat="1" ht="38" customHeight="1" spans="4:35">
      <c r="D170" s="1912"/>
      <c r="E170" s="1913"/>
      <c r="F170" s="1912"/>
      <c r="G170" s="1913"/>
      <c r="H170" s="1912"/>
      <c r="I170" s="1913"/>
      <c r="J170" s="1912"/>
      <c r="K170" s="1913"/>
      <c r="L170" s="1912"/>
      <c r="M170" s="1913"/>
      <c r="N170" s="1912"/>
      <c r="O170" s="1913"/>
      <c r="P170" s="1912"/>
      <c r="Q170" s="1913"/>
      <c r="R170" s="1912"/>
      <c r="S170" s="1913"/>
      <c r="T170" s="1912"/>
      <c r="U170" s="1913"/>
      <c r="V170" s="1912"/>
      <c r="W170" s="1913"/>
      <c r="X170" s="1912"/>
      <c r="Y170" s="1913"/>
      <c r="Z170" s="1912"/>
      <c r="AA170" s="1913"/>
      <c r="AB170" s="1912"/>
      <c r="AC170" s="1913"/>
      <c r="AD170" s="1912"/>
      <c r="AE170" s="1913"/>
      <c r="AF170" s="555"/>
      <c r="AG170" s="555"/>
      <c r="AH170" s="555"/>
      <c r="AI170" s="555"/>
    </row>
    <row r="171" s="1776" customFormat="1" ht="38" customHeight="1" spans="4:35">
      <c r="D171" s="1912"/>
      <c r="E171" s="1913"/>
      <c r="F171" s="1912"/>
      <c r="G171" s="1913"/>
      <c r="H171" s="1912"/>
      <c r="I171" s="1913"/>
      <c r="J171" s="1912"/>
      <c r="K171" s="1913"/>
      <c r="L171" s="1912"/>
      <c r="M171" s="1913"/>
      <c r="N171" s="1912"/>
      <c r="O171" s="1913"/>
      <c r="P171" s="1912"/>
      <c r="Q171" s="1913"/>
      <c r="R171" s="1912"/>
      <c r="S171" s="1913"/>
      <c r="T171" s="1912"/>
      <c r="U171" s="1913"/>
      <c r="V171" s="1912"/>
      <c r="W171" s="1913"/>
      <c r="X171" s="1912"/>
      <c r="Y171" s="1913"/>
      <c r="Z171" s="1912"/>
      <c r="AA171" s="1913"/>
      <c r="AB171" s="1912"/>
      <c r="AC171" s="1913"/>
      <c r="AD171" s="1912"/>
      <c r="AE171" s="1913"/>
      <c r="AF171" s="555"/>
      <c r="AG171" s="555"/>
      <c r="AH171" s="555"/>
      <c r="AI171" s="555"/>
    </row>
    <row r="172" s="1776" customFormat="1" ht="38" customHeight="1" spans="4:35">
      <c r="D172" s="1912"/>
      <c r="E172" s="1913"/>
      <c r="F172" s="1912"/>
      <c r="G172" s="1913"/>
      <c r="H172" s="1912"/>
      <c r="I172" s="1913"/>
      <c r="J172" s="1912"/>
      <c r="K172" s="1913"/>
      <c r="L172" s="1912"/>
      <c r="M172" s="1913"/>
      <c r="N172" s="1912"/>
      <c r="O172" s="1913"/>
      <c r="P172" s="1912"/>
      <c r="Q172" s="1913"/>
      <c r="R172" s="1912"/>
      <c r="S172" s="1913"/>
      <c r="T172" s="1912"/>
      <c r="U172" s="1913"/>
      <c r="V172" s="1912"/>
      <c r="W172" s="1913"/>
      <c r="X172" s="1912"/>
      <c r="Y172" s="1913"/>
      <c r="Z172" s="1912"/>
      <c r="AA172" s="1913"/>
      <c r="AB172" s="1912"/>
      <c r="AC172" s="1913"/>
      <c r="AD172" s="1912"/>
      <c r="AE172" s="1913"/>
      <c r="AF172" s="555"/>
      <c r="AG172" s="555"/>
      <c r="AH172" s="555"/>
      <c r="AI172" s="555"/>
    </row>
    <row r="173" s="1776" customFormat="1" ht="38" customHeight="1" spans="4:35">
      <c r="D173" s="1912"/>
      <c r="E173" s="1913"/>
      <c r="F173" s="1912"/>
      <c r="G173" s="1913"/>
      <c r="H173" s="1912"/>
      <c r="I173" s="1913"/>
      <c r="J173" s="1912"/>
      <c r="K173" s="1913"/>
      <c r="L173" s="1912"/>
      <c r="M173" s="1913"/>
      <c r="N173" s="1912"/>
      <c r="O173" s="1913"/>
      <c r="P173" s="1912"/>
      <c r="Q173" s="1913"/>
      <c r="R173" s="1912"/>
      <c r="S173" s="1913"/>
      <c r="T173" s="1912"/>
      <c r="U173" s="1913"/>
      <c r="V173" s="1912"/>
      <c r="W173" s="1913"/>
      <c r="X173" s="1912"/>
      <c r="Y173" s="1913"/>
      <c r="Z173" s="1912"/>
      <c r="AA173" s="1913"/>
      <c r="AB173" s="1912"/>
      <c r="AC173" s="1913"/>
      <c r="AD173" s="1912"/>
      <c r="AE173" s="1913"/>
      <c r="AF173" s="555"/>
      <c r="AG173" s="555"/>
      <c r="AH173" s="555"/>
      <c r="AI173" s="555"/>
    </row>
    <row r="174" s="1776" customFormat="1" ht="38" customHeight="1" spans="4:35">
      <c r="D174" s="1912"/>
      <c r="E174" s="1913"/>
      <c r="F174" s="1912"/>
      <c r="G174" s="1913"/>
      <c r="H174" s="1912"/>
      <c r="I174" s="1913"/>
      <c r="J174" s="1912"/>
      <c r="K174" s="1913"/>
      <c r="L174" s="1912"/>
      <c r="M174" s="1913"/>
      <c r="N174" s="1912"/>
      <c r="O174" s="1913"/>
      <c r="P174" s="1912"/>
      <c r="Q174" s="1913"/>
      <c r="R174" s="1912"/>
      <c r="S174" s="1913"/>
      <c r="T174" s="1912"/>
      <c r="U174" s="1913"/>
      <c r="V174" s="1912"/>
      <c r="W174" s="1913"/>
      <c r="X174" s="1912"/>
      <c r="Y174" s="1913"/>
      <c r="Z174" s="1912"/>
      <c r="AA174" s="1913"/>
      <c r="AB174" s="1912"/>
      <c r="AC174" s="1913"/>
      <c r="AD174" s="1912"/>
      <c r="AE174" s="1913"/>
      <c r="AF174" s="555"/>
      <c r="AG174" s="555"/>
      <c r="AH174" s="555"/>
      <c r="AI174" s="555"/>
    </row>
    <row r="175" s="1776" customFormat="1" ht="38" customHeight="1" spans="4:35">
      <c r="D175" s="1912"/>
      <c r="E175" s="1913"/>
      <c r="F175" s="1912"/>
      <c r="G175" s="1913"/>
      <c r="H175" s="1912"/>
      <c r="I175" s="1913"/>
      <c r="J175" s="1912"/>
      <c r="K175" s="1913"/>
      <c r="L175" s="1912"/>
      <c r="M175" s="1913"/>
      <c r="N175" s="1912"/>
      <c r="O175" s="1913"/>
      <c r="P175" s="1912"/>
      <c r="Q175" s="1913"/>
      <c r="R175" s="1912"/>
      <c r="S175" s="1913"/>
      <c r="T175" s="1912"/>
      <c r="U175" s="1913"/>
      <c r="V175" s="1912"/>
      <c r="W175" s="1913"/>
      <c r="X175" s="1912"/>
      <c r="Y175" s="1913"/>
      <c r="Z175" s="1912"/>
      <c r="AA175" s="1913"/>
      <c r="AB175" s="1912"/>
      <c r="AC175" s="1913"/>
      <c r="AD175" s="1912"/>
      <c r="AE175" s="1913"/>
      <c r="AF175" s="555"/>
      <c r="AG175" s="555"/>
      <c r="AH175" s="555"/>
      <c r="AI175" s="555"/>
    </row>
    <row r="176" s="1776" customFormat="1" ht="38" customHeight="1" spans="4:35">
      <c r="D176" s="1912"/>
      <c r="E176" s="1913"/>
      <c r="F176" s="1912"/>
      <c r="G176" s="1913"/>
      <c r="H176" s="1912"/>
      <c r="I176" s="1913"/>
      <c r="J176" s="1912"/>
      <c r="K176" s="1913"/>
      <c r="L176" s="1912"/>
      <c r="M176" s="1913"/>
      <c r="N176" s="1912"/>
      <c r="O176" s="1913"/>
      <c r="P176" s="1912"/>
      <c r="Q176" s="1913"/>
      <c r="R176" s="1912"/>
      <c r="S176" s="1913"/>
      <c r="T176" s="1912"/>
      <c r="U176" s="1913"/>
      <c r="V176" s="1912"/>
      <c r="W176" s="1913"/>
      <c r="X176" s="1912"/>
      <c r="Y176" s="1913"/>
      <c r="Z176" s="1912"/>
      <c r="AA176" s="1913"/>
      <c r="AB176" s="1912"/>
      <c r="AC176" s="1913"/>
      <c r="AD176" s="1912"/>
      <c r="AE176" s="1913"/>
      <c r="AF176" s="555"/>
      <c r="AG176" s="555"/>
      <c r="AH176" s="555"/>
      <c r="AI176" s="555"/>
    </row>
    <row r="177" s="1776" customFormat="1" ht="38" customHeight="1" spans="4:35">
      <c r="D177" s="1912"/>
      <c r="E177" s="1913"/>
      <c r="F177" s="1912"/>
      <c r="G177" s="1913"/>
      <c r="H177" s="1912"/>
      <c r="I177" s="1913"/>
      <c r="J177" s="1912"/>
      <c r="K177" s="1913"/>
      <c r="L177" s="1912"/>
      <c r="M177" s="1913"/>
      <c r="N177" s="1912"/>
      <c r="O177" s="1913"/>
      <c r="P177" s="1912"/>
      <c r="Q177" s="1913"/>
      <c r="R177" s="1912"/>
      <c r="S177" s="1913"/>
      <c r="T177" s="1912"/>
      <c r="U177" s="1913"/>
      <c r="V177" s="1912"/>
      <c r="W177" s="1913"/>
      <c r="X177" s="1912"/>
      <c r="Y177" s="1913"/>
      <c r="Z177" s="1912"/>
      <c r="AA177" s="1913"/>
      <c r="AB177" s="1912"/>
      <c r="AC177" s="1913"/>
      <c r="AD177" s="1912"/>
      <c r="AE177" s="1913"/>
      <c r="AF177" s="555"/>
      <c r="AG177" s="555"/>
      <c r="AH177" s="555"/>
      <c r="AI177" s="555"/>
    </row>
    <row r="178" s="1776" customFormat="1" ht="38" customHeight="1" spans="4:35">
      <c r="D178" s="1912"/>
      <c r="E178" s="1913"/>
      <c r="F178" s="1912"/>
      <c r="G178" s="1913"/>
      <c r="H178" s="1912"/>
      <c r="I178" s="1913"/>
      <c r="J178" s="1912"/>
      <c r="K178" s="1913"/>
      <c r="L178" s="1912"/>
      <c r="M178" s="1913"/>
      <c r="N178" s="1912"/>
      <c r="O178" s="1913"/>
      <c r="P178" s="1912"/>
      <c r="Q178" s="1913"/>
      <c r="R178" s="1912"/>
      <c r="S178" s="1913"/>
      <c r="T178" s="1912"/>
      <c r="U178" s="1913"/>
      <c r="V178" s="1912"/>
      <c r="W178" s="1913"/>
      <c r="X178" s="1912"/>
      <c r="Y178" s="1913"/>
      <c r="Z178" s="1912"/>
      <c r="AA178" s="1913"/>
      <c r="AB178" s="1912"/>
      <c r="AC178" s="1913"/>
      <c r="AD178" s="1912"/>
      <c r="AE178" s="1913"/>
      <c r="AF178" s="555"/>
      <c r="AG178" s="555"/>
      <c r="AH178" s="555"/>
      <c r="AI178" s="555"/>
    </row>
    <row r="179" s="1776" customFormat="1" ht="38" customHeight="1" spans="4:35">
      <c r="D179" s="1912"/>
      <c r="E179" s="1913"/>
      <c r="F179" s="1912"/>
      <c r="G179" s="1913"/>
      <c r="H179" s="1912"/>
      <c r="I179" s="1913"/>
      <c r="J179" s="1912"/>
      <c r="K179" s="1913"/>
      <c r="L179" s="1912"/>
      <c r="M179" s="1913"/>
      <c r="N179" s="1912"/>
      <c r="O179" s="1913"/>
      <c r="P179" s="1912"/>
      <c r="Q179" s="1913"/>
      <c r="R179" s="1912"/>
      <c r="S179" s="1913"/>
      <c r="T179" s="1912"/>
      <c r="U179" s="1913"/>
      <c r="V179" s="1912"/>
      <c r="W179" s="1913"/>
      <c r="X179" s="1912"/>
      <c r="Y179" s="1913"/>
      <c r="Z179" s="1912"/>
      <c r="AA179" s="1913"/>
      <c r="AB179" s="1912"/>
      <c r="AC179" s="1913"/>
      <c r="AD179" s="1912"/>
      <c r="AE179" s="1913"/>
      <c r="AF179" s="555"/>
      <c r="AG179" s="555"/>
      <c r="AH179" s="555"/>
      <c r="AI179" s="555"/>
    </row>
    <row r="180" s="1776" customFormat="1" ht="38" customHeight="1" spans="4:35">
      <c r="D180" s="1912"/>
      <c r="E180" s="1913"/>
      <c r="F180" s="1912"/>
      <c r="G180" s="1913"/>
      <c r="H180" s="1912"/>
      <c r="I180" s="1913"/>
      <c r="J180" s="1912"/>
      <c r="K180" s="1913"/>
      <c r="L180" s="1912"/>
      <c r="M180" s="1913"/>
      <c r="N180" s="1912"/>
      <c r="O180" s="1913"/>
      <c r="P180" s="1912"/>
      <c r="Q180" s="1913"/>
      <c r="R180" s="1912"/>
      <c r="S180" s="1913"/>
      <c r="T180" s="1912"/>
      <c r="U180" s="1913"/>
      <c r="V180" s="1912"/>
      <c r="W180" s="1913"/>
      <c r="X180" s="1912"/>
      <c r="Y180" s="1913"/>
      <c r="Z180" s="1912"/>
      <c r="AA180" s="1913"/>
      <c r="AB180" s="1912"/>
      <c r="AC180" s="1913"/>
      <c r="AD180" s="1912"/>
      <c r="AE180" s="1913"/>
      <c r="AF180" s="555"/>
      <c r="AG180" s="555"/>
      <c r="AH180" s="555"/>
      <c r="AI180" s="555"/>
    </row>
    <row r="181" s="1776" customFormat="1" ht="38" customHeight="1" spans="4:35">
      <c r="D181" s="1912"/>
      <c r="E181" s="1913"/>
      <c r="F181" s="1912"/>
      <c r="G181" s="1913"/>
      <c r="H181" s="1912"/>
      <c r="I181" s="1913"/>
      <c r="J181" s="1912"/>
      <c r="K181" s="1913"/>
      <c r="L181" s="1912"/>
      <c r="M181" s="1913"/>
      <c r="N181" s="1912"/>
      <c r="O181" s="1913"/>
      <c r="P181" s="1912"/>
      <c r="Q181" s="1913"/>
      <c r="R181" s="1912"/>
      <c r="S181" s="1913"/>
      <c r="T181" s="1912"/>
      <c r="U181" s="1913"/>
      <c r="V181" s="1912"/>
      <c r="W181" s="1913"/>
      <c r="X181" s="1912"/>
      <c r="Y181" s="1913"/>
      <c r="Z181" s="1912"/>
      <c r="AA181" s="1913"/>
      <c r="AB181" s="1912"/>
      <c r="AC181" s="1913"/>
      <c r="AD181" s="1912"/>
      <c r="AE181" s="1913"/>
      <c r="AF181" s="555"/>
      <c r="AG181" s="555"/>
      <c r="AH181" s="555"/>
      <c r="AI181" s="555"/>
    </row>
    <row r="182" s="1776" customFormat="1" ht="38" customHeight="1" spans="4:35">
      <c r="D182" s="1912"/>
      <c r="E182" s="1913"/>
      <c r="F182" s="1912"/>
      <c r="G182" s="1913"/>
      <c r="H182" s="1912"/>
      <c r="I182" s="1913"/>
      <c r="J182" s="1912"/>
      <c r="K182" s="1913"/>
      <c r="L182" s="1912"/>
      <c r="M182" s="1913"/>
      <c r="N182" s="1912"/>
      <c r="O182" s="1913"/>
      <c r="P182" s="1912"/>
      <c r="Q182" s="1913"/>
      <c r="R182" s="1912"/>
      <c r="S182" s="1913"/>
      <c r="T182" s="1912"/>
      <c r="U182" s="1913"/>
      <c r="V182" s="1912"/>
      <c r="W182" s="1913"/>
      <c r="X182" s="1912"/>
      <c r="Y182" s="1913"/>
      <c r="Z182" s="1912"/>
      <c r="AA182" s="1913"/>
      <c r="AB182" s="1912"/>
      <c r="AC182" s="1913"/>
      <c r="AD182" s="1912"/>
      <c r="AE182" s="1913"/>
      <c r="AF182" s="555"/>
      <c r="AG182" s="555"/>
      <c r="AH182" s="555"/>
      <c r="AI182" s="555"/>
    </row>
    <row r="183" s="1776" customFormat="1" ht="22.2" spans="4:35">
      <c r="D183" s="1912"/>
      <c r="E183" s="1913"/>
      <c r="F183" s="1912"/>
      <c r="G183" s="1913"/>
      <c r="H183" s="1912"/>
      <c r="I183" s="1913"/>
      <c r="J183" s="1912"/>
      <c r="K183" s="1913"/>
      <c r="L183" s="1912"/>
      <c r="M183" s="1913"/>
      <c r="N183" s="1912"/>
      <c r="O183" s="1913"/>
      <c r="P183" s="1912"/>
      <c r="Q183" s="1913"/>
      <c r="R183" s="1912"/>
      <c r="S183" s="1913"/>
      <c r="T183" s="1912"/>
      <c r="U183" s="1913"/>
      <c r="V183" s="1912"/>
      <c r="W183" s="1913"/>
      <c r="X183" s="1912"/>
      <c r="Y183" s="1913"/>
      <c r="Z183" s="1912"/>
      <c r="AA183" s="1913"/>
      <c r="AB183" s="1912"/>
      <c r="AC183" s="1913"/>
      <c r="AD183" s="1912"/>
      <c r="AE183" s="1913"/>
      <c r="AF183" s="555"/>
      <c r="AG183" s="555"/>
      <c r="AH183" s="555"/>
      <c r="AI183" s="555"/>
    </row>
    <row r="184" s="1776" customFormat="1" ht="22.2" spans="4:35">
      <c r="D184" s="1912"/>
      <c r="E184" s="1913"/>
      <c r="F184" s="1912"/>
      <c r="G184" s="1913"/>
      <c r="H184" s="1912"/>
      <c r="I184" s="1913"/>
      <c r="J184" s="1912"/>
      <c r="K184" s="1913"/>
      <c r="L184" s="1912"/>
      <c r="M184" s="1913"/>
      <c r="N184" s="1912"/>
      <c r="O184" s="1913"/>
      <c r="P184" s="1912"/>
      <c r="Q184" s="1913"/>
      <c r="R184" s="1912"/>
      <c r="S184" s="1913"/>
      <c r="T184" s="1912"/>
      <c r="U184" s="1913"/>
      <c r="V184" s="1912"/>
      <c r="W184" s="1913"/>
      <c r="X184" s="1912"/>
      <c r="Y184" s="1913"/>
      <c r="Z184" s="1912"/>
      <c r="AA184" s="1913"/>
      <c r="AB184" s="1912"/>
      <c r="AC184" s="1913"/>
      <c r="AD184" s="1912"/>
      <c r="AE184" s="1913"/>
      <c r="AF184" s="555"/>
      <c r="AG184" s="555"/>
      <c r="AH184" s="555"/>
      <c r="AI184" s="555"/>
    </row>
    <row r="185" s="1776" customFormat="1" ht="22.2" spans="4:35">
      <c r="D185" s="1912"/>
      <c r="E185" s="1913"/>
      <c r="F185" s="1912"/>
      <c r="G185" s="1913"/>
      <c r="H185" s="1912"/>
      <c r="I185" s="1913"/>
      <c r="J185" s="1912"/>
      <c r="K185" s="1913"/>
      <c r="L185" s="1912"/>
      <c r="M185" s="1913"/>
      <c r="N185" s="1912"/>
      <c r="O185" s="1913"/>
      <c r="P185" s="1912"/>
      <c r="Q185" s="1913"/>
      <c r="R185" s="1912"/>
      <c r="S185" s="1913"/>
      <c r="T185" s="1912"/>
      <c r="U185" s="1913"/>
      <c r="V185" s="1912"/>
      <c r="W185" s="1913"/>
      <c r="X185" s="1912"/>
      <c r="Y185" s="1913"/>
      <c r="Z185" s="1912"/>
      <c r="AA185" s="1913"/>
      <c r="AB185" s="1912"/>
      <c r="AC185" s="1913"/>
      <c r="AD185" s="1912"/>
      <c r="AE185" s="1913"/>
      <c r="AF185" s="555"/>
      <c r="AG185" s="555"/>
      <c r="AH185" s="555"/>
      <c r="AI185" s="555"/>
    </row>
    <row r="186" s="1776" customFormat="1" ht="22.2" spans="4:35">
      <c r="D186" s="1912"/>
      <c r="E186" s="1913"/>
      <c r="F186" s="1912"/>
      <c r="G186" s="1913"/>
      <c r="H186" s="1912"/>
      <c r="I186" s="1913"/>
      <c r="J186" s="1912"/>
      <c r="K186" s="1913"/>
      <c r="L186" s="1912"/>
      <c r="M186" s="1913"/>
      <c r="N186" s="1912"/>
      <c r="O186" s="1913"/>
      <c r="P186" s="1912"/>
      <c r="Q186" s="1913"/>
      <c r="R186" s="1912"/>
      <c r="S186" s="1913"/>
      <c r="T186" s="1912"/>
      <c r="U186" s="1913"/>
      <c r="V186" s="1912"/>
      <c r="W186" s="1913"/>
      <c r="X186" s="1912"/>
      <c r="Y186" s="1913"/>
      <c r="Z186" s="1912"/>
      <c r="AA186" s="1913"/>
      <c r="AB186" s="1912"/>
      <c r="AC186" s="1913"/>
      <c r="AD186" s="1912"/>
      <c r="AE186" s="1913"/>
      <c r="AF186" s="555"/>
      <c r="AG186" s="555"/>
      <c r="AH186" s="555"/>
      <c r="AI186" s="555"/>
    </row>
    <row r="187" s="1776" customFormat="1" ht="22.2" spans="4:35">
      <c r="D187" s="1912"/>
      <c r="E187" s="1913"/>
      <c r="F187" s="1912"/>
      <c r="G187" s="1913"/>
      <c r="H187" s="1912"/>
      <c r="I187" s="1913"/>
      <c r="J187" s="1912"/>
      <c r="K187" s="1913"/>
      <c r="L187" s="1912"/>
      <c r="M187" s="1913"/>
      <c r="N187" s="1912"/>
      <c r="O187" s="1913"/>
      <c r="P187" s="1912"/>
      <c r="Q187" s="1913"/>
      <c r="R187" s="1912"/>
      <c r="S187" s="1913"/>
      <c r="T187" s="1912"/>
      <c r="U187" s="1913"/>
      <c r="V187" s="1912"/>
      <c r="W187" s="1913"/>
      <c r="X187" s="1912"/>
      <c r="Y187" s="1913"/>
      <c r="Z187" s="1912"/>
      <c r="AA187" s="1913"/>
      <c r="AB187" s="1912"/>
      <c r="AC187" s="1913"/>
      <c r="AD187" s="1912"/>
      <c r="AE187" s="1913"/>
      <c r="AF187" s="555"/>
      <c r="AG187" s="555"/>
      <c r="AH187" s="555"/>
      <c r="AI187" s="555"/>
    </row>
    <row r="188" s="1776" customFormat="1" ht="22.2" spans="4:35">
      <c r="D188" s="1912"/>
      <c r="E188" s="1913"/>
      <c r="F188" s="1912"/>
      <c r="G188" s="1913"/>
      <c r="H188" s="1912"/>
      <c r="I188" s="1913"/>
      <c r="J188" s="1912"/>
      <c r="K188" s="1913"/>
      <c r="L188" s="1912"/>
      <c r="M188" s="1913"/>
      <c r="N188" s="1912"/>
      <c r="O188" s="1913"/>
      <c r="P188" s="1912"/>
      <c r="Q188" s="1913"/>
      <c r="R188" s="1912"/>
      <c r="S188" s="1913"/>
      <c r="T188" s="1912"/>
      <c r="U188" s="1913"/>
      <c r="V188" s="1912"/>
      <c r="W188" s="1913"/>
      <c r="X188" s="1912"/>
      <c r="Y188" s="1913"/>
      <c r="Z188" s="1912"/>
      <c r="AA188" s="1913"/>
      <c r="AB188" s="1912"/>
      <c r="AC188" s="1913"/>
      <c r="AD188" s="1912"/>
      <c r="AE188" s="1913"/>
      <c r="AF188" s="555"/>
      <c r="AG188" s="555"/>
      <c r="AH188" s="555"/>
      <c r="AI188" s="555"/>
    </row>
    <row r="189" s="1776" customFormat="1" ht="22.2" spans="4:35">
      <c r="D189" s="1912"/>
      <c r="E189" s="1913"/>
      <c r="F189" s="1912"/>
      <c r="G189" s="1913"/>
      <c r="H189" s="1912"/>
      <c r="I189" s="1913"/>
      <c r="J189" s="1912"/>
      <c r="K189" s="1913"/>
      <c r="L189" s="1912"/>
      <c r="M189" s="1913"/>
      <c r="N189" s="1912"/>
      <c r="O189" s="1913"/>
      <c r="P189" s="1912"/>
      <c r="Q189" s="1913"/>
      <c r="R189" s="1912"/>
      <c r="S189" s="1913"/>
      <c r="T189" s="1912"/>
      <c r="U189" s="1913"/>
      <c r="V189" s="1912"/>
      <c r="W189" s="1913"/>
      <c r="X189" s="1912"/>
      <c r="Y189" s="1913"/>
      <c r="Z189" s="1912"/>
      <c r="AA189" s="1913"/>
      <c r="AB189" s="1912"/>
      <c r="AC189" s="1913"/>
      <c r="AD189" s="1912"/>
      <c r="AE189" s="1913"/>
      <c r="AF189" s="555"/>
      <c r="AG189" s="555"/>
      <c r="AH189" s="555"/>
      <c r="AI189" s="555"/>
    </row>
    <row r="190" s="1776" customFormat="1" ht="22.2" spans="4:35">
      <c r="D190" s="1912"/>
      <c r="E190" s="1913"/>
      <c r="F190" s="1912"/>
      <c r="G190" s="1913"/>
      <c r="H190" s="1912"/>
      <c r="I190" s="1913"/>
      <c r="J190" s="1912"/>
      <c r="K190" s="1913"/>
      <c r="L190" s="1912"/>
      <c r="M190" s="1913"/>
      <c r="N190" s="1912"/>
      <c r="O190" s="1913"/>
      <c r="P190" s="1912"/>
      <c r="Q190" s="1913"/>
      <c r="R190" s="1912"/>
      <c r="S190" s="1913"/>
      <c r="T190" s="1912"/>
      <c r="U190" s="1913"/>
      <c r="V190" s="1912"/>
      <c r="W190" s="1913"/>
      <c r="X190" s="1912"/>
      <c r="Y190" s="1913"/>
      <c r="Z190" s="1912"/>
      <c r="AA190" s="1913"/>
      <c r="AB190" s="1912"/>
      <c r="AC190" s="1913"/>
      <c r="AD190" s="1912"/>
      <c r="AE190" s="1913"/>
      <c r="AF190" s="555"/>
      <c r="AG190" s="555"/>
      <c r="AH190" s="555"/>
      <c r="AI190" s="555"/>
    </row>
    <row r="191" s="1776" customFormat="1" ht="22.2" spans="4:35">
      <c r="D191" s="1912"/>
      <c r="E191" s="1913"/>
      <c r="F191" s="1912"/>
      <c r="G191" s="1913"/>
      <c r="H191" s="1912"/>
      <c r="I191" s="1913"/>
      <c r="J191" s="1912"/>
      <c r="K191" s="1913"/>
      <c r="L191" s="1912"/>
      <c r="M191" s="1913"/>
      <c r="N191" s="1912"/>
      <c r="O191" s="1913"/>
      <c r="P191" s="1912"/>
      <c r="Q191" s="1913"/>
      <c r="R191" s="1912"/>
      <c r="S191" s="1913"/>
      <c r="T191" s="1912"/>
      <c r="U191" s="1913"/>
      <c r="V191" s="1912"/>
      <c r="W191" s="1913"/>
      <c r="X191" s="1912"/>
      <c r="Y191" s="1913"/>
      <c r="Z191" s="1912"/>
      <c r="AA191" s="1913"/>
      <c r="AB191" s="1912"/>
      <c r="AC191" s="1913"/>
      <c r="AD191" s="1912"/>
      <c r="AE191" s="1913"/>
      <c r="AF191" s="555"/>
      <c r="AG191" s="555"/>
      <c r="AH191" s="555"/>
      <c r="AI191" s="555"/>
    </row>
    <row r="192" s="1776" customFormat="1" ht="22.2" spans="4:35">
      <c r="D192" s="1912"/>
      <c r="E192" s="1913"/>
      <c r="F192" s="1912"/>
      <c r="G192" s="1913"/>
      <c r="H192" s="1912"/>
      <c r="I192" s="1913"/>
      <c r="J192" s="1912"/>
      <c r="K192" s="1913"/>
      <c r="L192" s="1912"/>
      <c r="M192" s="1913"/>
      <c r="N192" s="1912"/>
      <c r="O192" s="1913"/>
      <c r="P192" s="1912"/>
      <c r="Q192" s="1913"/>
      <c r="R192" s="1912"/>
      <c r="S192" s="1913"/>
      <c r="T192" s="1912"/>
      <c r="U192" s="1913"/>
      <c r="V192" s="1912"/>
      <c r="W192" s="1913"/>
      <c r="X192" s="1912"/>
      <c r="Y192" s="1913"/>
      <c r="Z192" s="1912"/>
      <c r="AA192" s="1913"/>
      <c r="AB192" s="1912"/>
      <c r="AC192" s="1913"/>
      <c r="AD192" s="1912"/>
      <c r="AE192" s="1913"/>
      <c r="AF192" s="555"/>
      <c r="AG192" s="555"/>
      <c r="AH192" s="555"/>
      <c r="AI192" s="555"/>
    </row>
    <row r="193" s="1776" customFormat="1" ht="22.2" spans="4:35">
      <c r="D193" s="1912"/>
      <c r="E193" s="1913"/>
      <c r="F193" s="1912"/>
      <c r="G193" s="1913"/>
      <c r="H193" s="1912"/>
      <c r="I193" s="1913"/>
      <c r="J193" s="1912"/>
      <c r="K193" s="1913"/>
      <c r="L193" s="1912"/>
      <c r="M193" s="1913"/>
      <c r="N193" s="1912"/>
      <c r="O193" s="1913"/>
      <c r="P193" s="1912"/>
      <c r="Q193" s="1913"/>
      <c r="R193" s="1912"/>
      <c r="S193" s="1913"/>
      <c r="T193" s="1912"/>
      <c r="U193" s="1913"/>
      <c r="V193" s="1912"/>
      <c r="W193" s="1913"/>
      <c r="X193" s="1912"/>
      <c r="Y193" s="1913"/>
      <c r="Z193" s="1912"/>
      <c r="AA193" s="1913"/>
      <c r="AB193" s="1912"/>
      <c r="AC193" s="1913"/>
      <c r="AD193" s="1912"/>
      <c r="AE193" s="1913"/>
      <c r="AF193" s="555"/>
      <c r="AG193" s="555"/>
      <c r="AH193" s="555"/>
      <c r="AI193" s="555"/>
    </row>
    <row r="194" s="1776" customFormat="1" ht="22.2" spans="4:35">
      <c r="D194" s="1912"/>
      <c r="E194" s="1913"/>
      <c r="F194" s="1912"/>
      <c r="G194" s="1913"/>
      <c r="H194" s="1912"/>
      <c r="I194" s="1913"/>
      <c r="J194" s="1912"/>
      <c r="K194" s="1913"/>
      <c r="L194" s="1912"/>
      <c r="M194" s="1913"/>
      <c r="N194" s="1912"/>
      <c r="O194" s="1913"/>
      <c r="P194" s="1912"/>
      <c r="Q194" s="1913"/>
      <c r="R194" s="1912"/>
      <c r="S194" s="1913"/>
      <c r="T194" s="1912"/>
      <c r="U194" s="1913"/>
      <c r="V194" s="1912"/>
      <c r="W194" s="1913"/>
      <c r="X194" s="1912"/>
      <c r="Y194" s="1913"/>
      <c r="Z194" s="1912"/>
      <c r="AA194" s="1913"/>
      <c r="AB194" s="1912"/>
      <c r="AC194" s="1913"/>
      <c r="AD194" s="1912"/>
      <c r="AE194" s="1913"/>
      <c r="AF194" s="555"/>
      <c r="AG194" s="555"/>
      <c r="AH194" s="555"/>
      <c r="AI194" s="555"/>
    </row>
    <row r="195" s="1776" customFormat="1" ht="22.2" spans="4:35">
      <c r="D195" s="1912"/>
      <c r="E195" s="1913"/>
      <c r="F195" s="1912"/>
      <c r="G195" s="1913"/>
      <c r="H195" s="1912"/>
      <c r="I195" s="1913"/>
      <c r="J195" s="1912"/>
      <c r="K195" s="1913"/>
      <c r="L195" s="1912"/>
      <c r="M195" s="1913"/>
      <c r="N195" s="1912"/>
      <c r="O195" s="1913"/>
      <c r="P195" s="1912"/>
      <c r="Q195" s="1913"/>
      <c r="R195" s="1912"/>
      <c r="S195" s="1913"/>
      <c r="T195" s="1912"/>
      <c r="U195" s="1913"/>
      <c r="V195" s="1912"/>
      <c r="W195" s="1913"/>
      <c r="X195" s="1912"/>
      <c r="Y195" s="1913"/>
      <c r="Z195" s="1912"/>
      <c r="AA195" s="1913"/>
      <c r="AB195" s="1912"/>
      <c r="AC195" s="1913"/>
      <c r="AD195" s="1912"/>
      <c r="AE195" s="1913"/>
      <c r="AF195" s="555"/>
      <c r="AG195" s="555"/>
      <c r="AH195" s="555"/>
      <c r="AI195" s="555"/>
    </row>
    <row r="196" s="1776" customFormat="1" ht="22.2" spans="4:35">
      <c r="D196" s="1912"/>
      <c r="E196" s="1913"/>
      <c r="F196" s="1912"/>
      <c r="G196" s="1913"/>
      <c r="H196" s="1912"/>
      <c r="I196" s="1913"/>
      <c r="J196" s="1912"/>
      <c r="K196" s="1913"/>
      <c r="L196" s="1912"/>
      <c r="M196" s="1913"/>
      <c r="N196" s="1912"/>
      <c r="O196" s="1913"/>
      <c r="P196" s="1912"/>
      <c r="Q196" s="1913"/>
      <c r="R196" s="1912"/>
      <c r="S196" s="1913"/>
      <c r="T196" s="1912"/>
      <c r="U196" s="1913"/>
      <c r="V196" s="1912"/>
      <c r="W196" s="1913"/>
      <c r="X196" s="1912"/>
      <c r="Y196" s="1913"/>
      <c r="Z196" s="1912"/>
      <c r="AA196" s="1913"/>
      <c r="AB196" s="1912"/>
      <c r="AC196" s="1913"/>
      <c r="AD196" s="1912"/>
      <c r="AE196" s="1913"/>
      <c r="AF196" s="555"/>
      <c r="AG196" s="555"/>
      <c r="AH196" s="555"/>
      <c r="AI196" s="555"/>
    </row>
    <row r="197" s="1776" customFormat="1" ht="22.2" spans="4:35">
      <c r="D197" s="1912"/>
      <c r="E197" s="1913"/>
      <c r="F197" s="1912"/>
      <c r="G197" s="1913"/>
      <c r="H197" s="1912"/>
      <c r="I197" s="1913"/>
      <c r="J197" s="1912"/>
      <c r="K197" s="1913"/>
      <c r="L197" s="1912"/>
      <c r="M197" s="1913"/>
      <c r="N197" s="1912"/>
      <c r="O197" s="1913"/>
      <c r="P197" s="1912"/>
      <c r="Q197" s="1913"/>
      <c r="R197" s="1912"/>
      <c r="S197" s="1913"/>
      <c r="T197" s="1912"/>
      <c r="U197" s="1913"/>
      <c r="V197" s="1912"/>
      <c r="W197" s="1913"/>
      <c r="X197" s="1912"/>
      <c r="Y197" s="1913"/>
      <c r="Z197" s="1912"/>
      <c r="AA197" s="1913"/>
      <c r="AB197" s="1912"/>
      <c r="AC197" s="1913"/>
      <c r="AD197" s="1912"/>
      <c r="AE197" s="1913"/>
      <c r="AF197" s="555"/>
      <c r="AG197" s="555"/>
      <c r="AH197" s="555"/>
      <c r="AI197" s="555"/>
    </row>
    <row r="198" s="1776" customFormat="1" ht="22.2" spans="4:35">
      <c r="D198" s="1912"/>
      <c r="E198" s="1913"/>
      <c r="F198" s="1912"/>
      <c r="G198" s="1913"/>
      <c r="H198" s="1912"/>
      <c r="I198" s="1913"/>
      <c r="J198" s="1912"/>
      <c r="K198" s="1913"/>
      <c r="L198" s="1912"/>
      <c r="M198" s="1913"/>
      <c r="N198" s="1912"/>
      <c r="O198" s="1913"/>
      <c r="P198" s="1912"/>
      <c r="Q198" s="1913"/>
      <c r="R198" s="1912"/>
      <c r="S198" s="1913"/>
      <c r="T198" s="1912"/>
      <c r="U198" s="1913"/>
      <c r="V198" s="1912"/>
      <c r="W198" s="1913"/>
      <c r="X198" s="1912"/>
      <c r="Y198" s="1913"/>
      <c r="Z198" s="1912"/>
      <c r="AA198" s="1913"/>
      <c r="AB198" s="1912"/>
      <c r="AC198" s="1913"/>
      <c r="AD198" s="1912"/>
      <c r="AE198" s="1913"/>
      <c r="AF198" s="555"/>
      <c r="AG198" s="555"/>
      <c r="AH198" s="555"/>
      <c r="AI198" s="555"/>
    </row>
    <row r="199" s="1776" customFormat="1" ht="22.2" spans="4:35">
      <c r="D199" s="1912"/>
      <c r="E199" s="1913"/>
      <c r="F199" s="1912"/>
      <c r="G199" s="1913"/>
      <c r="H199" s="1912"/>
      <c r="I199" s="1913"/>
      <c r="J199" s="1912"/>
      <c r="K199" s="1913"/>
      <c r="L199" s="1912"/>
      <c r="M199" s="1913"/>
      <c r="N199" s="1912"/>
      <c r="O199" s="1913"/>
      <c r="P199" s="1912"/>
      <c r="Q199" s="1913"/>
      <c r="R199" s="1912"/>
      <c r="S199" s="1913"/>
      <c r="T199" s="1912"/>
      <c r="U199" s="1913"/>
      <c r="V199" s="1912"/>
      <c r="W199" s="1913"/>
      <c r="X199" s="1912"/>
      <c r="Y199" s="1913"/>
      <c r="Z199" s="1912"/>
      <c r="AA199" s="1913"/>
      <c r="AB199" s="1912"/>
      <c r="AC199" s="1913"/>
      <c r="AD199" s="1912"/>
      <c r="AE199" s="1913"/>
      <c r="AF199" s="555"/>
      <c r="AG199" s="555"/>
      <c r="AH199" s="555"/>
      <c r="AI199" s="555"/>
    </row>
    <row r="200" s="1776" customFormat="1" ht="22.2" spans="4:35">
      <c r="D200" s="1912"/>
      <c r="E200" s="1913"/>
      <c r="F200" s="1912"/>
      <c r="G200" s="1913"/>
      <c r="H200" s="1912"/>
      <c r="I200" s="1913"/>
      <c r="J200" s="1912"/>
      <c r="K200" s="1913"/>
      <c r="L200" s="1912"/>
      <c r="M200" s="1913"/>
      <c r="N200" s="1912"/>
      <c r="O200" s="1913"/>
      <c r="P200" s="1912"/>
      <c r="Q200" s="1913"/>
      <c r="R200" s="1912"/>
      <c r="S200" s="1913"/>
      <c r="T200" s="1912"/>
      <c r="U200" s="1913"/>
      <c r="V200" s="1912"/>
      <c r="W200" s="1913"/>
      <c r="X200" s="1912"/>
      <c r="Y200" s="1913"/>
      <c r="Z200" s="1912"/>
      <c r="AA200" s="1913"/>
      <c r="AB200" s="1912"/>
      <c r="AC200" s="1913"/>
      <c r="AD200" s="1912"/>
      <c r="AE200" s="1913"/>
      <c r="AF200" s="555"/>
      <c r="AG200" s="555"/>
      <c r="AH200" s="555"/>
      <c r="AI200" s="555"/>
    </row>
    <row r="201" s="1776" customFormat="1" ht="22.2" spans="4:35">
      <c r="D201" s="1912"/>
      <c r="E201" s="1913"/>
      <c r="F201" s="1912"/>
      <c r="G201" s="1913"/>
      <c r="H201" s="1912"/>
      <c r="I201" s="1913"/>
      <c r="J201" s="1912"/>
      <c r="K201" s="1913"/>
      <c r="L201" s="1912"/>
      <c r="M201" s="1913"/>
      <c r="N201" s="1912"/>
      <c r="O201" s="1913"/>
      <c r="P201" s="1912"/>
      <c r="Q201" s="1913"/>
      <c r="R201" s="1912"/>
      <c r="S201" s="1913"/>
      <c r="T201" s="1912"/>
      <c r="U201" s="1913"/>
      <c r="V201" s="1912"/>
      <c r="W201" s="1913"/>
      <c r="X201" s="1912"/>
      <c r="Y201" s="1913"/>
      <c r="Z201" s="1912"/>
      <c r="AA201" s="1913"/>
      <c r="AB201" s="1912"/>
      <c r="AC201" s="1913"/>
      <c r="AD201" s="1912"/>
      <c r="AE201" s="1913"/>
      <c r="AF201" s="555"/>
      <c r="AG201" s="555"/>
      <c r="AH201" s="555"/>
      <c r="AI201" s="555"/>
    </row>
    <row r="202" s="1776" customFormat="1" ht="22.2" spans="4:35">
      <c r="D202" s="1912"/>
      <c r="E202" s="1913"/>
      <c r="F202" s="1912"/>
      <c r="G202" s="1913"/>
      <c r="H202" s="1912"/>
      <c r="I202" s="1913"/>
      <c r="J202" s="1912"/>
      <c r="K202" s="1913"/>
      <c r="L202" s="1912"/>
      <c r="M202" s="1913"/>
      <c r="N202" s="1912"/>
      <c r="O202" s="1913"/>
      <c r="P202" s="1912"/>
      <c r="Q202" s="1913"/>
      <c r="R202" s="1912"/>
      <c r="S202" s="1913"/>
      <c r="T202" s="1912"/>
      <c r="U202" s="1913"/>
      <c r="V202" s="1912"/>
      <c r="W202" s="1913"/>
      <c r="X202" s="1912"/>
      <c r="Y202" s="1913"/>
      <c r="Z202" s="1912"/>
      <c r="AA202" s="1913"/>
      <c r="AB202" s="1912"/>
      <c r="AC202" s="1913"/>
      <c r="AD202" s="1912"/>
      <c r="AE202" s="1913"/>
      <c r="AF202" s="555"/>
      <c r="AG202" s="555"/>
      <c r="AH202" s="555"/>
      <c r="AI202" s="555"/>
    </row>
    <row r="203" s="1776" customFormat="1" ht="22.2" spans="4:35">
      <c r="D203" s="1912"/>
      <c r="E203" s="1913"/>
      <c r="F203" s="1912"/>
      <c r="G203" s="1913"/>
      <c r="H203" s="1912"/>
      <c r="I203" s="1913"/>
      <c r="J203" s="1912"/>
      <c r="K203" s="1913"/>
      <c r="L203" s="1912"/>
      <c r="M203" s="1913"/>
      <c r="N203" s="1912"/>
      <c r="O203" s="1913"/>
      <c r="P203" s="1912"/>
      <c r="Q203" s="1913"/>
      <c r="R203" s="1912"/>
      <c r="S203" s="1913"/>
      <c r="T203" s="1912"/>
      <c r="U203" s="1913"/>
      <c r="V203" s="1912"/>
      <c r="W203" s="1913"/>
      <c r="X203" s="1912"/>
      <c r="Y203" s="1913"/>
      <c r="Z203" s="1912"/>
      <c r="AA203" s="1913"/>
      <c r="AB203" s="1912"/>
      <c r="AC203" s="1913"/>
      <c r="AD203" s="1912"/>
      <c r="AE203" s="1913"/>
      <c r="AF203" s="555"/>
      <c r="AG203" s="555"/>
      <c r="AH203" s="555"/>
      <c r="AI203" s="555"/>
    </row>
    <row r="204" s="1776" customFormat="1" ht="22.2" spans="4:35">
      <c r="D204" s="1912"/>
      <c r="E204" s="1913"/>
      <c r="F204" s="1912"/>
      <c r="G204" s="1913"/>
      <c r="H204" s="1912"/>
      <c r="I204" s="1913"/>
      <c r="J204" s="1912"/>
      <c r="K204" s="1913"/>
      <c r="L204" s="1912"/>
      <c r="M204" s="1913"/>
      <c r="N204" s="1912"/>
      <c r="O204" s="1913"/>
      <c r="P204" s="1912"/>
      <c r="Q204" s="1913"/>
      <c r="R204" s="1912"/>
      <c r="S204" s="1913"/>
      <c r="T204" s="1912"/>
      <c r="U204" s="1913"/>
      <c r="V204" s="1912"/>
      <c r="W204" s="1913"/>
      <c r="X204" s="1912"/>
      <c r="Y204" s="1913"/>
      <c r="Z204" s="1912"/>
      <c r="AA204" s="1913"/>
      <c r="AB204" s="1912"/>
      <c r="AC204" s="1913"/>
      <c r="AD204" s="1912"/>
      <c r="AE204" s="1913"/>
      <c r="AF204" s="555"/>
      <c r="AG204" s="555"/>
      <c r="AH204" s="555"/>
      <c r="AI204" s="555"/>
    </row>
    <row r="205" s="1776" customFormat="1" ht="22.2" spans="4:35">
      <c r="D205" s="1912"/>
      <c r="E205" s="1913"/>
      <c r="F205" s="1912"/>
      <c r="G205" s="1913"/>
      <c r="H205" s="1912"/>
      <c r="I205" s="1913"/>
      <c r="J205" s="1912"/>
      <c r="K205" s="1913"/>
      <c r="L205" s="1912"/>
      <c r="M205" s="1913"/>
      <c r="N205" s="1912"/>
      <c r="O205" s="1913"/>
      <c r="P205" s="1912"/>
      <c r="Q205" s="1913"/>
      <c r="R205" s="1912"/>
      <c r="S205" s="1913"/>
      <c r="T205" s="1912"/>
      <c r="U205" s="1913"/>
      <c r="V205" s="1912"/>
      <c r="W205" s="1913"/>
      <c r="X205" s="1912"/>
      <c r="Y205" s="1913"/>
      <c r="Z205" s="1912"/>
      <c r="AA205" s="1913"/>
      <c r="AB205" s="1912"/>
      <c r="AC205" s="1913"/>
      <c r="AD205" s="1912"/>
      <c r="AE205" s="1913"/>
      <c r="AF205" s="555"/>
      <c r="AG205" s="555"/>
      <c r="AH205" s="555"/>
      <c r="AI205" s="555"/>
    </row>
    <row r="206" s="1776" customFormat="1" ht="22.2" spans="4:35">
      <c r="D206" s="1912"/>
      <c r="E206" s="1913"/>
      <c r="F206" s="1912"/>
      <c r="G206" s="1913"/>
      <c r="H206" s="1912"/>
      <c r="I206" s="1913"/>
      <c r="J206" s="1912"/>
      <c r="K206" s="1913"/>
      <c r="L206" s="1912"/>
      <c r="M206" s="1913"/>
      <c r="N206" s="1912"/>
      <c r="O206" s="1913"/>
      <c r="P206" s="1912"/>
      <c r="Q206" s="1913"/>
      <c r="R206" s="1912"/>
      <c r="S206" s="1913"/>
      <c r="T206" s="1912"/>
      <c r="U206" s="1913"/>
      <c r="V206" s="1912"/>
      <c r="W206" s="1913"/>
      <c r="X206" s="1912"/>
      <c r="Y206" s="1913"/>
      <c r="Z206" s="1912"/>
      <c r="AA206" s="1913"/>
      <c r="AB206" s="1912"/>
      <c r="AC206" s="1913"/>
      <c r="AD206" s="1912"/>
      <c r="AE206" s="1913"/>
      <c r="AF206" s="555"/>
      <c r="AG206" s="555"/>
      <c r="AH206" s="555"/>
      <c r="AI206" s="555"/>
    </row>
    <row r="207" s="1776" customFormat="1" ht="22.2" spans="4:35">
      <c r="D207" s="1912"/>
      <c r="E207" s="1913"/>
      <c r="F207" s="1912"/>
      <c r="G207" s="1913"/>
      <c r="H207" s="1912"/>
      <c r="I207" s="1913"/>
      <c r="J207" s="1912"/>
      <c r="K207" s="1913"/>
      <c r="L207" s="1912"/>
      <c r="M207" s="1913"/>
      <c r="N207" s="1912"/>
      <c r="O207" s="1913"/>
      <c r="P207" s="1912"/>
      <c r="Q207" s="1913"/>
      <c r="R207" s="1912"/>
      <c r="S207" s="1913"/>
      <c r="T207" s="1912"/>
      <c r="U207" s="1913"/>
      <c r="V207" s="1912"/>
      <c r="W207" s="1913"/>
      <c r="X207" s="1912"/>
      <c r="Y207" s="1913"/>
      <c r="Z207" s="1912"/>
      <c r="AA207" s="1913"/>
      <c r="AB207" s="1912"/>
      <c r="AC207" s="1913"/>
      <c r="AD207" s="1912"/>
      <c r="AE207" s="1913"/>
      <c r="AF207" s="555"/>
      <c r="AG207" s="555"/>
      <c r="AH207" s="555"/>
      <c r="AI207" s="555"/>
    </row>
    <row r="208" s="1776" customFormat="1" ht="22.2" spans="4:35">
      <c r="D208" s="1912"/>
      <c r="E208" s="1913"/>
      <c r="F208" s="1912"/>
      <c r="G208" s="1913"/>
      <c r="H208" s="1912"/>
      <c r="I208" s="1913"/>
      <c r="J208" s="1912"/>
      <c r="K208" s="1913"/>
      <c r="L208" s="1912"/>
      <c r="M208" s="1913"/>
      <c r="N208" s="1912"/>
      <c r="O208" s="1913"/>
      <c r="P208" s="1912"/>
      <c r="Q208" s="1913"/>
      <c r="R208" s="1912"/>
      <c r="S208" s="1913"/>
      <c r="T208" s="1912"/>
      <c r="U208" s="1913"/>
      <c r="V208" s="1912"/>
      <c r="W208" s="1913"/>
      <c r="X208" s="1912"/>
      <c r="Y208" s="1913"/>
      <c r="Z208" s="1912"/>
      <c r="AA208" s="1913"/>
      <c r="AB208" s="1912"/>
      <c r="AC208" s="1913"/>
      <c r="AD208" s="1912"/>
      <c r="AE208" s="1913"/>
      <c r="AF208" s="555"/>
      <c r="AG208" s="555"/>
      <c r="AH208" s="555"/>
      <c r="AI208" s="555"/>
    </row>
    <row r="209" s="1776" customFormat="1" ht="22.2" spans="4:35">
      <c r="D209" s="1912"/>
      <c r="E209" s="1913"/>
      <c r="F209" s="1912"/>
      <c r="G209" s="1913"/>
      <c r="H209" s="1912"/>
      <c r="I209" s="1913"/>
      <c r="J209" s="1912"/>
      <c r="K209" s="1913"/>
      <c r="L209" s="1912"/>
      <c r="M209" s="1913"/>
      <c r="N209" s="1912"/>
      <c r="O209" s="1913"/>
      <c r="P209" s="1912"/>
      <c r="Q209" s="1913"/>
      <c r="R209" s="1912"/>
      <c r="S209" s="1913"/>
      <c r="T209" s="1912"/>
      <c r="U209" s="1913"/>
      <c r="V209" s="1912"/>
      <c r="W209" s="1913"/>
      <c r="X209" s="1912"/>
      <c r="Y209" s="1913"/>
      <c r="Z209" s="1912"/>
      <c r="AA209" s="1913"/>
      <c r="AB209" s="1912"/>
      <c r="AC209" s="1913"/>
      <c r="AD209" s="1912"/>
      <c r="AE209" s="1913"/>
      <c r="AF209" s="555"/>
      <c r="AG209" s="555"/>
      <c r="AH209" s="555"/>
      <c r="AI209" s="555"/>
    </row>
    <row r="210" s="1776" customFormat="1" ht="22.2" spans="4:35">
      <c r="D210" s="1912"/>
      <c r="E210" s="1913"/>
      <c r="F210" s="1912"/>
      <c r="G210" s="1913"/>
      <c r="H210" s="1912"/>
      <c r="I210" s="1913"/>
      <c r="J210" s="1912"/>
      <c r="K210" s="1913"/>
      <c r="L210" s="1912"/>
      <c r="M210" s="1913"/>
      <c r="N210" s="1912"/>
      <c r="O210" s="1913"/>
      <c r="P210" s="1912"/>
      <c r="Q210" s="1913"/>
      <c r="R210" s="1912"/>
      <c r="S210" s="1913"/>
      <c r="T210" s="1912"/>
      <c r="U210" s="1913"/>
      <c r="V210" s="1912"/>
      <c r="W210" s="1913"/>
      <c r="X210" s="1912"/>
      <c r="Y210" s="1913"/>
      <c r="Z210" s="1912"/>
      <c r="AA210" s="1913"/>
      <c r="AB210" s="1912"/>
      <c r="AC210" s="1913"/>
      <c r="AD210" s="1912"/>
      <c r="AE210" s="1913"/>
      <c r="AF210" s="555"/>
      <c r="AG210" s="555"/>
      <c r="AH210" s="555"/>
      <c r="AI210" s="555"/>
    </row>
    <row r="211" s="1776" customFormat="1" ht="22.2" spans="4:35">
      <c r="D211" s="1912"/>
      <c r="E211" s="1913"/>
      <c r="F211" s="1912"/>
      <c r="G211" s="1913"/>
      <c r="H211" s="1912"/>
      <c r="I211" s="1913"/>
      <c r="J211" s="1912"/>
      <c r="K211" s="1913"/>
      <c r="L211" s="1912"/>
      <c r="M211" s="1913"/>
      <c r="N211" s="1912"/>
      <c r="O211" s="1913"/>
      <c r="P211" s="1912"/>
      <c r="Q211" s="1913"/>
      <c r="R211" s="1912"/>
      <c r="S211" s="1913"/>
      <c r="T211" s="1912"/>
      <c r="U211" s="1913"/>
      <c r="V211" s="1912"/>
      <c r="W211" s="1913"/>
      <c r="X211" s="1912"/>
      <c r="Y211" s="1913"/>
      <c r="Z211" s="1912"/>
      <c r="AA211" s="1913"/>
      <c r="AB211" s="1912"/>
      <c r="AC211" s="1913"/>
      <c r="AD211" s="1912"/>
      <c r="AE211" s="1913"/>
      <c r="AF211" s="555"/>
      <c r="AG211" s="555"/>
      <c r="AH211" s="555"/>
      <c r="AI211" s="555"/>
    </row>
    <row r="212" s="1776" customFormat="1" ht="22.2" spans="4:35">
      <c r="D212" s="1912"/>
      <c r="E212" s="1913"/>
      <c r="F212" s="1912"/>
      <c r="G212" s="1913"/>
      <c r="H212" s="1912"/>
      <c r="I212" s="1913"/>
      <c r="J212" s="1912"/>
      <c r="K212" s="1913"/>
      <c r="L212" s="1912"/>
      <c r="M212" s="1913"/>
      <c r="N212" s="1912"/>
      <c r="O212" s="1913"/>
      <c r="P212" s="1912"/>
      <c r="Q212" s="1913"/>
      <c r="R212" s="1912"/>
      <c r="S212" s="1913"/>
      <c r="T212" s="1912"/>
      <c r="U212" s="1913"/>
      <c r="V212" s="1912"/>
      <c r="W212" s="1913"/>
      <c r="X212" s="1912"/>
      <c r="Y212" s="1913"/>
      <c r="Z212" s="1912"/>
      <c r="AA212" s="1913"/>
      <c r="AB212" s="1912"/>
      <c r="AC212" s="1913"/>
      <c r="AD212" s="1912"/>
      <c r="AE212" s="1913"/>
      <c r="AF212" s="555"/>
      <c r="AG212" s="555"/>
      <c r="AH212" s="555"/>
      <c r="AI212" s="555"/>
    </row>
    <row r="213" s="1776" customFormat="1" ht="22.2" spans="4:35">
      <c r="D213" s="1912"/>
      <c r="E213" s="1913"/>
      <c r="F213" s="1912"/>
      <c r="G213" s="1913"/>
      <c r="H213" s="1912"/>
      <c r="I213" s="1913"/>
      <c r="J213" s="1912"/>
      <c r="K213" s="1913"/>
      <c r="L213" s="1912"/>
      <c r="M213" s="1913"/>
      <c r="N213" s="1912"/>
      <c r="O213" s="1913"/>
      <c r="P213" s="1912"/>
      <c r="Q213" s="1913"/>
      <c r="R213" s="1912"/>
      <c r="S213" s="1913"/>
      <c r="T213" s="1912"/>
      <c r="U213" s="1913"/>
      <c r="V213" s="1912"/>
      <c r="W213" s="1913"/>
      <c r="X213" s="1912"/>
      <c r="Y213" s="1913"/>
      <c r="Z213" s="1912"/>
      <c r="AA213" s="1913"/>
      <c r="AB213" s="1912"/>
      <c r="AC213" s="1913"/>
      <c r="AD213" s="1912"/>
      <c r="AE213" s="1913"/>
      <c r="AF213" s="555"/>
      <c r="AG213" s="555"/>
      <c r="AH213" s="555"/>
      <c r="AI213" s="555"/>
    </row>
    <row r="214" s="1776" customFormat="1" ht="22.2" spans="4:35">
      <c r="D214" s="1912"/>
      <c r="E214" s="1913"/>
      <c r="F214" s="1912"/>
      <c r="G214" s="1913"/>
      <c r="H214" s="1912"/>
      <c r="I214" s="1913"/>
      <c r="J214" s="1912"/>
      <c r="K214" s="1913"/>
      <c r="L214" s="1912"/>
      <c r="M214" s="1913"/>
      <c r="N214" s="1912"/>
      <c r="O214" s="1913"/>
      <c r="P214" s="1912"/>
      <c r="Q214" s="1913"/>
      <c r="R214" s="1912"/>
      <c r="S214" s="1913"/>
      <c r="T214" s="1912"/>
      <c r="U214" s="1913"/>
      <c r="V214" s="1912"/>
      <c r="W214" s="1913"/>
      <c r="X214" s="1912"/>
      <c r="Y214" s="1913"/>
      <c r="Z214" s="1912"/>
      <c r="AA214" s="1913"/>
      <c r="AB214" s="1912"/>
      <c r="AC214" s="1913"/>
      <c r="AD214" s="1912"/>
      <c r="AE214" s="1913"/>
      <c r="AF214" s="555"/>
      <c r="AG214" s="555"/>
      <c r="AH214" s="555"/>
      <c r="AI214" s="555"/>
    </row>
    <row r="215" s="1776" customFormat="1" ht="22.2" spans="4:35">
      <c r="D215" s="1912"/>
      <c r="E215" s="1913"/>
      <c r="F215" s="1912"/>
      <c r="G215" s="1913"/>
      <c r="H215" s="1912"/>
      <c r="I215" s="1913"/>
      <c r="J215" s="1912"/>
      <c r="K215" s="1913"/>
      <c r="L215" s="1912"/>
      <c r="M215" s="1913"/>
      <c r="N215" s="1912"/>
      <c r="O215" s="1913"/>
      <c r="P215" s="1912"/>
      <c r="Q215" s="1913"/>
      <c r="R215" s="1912"/>
      <c r="S215" s="1913"/>
      <c r="T215" s="1912"/>
      <c r="U215" s="1913"/>
      <c r="V215" s="1912"/>
      <c r="W215" s="1913"/>
      <c r="X215" s="1912"/>
      <c r="Y215" s="1913"/>
      <c r="Z215" s="1912"/>
      <c r="AA215" s="1913"/>
      <c r="AB215" s="1912"/>
      <c r="AC215" s="1913"/>
      <c r="AD215" s="1912"/>
      <c r="AE215" s="1913"/>
      <c r="AF215" s="555"/>
      <c r="AG215" s="555"/>
      <c r="AH215" s="555"/>
      <c r="AI215" s="555"/>
    </row>
    <row r="216" s="1776" customFormat="1" ht="22.2" spans="4:35">
      <c r="D216" s="1912"/>
      <c r="E216" s="1913"/>
      <c r="F216" s="1912"/>
      <c r="G216" s="1913"/>
      <c r="H216" s="1912"/>
      <c r="I216" s="1913"/>
      <c r="J216" s="1912"/>
      <c r="K216" s="1913"/>
      <c r="L216" s="1912"/>
      <c r="M216" s="1913"/>
      <c r="N216" s="1912"/>
      <c r="O216" s="1913"/>
      <c r="P216" s="1912"/>
      <c r="Q216" s="1913"/>
      <c r="R216" s="1912"/>
      <c r="S216" s="1913"/>
      <c r="T216" s="1912"/>
      <c r="U216" s="1913"/>
      <c r="V216" s="1912"/>
      <c r="W216" s="1913"/>
      <c r="X216" s="1912"/>
      <c r="Y216" s="1913"/>
      <c r="Z216" s="1912"/>
      <c r="AA216" s="1913"/>
      <c r="AB216" s="1912"/>
      <c r="AC216" s="1913"/>
      <c r="AD216" s="1912"/>
      <c r="AE216" s="1913"/>
      <c r="AF216" s="555"/>
      <c r="AG216" s="555"/>
      <c r="AH216" s="555"/>
      <c r="AI216" s="555"/>
    </row>
    <row r="217" s="1776" customFormat="1" ht="22.2" spans="4:35">
      <c r="D217" s="1912"/>
      <c r="E217" s="1913"/>
      <c r="F217" s="1912"/>
      <c r="G217" s="1913"/>
      <c r="H217" s="1912"/>
      <c r="I217" s="1913"/>
      <c r="J217" s="1912"/>
      <c r="K217" s="1913"/>
      <c r="L217" s="1912"/>
      <c r="M217" s="1913"/>
      <c r="N217" s="1912"/>
      <c r="O217" s="1913"/>
      <c r="P217" s="1912"/>
      <c r="Q217" s="1913"/>
      <c r="R217" s="1912"/>
      <c r="S217" s="1913"/>
      <c r="T217" s="1912"/>
      <c r="U217" s="1913"/>
      <c r="V217" s="1912"/>
      <c r="W217" s="1913"/>
      <c r="X217" s="1912"/>
      <c r="Y217" s="1913"/>
      <c r="Z217" s="1912"/>
      <c r="AA217" s="1913"/>
      <c r="AB217" s="1912"/>
      <c r="AC217" s="1913"/>
      <c r="AD217" s="1912"/>
      <c r="AE217" s="1913"/>
      <c r="AF217" s="555"/>
      <c r="AG217" s="555"/>
      <c r="AH217" s="555"/>
      <c r="AI217" s="555"/>
    </row>
    <row r="218" s="1776" customFormat="1" ht="22.2" spans="4:35">
      <c r="D218" s="1912"/>
      <c r="E218" s="1913"/>
      <c r="F218" s="1912"/>
      <c r="G218" s="1913"/>
      <c r="H218" s="1912"/>
      <c r="I218" s="1913"/>
      <c r="J218" s="1912"/>
      <c r="K218" s="1913"/>
      <c r="L218" s="1912"/>
      <c r="M218" s="1913"/>
      <c r="N218" s="1912"/>
      <c r="O218" s="1913"/>
      <c r="P218" s="1912"/>
      <c r="Q218" s="1913"/>
      <c r="R218" s="1912"/>
      <c r="S218" s="1913"/>
      <c r="T218" s="1912"/>
      <c r="U218" s="1913"/>
      <c r="V218" s="1912"/>
      <c r="W218" s="1913"/>
      <c r="X218" s="1912"/>
      <c r="Y218" s="1913"/>
      <c r="Z218" s="1912"/>
      <c r="AA218" s="1913"/>
      <c r="AB218" s="1912"/>
      <c r="AC218" s="1913"/>
      <c r="AD218" s="1912"/>
      <c r="AE218" s="1913"/>
      <c r="AF218" s="555"/>
      <c r="AG218" s="555"/>
      <c r="AH218" s="555"/>
      <c r="AI218" s="555"/>
    </row>
  </sheetData>
  <mergeCells count="34">
    <mergeCell ref="A2:AE2"/>
    <mergeCell ref="A3:AK3"/>
    <mergeCell ref="D4:G4"/>
    <mergeCell ref="H4:K4"/>
    <mergeCell ref="L4:O4"/>
    <mergeCell ref="P4:S4"/>
    <mergeCell ref="T4:W4"/>
    <mergeCell ref="X4:AA4"/>
    <mergeCell ref="AB4:AE4"/>
    <mergeCell ref="AF4:AI4"/>
    <mergeCell ref="AL4:AN4"/>
    <mergeCell ref="A137:AK137"/>
    <mergeCell ref="A138:AK138"/>
    <mergeCell ref="A4:A5"/>
    <mergeCell ref="A6:A63"/>
    <mergeCell ref="A64:A78"/>
    <mergeCell ref="A79:A100"/>
    <mergeCell ref="A101:A108"/>
    <mergeCell ref="A109:A116"/>
    <mergeCell ref="A117:A130"/>
    <mergeCell ref="A131:A136"/>
    <mergeCell ref="B4:B5"/>
    <mergeCell ref="B6:B23"/>
    <mergeCell ref="B24:B41"/>
    <mergeCell ref="B42:B63"/>
    <mergeCell ref="B64:B78"/>
    <mergeCell ref="B79:B100"/>
    <mergeCell ref="B101:B108"/>
    <mergeCell ref="B109:B116"/>
    <mergeCell ref="B117:B130"/>
    <mergeCell ref="B131:B136"/>
    <mergeCell ref="C4:C5"/>
    <mergeCell ref="AJ4:AJ5"/>
    <mergeCell ref="AK4:AK5"/>
  </mergeCells>
  <pageMargins left="0.75" right="0.75" top="1" bottom="1" header="0.5" footer="0.5"/>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S21"/>
  <sheetViews>
    <sheetView showGridLines="0" zoomScale="40" zoomScaleNormal="40" workbookViewId="0">
      <pane xSplit="3" ySplit="6" topLeftCell="D7" activePane="bottomRight" state="frozen"/>
      <selection/>
      <selection pane="topRight"/>
      <selection pane="bottomLeft"/>
      <selection pane="bottomRight" activeCell="D7" sqref="D7"/>
    </sheetView>
  </sheetViews>
  <sheetFormatPr defaultColWidth="9" defaultRowHeight="17.4"/>
  <cols>
    <col min="1" max="1" width="14.5092592592593" style="52" customWidth="1"/>
    <col min="2" max="2" width="34.5092592592593" style="52" customWidth="1"/>
    <col min="3" max="3" width="36.2592592592593" style="52" customWidth="1"/>
    <col min="4" max="17" width="23.75" style="1777" customWidth="1"/>
    <col min="18" max="18" width="25.2592592592593" style="52" customWidth="1"/>
    <col min="19" max="19" width="28.5092592592593" style="52" customWidth="1"/>
    <col min="20" max="16384" width="9" style="52" customWidth="1"/>
  </cols>
  <sheetData>
    <row r="1" s="52" customFormat="1" spans="1:19">
      <c r="D1" s="1777"/>
      <c r="E1" s="1777"/>
      <c r="F1" s="1777"/>
      <c r="G1" s="1777"/>
      <c r="H1" s="1777"/>
      <c r="I1" s="1777"/>
      <c r="J1" s="1777"/>
      <c r="K1" s="1777"/>
      <c r="L1" s="1777"/>
      <c r="M1" s="1777"/>
      <c r="N1" s="1777"/>
      <c r="O1" s="1777"/>
      <c r="P1" s="1777"/>
      <c r="Q1" s="1777"/>
    </row>
    <row r="2" s="1773" customFormat="1" ht="75" customHeight="1" spans="1:19">
      <c r="A2" s="1237" t="s">
        <v>1</v>
      </c>
    </row>
    <row r="3" s="1773" customFormat="1" ht="58" customHeight="1" spans="1:19">
      <c r="A3" s="1778" t="s">
        <v>140</v>
      </c>
      <c r="B3" s="1779"/>
      <c r="C3" s="1779"/>
      <c r="D3" s="1779"/>
      <c r="E3" s="1779"/>
      <c r="F3" s="1779"/>
      <c r="G3" s="1779"/>
      <c r="H3" s="1779"/>
      <c r="I3" s="1779"/>
      <c r="J3" s="1779"/>
      <c r="K3" s="1779"/>
      <c r="L3" s="1779"/>
      <c r="M3" s="1779"/>
      <c r="N3" s="1779"/>
      <c r="O3" s="1779"/>
      <c r="P3" s="1779"/>
      <c r="Q3" s="1779"/>
      <c r="R3" s="1779"/>
      <c r="S3" s="1780"/>
    </row>
    <row r="4" s="1773" customFormat="1" ht="118" customHeight="1" spans="1:19">
      <c r="A4" s="1781" t="s">
        <v>629</v>
      </c>
      <c r="B4" s="1782"/>
      <c r="C4" s="1782"/>
      <c r="D4" s="1782"/>
      <c r="E4" s="1782"/>
      <c r="F4" s="1782"/>
      <c r="G4" s="1782"/>
      <c r="H4" s="1782"/>
      <c r="I4" s="1782"/>
      <c r="J4" s="1782"/>
      <c r="K4" s="1782"/>
      <c r="L4" s="1782"/>
      <c r="M4" s="1782"/>
      <c r="N4" s="1782"/>
      <c r="O4" s="1782"/>
      <c r="P4" s="1782"/>
      <c r="Q4" s="1782"/>
      <c r="R4" s="1782"/>
      <c r="S4" s="1783"/>
    </row>
    <row r="5" s="52" customFormat="1" ht="39" customHeight="1" spans="1:19">
      <c r="A5" s="1784" t="s">
        <v>480</v>
      </c>
      <c r="B5" s="1784" t="s">
        <v>107</v>
      </c>
      <c r="C5" s="1784" t="s">
        <v>630</v>
      </c>
      <c r="D5" s="1785" t="s">
        <v>631</v>
      </c>
      <c r="E5" s="1786"/>
      <c r="F5" s="1787" t="s">
        <v>632</v>
      </c>
      <c r="G5" s="1786"/>
      <c r="H5" s="1785" t="s">
        <v>483</v>
      </c>
      <c r="I5" s="1786"/>
      <c r="J5" s="1787" t="s">
        <v>633</v>
      </c>
      <c r="K5" s="1786"/>
      <c r="L5" s="1787" t="s">
        <v>487</v>
      </c>
      <c r="M5" s="1786"/>
      <c r="N5" s="1787" t="s">
        <v>488</v>
      </c>
      <c r="O5" s="1786"/>
      <c r="P5" s="1785" t="s">
        <v>305</v>
      </c>
      <c r="Q5" s="1786"/>
      <c r="R5" s="1784" t="s">
        <v>490</v>
      </c>
      <c r="S5" s="1788" t="s">
        <v>634</v>
      </c>
    </row>
    <row r="6" s="52" customFormat="1" ht="39" customHeight="1" spans="1:19">
      <c r="A6" s="1393"/>
      <c r="B6" s="1393"/>
      <c r="C6" s="1393"/>
      <c r="D6" s="1395" t="s">
        <v>635</v>
      </c>
      <c r="E6" s="1395" t="s">
        <v>636</v>
      </c>
      <c r="F6" s="1395" t="s">
        <v>635</v>
      </c>
      <c r="G6" s="1395" t="s">
        <v>636</v>
      </c>
      <c r="H6" s="1395" t="s">
        <v>635</v>
      </c>
      <c r="I6" s="1395" t="s">
        <v>636</v>
      </c>
      <c r="J6" s="1395" t="s">
        <v>635</v>
      </c>
      <c r="K6" s="1395" t="s">
        <v>636</v>
      </c>
      <c r="L6" s="1395" t="s">
        <v>635</v>
      </c>
      <c r="M6" s="1395" t="s">
        <v>636</v>
      </c>
      <c r="N6" s="1395" t="s">
        <v>635</v>
      </c>
      <c r="O6" s="1395" t="s">
        <v>636</v>
      </c>
      <c r="P6" s="1395" t="s">
        <v>635</v>
      </c>
      <c r="Q6" s="1395" t="s">
        <v>636</v>
      </c>
      <c r="R6" s="1393"/>
      <c r="S6" s="1396"/>
    </row>
    <row r="7" s="52" customFormat="1" ht="54" customHeight="1" spans="1:19">
      <c r="A7" s="1789" t="s">
        <v>354</v>
      </c>
      <c r="B7" s="1790" t="s">
        <v>138</v>
      </c>
      <c r="C7" s="1791" t="s">
        <v>637</v>
      </c>
      <c r="D7" s="1792" t="s">
        <v>326</v>
      </c>
      <c r="E7" s="1792" t="s">
        <v>326</v>
      </c>
      <c r="F7" s="1792">
        <v>13.8</v>
      </c>
      <c r="G7" s="1792">
        <v>11.8</v>
      </c>
      <c r="H7" s="1792">
        <v>14.3</v>
      </c>
      <c r="I7" s="1792">
        <v>12.3</v>
      </c>
      <c r="J7" s="1792">
        <v>14.3</v>
      </c>
      <c r="K7" s="1792">
        <v>12.3</v>
      </c>
      <c r="L7" s="1792" t="s">
        <v>326</v>
      </c>
      <c r="M7" s="1792" t="s">
        <v>326</v>
      </c>
      <c r="N7" s="1792" t="s">
        <v>326</v>
      </c>
      <c r="O7" s="1792" t="s">
        <v>326</v>
      </c>
      <c r="P7" s="1792">
        <v>14.3</v>
      </c>
      <c r="Q7" s="1792">
        <v>12.3</v>
      </c>
      <c r="R7" s="1793" t="s">
        <v>638</v>
      </c>
      <c r="S7" s="1794" t="s">
        <v>639</v>
      </c>
    </row>
    <row r="8" s="52" customFormat="1" ht="54" customHeight="1" spans="1:19">
      <c r="A8" s="1789"/>
      <c r="B8" s="1795"/>
      <c r="C8" s="1791" t="s">
        <v>640</v>
      </c>
      <c r="D8" s="1792" t="s">
        <v>326</v>
      </c>
      <c r="E8" s="1792" t="s">
        <v>326</v>
      </c>
      <c r="F8" s="1792">
        <v>14.8</v>
      </c>
      <c r="G8" s="1792">
        <v>12.8</v>
      </c>
      <c r="H8" s="1792">
        <v>15.3</v>
      </c>
      <c r="I8" s="1792">
        <v>13.3</v>
      </c>
      <c r="J8" s="1792">
        <v>15.3</v>
      </c>
      <c r="K8" s="1792">
        <v>13.3</v>
      </c>
      <c r="L8" s="1792" t="s">
        <v>326</v>
      </c>
      <c r="M8" s="1792" t="s">
        <v>326</v>
      </c>
      <c r="N8" s="1792" t="s">
        <v>326</v>
      </c>
      <c r="O8" s="1792" t="s">
        <v>326</v>
      </c>
      <c r="P8" s="1792">
        <v>15.3</v>
      </c>
      <c r="Q8" s="1792">
        <v>13.3</v>
      </c>
      <c r="R8" s="1793" t="s">
        <v>638</v>
      </c>
      <c r="S8" s="1794" t="s">
        <v>639</v>
      </c>
    </row>
    <row r="9" s="52" customFormat="1" ht="54" customHeight="1" spans="1:19">
      <c r="A9" s="1789"/>
      <c r="B9" s="1796"/>
      <c r="C9" s="1791" t="s">
        <v>641</v>
      </c>
      <c r="D9" s="1792" t="s">
        <v>326</v>
      </c>
      <c r="E9" s="1792" t="s">
        <v>326</v>
      </c>
      <c r="F9" s="1792">
        <v>15.8</v>
      </c>
      <c r="G9" s="1792">
        <v>13.8</v>
      </c>
      <c r="H9" s="1792">
        <v>16.3</v>
      </c>
      <c r="I9" s="1792">
        <v>14.3</v>
      </c>
      <c r="J9" s="1792">
        <v>16.3</v>
      </c>
      <c r="K9" s="1792">
        <v>14.3</v>
      </c>
      <c r="L9" s="1792" t="s">
        <v>326</v>
      </c>
      <c r="M9" s="1792" t="s">
        <v>326</v>
      </c>
      <c r="N9" s="1792" t="s">
        <v>326</v>
      </c>
      <c r="O9" s="1792" t="s">
        <v>326</v>
      </c>
      <c r="P9" s="1792">
        <v>16.3</v>
      </c>
      <c r="Q9" s="1792">
        <v>14.3</v>
      </c>
      <c r="R9" s="1793" t="s">
        <v>638</v>
      </c>
      <c r="S9" s="1794" t="s">
        <v>639</v>
      </c>
    </row>
    <row r="10" s="52" customFormat="1" ht="54" customHeight="1" spans="1:19">
      <c r="A10" s="1789"/>
      <c r="B10" s="1797" t="s">
        <v>133</v>
      </c>
      <c r="C10" s="1798" t="s">
        <v>637</v>
      </c>
      <c r="D10" s="1799">
        <v>16.7</v>
      </c>
      <c r="E10" s="1799">
        <v>14.7</v>
      </c>
      <c r="F10" s="1799">
        <v>17.2</v>
      </c>
      <c r="G10" s="1799">
        <v>15.2</v>
      </c>
      <c r="H10" s="1799">
        <v>17.2</v>
      </c>
      <c r="I10" s="1799">
        <v>15.2</v>
      </c>
      <c r="J10" s="1799">
        <v>17.2</v>
      </c>
      <c r="K10" s="1799">
        <v>15.2</v>
      </c>
      <c r="L10" s="1799">
        <v>17.2</v>
      </c>
      <c r="M10" s="1799">
        <v>15.2</v>
      </c>
      <c r="N10" s="1799">
        <v>17.2</v>
      </c>
      <c r="O10" s="1799">
        <v>15.2</v>
      </c>
      <c r="P10" s="1799">
        <v>17.2</v>
      </c>
      <c r="Q10" s="1799">
        <v>15.2</v>
      </c>
      <c r="R10" s="1793" t="s">
        <v>642</v>
      </c>
      <c r="S10" s="1794" t="s">
        <v>48</v>
      </c>
    </row>
    <row r="11" s="52" customFormat="1" ht="54" customHeight="1" spans="1:19">
      <c r="A11" s="1789"/>
      <c r="B11" s="1795"/>
      <c r="C11" s="1798" t="s">
        <v>640</v>
      </c>
      <c r="D11" s="1799">
        <v>17.7</v>
      </c>
      <c r="E11" s="1799">
        <v>15.7</v>
      </c>
      <c r="F11" s="1799">
        <v>18.2</v>
      </c>
      <c r="G11" s="1799">
        <v>16.2</v>
      </c>
      <c r="H11" s="1799">
        <v>18.2</v>
      </c>
      <c r="I11" s="1799">
        <v>16.2</v>
      </c>
      <c r="J11" s="1799">
        <v>18.2</v>
      </c>
      <c r="K11" s="1799">
        <v>16.2</v>
      </c>
      <c r="L11" s="1799">
        <v>18.2</v>
      </c>
      <c r="M11" s="1799">
        <v>16.2</v>
      </c>
      <c r="N11" s="1799">
        <v>18.2</v>
      </c>
      <c r="O11" s="1799">
        <v>16.2</v>
      </c>
      <c r="P11" s="1799">
        <v>18.2</v>
      </c>
      <c r="Q11" s="1799">
        <v>16.2</v>
      </c>
      <c r="R11" s="1793" t="s">
        <v>642</v>
      </c>
      <c r="S11" s="1794" t="s">
        <v>48</v>
      </c>
    </row>
    <row r="12" s="52" customFormat="1" ht="54" customHeight="1" spans="1:19">
      <c r="A12" s="1789"/>
      <c r="B12" s="1796"/>
      <c r="C12" s="1798" t="s">
        <v>641</v>
      </c>
      <c r="D12" s="1799">
        <v>18.7</v>
      </c>
      <c r="E12" s="1799">
        <v>16.7</v>
      </c>
      <c r="F12" s="1799">
        <v>19.2</v>
      </c>
      <c r="G12" s="1799">
        <v>17.2</v>
      </c>
      <c r="H12" s="1799">
        <v>19.2</v>
      </c>
      <c r="I12" s="1799">
        <v>17.2</v>
      </c>
      <c r="J12" s="1799">
        <v>19.2</v>
      </c>
      <c r="K12" s="1799">
        <v>17.2</v>
      </c>
      <c r="L12" s="1799">
        <v>19.2</v>
      </c>
      <c r="M12" s="1799">
        <v>17.2</v>
      </c>
      <c r="N12" s="1799">
        <v>19.2</v>
      </c>
      <c r="O12" s="1799">
        <v>17.2</v>
      </c>
      <c r="P12" s="1799">
        <v>19.2</v>
      </c>
      <c r="Q12" s="1799">
        <v>17.2</v>
      </c>
      <c r="R12" s="1793" t="s">
        <v>642</v>
      </c>
      <c r="S12" s="1794" t="s">
        <v>48</v>
      </c>
    </row>
    <row r="13" s="1774" customFormat="1" ht="54" customHeight="1" spans="1:19">
      <c r="A13" s="1789"/>
      <c r="B13" s="1800" t="s">
        <v>136</v>
      </c>
      <c r="C13" s="1536" t="s">
        <v>637</v>
      </c>
      <c r="D13" s="1792">
        <v>14.8</v>
      </c>
      <c r="E13" s="1792">
        <v>12.8</v>
      </c>
      <c r="F13" s="1792">
        <v>14.8</v>
      </c>
      <c r="G13" s="1792">
        <v>12.8</v>
      </c>
      <c r="H13" s="1792">
        <v>15.3</v>
      </c>
      <c r="I13" s="1792">
        <v>13.3</v>
      </c>
      <c r="J13" s="1792">
        <v>15.3</v>
      </c>
      <c r="K13" s="1792">
        <v>13.3</v>
      </c>
      <c r="L13" s="1792">
        <v>15.6</v>
      </c>
      <c r="M13" s="1792">
        <v>13.6</v>
      </c>
      <c r="N13" s="1792">
        <v>14.8</v>
      </c>
      <c r="O13" s="1792">
        <v>12.8</v>
      </c>
      <c r="P13" s="1792">
        <v>14.8</v>
      </c>
      <c r="Q13" s="1792">
        <v>12.8</v>
      </c>
      <c r="R13" s="1793" t="s">
        <v>638</v>
      </c>
      <c r="S13" s="1794" t="s">
        <v>48</v>
      </c>
    </row>
    <row r="14" s="1774" customFormat="1" ht="54" customHeight="1" spans="1:19">
      <c r="A14" s="1789"/>
      <c r="B14" s="1801"/>
      <c r="C14" s="1536" t="s">
        <v>640</v>
      </c>
      <c r="D14" s="1792">
        <v>15.8</v>
      </c>
      <c r="E14" s="1792">
        <v>13.8</v>
      </c>
      <c r="F14" s="1792">
        <v>15.8</v>
      </c>
      <c r="G14" s="1792">
        <v>13.8</v>
      </c>
      <c r="H14" s="1792">
        <v>16.3</v>
      </c>
      <c r="I14" s="1792">
        <v>14.3</v>
      </c>
      <c r="J14" s="1792">
        <v>16.3</v>
      </c>
      <c r="K14" s="1792">
        <v>14.3</v>
      </c>
      <c r="L14" s="1792">
        <v>16.6</v>
      </c>
      <c r="M14" s="1792">
        <v>14.6</v>
      </c>
      <c r="N14" s="1792">
        <v>15.8</v>
      </c>
      <c r="O14" s="1792">
        <v>13.8</v>
      </c>
      <c r="P14" s="1792">
        <v>15.8</v>
      </c>
      <c r="Q14" s="1792">
        <v>13.8</v>
      </c>
      <c r="R14" s="1793" t="s">
        <v>638</v>
      </c>
      <c r="S14" s="1794" t="s">
        <v>48</v>
      </c>
    </row>
    <row r="15" s="1774" customFormat="1" ht="54" customHeight="1" spans="1:19">
      <c r="A15" s="1789"/>
      <c r="B15" s="1802"/>
      <c r="C15" s="1536" t="s">
        <v>641</v>
      </c>
      <c r="D15" s="1792">
        <v>16.8</v>
      </c>
      <c r="E15" s="1792">
        <v>14.8</v>
      </c>
      <c r="F15" s="1792">
        <v>16.8</v>
      </c>
      <c r="G15" s="1792">
        <v>14.8</v>
      </c>
      <c r="H15" s="1792">
        <v>17.3</v>
      </c>
      <c r="I15" s="1792">
        <v>15.3</v>
      </c>
      <c r="J15" s="1792">
        <v>17.3</v>
      </c>
      <c r="K15" s="1792">
        <v>15.3</v>
      </c>
      <c r="L15" s="1792">
        <v>17.6</v>
      </c>
      <c r="M15" s="1792">
        <v>15.6</v>
      </c>
      <c r="N15" s="1792">
        <v>16.8</v>
      </c>
      <c r="O15" s="1792">
        <v>14.8</v>
      </c>
      <c r="P15" s="1792">
        <v>16.8</v>
      </c>
      <c r="Q15" s="1792">
        <v>14.8</v>
      </c>
      <c r="R15" s="1793" t="s">
        <v>638</v>
      </c>
      <c r="S15" s="1794" t="s">
        <v>48</v>
      </c>
    </row>
    <row r="16" s="1774" customFormat="1" ht="54" customHeight="1" spans="1:19">
      <c r="A16" s="1789"/>
      <c r="B16" s="1803" t="s">
        <v>137</v>
      </c>
      <c r="C16" s="1804" t="s">
        <v>637</v>
      </c>
      <c r="D16" s="1799">
        <v>13.8</v>
      </c>
      <c r="E16" s="1799">
        <v>11.8</v>
      </c>
      <c r="F16" s="1799">
        <v>13.5</v>
      </c>
      <c r="G16" s="1799">
        <v>11.5</v>
      </c>
      <c r="H16" s="1799">
        <v>13.6</v>
      </c>
      <c r="I16" s="1799">
        <v>11.6</v>
      </c>
      <c r="J16" s="1799">
        <v>13.6</v>
      </c>
      <c r="K16" s="1799">
        <v>11.6</v>
      </c>
      <c r="L16" s="1799">
        <v>13.7</v>
      </c>
      <c r="M16" s="1799">
        <v>11.7</v>
      </c>
      <c r="N16" s="1799">
        <v>14.3</v>
      </c>
      <c r="O16" s="1799">
        <v>12.3</v>
      </c>
      <c r="P16" s="1799">
        <v>13.6</v>
      </c>
      <c r="Q16" s="1799">
        <v>11.6</v>
      </c>
      <c r="R16" s="1805" t="s">
        <v>643</v>
      </c>
      <c r="S16" s="1794" t="s">
        <v>48</v>
      </c>
    </row>
    <row r="17" s="1774" customFormat="1" ht="54" customHeight="1" spans="1:19">
      <c r="A17" s="1789"/>
      <c r="B17" s="1806"/>
      <c r="C17" s="1804" t="s">
        <v>640</v>
      </c>
      <c r="D17" s="1799">
        <v>14.8</v>
      </c>
      <c r="E17" s="1799">
        <v>12.8</v>
      </c>
      <c r="F17" s="1799">
        <v>14.5</v>
      </c>
      <c r="G17" s="1799">
        <v>12.5</v>
      </c>
      <c r="H17" s="1799">
        <v>14.6</v>
      </c>
      <c r="I17" s="1799">
        <v>12.6</v>
      </c>
      <c r="J17" s="1799">
        <v>14.6</v>
      </c>
      <c r="K17" s="1799">
        <v>12.6</v>
      </c>
      <c r="L17" s="1799">
        <v>14.7</v>
      </c>
      <c r="M17" s="1799">
        <v>12.7</v>
      </c>
      <c r="N17" s="1799">
        <v>15.3</v>
      </c>
      <c r="O17" s="1799">
        <v>13.3</v>
      </c>
      <c r="P17" s="1799">
        <v>14.6</v>
      </c>
      <c r="Q17" s="1799">
        <v>12.6</v>
      </c>
      <c r="R17" s="1805" t="s">
        <v>643</v>
      </c>
      <c r="S17" s="1794" t="s">
        <v>48</v>
      </c>
    </row>
    <row r="18" s="1774" customFormat="1" ht="54" customHeight="1" spans="1:19">
      <c r="A18" s="1789"/>
      <c r="B18" s="1807"/>
      <c r="C18" s="1804" t="s">
        <v>641</v>
      </c>
      <c r="D18" s="1808">
        <v>15.8</v>
      </c>
      <c r="E18" s="1808">
        <v>13.8</v>
      </c>
      <c r="F18" s="1808">
        <v>15.5</v>
      </c>
      <c r="G18" s="1808">
        <v>13.5</v>
      </c>
      <c r="H18" s="1808">
        <v>15.6</v>
      </c>
      <c r="I18" s="1808">
        <v>13.6</v>
      </c>
      <c r="J18" s="1808">
        <v>15.6</v>
      </c>
      <c r="K18" s="1808">
        <v>13.6</v>
      </c>
      <c r="L18" s="1808">
        <v>15.7</v>
      </c>
      <c r="M18" s="1808">
        <v>13.7</v>
      </c>
      <c r="N18" s="1808">
        <v>16.3</v>
      </c>
      <c r="O18" s="1808">
        <v>14.3</v>
      </c>
      <c r="P18" s="1808">
        <v>15.6</v>
      </c>
      <c r="Q18" s="1808">
        <v>13.6</v>
      </c>
      <c r="R18" s="1805" t="s">
        <v>643</v>
      </c>
      <c r="S18" s="1794" t="s">
        <v>48</v>
      </c>
    </row>
    <row r="19" s="1775" customFormat="1" ht="50" customHeight="1" spans="1:19">
      <c r="A19" s="1809" t="s">
        <v>644</v>
      </c>
      <c r="B19" s="1810"/>
      <c r="C19" s="1810"/>
      <c r="D19" s="1811"/>
      <c r="E19" s="1811"/>
      <c r="F19" s="1811"/>
      <c r="G19" s="1811"/>
      <c r="H19" s="1811"/>
      <c r="I19" s="1811"/>
      <c r="J19" s="1811"/>
      <c r="K19" s="1811"/>
      <c r="L19" s="1811"/>
      <c r="M19" s="1811"/>
      <c r="N19" s="1811"/>
      <c r="O19" s="1811"/>
      <c r="P19" s="1811"/>
      <c r="Q19" s="1811"/>
      <c r="R19" s="1810"/>
      <c r="S19" s="1812"/>
    </row>
    <row r="20" s="1776" customFormat="1" ht="50" customHeight="1" spans="1:19">
      <c r="A20" s="1813" t="s">
        <v>138</v>
      </c>
      <c r="B20" s="1814"/>
      <c r="C20" s="1814"/>
      <c r="D20" s="1814"/>
      <c r="E20" s="1814"/>
      <c r="F20" s="1814"/>
      <c r="G20" s="1814"/>
      <c r="H20" s="1814"/>
      <c r="I20" s="1814"/>
      <c r="J20" s="1814"/>
      <c r="K20" s="1814"/>
      <c r="L20" s="1814"/>
      <c r="M20" s="1814"/>
      <c r="N20" s="1814"/>
      <c r="O20" s="1814"/>
      <c r="P20" s="1814"/>
      <c r="Q20" s="1814"/>
      <c r="R20" s="1814"/>
      <c r="S20" s="1815"/>
    </row>
    <row r="21" s="1776" customFormat="1" ht="166" customHeight="1" spans="1:19">
      <c r="A21" s="1816" t="s">
        <v>645</v>
      </c>
      <c r="B21" s="1817"/>
      <c r="C21" s="1817"/>
      <c r="D21" s="1817"/>
      <c r="E21" s="1817"/>
      <c r="F21" s="1817"/>
      <c r="G21" s="1817"/>
      <c r="H21" s="1817"/>
      <c r="I21" s="1817"/>
      <c r="J21" s="1817"/>
      <c r="K21" s="1817"/>
      <c r="L21" s="1817"/>
      <c r="M21" s="1817"/>
      <c r="N21" s="1817"/>
      <c r="O21" s="1817"/>
      <c r="P21" s="1817"/>
      <c r="Q21" s="1817"/>
      <c r="R21" s="1817"/>
      <c r="S21" s="1818"/>
    </row>
  </sheetData>
  <mergeCells count="23">
    <mergeCell ref="A2:S2"/>
    <mergeCell ref="A3:S3"/>
    <mergeCell ref="A4:S4"/>
    <mergeCell ref="D5:E5"/>
    <mergeCell ref="F5:G5"/>
    <mergeCell ref="H5:I5"/>
    <mergeCell ref="J5:K5"/>
    <mergeCell ref="L5:M5"/>
    <mergeCell ref="N5:O5"/>
    <mergeCell ref="P5:Q5"/>
    <mergeCell ref="A19:S19"/>
    <mergeCell ref="A20:S20"/>
    <mergeCell ref="A21:S21"/>
    <mergeCell ref="A5:A6"/>
    <mergeCell ref="A7:A18"/>
    <mergeCell ref="B5:B6"/>
    <mergeCell ref="B7:B9"/>
    <mergeCell ref="B10:B12"/>
    <mergeCell ref="B13:B15"/>
    <mergeCell ref="B16:B18"/>
    <mergeCell ref="C5:C6"/>
    <mergeCell ref="R5:R6"/>
    <mergeCell ref="S5:S6"/>
  </mergeCells>
  <hyperlinks>
    <hyperlink ref="A3:S3" location="'美国UPS&amp;FEDEX 额外费用'!A1" display="美国UPS&amp;FEDEX 额外费用"/>
  </hyperlink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tabColor rgb="FFFF0000"/>
  </sheetPr>
  <dimension ref="A1:V86"/>
  <sheetViews>
    <sheetView showGridLines="0" zoomScale="50" zoomScaleNormal="50" workbookViewId="0">
      <pane xSplit="3" ySplit="4" topLeftCell="D5" activePane="bottomRight" state="frozen"/>
      <selection/>
      <selection pane="topRight"/>
      <selection pane="bottomLeft"/>
      <selection pane="bottomRight" activeCell="D5" sqref="D5"/>
    </sheetView>
  </sheetViews>
  <sheetFormatPr defaultColWidth="9" defaultRowHeight="22.2"/>
  <cols>
    <col min="1" max="2" width="22.5092592592593" style="548" customWidth="1"/>
    <col min="3" max="3" width="34.6851851851852" style="555" customWidth="1"/>
    <col min="4" max="4" width="31.75" style="548" customWidth="1"/>
    <col min="5" max="5" width="29" style="831" customWidth="1"/>
    <col min="6" max="6" width="29" style="548" customWidth="1"/>
    <col min="7" max="7" width="29" style="831" customWidth="1"/>
    <col min="8" max="8" width="32.5092592592593" style="548" customWidth="1"/>
    <col min="9" max="9" width="29" style="831" customWidth="1"/>
    <col min="10" max="10" width="29" style="548" customWidth="1"/>
    <col min="11" max="11" width="29" style="831" customWidth="1"/>
    <col min="12" max="12" width="31" style="548" customWidth="1"/>
    <col min="13" max="13" width="27.5092592592593" style="548" customWidth="1"/>
    <col min="14" max="14" width="38.5092592592593" style="548" customWidth="1"/>
    <col min="15" max="16" width="33.5277777777778" style="548" customWidth="1"/>
    <col min="17" max="17" width="18.7592592592593" style="548" customWidth="1"/>
    <col min="18" max="18" width="22.287037037037" style="548" customWidth="1"/>
    <col min="19" max="20" width="33.9444444444444" style="548" customWidth="1"/>
    <col min="21" max="21" width="20.2037037037037" style="548" customWidth="1"/>
    <col min="22" max="22" width="22.5092592592593" style="548" customWidth="1"/>
    <col min="23" max="16384" width="9" style="548" customWidth="1"/>
  </cols>
  <sheetData>
    <row r="1" s="548" customFormat="1" ht="186" customHeight="1" spans="1:22">
      <c r="A1" s="1748"/>
    </row>
    <row r="2" ht="54" customHeight="1" spans="1:22">
      <c r="A2" s="1421" t="s">
        <v>34</v>
      </c>
      <c r="B2" s="1422"/>
      <c r="C2" s="1422"/>
      <c r="D2" s="1422"/>
      <c r="E2" s="1422"/>
      <c r="F2" s="1422"/>
      <c r="G2" s="1422"/>
      <c r="H2" s="1422"/>
      <c r="I2" s="1422"/>
      <c r="J2" s="1422"/>
      <c r="K2" s="1422"/>
      <c r="L2" s="1422"/>
      <c r="M2" s="1422"/>
      <c r="N2" s="1749"/>
      <c r="O2" s="1750"/>
      <c r="P2" s="1750"/>
      <c r="Q2" s="1750"/>
      <c r="R2" s="1750"/>
      <c r="S2" s="1750"/>
      <c r="T2" s="1750"/>
      <c r="U2" s="1750"/>
      <c r="V2" s="1750"/>
    </row>
    <row r="3" s="548" customFormat="1" ht="97" customHeight="1" spans="1:22">
      <c r="A3" s="1424" t="s">
        <v>480</v>
      </c>
      <c r="B3" s="1425" t="s">
        <v>107</v>
      </c>
      <c r="C3" s="1426" t="s">
        <v>481</v>
      </c>
      <c r="D3" s="1426" t="s">
        <v>646</v>
      </c>
      <c r="E3" s="1751"/>
      <c r="F3" s="1751"/>
      <c r="G3" s="1427"/>
      <c r="H3" s="1426" t="s">
        <v>647</v>
      </c>
      <c r="I3" s="1751"/>
      <c r="J3" s="1751"/>
      <c r="K3" s="1427"/>
      <c r="L3" s="1426" t="s">
        <v>648</v>
      </c>
      <c r="M3" s="1426" t="s">
        <v>490</v>
      </c>
      <c r="N3" s="1429" t="s">
        <v>491</v>
      </c>
      <c r="P3" s="555"/>
    </row>
    <row r="4" s="548" customFormat="1" ht="40" customHeight="1" spans="1:22">
      <c r="A4" s="1431"/>
      <c r="B4" s="1393"/>
      <c r="C4" s="1393"/>
      <c r="D4" s="1432" t="s">
        <v>649</v>
      </c>
      <c r="E4" s="1433" t="s">
        <v>636</v>
      </c>
      <c r="F4" s="1432" t="s">
        <v>494</v>
      </c>
      <c r="G4" s="1433" t="s">
        <v>650</v>
      </c>
      <c r="H4" s="1432" t="s">
        <v>649</v>
      </c>
      <c r="I4" s="1433" t="s">
        <v>636</v>
      </c>
      <c r="J4" s="1432" t="s">
        <v>494</v>
      </c>
      <c r="K4" s="1433" t="s">
        <v>650</v>
      </c>
      <c r="L4" s="1393"/>
      <c r="M4" s="1393"/>
      <c r="N4" s="1435"/>
      <c r="P4" s="1343"/>
      <c r="Q4" s="1343"/>
    </row>
    <row r="5" ht="33" customHeight="1" spans="1:22">
      <c r="A5" s="1437" t="s">
        <v>354</v>
      </c>
      <c r="B5" s="1437" t="s">
        <v>651</v>
      </c>
      <c r="C5" s="1752" t="s">
        <v>501</v>
      </c>
      <c r="D5" s="1439">
        <v>1224</v>
      </c>
      <c r="E5" s="1440">
        <v>8.1</v>
      </c>
      <c r="F5" s="1439">
        <v>1204</v>
      </c>
      <c r="G5" s="1440">
        <v>8</v>
      </c>
      <c r="H5" s="1439">
        <v>1324</v>
      </c>
      <c r="I5" s="1440">
        <v>8.6</v>
      </c>
      <c r="J5" s="1439">
        <v>1304</v>
      </c>
      <c r="K5" s="1440">
        <v>8.5</v>
      </c>
      <c r="L5" s="1753" t="s">
        <v>523</v>
      </c>
      <c r="M5" s="1718" t="s">
        <v>499</v>
      </c>
      <c r="N5" s="1719" t="s">
        <v>500</v>
      </c>
    </row>
    <row r="6" ht="33" customHeight="1" spans="1:22">
      <c r="A6" s="1754"/>
      <c r="B6" s="1754"/>
      <c r="C6" s="1752" t="s">
        <v>497</v>
      </c>
      <c r="D6" s="1439">
        <v>1224</v>
      </c>
      <c r="E6" s="1440">
        <v>8.1</v>
      </c>
      <c r="F6" s="1439">
        <v>1204</v>
      </c>
      <c r="G6" s="1440">
        <v>8</v>
      </c>
      <c r="H6" s="1439">
        <v>1324</v>
      </c>
      <c r="I6" s="1440">
        <v>8.6</v>
      </c>
      <c r="J6" s="1439">
        <v>1304</v>
      </c>
      <c r="K6" s="1440">
        <v>8.5</v>
      </c>
      <c r="L6" s="1753" t="s">
        <v>523</v>
      </c>
      <c r="M6" s="1718" t="s">
        <v>499</v>
      </c>
      <c r="N6" s="1719" t="s">
        <v>500</v>
      </c>
    </row>
    <row r="7" ht="33" customHeight="1" spans="1:22">
      <c r="A7" s="1754"/>
      <c r="B7" s="1754"/>
      <c r="C7" s="1752" t="s">
        <v>506</v>
      </c>
      <c r="D7" s="1439">
        <v>1224</v>
      </c>
      <c r="E7" s="1440">
        <v>8.1</v>
      </c>
      <c r="F7" s="1439">
        <v>1204</v>
      </c>
      <c r="G7" s="1440">
        <v>8</v>
      </c>
      <c r="H7" s="1439">
        <v>1324</v>
      </c>
      <c r="I7" s="1440">
        <v>8.6</v>
      </c>
      <c r="J7" s="1439">
        <v>1304</v>
      </c>
      <c r="K7" s="1440">
        <v>8.5</v>
      </c>
      <c r="L7" s="1753" t="s">
        <v>523</v>
      </c>
      <c r="M7" s="1718" t="s">
        <v>499</v>
      </c>
      <c r="N7" s="1719" t="s">
        <v>500</v>
      </c>
    </row>
    <row r="8" ht="33" customHeight="1" spans="1:22">
      <c r="A8" s="1754"/>
      <c r="B8" s="1754"/>
      <c r="C8" s="1752" t="s">
        <v>505</v>
      </c>
      <c r="D8" s="1439">
        <v>1224</v>
      </c>
      <c r="E8" s="1440">
        <v>8.1</v>
      </c>
      <c r="F8" s="1439">
        <v>1204</v>
      </c>
      <c r="G8" s="1440">
        <v>8</v>
      </c>
      <c r="H8" s="1439">
        <v>1324</v>
      </c>
      <c r="I8" s="1440">
        <v>8.6</v>
      </c>
      <c r="J8" s="1439">
        <v>1304</v>
      </c>
      <c r="K8" s="1440">
        <v>8.5</v>
      </c>
      <c r="L8" s="1753" t="s">
        <v>523</v>
      </c>
      <c r="M8" s="1718" t="s">
        <v>499</v>
      </c>
      <c r="N8" s="1719" t="s">
        <v>500</v>
      </c>
    </row>
    <row r="9" ht="33" customHeight="1" spans="1:22">
      <c r="A9" s="1754"/>
      <c r="B9" s="1754"/>
      <c r="C9" s="1752" t="s">
        <v>502</v>
      </c>
      <c r="D9" s="1439">
        <v>1224</v>
      </c>
      <c r="E9" s="1440">
        <v>8.1</v>
      </c>
      <c r="F9" s="1439">
        <v>1204</v>
      </c>
      <c r="G9" s="1440">
        <v>8</v>
      </c>
      <c r="H9" s="1439">
        <v>1324</v>
      </c>
      <c r="I9" s="1440">
        <v>8.6</v>
      </c>
      <c r="J9" s="1439">
        <v>1304</v>
      </c>
      <c r="K9" s="1440">
        <v>8.5</v>
      </c>
      <c r="L9" s="1753" t="s">
        <v>524</v>
      </c>
      <c r="M9" s="1755" t="s">
        <v>500</v>
      </c>
      <c r="N9" s="1729" t="s">
        <v>509</v>
      </c>
    </row>
    <row r="10" ht="33" customHeight="1" spans="1:22">
      <c r="A10" s="1754"/>
      <c r="B10" s="1754"/>
      <c r="C10" s="1752" t="s">
        <v>503</v>
      </c>
      <c r="D10" s="1439">
        <v>1224</v>
      </c>
      <c r="E10" s="1440">
        <v>8.1</v>
      </c>
      <c r="F10" s="1439">
        <v>1204</v>
      </c>
      <c r="G10" s="1440">
        <v>8</v>
      </c>
      <c r="H10" s="1439">
        <v>1324</v>
      </c>
      <c r="I10" s="1440">
        <v>8.6</v>
      </c>
      <c r="J10" s="1439">
        <v>1304</v>
      </c>
      <c r="K10" s="1440">
        <v>8.5</v>
      </c>
      <c r="L10" s="1753" t="s">
        <v>524</v>
      </c>
      <c r="M10" s="1755" t="s">
        <v>500</v>
      </c>
      <c r="N10" s="1729" t="s">
        <v>509</v>
      </c>
    </row>
    <row r="11" ht="33" customHeight="1" spans="1:22">
      <c r="A11" s="1754"/>
      <c r="B11" s="1754"/>
      <c r="C11" s="1752" t="s">
        <v>504</v>
      </c>
      <c r="D11" s="1439">
        <v>1224</v>
      </c>
      <c r="E11" s="1440">
        <v>8.1</v>
      </c>
      <c r="F11" s="1439">
        <v>1204</v>
      </c>
      <c r="G11" s="1440">
        <v>8</v>
      </c>
      <c r="H11" s="1439">
        <v>1324</v>
      </c>
      <c r="I11" s="1440">
        <v>8.6</v>
      </c>
      <c r="J11" s="1439">
        <v>1304</v>
      </c>
      <c r="K11" s="1440">
        <v>8.5</v>
      </c>
      <c r="L11" s="1753" t="s">
        <v>524</v>
      </c>
      <c r="M11" s="1755" t="s">
        <v>500</v>
      </c>
      <c r="N11" s="1729" t="s">
        <v>509</v>
      </c>
    </row>
    <row r="12" ht="33" customHeight="1" spans="1:22">
      <c r="A12" s="1754"/>
      <c r="B12" s="1754"/>
      <c r="C12" s="1752" t="s">
        <v>512</v>
      </c>
      <c r="D12" s="1439">
        <v>1332</v>
      </c>
      <c r="E12" s="1440">
        <v>8.6</v>
      </c>
      <c r="F12" s="1439">
        <v>1312</v>
      </c>
      <c r="G12" s="1440">
        <v>8.5</v>
      </c>
      <c r="H12" s="1439">
        <v>1432</v>
      </c>
      <c r="I12" s="1440">
        <v>9.1</v>
      </c>
      <c r="J12" s="1439">
        <v>1412</v>
      </c>
      <c r="K12" s="1440">
        <v>9</v>
      </c>
      <c r="L12" s="1753" t="s">
        <v>524</v>
      </c>
      <c r="M12" s="1726" t="s">
        <v>500</v>
      </c>
      <c r="N12" s="1729" t="s">
        <v>509</v>
      </c>
    </row>
    <row r="13" ht="33" customHeight="1" spans="1:22">
      <c r="A13" s="1754"/>
      <c r="B13" s="1754"/>
      <c r="C13" s="1752" t="s">
        <v>513</v>
      </c>
      <c r="D13" s="1439">
        <v>1332</v>
      </c>
      <c r="E13" s="1440">
        <v>8.6</v>
      </c>
      <c r="F13" s="1439">
        <v>1312</v>
      </c>
      <c r="G13" s="1440">
        <v>8.5</v>
      </c>
      <c r="H13" s="1439">
        <v>1432</v>
      </c>
      <c r="I13" s="1440">
        <v>9.1</v>
      </c>
      <c r="J13" s="1439">
        <v>1412</v>
      </c>
      <c r="K13" s="1440">
        <v>9</v>
      </c>
      <c r="L13" s="1753" t="s">
        <v>524</v>
      </c>
      <c r="M13" s="1726" t="s">
        <v>500</v>
      </c>
      <c r="N13" s="1729" t="s">
        <v>509</v>
      </c>
    </row>
    <row r="14" ht="33" customHeight="1" spans="1:22">
      <c r="A14" s="1754"/>
      <c r="B14" s="1754"/>
      <c r="C14" s="1752" t="s">
        <v>521</v>
      </c>
      <c r="D14" s="1439">
        <v>1332</v>
      </c>
      <c r="E14" s="1440">
        <v>8.6</v>
      </c>
      <c r="F14" s="1439">
        <v>1312</v>
      </c>
      <c r="G14" s="1440">
        <v>8.5</v>
      </c>
      <c r="H14" s="1439">
        <v>1432</v>
      </c>
      <c r="I14" s="1440">
        <v>9.1</v>
      </c>
      <c r="J14" s="1439">
        <v>1412</v>
      </c>
      <c r="K14" s="1440">
        <v>9</v>
      </c>
      <c r="L14" s="1753" t="s">
        <v>524</v>
      </c>
      <c r="M14" s="1726" t="s">
        <v>500</v>
      </c>
      <c r="N14" s="1729" t="s">
        <v>509</v>
      </c>
    </row>
    <row r="15" ht="33" customHeight="1" spans="1:22">
      <c r="A15" s="1754"/>
      <c r="B15" s="1754"/>
      <c r="C15" s="1752" t="s">
        <v>508</v>
      </c>
      <c r="D15" s="1439">
        <v>1332</v>
      </c>
      <c r="E15" s="1440">
        <v>8.6</v>
      </c>
      <c r="F15" s="1439">
        <v>1312</v>
      </c>
      <c r="G15" s="1440">
        <v>8.5</v>
      </c>
      <c r="H15" s="1439">
        <v>1432</v>
      </c>
      <c r="I15" s="1440">
        <v>9.1</v>
      </c>
      <c r="J15" s="1439">
        <v>1412</v>
      </c>
      <c r="K15" s="1440">
        <v>9</v>
      </c>
      <c r="L15" s="1753" t="s">
        <v>524</v>
      </c>
      <c r="M15" s="1726" t="s">
        <v>500</v>
      </c>
      <c r="N15" s="1729" t="s">
        <v>509</v>
      </c>
    </row>
    <row r="16" ht="33" customHeight="1" spans="1:22">
      <c r="A16" s="1754"/>
      <c r="B16" s="1754"/>
      <c r="C16" s="1752" t="s">
        <v>529</v>
      </c>
      <c r="D16" s="1439">
        <v>1224</v>
      </c>
      <c r="E16" s="1440">
        <v>8.1</v>
      </c>
      <c r="F16" s="1439">
        <v>1204</v>
      </c>
      <c r="G16" s="1440">
        <v>8</v>
      </c>
      <c r="H16" s="1439">
        <v>1324</v>
      </c>
      <c r="I16" s="1440">
        <v>8.6</v>
      </c>
      <c r="J16" s="1439">
        <v>1304</v>
      </c>
      <c r="K16" s="1440">
        <v>8.5</v>
      </c>
      <c r="L16" s="1753" t="s">
        <v>652</v>
      </c>
      <c r="M16" s="1726" t="s">
        <v>509</v>
      </c>
      <c r="N16" s="1729" t="s">
        <v>516</v>
      </c>
    </row>
    <row r="17" ht="33" customHeight="1" spans="1:14">
      <c r="A17" s="1754"/>
      <c r="B17" s="1754"/>
      <c r="C17" s="1756" t="s">
        <v>530</v>
      </c>
      <c r="D17" s="1439">
        <v>1224</v>
      </c>
      <c r="E17" s="1440">
        <v>8.1</v>
      </c>
      <c r="F17" s="1439">
        <v>1204</v>
      </c>
      <c r="G17" s="1440">
        <v>8</v>
      </c>
      <c r="H17" s="1439">
        <v>1324</v>
      </c>
      <c r="I17" s="1440">
        <v>8.6</v>
      </c>
      <c r="J17" s="1439">
        <v>1304</v>
      </c>
      <c r="K17" s="1440">
        <v>8.5</v>
      </c>
      <c r="L17" s="1753" t="s">
        <v>652</v>
      </c>
      <c r="M17" s="1726" t="s">
        <v>509</v>
      </c>
      <c r="N17" s="1729" t="s">
        <v>516</v>
      </c>
    </row>
    <row r="18" ht="33" customHeight="1" spans="1:14">
      <c r="A18" s="1754"/>
      <c r="B18" s="1754"/>
      <c r="C18" s="1756" t="s">
        <v>531</v>
      </c>
      <c r="D18" s="1439">
        <v>1224</v>
      </c>
      <c r="E18" s="1440">
        <v>8.1</v>
      </c>
      <c r="F18" s="1439">
        <v>1204</v>
      </c>
      <c r="G18" s="1440">
        <v>8</v>
      </c>
      <c r="H18" s="1439">
        <v>1324</v>
      </c>
      <c r="I18" s="1440">
        <v>8.6</v>
      </c>
      <c r="J18" s="1439">
        <v>1304</v>
      </c>
      <c r="K18" s="1440">
        <v>8.5</v>
      </c>
      <c r="L18" s="1753" t="s">
        <v>652</v>
      </c>
      <c r="M18" s="1726" t="s">
        <v>509</v>
      </c>
      <c r="N18" s="1729" t="s">
        <v>516</v>
      </c>
    </row>
    <row r="19" ht="33" customHeight="1" spans="1:14">
      <c r="A19" s="1754"/>
      <c r="B19" s="1754"/>
      <c r="C19" s="1756" t="s">
        <v>507</v>
      </c>
      <c r="D19" s="1439">
        <v>1264</v>
      </c>
      <c r="E19" s="1440">
        <v>8.3</v>
      </c>
      <c r="F19" s="1439">
        <v>1244</v>
      </c>
      <c r="G19" s="1440">
        <v>8.2</v>
      </c>
      <c r="H19" s="1439">
        <v>1364</v>
      </c>
      <c r="I19" s="1440">
        <v>8.8</v>
      </c>
      <c r="J19" s="1439">
        <v>1344</v>
      </c>
      <c r="K19" s="1440">
        <v>8.7</v>
      </c>
      <c r="L19" s="1753" t="s">
        <v>652</v>
      </c>
      <c r="M19" s="1726" t="s">
        <v>509</v>
      </c>
      <c r="N19" s="1729" t="s">
        <v>516</v>
      </c>
    </row>
    <row r="20" ht="33" customHeight="1" spans="1:14">
      <c r="A20" s="1754"/>
      <c r="B20" s="1754"/>
      <c r="C20" s="1757" t="s">
        <v>653</v>
      </c>
      <c r="D20" s="1439">
        <v>1251</v>
      </c>
      <c r="E20" s="1440">
        <v>8.2</v>
      </c>
      <c r="F20" s="1439">
        <v>1231</v>
      </c>
      <c r="G20" s="1440">
        <v>8.1</v>
      </c>
      <c r="H20" s="1439">
        <v>1351</v>
      </c>
      <c r="I20" s="1440">
        <v>8.7</v>
      </c>
      <c r="J20" s="1439">
        <v>1331</v>
      </c>
      <c r="K20" s="1440">
        <v>8.6</v>
      </c>
      <c r="L20" s="1753" t="s">
        <v>652</v>
      </c>
      <c r="M20" s="1726" t="s">
        <v>509</v>
      </c>
      <c r="N20" s="1729" t="s">
        <v>516</v>
      </c>
    </row>
    <row r="21" ht="33" customHeight="1" spans="1:14">
      <c r="A21" s="1754"/>
      <c r="B21" s="1754"/>
      <c r="C21" s="1757" t="s">
        <v>654</v>
      </c>
      <c r="D21" s="1439">
        <v>1251</v>
      </c>
      <c r="E21" s="1440">
        <v>8.2</v>
      </c>
      <c r="F21" s="1439">
        <v>1231</v>
      </c>
      <c r="G21" s="1440">
        <v>8.1</v>
      </c>
      <c r="H21" s="1439">
        <v>1351</v>
      </c>
      <c r="I21" s="1440">
        <v>8.7</v>
      </c>
      <c r="J21" s="1439">
        <v>1331</v>
      </c>
      <c r="K21" s="1440">
        <v>8.6</v>
      </c>
      <c r="L21" s="1753" t="s">
        <v>652</v>
      </c>
      <c r="M21" s="1726" t="s">
        <v>509</v>
      </c>
      <c r="N21" s="1729" t="s">
        <v>516</v>
      </c>
    </row>
    <row r="22" ht="33" customHeight="1" spans="1:14">
      <c r="A22" s="1754"/>
      <c r="B22" s="1754"/>
      <c r="C22" s="1757" t="s">
        <v>655</v>
      </c>
      <c r="D22" s="1439">
        <v>1251</v>
      </c>
      <c r="E22" s="1440">
        <v>8.2</v>
      </c>
      <c r="F22" s="1439">
        <v>1231</v>
      </c>
      <c r="G22" s="1440">
        <v>8.1</v>
      </c>
      <c r="H22" s="1439">
        <v>1351</v>
      </c>
      <c r="I22" s="1440">
        <v>8.7</v>
      </c>
      <c r="J22" s="1439">
        <v>1331</v>
      </c>
      <c r="K22" s="1440">
        <v>8.6</v>
      </c>
      <c r="L22" s="1753" t="s">
        <v>652</v>
      </c>
      <c r="M22" s="1726" t="s">
        <v>509</v>
      </c>
      <c r="N22" s="1729" t="s">
        <v>516</v>
      </c>
    </row>
    <row r="23" ht="33" customHeight="1" spans="1:14">
      <c r="A23" s="1754"/>
      <c r="B23" s="1754"/>
      <c r="C23" s="1756" t="s">
        <v>510</v>
      </c>
      <c r="D23" s="1439">
        <v>1366</v>
      </c>
      <c r="E23" s="1440">
        <v>8.7</v>
      </c>
      <c r="F23" s="1439">
        <v>1346</v>
      </c>
      <c r="G23" s="1440">
        <v>8.6</v>
      </c>
      <c r="H23" s="1439">
        <v>1466</v>
      </c>
      <c r="I23" s="1440">
        <v>9.2</v>
      </c>
      <c r="J23" s="1439">
        <v>1446</v>
      </c>
      <c r="K23" s="1440">
        <v>9.1</v>
      </c>
      <c r="L23" s="1753" t="s">
        <v>524</v>
      </c>
      <c r="M23" s="1726" t="s">
        <v>500</v>
      </c>
      <c r="N23" s="1727" t="s">
        <v>509</v>
      </c>
    </row>
    <row r="24" ht="33" customHeight="1" spans="1:14">
      <c r="A24" s="1754"/>
      <c r="B24" s="1754"/>
      <c r="C24" s="1756" t="s">
        <v>451</v>
      </c>
      <c r="D24" s="1439">
        <v>1366</v>
      </c>
      <c r="E24" s="1440">
        <v>8.7</v>
      </c>
      <c r="F24" s="1439">
        <v>1346</v>
      </c>
      <c r="G24" s="1440">
        <v>8.6</v>
      </c>
      <c r="H24" s="1439">
        <v>1466</v>
      </c>
      <c r="I24" s="1440">
        <v>9.2</v>
      </c>
      <c r="J24" s="1439">
        <v>1446</v>
      </c>
      <c r="K24" s="1440">
        <v>9.1</v>
      </c>
      <c r="L24" s="1753" t="s">
        <v>524</v>
      </c>
      <c r="M24" s="1726" t="s">
        <v>500</v>
      </c>
      <c r="N24" s="1727" t="s">
        <v>509</v>
      </c>
    </row>
    <row r="25" ht="33" customHeight="1" spans="1:14">
      <c r="A25" s="1754"/>
      <c r="B25" s="1754"/>
      <c r="C25" s="1756" t="s">
        <v>591</v>
      </c>
      <c r="D25" s="1439">
        <v>1421</v>
      </c>
      <c r="E25" s="1440">
        <v>9</v>
      </c>
      <c r="F25" s="1439">
        <v>1401</v>
      </c>
      <c r="G25" s="1440">
        <v>8.9</v>
      </c>
      <c r="H25" s="1439">
        <v>1521</v>
      </c>
      <c r="I25" s="1440">
        <v>9.5</v>
      </c>
      <c r="J25" s="1439">
        <v>1501</v>
      </c>
      <c r="K25" s="1440">
        <v>9.4</v>
      </c>
      <c r="L25" s="1753" t="s">
        <v>652</v>
      </c>
      <c r="M25" s="1726" t="s">
        <v>509</v>
      </c>
      <c r="N25" s="1727" t="s">
        <v>516</v>
      </c>
    </row>
    <row r="26" ht="33" customHeight="1" spans="1:14">
      <c r="A26" s="1754"/>
      <c r="B26" s="1754"/>
      <c r="C26" s="1756" t="s">
        <v>592</v>
      </c>
      <c r="D26" s="1439">
        <v>1421</v>
      </c>
      <c r="E26" s="1440">
        <v>9</v>
      </c>
      <c r="F26" s="1439">
        <v>1401</v>
      </c>
      <c r="G26" s="1440">
        <v>8.9</v>
      </c>
      <c r="H26" s="1439">
        <v>1521</v>
      </c>
      <c r="I26" s="1440">
        <v>9.5</v>
      </c>
      <c r="J26" s="1439">
        <v>1501</v>
      </c>
      <c r="K26" s="1440">
        <v>9.4</v>
      </c>
      <c r="L26" s="1753" t="s">
        <v>652</v>
      </c>
      <c r="M26" s="1726" t="s">
        <v>509</v>
      </c>
      <c r="N26" s="1727" t="s">
        <v>516</v>
      </c>
    </row>
    <row r="27" ht="33" customHeight="1" spans="1:14">
      <c r="A27" s="1754"/>
      <c r="B27" s="1754"/>
      <c r="C27" s="1756" t="s">
        <v>511</v>
      </c>
      <c r="D27" s="1439">
        <v>1332</v>
      </c>
      <c r="E27" s="1440">
        <v>8.6</v>
      </c>
      <c r="F27" s="1439">
        <v>1312</v>
      </c>
      <c r="G27" s="1440">
        <v>8.5</v>
      </c>
      <c r="H27" s="1439">
        <v>1432</v>
      </c>
      <c r="I27" s="1440">
        <v>9.1</v>
      </c>
      <c r="J27" s="1439">
        <v>1412</v>
      </c>
      <c r="K27" s="1440">
        <v>9</v>
      </c>
      <c r="L27" s="1753" t="s">
        <v>524</v>
      </c>
      <c r="M27" s="1726" t="s">
        <v>500</v>
      </c>
      <c r="N27" s="1727" t="s">
        <v>509</v>
      </c>
    </row>
    <row r="28" ht="33" customHeight="1" spans="1:14">
      <c r="A28" s="1754"/>
      <c r="B28" s="1754"/>
      <c r="C28" s="1756" t="s">
        <v>656</v>
      </c>
      <c r="D28" s="1439">
        <v>1298</v>
      </c>
      <c r="E28" s="1440">
        <v>8.4</v>
      </c>
      <c r="F28" s="1439">
        <v>1278</v>
      </c>
      <c r="G28" s="1440">
        <v>8.3</v>
      </c>
      <c r="H28" s="1439">
        <v>1398</v>
      </c>
      <c r="I28" s="1440">
        <v>8.9</v>
      </c>
      <c r="J28" s="1439">
        <v>1378</v>
      </c>
      <c r="K28" s="1440">
        <v>8.8</v>
      </c>
      <c r="L28" s="1753" t="s">
        <v>652</v>
      </c>
      <c r="M28" s="1726" t="s">
        <v>509</v>
      </c>
      <c r="N28" s="1727" t="s">
        <v>516</v>
      </c>
    </row>
    <row r="29" ht="33" customHeight="1" spans="1:14">
      <c r="A29" s="1754"/>
      <c r="B29" s="1754"/>
      <c r="C29" s="1757" t="s">
        <v>657</v>
      </c>
      <c r="D29" s="1439">
        <v>1400</v>
      </c>
      <c r="E29" s="1440">
        <v>8.9</v>
      </c>
      <c r="F29" s="1439">
        <v>1380</v>
      </c>
      <c r="G29" s="1440">
        <v>8.8</v>
      </c>
      <c r="H29" s="1439">
        <v>1500</v>
      </c>
      <c r="I29" s="1440">
        <v>9.4</v>
      </c>
      <c r="J29" s="1439">
        <v>1480</v>
      </c>
      <c r="K29" s="1440">
        <v>9.3</v>
      </c>
      <c r="L29" s="1753" t="s">
        <v>525</v>
      </c>
      <c r="M29" s="1726" t="s">
        <v>516</v>
      </c>
      <c r="N29" s="1727" t="s">
        <v>519</v>
      </c>
    </row>
    <row r="30" ht="33" customHeight="1" spans="1:14">
      <c r="A30" s="1754"/>
      <c r="B30" s="1754"/>
      <c r="C30" s="1756" t="s">
        <v>583</v>
      </c>
      <c r="D30" s="1439">
        <v>1346</v>
      </c>
      <c r="E30" s="1440">
        <v>8.6</v>
      </c>
      <c r="F30" s="1439">
        <v>1326</v>
      </c>
      <c r="G30" s="1440">
        <v>8.5</v>
      </c>
      <c r="H30" s="1439">
        <v>1446</v>
      </c>
      <c r="I30" s="1440">
        <v>9.1</v>
      </c>
      <c r="J30" s="1439">
        <v>1426</v>
      </c>
      <c r="K30" s="1440">
        <v>9</v>
      </c>
      <c r="L30" s="1753" t="s">
        <v>652</v>
      </c>
      <c r="M30" s="1726" t="s">
        <v>509</v>
      </c>
      <c r="N30" s="1729" t="s">
        <v>516</v>
      </c>
    </row>
    <row r="31" ht="33" customHeight="1" spans="1:14">
      <c r="A31" s="1754"/>
      <c r="B31" s="1754"/>
      <c r="C31" s="1756" t="s">
        <v>595</v>
      </c>
      <c r="D31" s="1439">
        <v>1346</v>
      </c>
      <c r="E31" s="1440">
        <v>8.6</v>
      </c>
      <c r="F31" s="1439">
        <v>1326</v>
      </c>
      <c r="G31" s="1440">
        <v>8.5</v>
      </c>
      <c r="H31" s="1439">
        <v>1446</v>
      </c>
      <c r="I31" s="1440">
        <v>9.1</v>
      </c>
      <c r="J31" s="1439">
        <v>1426</v>
      </c>
      <c r="K31" s="1440">
        <v>9</v>
      </c>
      <c r="L31" s="1753" t="s">
        <v>652</v>
      </c>
      <c r="M31" s="1726" t="s">
        <v>509</v>
      </c>
      <c r="N31" s="1729" t="s">
        <v>516</v>
      </c>
    </row>
    <row r="32" ht="33" customHeight="1" spans="1:14">
      <c r="A32" s="1754"/>
      <c r="B32" s="1754"/>
      <c r="C32" s="1757" t="s">
        <v>658</v>
      </c>
      <c r="D32" s="1439">
        <v>1400</v>
      </c>
      <c r="E32" s="1440">
        <v>8.9</v>
      </c>
      <c r="F32" s="1439">
        <v>1380</v>
      </c>
      <c r="G32" s="1440">
        <v>8.8</v>
      </c>
      <c r="H32" s="1439">
        <v>1500</v>
      </c>
      <c r="I32" s="1440">
        <v>9.4</v>
      </c>
      <c r="J32" s="1439">
        <v>1480</v>
      </c>
      <c r="K32" s="1440">
        <v>9.3</v>
      </c>
      <c r="L32" s="1753" t="s">
        <v>525</v>
      </c>
      <c r="M32" s="1726" t="s">
        <v>516</v>
      </c>
      <c r="N32" s="1727" t="s">
        <v>519</v>
      </c>
    </row>
    <row r="33" ht="33" customHeight="1" spans="1:14">
      <c r="A33" s="1754"/>
      <c r="B33" s="1754"/>
      <c r="C33" s="1756" t="s">
        <v>590</v>
      </c>
      <c r="D33" s="1439">
        <v>1400</v>
      </c>
      <c r="E33" s="1440">
        <v>8.9</v>
      </c>
      <c r="F33" s="1439">
        <v>1380</v>
      </c>
      <c r="G33" s="1440">
        <v>8.8</v>
      </c>
      <c r="H33" s="1439">
        <v>1500</v>
      </c>
      <c r="I33" s="1440">
        <v>9.4</v>
      </c>
      <c r="J33" s="1439">
        <v>1480</v>
      </c>
      <c r="K33" s="1440">
        <v>9.3</v>
      </c>
      <c r="L33" s="1753" t="s">
        <v>652</v>
      </c>
      <c r="M33" s="1726" t="s">
        <v>509</v>
      </c>
      <c r="N33" s="1727" t="s">
        <v>516</v>
      </c>
    </row>
    <row r="34" ht="33" customHeight="1" spans="1:14">
      <c r="A34" s="1754"/>
      <c r="B34" s="1754"/>
      <c r="C34" s="1757" t="s">
        <v>594</v>
      </c>
      <c r="D34" s="1439">
        <v>1400</v>
      </c>
      <c r="E34" s="1440">
        <v>8.9</v>
      </c>
      <c r="F34" s="1439">
        <v>1380</v>
      </c>
      <c r="G34" s="1440">
        <v>8.8</v>
      </c>
      <c r="H34" s="1439">
        <v>1500</v>
      </c>
      <c r="I34" s="1440">
        <v>9.4</v>
      </c>
      <c r="J34" s="1439">
        <v>1480</v>
      </c>
      <c r="K34" s="1440">
        <v>9.3</v>
      </c>
      <c r="L34" s="1753" t="s">
        <v>525</v>
      </c>
      <c r="M34" s="1726" t="s">
        <v>516</v>
      </c>
      <c r="N34" s="1727" t="s">
        <v>519</v>
      </c>
    </row>
    <row r="35" ht="33" customHeight="1" spans="1:14">
      <c r="A35" s="1754"/>
      <c r="B35" s="1754"/>
      <c r="C35" s="1757" t="s">
        <v>593</v>
      </c>
      <c r="D35" s="1439">
        <v>1421</v>
      </c>
      <c r="E35" s="1440">
        <v>9</v>
      </c>
      <c r="F35" s="1439">
        <v>1401</v>
      </c>
      <c r="G35" s="1440">
        <v>8.9</v>
      </c>
      <c r="H35" s="1439">
        <v>1521</v>
      </c>
      <c r="I35" s="1440">
        <v>9.5</v>
      </c>
      <c r="J35" s="1439">
        <v>1501</v>
      </c>
      <c r="K35" s="1440">
        <v>9.4</v>
      </c>
      <c r="L35" s="1753" t="s">
        <v>652</v>
      </c>
      <c r="M35" s="1726" t="s">
        <v>509</v>
      </c>
      <c r="N35" s="1727" t="s">
        <v>516</v>
      </c>
    </row>
    <row r="36" ht="33" customHeight="1" spans="1:14">
      <c r="A36" s="1754"/>
      <c r="B36" s="1754"/>
      <c r="C36" s="1756" t="s">
        <v>659</v>
      </c>
      <c r="D36" s="1439">
        <v>1414</v>
      </c>
      <c r="E36" s="1440">
        <v>8.9</v>
      </c>
      <c r="F36" s="1439">
        <v>1394</v>
      </c>
      <c r="G36" s="1440">
        <v>8.8</v>
      </c>
      <c r="H36" s="1439">
        <v>1514</v>
      </c>
      <c r="I36" s="1440">
        <v>9.4</v>
      </c>
      <c r="J36" s="1439">
        <v>1494</v>
      </c>
      <c r="K36" s="1440">
        <v>9.3</v>
      </c>
      <c r="L36" s="1753" t="s">
        <v>652</v>
      </c>
      <c r="M36" s="1726" t="s">
        <v>509</v>
      </c>
      <c r="N36" s="1727" t="s">
        <v>516</v>
      </c>
    </row>
    <row r="37" ht="33" customHeight="1" spans="1:14">
      <c r="A37" s="1754"/>
      <c r="B37" s="1754"/>
      <c r="C37" s="1756" t="s">
        <v>586</v>
      </c>
      <c r="D37" s="1439">
        <v>1366</v>
      </c>
      <c r="E37" s="1440">
        <v>8.7</v>
      </c>
      <c r="F37" s="1439">
        <v>1346</v>
      </c>
      <c r="G37" s="1440">
        <v>8.6</v>
      </c>
      <c r="H37" s="1439">
        <v>1466</v>
      </c>
      <c r="I37" s="1440">
        <v>9.2</v>
      </c>
      <c r="J37" s="1439">
        <v>1446</v>
      </c>
      <c r="K37" s="1440">
        <v>9.1</v>
      </c>
      <c r="L37" s="1753" t="s">
        <v>652</v>
      </c>
      <c r="M37" s="1726" t="s">
        <v>509</v>
      </c>
      <c r="N37" s="1727" t="s">
        <v>516</v>
      </c>
    </row>
    <row r="38" ht="33" customHeight="1" spans="1:14">
      <c r="A38" s="1754"/>
      <c r="B38" s="1754"/>
      <c r="C38" s="1756" t="s">
        <v>660</v>
      </c>
      <c r="D38" s="1439">
        <v>2080</v>
      </c>
      <c r="E38" s="1440">
        <v>11.9</v>
      </c>
      <c r="F38" s="1439">
        <v>2060</v>
      </c>
      <c r="G38" s="1440">
        <v>11.8</v>
      </c>
      <c r="H38" s="1439">
        <v>2180</v>
      </c>
      <c r="I38" s="1440">
        <v>12.4</v>
      </c>
      <c r="J38" s="1439">
        <v>2160</v>
      </c>
      <c r="K38" s="1440">
        <v>12.3</v>
      </c>
      <c r="L38" s="1753" t="s">
        <v>525</v>
      </c>
      <c r="M38" s="1726" t="s">
        <v>516</v>
      </c>
      <c r="N38" s="1727" t="s">
        <v>519</v>
      </c>
    </row>
    <row r="39" ht="33" customHeight="1" spans="1:14">
      <c r="A39" s="1754"/>
      <c r="B39" s="1754"/>
      <c r="C39" s="1756" t="s">
        <v>661</v>
      </c>
      <c r="D39" s="1439">
        <v>1944</v>
      </c>
      <c r="E39" s="1440">
        <v>11.3</v>
      </c>
      <c r="F39" s="1439">
        <v>1924</v>
      </c>
      <c r="G39" s="1440">
        <v>11.2</v>
      </c>
      <c r="H39" s="1439">
        <v>2044</v>
      </c>
      <c r="I39" s="1440">
        <v>11.8</v>
      </c>
      <c r="J39" s="1439">
        <v>2024</v>
      </c>
      <c r="K39" s="1440">
        <v>11.7</v>
      </c>
      <c r="L39" s="1753" t="s">
        <v>525</v>
      </c>
      <c r="M39" s="1726" t="s">
        <v>516</v>
      </c>
      <c r="N39" s="1727" t="s">
        <v>519</v>
      </c>
    </row>
    <row r="40" ht="33" customHeight="1" spans="1:14">
      <c r="A40" s="1754"/>
      <c r="B40" s="1754"/>
      <c r="C40" s="1756" t="s">
        <v>662</v>
      </c>
      <c r="D40" s="1439">
        <v>2012</v>
      </c>
      <c r="E40" s="1440">
        <v>11.6</v>
      </c>
      <c r="F40" s="1439">
        <v>1992</v>
      </c>
      <c r="G40" s="1440">
        <v>11.5</v>
      </c>
      <c r="H40" s="1439">
        <v>2112</v>
      </c>
      <c r="I40" s="1440">
        <v>12.1</v>
      </c>
      <c r="J40" s="1439">
        <v>2092</v>
      </c>
      <c r="K40" s="1440">
        <v>12</v>
      </c>
      <c r="L40" s="1753" t="s">
        <v>525</v>
      </c>
      <c r="M40" s="1726" t="s">
        <v>516</v>
      </c>
      <c r="N40" s="1727" t="s">
        <v>519</v>
      </c>
    </row>
    <row r="41" ht="33" customHeight="1" spans="1:14">
      <c r="A41" s="1754"/>
      <c r="B41" s="1754"/>
      <c r="C41" s="1756" t="s">
        <v>514</v>
      </c>
      <c r="D41" s="1439">
        <v>1570</v>
      </c>
      <c r="E41" s="1440">
        <v>9.6</v>
      </c>
      <c r="F41" s="1439">
        <v>1550</v>
      </c>
      <c r="G41" s="1440">
        <v>9.5</v>
      </c>
      <c r="H41" s="1439">
        <v>1670</v>
      </c>
      <c r="I41" s="1440">
        <v>10.1</v>
      </c>
      <c r="J41" s="1439">
        <v>1650</v>
      </c>
      <c r="K41" s="1440">
        <v>10</v>
      </c>
      <c r="L41" s="1753" t="s">
        <v>652</v>
      </c>
      <c r="M41" s="1726" t="s">
        <v>509</v>
      </c>
      <c r="N41" s="1727" t="s">
        <v>516</v>
      </c>
    </row>
    <row r="42" ht="33" customHeight="1" spans="1:14">
      <c r="A42" s="1754"/>
      <c r="B42" s="1754"/>
      <c r="C42" s="1758" t="s">
        <v>663</v>
      </c>
      <c r="D42" s="1439">
        <v>1842</v>
      </c>
      <c r="E42" s="1440">
        <v>10.8</v>
      </c>
      <c r="F42" s="1439">
        <v>1822</v>
      </c>
      <c r="G42" s="1440">
        <v>10.7</v>
      </c>
      <c r="H42" s="1439">
        <v>1942</v>
      </c>
      <c r="I42" s="1440">
        <v>11.3</v>
      </c>
      <c r="J42" s="1439">
        <v>1922</v>
      </c>
      <c r="K42" s="1440">
        <v>11.2</v>
      </c>
      <c r="L42" s="1753" t="s">
        <v>525</v>
      </c>
      <c r="M42" s="1726" t="s">
        <v>516</v>
      </c>
      <c r="N42" s="1727" t="s">
        <v>519</v>
      </c>
    </row>
    <row r="43" ht="33" customHeight="1" spans="1:14">
      <c r="A43" s="1754"/>
      <c r="B43" s="1754"/>
      <c r="C43" s="1757" t="s">
        <v>664</v>
      </c>
      <c r="D43" s="1439">
        <v>1604</v>
      </c>
      <c r="E43" s="1440">
        <v>9.8</v>
      </c>
      <c r="F43" s="1439">
        <v>1584</v>
      </c>
      <c r="G43" s="1440">
        <v>9.7</v>
      </c>
      <c r="H43" s="1439">
        <v>1704</v>
      </c>
      <c r="I43" s="1440">
        <v>10.3</v>
      </c>
      <c r="J43" s="1439">
        <v>1684</v>
      </c>
      <c r="K43" s="1440">
        <v>10.2</v>
      </c>
      <c r="L43" s="1753" t="s">
        <v>525</v>
      </c>
      <c r="M43" s="1726" t="s">
        <v>516</v>
      </c>
      <c r="N43" s="1727" t="s">
        <v>519</v>
      </c>
    </row>
    <row r="44" ht="33" customHeight="1" spans="1:14">
      <c r="A44" s="1754"/>
      <c r="B44" s="1754"/>
      <c r="C44" s="1759" t="s">
        <v>665</v>
      </c>
      <c r="D44" s="1439">
        <v>1672</v>
      </c>
      <c r="E44" s="1440">
        <v>10.1</v>
      </c>
      <c r="F44" s="1439">
        <v>1652</v>
      </c>
      <c r="G44" s="1440">
        <v>10</v>
      </c>
      <c r="H44" s="1439">
        <v>1772</v>
      </c>
      <c r="I44" s="1440">
        <v>10.6</v>
      </c>
      <c r="J44" s="1439">
        <v>1752</v>
      </c>
      <c r="K44" s="1440">
        <v>10.5</v>
      </c>
      <c r="L44" s="1753" t="s">
        <v>570</v>
      </c>
      <c r="M44" s="1726" t="s">
        <v>539</v>
      </c>
      <c r="N44" s="1727" t="s">
        <v>580</v>
      </c>
    </row>
    <row r="45" ht="33" customHeight="1" spans="1:14">
      <c r="A45" s="1754"/>
      <c r="B45" s="1754"/>
      <c r="C45" s="1756" t="s">
        <v>666</v>
      </c>
      <c r="D45" s="1439">
        <v>1604</v>
      </c>
      <c r="E45" s="1440">
        <v>9.8</v>
      </c>
      <c r="F45" s="1439">
        <v>1584</v>
      </c>
      <c r="G45" s="1440">
        <v>9.7</v>
      </c>
      <c r="H45" s="1439">
        <v>1704</v>
      </c>
      <c r="I45" s="1440">
        <v>10.3</v>
      </c>
      <c r="J45" s="1439">
        <v>1684</v>
      </c>
      <c r="K45" s="1440">
        <v>10.2</v>
      </c>
      <c r="L45" s="1753" t="s">
        <v>667</v>
      </c>
      <c r="M45" s="1726" t="s">
        <v>519</v>
      </c>
      <c r="N45" s="1729" t="s">
        <v>539</v>
      </c>
    </row>
    <row r="46" ht="33" customHeight="1" spans="1:14">
      <c r="A46" s="1754"/>
      <c r="B46" s="1754"/>
      <c r="C46" s="1756" t="s">
        <v>598</v>
      </c>
      <c r="D46" s="1439">
        <v>1740</v>
      </c>
      <c r="E46" s="1440">
        <v>10.4</v>
      </c>
      <c r="F46" s="1439">
        <v>1720</v>
      </c>
      <c r="G46" s="1440">
        <v>10.3</v>
      </c>
      <c r="H46" s="1439">
        <v>1840</v>
      </c>
      <c r="I46" s="1440">
        <v>10.9</v>
      </c>
      <c r="J46" s="1439">
        <v>1820</v>
      </c>
      <c r="K46" s="1440">
        <v>10.8</v>
      </c>
      <c r="L46" s="1753" t="s">
        <v>525</v>
      </c>
      <c r="M46" s="1726" t="s">
        <v>516</v>
      </c>
      <c r="N46" s="1727" t="s">
        <v>519</v>
      </c>
    </row>
    <row r="47" ht="33" customHeight="1" spans="1:14">
      <c r="A47" s="1754"/>
      <c r="B47" s="1754"/>
      <c r="C47" s="1756" t="s">
        <v>608</v>
      </c>
      <c r="D47" s="1439">
        <v>1740</v>
      </c>
      <c r="E47" s="1440">
        <v>10.4</v>
      </c>
      <c r="F47" s="1439">
        <v>1720</v>
      </c>
      <c r="G47" s="1440">
        <v>10.3</v>
      </c>
      <c r="H47" s="1439">
        <v>1840</v>
      </c>
      <c r="I47" s="1440">
        <v>10.9</v>
      </c>
      <c r="J47" s="1439">
        <v>1820</v>
      </c>
      <c r="K47" s="1440">
        <v>10.8</v>
      </c>
      <c r="L47" s="1753" t="s">
        <v>652</v>
      </c>
      <c r="M47" s="1726" t="s">
        <v>509</v>
      </c>
      <c r="N47" s="1727" t="s">
        <v>516</v>
      </c>
    </row>
    <row r="48" ht="33" customHeight="1" spans="1:14">
      <c r="A48" s="1754"/>
      <c r="B48" s="1754"/>
      <c r="C48" s="1756" t="s">
        <v>668</v>
      </c>
      <c r="D48" s="1439">
        <v>1604</v>
      </c>
      <c r="E48" s="1440">
        <v>9.8</v>
      </c>
      <c r="F48" s="1439">
        <v>1584</v>
      </c>
      <c r="G48" s="1440">
        <v>9.7</v>
      </c>
      <c r="H48" s="1439">
        <v>1704</v>
      </c>
      <c r="I48" s="1440">
        <v>10.3</v>
      </c>
      <c r="J48" s="1439">
        <v>1684</v>
      </c>
      <c r="K48" s="1440">
        <v>10.2</v>
      </c>
      <c r="L48" s="1753" t="s">
        <v>652</v>
      </c>
      <c r="M48" s="1726" t="s">
        <v>509</v>
      </c>
      <c r="N48" s="1727" t="s">
        <v>516</v>
      </c>
    </row>
    <row r="49" ht="33" customHeight="1" spans="1:14">
      <c r="A49" s="1754"/>
      <c r="B49" s="1754"/>
      <c r="C49" s="1758" t="s">
        <v>607</v>
      </c>
      <c r="D49" s="1439">
        <v>1740</v>
      </c>
      <c r="E49" s="1440">
        <v>10.4</v>
      </c>
      <c r="F49" s="1439">
        <v>1720</v>
      </c>
      <c r="G49" s="1440">
        <v>10.3</v>
      </c>
      <c r="H49" s="1439">
        <v>1840</v>
      </c>
      <c r="I49" s="1440">
        <v>10.9</v>
      </c>
      <c r="J49" s="1439">
        <v>1820</v>
      </c>
      <c r="K49" s="1440">
        <v>10.8</v>
      </c>
      <c r="L49" s="1753" t="s">
        <v>667</v>
      </c>
      <c r="M49" s="1726" t="s">
        <v>519</v>
      </c>
      <c r="N49" s="1727" t="s">
        <v>539</v>
      </c>
    </row>
    <row r="50" ht="33" customHeight="1" spans="1:14">
      <c r="A50" s="1754"/>
      <c r="B50" s="1754"/>
      <c r="C50" s="1756" t="s">
        <v>669</v>
      </c>
      <c r="D50" s="1439">
        <v>1604</v>
      </c>
      <c r="E50" s="1440">
        <v>9.8</v>
      </c>
      <c r="F50" s="1439">
        <v>1584</v>
      </c>
      <c r="G50" s="1440">
        <v>9.7</v>
      </c>
      <c r="H50" s="1439">
        <v>1704</v>
      </c>
      <c r="I50" s="1440">
        <v>10.3</v>
      </c>
      <c r="J50" s="1439">
        <v>1684</v>
      </c>
      <c r="K50" s="1440">
        <v>10.2</v>
      </c>
      <c r="L50" s="1753" t="s">
        <v>667</v>
      </c>
      <c r="M50" s="1726" t="s">
        <v>519</v>
      </c>
      <c r="N50" s="1727" t="s">
        <v>539</v>
      </c>
    </row>
    <row r="51" ht="33" customHeight="1" spans="1:14">
      <c r="A51" s="1754"/>
      <c r="B51" s="1754"/>
      <c r="C51" s="1756" t="s">
        <v>600</v>
      </c>
      <c r="D51" s="1439">
        <v>1740</v>
      </c>
      <c r="E51" s="1440">
        <v>10.4</v>
      </c>
      <c r="F51" s="1439">
        <v>1720</v>
      </c>
      <c r="G51" s="1440">
        <v>10.3</v>
      </c>
      <c r="H51" s="1439">
        <v>1840</v>
      </c>
      <c r="I51" s="1440">
        <v>10.9</v>
      </c>
      <c r="J51" s="1439">
        <v>1820</v>
      </c>
      <c r="K51" s="1440">
        <v>10.8</v>
      </c>
      <c r="L51" s="1753" t="s">
        <v>667</v>
      </c>
      <c r="M51" s="1726" t="s">
        <v>519</v>
      </c>
      <c r="N51" s="1727" t="s">
        <v>539</v>
      </c>
    </row>
    <row r="52" ht="33" customHeight="1" spans="1:14">
      <c r="A52" s="1754"/>
      <c r="B52" s="1754"/>
      <c r="C52" s="1756" t="s">
        <v>670</v>
      </c>
      <c r="D52" s="1439">
        <v>1604</v>
      </c>
      <c r="E52" s="1440">
        <v>9.8</v>
      </c>
      <c r="F52" s="1439">
        <v>1584</v>
      </c>
      <c r="G52" s="1440">
        <v>9.7</v>
      </c>
      <c r="H52" s="1439">
        <v>1704</v>
      </c>
      <c r="I52" s="1440">
        <v>10.3</v>
      </c>
      <c r="J52" s="1439">
        <v>1684</v>
      </c>
      <c r="K52" s="1440">
        <v>10.2</v>
      </c>
      <c r="L52" s="1753" t="s">
        <v>667</v>
      </c>
      <c r="M52" s="1726" t="s">
        <v>519</v>
      </c>
      <c r="N52" s="1727" t="s">
        <v>539</v>
      </c>
    </row>
    <row r="53" ht="33" customHeight="1" spans="1:14">
      <c r="A53" s="1754"/>
      <c r="B53" s="1754"/>
      <c r="C53" s="1756" t="s">
        <v>605</v>
      </c>
      <c r="D53" s="1439">
        <v>1808</v>
      </c>
      <c r="E53" s="1440">
        <v>10.7</v>
      </c>
      <c r="F53" s="1439">
        <v>1788</v>
      </c>
      <c r="G53" s="1440">
        <v>10.6</v>
      </c>
      <c r="H53" s="1439">
        <v>1908</v>
      </c>
      <c r="I53" s="1440">
        <v>11.2</v>
      </c>
      <c r="J53" s="1439">
        <v>1888</v>
      </c>
      <c r="K53" s="1440">
        <v>11.1</v>
      </c>
      <c r="L53" s="1753" t="s">
        <v>667</v>
      </c>
      <c r="M53" s="1726" t="s">
        <v>519</v>
      </c>
      <c r="N53" s="1727" t="s">
        <v>539</v>
      </c>
    </row>
    <row r="54" ht="33" customHeight="1" spans="1:14">
      <c r="A54" s="1754"/>
      <c r="B54" s="1754"/>
      <c r="C54" s="1756" t="s">
        <v>606</v>
      </c>
      <c r="D54" s="1439">
        <v>1944</v>
      </c>
      <c r="E54" s="1440">
        <v>11.3</v>
      </c>
      <c r="F54" s="1439">
        <v>1924</v>
      </c>
      <c r="G54" s="1440">
        <v>11.2</v>
      </c>
      <c r="H54" s="1439">
        <v>2044</v>
      </c>
      <c r="I54" s="1440">
        <v>11.8</v>
      </c>
      <c r="J54" s="1439">
        <v>2024</v>
      </c>
      <c r="K54" s="1440">
        <v>11.7</v>
      </c>
      <c r="L54" s="1753" t="s">
        <v>667</v>
      </c>
      <c r="M54" s="1726" t="s">
        <v>519</v>
      </c>
      <c r="N54" s="1727" t="s">
        <v>539</v>
      </c>
    </row>
    <row r="55" ht="33" customHeight="1" spans="1:14">
      <c r="A55" s="1754"/>
      <c r="B55" s="1754"/>
      <c r="C55" s="1756" t="s">
        <v>671</v>
      </c>
      <c r="D55" s="1439">
        <v>1706</v>
      </c>
      <c r="E55" s="1440">
        <v>10.2</v>
      </c>
      <c r="F55" s="1439">
        <v>1686</v>
      </c>
      <c r="G55" s="1440">
        <v>10.1</v>
      </c>
      <c r="H55" s="1439">
        <v>1806</v>
      </c>
      <c r="I55" s="1440">
        <v>10.7</v>
      </c>
      <c r="J55" s="1439">
        <v>1786</v>
      </c>
      <c r="K55" s="1440">
        <v>10.6</v>
      </c>
      <c r="L55" s="1753" t="s">
        <v>667</v>
      </c>
      <c r="M55" s="1726" t="s">
        <v>519</v>
      </c>
      <c r="N55" s="1727" t="s">
        <v>539</v>
      </c>
    </row>
    <row r="56" ht="33" customHeight="1" spans="1:14">
      <c r="A56" s="1754"/>
      <c r="B56" s="1754"/>
      <c r="C56" s="1756" t="s">
        <v>672</v>
      </c>
      <c r="D56" s="1439">
        <v>1604</v>
      </c>
      <c r="E56" s="1440">
        <v>9.8</v>
      </c>
      <c r="F56" s="1439">
        <v>1584</v>
      </c>
      <c r="G56" s="1440">
        <v>9.7</v>
      </c>
      <c r="H56" s="1439">
        <v>1704</v>
      </c>
      <c r="I56" s="1440">
        <v>10.3</v>
      </c>
      <c r="J56" s="1439">
        <v>1684</v>
      </c>
      <c r="K56" s="1440">
        <v>10.2</v>
      </c>
      <c r="L56" s="1753" t="s">
        <v>570</v>
      </c>
      <c r="M56" s="1726" t="s">
        <v>539</v>
      </c>
      <c r="N56" s="1727" t="s">
        <v>580</v>
      </c>
    </row>
    <row r="57" ht="33" customHeight="1" spans="1:14">
      <c r="A57" s="1754"/>
      <c r="B57" s="1754"/>
      <c r="C57" s="1756" t="s">
        <v>673</v>
      </c>
      <c r="D57" s="1439">
        <v>1604</v>
      </c>
      <c r="E57" s="1440">
        <v>9.8</v>
      </c>
      <c r="F57" s="1439">
        <v>1584</v>
      </c>
      <c r="G57" s="1440">
        <v>9.7</v>
      </c>
      <c r="H57" s="1439">
        <v>1704</v>
      </c>
      <c r="I57" s="1440">
        <v>10.3</v>
      </c>
      <c r="J57" s="1439">
        <v>1684</v>
      </c>
      <c r="K57" s="1440">
        <v>10.2</v>
      </c>
      <c r="L57" s="1753" t="s">
        <v>667</v>
      </c>
      <c r="M57" s="1726" t="s">
        <v>519</v>
      </c>
      <c r="N57" s="1727" t="s">
        <v>539</v>
      </c>
    </row>
    <row r="58" ht="33" customHeight="1" spans="1:14">
      <c r="A58" s="1754"/>
      <c r="B58" s="1754"/>
      <c r="C58" s="1756" t="s">
        <v>674</v>
      </c>
      <c r="D58" s="1439">
        <v>1944</v>
      </c>
      <c r="E58" s="1440">
        <v>11.3</v>
      </c>
      <c r="F58" s="1439">
        <v>1924</v>
      </c>
      <c r="G58" s="1440">
        <v>11.2</v>
      </c>
      <c r="H58" s="1439">
        <v>2044</v>
      </c>
      <c r="I58" s="1440">
        <v>11.8</v>
      </c>
      <c r="J58" s="1439">
        <v>2024</v>
      </c>
      <c r="K58" s="1440">
        <v>11.7</v>
      </c>
      <c r="L58" s="1753" t="s">
        <v>525</v>
      </c>
      <c r="M58" s="1726" t="s">
        <v>516</v>
      </c>
      <c r="N58" s="1727" t="s">
        <v>519</v>
      </c>
    </row>
    <row r="59" ht="33" customHeight="1" spans="1:14">
      <c r="A59" s="1754"/>
      <c r="B59" s="1754"/>
      <c r="C59" s="1758" t="s">
        <v>551</v>
      </c>
      <c r="D59" s="1439">
        <v>2012</v>
      </c>
      <c r="E59" s="1440">
        <v>11.6</v>
      </c>
      <c r="F59" s="1439">
        <v>1992</v>
      </c>
      <c r="G59" s="1440">
        <v>11.5</v>
      </c>
      <c r="H59" s="1439">
        <v>2112</v>
      </c>
      <c r="I59" s="1440">
        <v>12.1</v>
      </c>
      <c r="J59" s="1439">
        <v>2092</v>
      </c>
      <c r="K59" s="1440">
        <v>12</v>
      </c>
      <c r="L59" s="1753" t="s">
        <v>525</v>
      </c>
      <c r="M59" s="1726" t="s">
        <v>516</v>
      </c>
      <c r="N59" s="1729" t="s">
        <v>519</v>
      </c>
    </row>
    <row r="60" ht="33" customHeight="1" spans="1:14">
      <c r="A60" s="1754"/>
      <c r="B60" s="1754"/>
      <c r="C60" s="1758" t="s">
        <v>568</v>
      </c>
      <c r="D60" s="1439">
        <v>2012</v>
      </c>
      <c r="E60" s="1440">
        <v>11.6</v>
      </c>
      <c r="F60" s="1439">
        <v>1992</v>
      </c>
      <c r="G60" s="1440">
        <v>11.5</v>
      </c>
      <c r="H60" s="1439">
        <v>2112</v>
      </c>
      <c r="I60" s="1440">
        <v>12.1</v>
      </c>
      <c r="J60" s="1439">
        <v>2092</v>
      </c>
      <c r="K60" s="1440">
        <v>12</v>
      </c>
      <c r="L60" s="1753" t="s">
        <v>667</v>
      </c>
      <c r="M60" s="1726" t="s">
        <v>519</v>
      </c>
      <c r="N60" s="1729" t="s">
        <v>539</v>
      </c>
    </row>
    <row r="61" ht="33" customHeight="1" spans="1:14">
      <c r="A61" s="1754"/>
      <c r="B61" s="1754"/>
      <c r="C61" s="1758" t="s">
        <v>563</v>
      </c>
      <c r="D61" s="1439">
        <v>2012</v>
      </c>
      <c r="E61" s="1440">
        <v>11.6</v>
      </c>
      <c r="F61" s="1439">
        <v>1992</v>
      </c>
      <c r="G61" s="1440">
        <v>11.5</v>
      </c>
      <c r="H61" s="1439">
        <v>2112</v>
      </c>
      <c r="I61" s="1440">
        <v>12.1</v>
      </c>
      <c r="J61" s="1439">
        <v>2092</v>
      </c>
      <c r="K61" s="1440">
        <v>12</v>
      </c>
      <c r="L61" s="1753" t="s">
        <v>525</v>
      </c>
      <c r="M61" s="1726" t="s">
        <v>516</v>
      </c>
      <c r="N61" s="1729" t="s">
        <v>519</v>
      </c>
    </row>
    <row r="62" ht="33" customHeight="1" spans="1:14">
      <c r="A62" s="1754"/>
      <c r="B62" s="1754"/>
      <c r="C62" s="1758" t="s">
        <v>545</v>
      </c>
      <c r="D62" s="1439">
        <v>2012</v>
      </c>
      <c r="E62" s="1440">
        <v>11.6</v>
      </c>
      <c r="F62" s="1439">
        <v>1992</v>
      </c>
      <c r="G62" s="1440">
        <v>11.5</v>
      </c>
      <c r="H62" s="1439">
        <v>2112</v>
      </c>
      <c r="I62" s="1440">
        <v>12.1</v>
      </c>
      <c r="J62" s="1439">
        <v>2092</v>
      </c>
      <c r="K62" s="1440">
        <v>12</v>
      </c>
      <c r="L62" s="1753" t="s">
        <v>652</v>
      </c>
      <c r="M62" s="1726" t="s">
        <v>509</v>
      </c>
      <c r="N62" s="1729" t="s">
        <v>516</v>
      </c>
    </row>
    <row r="63" ht="33" customHeight="1" spans="1:14">
      <c r="A63" s="1754"/>
      <c r="B63" s="1754"/>
      <c r="C63" s="1758" t="s">
        <v>559</v>
      </c>
      <c r="D63" s="1439">
        <v>2046</v>
      </c>
      <c r="E63" s="1440">
        <v>11.7</v>
      </c>
      <c r="F63" s="1439">
        <v>2026</v>
      </c>
      <c r="G63" s="1440">
        <v>11.6</v>
      </c>
      <c r="H63" s="1439">
        <v>2146</v>
      </c>
      <c r="I63" s="1440">
        <v>12.2</v>
      </c>
      <c r="J63" s="1439">
        <v>2126</v>
      </c>
      <c r="K63" s="1440">
        <v>12.1</v>
      </c>
      <c r="L63" s="1753" t="s">
        <v>667</v>
      </c>
      <c r="M63" s="1726" t="s">
        <v>519</v>
      </c>
      <c r="N63" s="1729" t="s">
        <v>539</v>
      </c>
    </row>
    <row r="64" ht="33" customHeight="1" spans="1:14">
      <c r="A64" s="1754"/>
      <c r="B64" s="1754"/>
      <c r="C64" s="1758" t="s">
        <v>567</v>
      </c>
      <c r="D64" s="1439">
        <v>2012</v>
      </c>
      <c r="E64" s="1440">
        <v>11.6</v>
      </c>
      <c r="F64" s="1439">
        <v>1992</v>
      </c>
      <c r="G64" s="1440">
        <v>11.5</v>
      </c>
      <c r="H64" s="1439">
        <v>2112</v>
      </c>
      <c r="I64" s="1440">
        <v>12.1</v>
      </c>
      <c r="J64" s="1439">
        <v>2092</v>
      </c>
      <c r="K64" s="1440">
        <v>12</v>
      </c>
      <c r="L64" s="1753" t="s">
        <v>667</v>
      </c>
      <c r="M64" s="1726" t="s">
        <v>519</v>
      </c>
      <c r="N64" s="1729" t="s">
        <v>539</v>
      </c>
    </row>
    <row r="65" ht="33" customHeight="1" spans="1:14">
      <c r="A65" s="1754"/>
      <c r="B65" s="1754"/>
      <c r="C65" s="1758" t="s">
        <v>675</v>
      </c>
      <c r="D65" s="1439">
        <v>2012</v>
      </c>
      <c r="E65" s="1440">
        <v>11.6</v>
      </c>
      <c r="F65" s="1439">
        <v>1992</v>
      </c>
      <c r="G65" s="1440">
        <v>11.5</v>
      </c>
      <c r="H65" s="1439">
        <v>2112</v>
      </c>
      <c r="I65" s="1440">
        <v>12.1</v>
      </c>
      <c r="J65" s="1439">
        <v>2092</v>
      </c>
      <c r="K65" s="1440">
        <v>12</v>
      </c>
      <c r="L65" s="1753" t="s">
        <v>572</v>
      </c>
      <c r="M65" s="1726" t="s">
        <v>580</v>
      </c>
      <c r="N65" s="1729" t="s">
        <v>535</v>
      </c>
    </row>
    <row r="66" ht="33" customHeight="1" spans="1:14">
      <c r="A66" s="1754"/>
      <c r="B66" s="1754"/>
      <c r="C66" s="1756" t="s">
        <v>565</v>
      </c>
      <c r="D66" s="1439">
        <v>2012</v>
      </c>
      <c r="E66" s="1440">
        <v>11.6</v>
      </c>
      <c r="F66" s="1439">
        <v>1992</v>
      </c>
      <c r="G66" s="1440">
        <v>11.5</v>
      </c>
      <c r="H66" s="1439">
        <v>2112</v>
      </c>
      <c r="I66" s="1440">
        <v>12.1</v>
      </c>
      <c r="J66" s="1439">
        <v>2092</v>
      </c>
      <c r="K66" s="1440">
        <v>12</v>
      </c>
      <c r="L66" s="1753" t="s">
        <v>525</v>
      </c>
      <c r="M66" s="1726" t="s">
        <v>516</v>
      </c>
      <c r="N66" s="1727" t="s">
        <v>519</v>
      </c>
    </row>
    <row r="67" ht="33" customHeight="1" spans="1:14">
      <c r="A67" s="1754"/>
      <c r="B67" s="1754"/>
      <c r="C67" s="1758" t="s">
        <v>557</v>
      </c>
      <c r="D67" s="1439">
        <v>2012</v>
      </c>
      <c r="E67" s="1440">
        <v>11.6</v>
      </c>
      <c r="F67" s="1439">
        <v>1992</v>
      </c>
      <c r="G67" s="1440">
        <v>11.5</v>
      </c>
      <c r="H67" s="1439">
        <v>2112</v>
      </c>
      <c r="I67" s="1440">
        <v>12.1</v>
      </c>
      <c r="J67" s="1439">
        <v>2092</v>
      </c>
      <c r="K67" s="1440">
        <v>12</v>
      </c>
      <c r="L67" s="1753" t="s">
        <v>572</v>
      </c>
      <c r="M67" s="1726" t="s">
        <v>580</v>
      </c>
      <c r="N67" s="1729" t="s">
        <v>535</v>
      </c>
    </row>
    <row r="68" ht="33" customHeight="1" spans="1:14">
      <c r="A68" s="1754"/>
      <c r="B68" s="1754"/>
      <c r="C68" s="1758" t="s">
        <v>556</v>
      </c>
      <c r="D68" s="1439">
        <v>2012</v>
      </c>
      <c r="E68" s="1440">
        <v>11.6</v>
      </c>
      <c r="F68" s="1439">
        <v>1992</v>
      </c>
      <c r="G68" s="1440">
        <v>11.5</v>
      </c>
      <c r="H68" s="1439">
        <v>2112</v>
      </c>
      <c r="I68" s="1440">
        <v>12.1</v>
      </c>
      <c r="J68" s="1439">
        <v>2092</v>
      </c>
      <c r="K68" s="1440">
        <v>12</v>
      </c>
      <c r="L68" s="1753" t="s">
        <v>667</v>
      </c>
      <c r="M68" s="1726" t="s">
        <v>519</v>
      </c>
      <c r="N68" s="1729" t="s">
        <v>539</v>
      </c>
    </row>
    <row r="69" ht="33" customHeight="1" spans="1:14">
      <c r="A69" s="1754"/>
      <c r="B69" s="1754"/>
      <c r="C69" s="1758" t="s">
        <v>562</v>
      </c>
      <c r="D69" s="1439">
        <v>2046</v>
      </c>
      <c r="E69" s="1440">
        <v>11.7</v>
      </c>
      <c r="F69" s="1439">
        <v>2026</v>
      </c>
      <c r="G69" s="1440">
        <v>11.6</v>
      </c>
      <c r="H69" s="1439">
        <v>2146</v>
      </c>
      <c r="I69" s="1440">
        <v>12.2</v>
      </c>
      <c r="J69" s="1439">
        <v>2126</v>
      </c>
      <c r="K69" s="1440">
        <v>12.1</v>
      </c>
      <c r="L69" s="1753" t="s">
        <v>667</v>
      </c>
      <c r="M69" s="1726" t="s">
        <v>519</v>
      </c>
      <c r="N69" s="1729" t="s">
        <v>539</v>
      </c>
    </row>
    <row r="70" ht="33" customHeight="1" spans="1:14">
      <c r="A70" s="1754"/>
      <c r="B70" s="1754"/>
      <c r="C70" s="1758" t="s">
        <v>676</v>
      </c>
      <c r="D70" s="1439">
        <v>2046</v>
      </c>
      <c r="E70" s="1440">
        <v>11.7</v>
      </c>
      <c r="F70" s="1439">
        <v>2026</v>
      </c>
      <c r="G70" s="1440">
        <v>11.6</v>
      </c>
      <c r="H70" s="1439">
        <v>2146</v>
      </c>
      <c r="I70" s="1440">
        <v>12.2</v>
      </c>
      <c r="J70" s="1439">
        <v>2126</v>
      </c>
      <c r="K70" s="1440">
        <v>12.1</v>
      </c>
      <c r="L70" s="1753" t="s">
        <v>667</v>
      </c>
      <c r="M70" s="1726" t="s">
        <v>519</v>
      </c>
      <c r="N70" s="1729" t="s">
        <v>539</v>
      </c>
    </row>
    <row r="71" ht="33" customHeight="1" spans="1:14">
      <c r="A71" s="1754"/>
      <c r="B71" s="1754"/>
      <c r="C71" s="1758" t="s">
        <v>677</v>
      </c>
      <c r="D71" s="1439">
        <v>2012</v>
      </c>
      <c r="E71" s="1440">
        <v>11.6</v>
      </c>
      <c r="F71" s="1439">
        <v>1992</v>
      </c>
      <c r="G71" s="1440">
        <v>11.5</v>
      </c>
      <c r="H71" s="1439">
        <v>2112</v>
      </c>
      <c r="I71" s="1440">
        <v>12.1</v>
      </c>
      <c r="J71" s="1439">
        <v>2092</v>
      </c>
      <c r="K71" s="1440">
        <v>12</v>
      </c>
      <c r="L71" s="1753" t="s">
        <v>572</v>
      </c>
      <c r="M71" s="1726" t="s">
        <v>580</v>
      </c>
      <c r="N71" s="1729" t="s">
        <v>535</v>
      </c>
    </row>
    <row r="72" ht="33" customHeight="1" spans="1:14">
      <c r="A72" s="1754"/>
      <c r="B72" s="1754"/>
      <c r="C72" s="1758" t="s">
        <v>566</v>
      </c>
      <c r="D72" s="1439">
        <v>2012</v>
      </c>
      <c r="E72" s="1440">
        <v>11.6</v>
      </c>
      <c r="F72" s="1439">
        <v>1992</v>
      </c>
      <c r="G72" s="1440">
        <v>11.5</v>
      </c>
      <c r="H72" s="1439">
        <v>2112</v>
      </c>
      <c r="I72" s="1440">
        <v>12.1</v>
      </c>
      <c r="J72" s="1439">
        <v>2092</v>
      </c>
      <c r="K72" s="1440">
        <v>12</v>
      </c>
      <c r="L72" s="1753" t="s">
        <v>572</v>
      </c>
      <c r="M72" s="1726" t="s">
        <v>580</v>
      </c>
      <c r="N72" s="1729" t="s">
        <v>535</v>
      </c>
    </row>
    <row r="73" ht="33" customHeight="1" spans="1:14">
      <c r="A73" s="1754"/>
      <c r="B73" s="1754"/>
      <c r="C73" s="1758" t="s">
        <v>678</v>
      </c>
      <c r="D73" s="1439">
        <v>2012</v>
      </c>
      <c r="E73" s="1440">
        <v>11.6</v>
      </c>
      <c r="F73" s="1439">
        <v>1992</v>
      </c>
      <c r="G73" s="1440">
        <v>11.5</v>
      </c>
      <c r="H73" s="1439">
        <v>2112</v>
      </c>
      <c r="I73" s="1440">
        <v>12.1</v>
      </c>
      <c r="J73" s="1439">
        <v>2092</v>
      </c>
      <c r="K73" s="1440">
        <v>12</v>
      </c>
      <c r="L73" s="1753" t="s">
        <v>667</v>
      </c>
      <c r="M73" s="1726" t="s">
        <v>519</v>
      </c>
      <c r="N73" s="1729" t="s">
        <v>539</v>
      </c>
    </row>
    <row r="74" ht="33" customHeight="1" spans="1:14">
      <c r="A74" s="1754"/>
      <c r="B74" s="1754"/>
      <c r="C74" s="1760" t="s">
        <v>679</v>
      </c>
      <c r="D74" s="1439">
        <v>2012</v>
      </c>
      <c r="E74" s="1440">
        <v>11.6</v>
      </c>
      <c r="F74" s="1439">
        <v>1992</v>
      </c>
      <c r="G74" s="1440">
        <v>11.5</v>
      </c>
      <c r="H74" s="1439">
        <v>2112</v>
      </c>
      <c r="I74" s="1440">
        <v>12.1</v>
      </c>
      <c r="J74" s="1439">
        <v>2092</v>
      </c>
      <c r="K74" s="1440">
        <v>12</v>
      </c>
      <c r="L74" s="1753" t="s">
        <v>667</v>
      </c>
      <c r="M74" s="1726" t="s">
        <v>519</v>
      </c>
      <c r="N74" s="1729" t="s">
        <v>539</v>
      </c>
    </row>
    <row r="75" ht="33" customHeight="1" spans="1:14">
      <c r="A75" s="1754"/>
      <c r="B75" s="1754"/>
      <c r="C75" s="1758" t="s">
        <v>561</v>
      </c>
      <c r="D75" s="1439">
        <v>2046</v>
      </c>
      <c r="E75" s="1440">
        <v>11.7</v>
      </c>
      <c r="F75" s="1439">
        <v>2026</v>
      </c>
      <c r="G75" s="1440">
        <v>11.6</v>
      </c>
      <c r="H75" s="1439">
        <v>2146</v>
      </c>
      <c r="I75" s="1440">
        <v>12.2</v>
      </c>
      <c r="J75" s="1439">
        <v>2126</v>
      </c>
      <c r="K75" s="1440">
        <v>12.1</v>
      </c>
      <c r="L75" s="1753" t="s">
        <v>667</v>
      </c>
      <c r="M75" s="1726" t="s">
        <v>519</v>
      </c>
      <c r="N75" s="1729" t="s">
        <v>539</v>
      </c>
    </row>
    <row r="76" ht="33" customHeight="1" spans="1:14">
      <c r="A76" s="1754"/>
      <c r="B76" s="1754"/>
      <c r="C76" s="1758" t="s">
        <v>558</v>
      </c>
      <c r="D76" s="1439">
        <v>2046</v>
      </c>
      <c r="E76" s="1440">
        <v>11.7</v>
      </c>
      <c r="F76" s="1439">
        <v>2026</v>
      </c>
      <c r="G76" s="1440">
        <v>11.6</v>
      </c>
      <c r="H76" s="1439">
        <v>2146</v>
      </c>
      <c r="I76" s="1440">
        <v>12.2</v>
      </c>
      <c r="J76" s="1439">
        <v>2126</v>
      </c>
      <c r="K76" s="1440">
        <v>12.1</v>
      </c>
      <c r="L76" s="1753" t="s">
        <v>570</v>
      </c>
      <c r="M76" s="1726" t="s">
        <v>539</v>
      </c>
      <c r="N76" s="1729" t="s">
        <v>580</v>
      </c>
    </row>
    <row r="77" ht="33" customHeight="1" spans="1:14">
      <c r="A77" s="1754"/>
      <c r="B77" s="1754"/>
      <c r="C77" s="1758" t="s">
        <v>616</v>
      </c>
      <c r="D77" s="1439">
        <v>2046</v>
      </c>
      <c r="E77" s="1440">
        <v>11.7</v>
      </c>
      <c r="F77" s="1439">
        <v>2026</v>
      </c>
      <c r="G77" s="1440">
        <v>11.6</v>
      </c>
      <c r="H77" s="1439">
        <v>2146</v>
      </c>
      <c r="I77" s="1440">
        <v>12.2</v>
      </c>
      <c r="J77" s="1439">
        <v>2126</v>
      </c>
      <c r="K77" s="1440">
        <v>12.1</v>
      </c>
      <c r="L77" s="1753" t="s">
        <v>525</v>
      </c>
      <c r="M77" s="1726" t="s">
        <v>516</v>
      </c>
      <c r="N77" s="1729" t="s">
        <v>519</v>
      </c>
    </row>
    <row r="78" ht="33" customHeight="1" spans="1:14">
      <c r="A78" s="1754"/>
      <c r="B78" s="1754"/>
      <c r="C78" s="1758" t="s">
        <v>626</v>
      </c>
      <c r="D78" s="1439">
        <v>1978</v>
      </c>
      <c r="E78" s="1440">
        <v>11.4</v>
      </c>
      <c r="F78" s="1439">
        <v>1958</v>
      </c>
      <c r="G78" s="1440">
        <v>11.3</v>
      </c>
      <c r="H78" s="1439">
        <v>2078</v>
      </c>
      <c r="I78" s="1440">
        <v>11.9</v>
      </c>
      <c r="J78" s="1439">
        <v>2058</v>
      </c>
      <c r="K78" s="1440">
        <v>11.8</v>
      </c>
      <c r="L78" s="1753" t="s">
        <v>570</v>
      </c>
      <c r="M78" s="1726" t="s">
        <v>539</v>
      </c>
      <c r="N78" s="1729" t="s">
        <v>580</v>
      </c>
    </row>
    <row r="79" ht="33" customHeight="1" spans="1:14">
      <c r="A79" s="1754"/>
      <c r="B79" s="1754"/>
      <c r="C79" s="1758" t="s">
        <v>680</v>
      </c>
      <c r="D79" s="1439">
        <v>1740</v>
      </c>
      <c r="E79" s="1440">
        <v>10.4</v>
      </c>
      <c r="F79" s="1439">
        <v>1720</v>
      </c>
      <c r="G79" s="1440">
        <v>10.3</v>
      </c>
      <c r="H79" s="1439">
        <v>1840</v>
      </c>
      <c r="I79" s="1440">
        <v>10.9</v>
      </c>
      <c r="J79" s="1439">
        <v>1820</v>
      </c>
      <c r="K79" s="1440">
        <v>10.8</v>
      </c>
      <c r="L79" s="1753" t="s">
        <v>525</v>
      </c>
      <c r="M79" s="1726" t="s">
        <v>516</v>
      </c>
      <c r="N79" s="1727" t="s">
        <v>519</v>
      </c>
    </row>
    <row r="80" ht="33" customHeight="1" spans="1:14">
      <c r="A80" s="1754"/>
      <c r="B80" s="1754"/>
      <c r="C80" s="1758" t="s">
        <v>681</v>
      </c>
      <c r="D80" s="1439">
        <v>2046</v>
      </c>
      <c r="E80" s="1440">
        <v>11.7</v>
      </c>
      <c r="F80" s="1439">
        <v>2026</v>
      </c>
      <c r="G80" s="1440">
        <v>11.6</v>
      </c>
      <c r="H80" s="1439">
        <v>2146</v>
      </c>
      <c r="I80" s="1440">
        <v>12.2</v>
      </c>
      <c r="J80" s="1439">
        <v>2126</v>
      </c>
      <c r="K80" s="1440">
        <v>12.1</v>
      </c>
      <c r="L80" s="1753" t="s">
        <v>525</v>
      </c>
      <c r="M80" s="1726" t="s">
        <v>516</v>
      </c>
      <c r="N80" s="1729" t="s">
        <v>519</v>
      </c>
    </row>
    <row r="81" ht="33" customHeight="1" spans="1:14">
      <c r="A81" s="1754"/>
      <c r="B81" s="1754"/>
      <c r="C81" s="1761" t="s">
        <v>682</v>
      </c>
      <c r="D81" s="1439">
        <v>2114</v>
      </c>
      <c r="E81" s="1440">
        <v>12</v>
      </c>
      <c r="F81" s="1439">
        <v>2094</v>
      </c>
      <c r="G81" s="1440">
        <v>11.9</v>
      </c>
      <c r="H81" s="1439">
        <v>2214</v>
      </c>
      <c r="I81" s="1440">
        <v>12.5</v>
      </c>
      <c r="J81" s="1439">
        <v>2194</v>
      </c>
      <c r="K81" s="1440">
        <v>12.4</v>
      </c>
      <c r="L81" s="1753" t="s">
        <v>667</v>
      </c>
      <c r="M81" s="1726" t="s">
        <v>519</v>
      </c>
      <c r="N81" s="1727" t="s">
        <v>539</v>
      </c>
    </row>
    <row r="82" ht="33" customHeight="1" spans="1:14">
      <c r="A82" s="1754"/>
      <c r="B82" s="1754"/>
      <c r="C82" s="1761" t="s">
        <v>683</v>
      </c>
      <c r="D82" s="1439">
        <v>2046</v>
      </c>
      <c r="E82" s="1440">
        <v>11.7</v>
      </c>
      <c r="F82" s="1439">
        <v>2026</v>
      </c>
      <c r="G82" s="1440">
        <v>11.6</v>
      </c>
      <c r="H82" s="1439">
        <v>2146</v>
      </c>
      <c r="I82" s="1440">
        <v>12.2</v>
      </c>
      <c r="J82" s="1439">
        <v>2126</v>
      </c>
      <c r="K82" s="1440">
        <v>12.1</v>
      </c>
      <c r="L82" s="1753" t="s">
        <v>667</v>
      </c>
      <c r="M82" s="1726" t="s">
        <v>519</v>
      </c>
      <c r="N82" s="1727" t="s">
        <v>539</v>
      </c>
    </row>
    <row r="83" ht="33" customHeight="1" spans="1:14">
      <c r="A83" s="1754"/>
      <c r="B83" s="1754"/>
      <c r="C83" s="1762" t="s">
        <v>684</v>
      </c>
      <c r="D83" s="1439">
        <v>2046</v>
      </c>
      <c r="E83" s="1440">
        <v>11.7</v>
      </c>
      <c r="F83" s="1439">
        <v>2026</v>
      </c>
      <c r="G83" s="1440">
        <v>11.6</v>
      </c>
      <c r="H83" s="1439">
        <v>2146</v>
      </c>
      <c r="I83" s="1440">
        <v>12.2</v>
      </c>
      <c r="J83" s="1439">
        <v>2126</v>
      </c>
      <c r="K83" s="1440">
        <v>12.1</v>
      </c>
      <c r="L83" s="1753" t="s">
        <v>570</v>
      </c>
      <c r="M83" s="1726" t="s">
        <v>539</v>
      </c>
      <c r="N83" s="1729" t="s">
        <v>580</v>
      </c>
    </row>
    <row r="84" ht="33" customHeight="1" spans="1:14">
      <c r="A84" s="1754"/>
      <c r="B84" s="1754"/>
      <c r="C84" s="1763" t="s">
        <v>685</v>
      </c>
      <c r="D84" s="1439">
        <v>1162</v>
      </c>
      <c r="E84" s="1440">
        <v>7.8</v>
      </c>
      <c r="F84" s="1439">
        <v>1142</v>
      </c>
      <c r="G84" s="1440">
        <v>7.7</v>
      </c>
      <c r="H84" s="1439">
        <v>1262</v>
      </c>
      <c r="I84" s="1440">
        <v>8.3</v>
      </c>
      <c r="J84" s="1439">
        <v>1242</v>
      </c>
      <c r="K84" s="1440">
        <v>8.2</v>
      </c>
      <c r="L84" s="1753" t="s">
        <v>524</v>
      </c>
      <c r="M84" s="1718" t="s">
        <v>500</v>
      </c>
      <c r="N84" s="1725" t="s">
        <v>48</v>
      </c>
    </row>
    <row r="85" s="548" customFormat="1" ht="41" customHeight="1" spans="1:14">
      <c r="A85" s="1764" t="s">
        <v>627</v>
      </c>
      <c r="B85" s="1449"/>
      <c r="C85" s="1449"/>
      <c r="D85" s="1449"/>
      <c r="E85" s="1449"/>
      <c r="F85" s="1449"/>
      <c r="G85" s="1449"/>
      <c r="H85" s="1449"/>
      <c r="I85" s="1449"/>
      <c r="J85" s="1449"/>
      <c r="K85" s="1449"/>
      <c r="L85" s="1449"/>
      <c r="M85" s="1449"/>
      <c r="N85" s="1765"/>
    </row>
    <row r="86" s="548" customFormat="1" ht="211" customHeight="1" spans="1:14">
      <c r="A86" s="1451" t="s">
        <v>686</v>
      </c>
      <c r="B86" s="1452"/>
      <c r="C86" s="1452"/>
      <c r="D86" s="1452"/>
      <c r="E86" s="1452"/>
      <c r="F86" s="1452"/>
      <c r="G86" s="1452"/>
      <c r="H86" s="1452"/>
      <c r="I86" s="1452"/>
      <c r="J86" s="1452"/>
      <c r="K86" s="1452"/>
      <c r="L86" s="1452"/>
      <c r="M86" s="1452"/>
      <c r="N86" s="1766"/>
    </row>
  </sheetData>
  <mergeCells count="15">
    <mergeCell ref="A1:N1"/>
    <mergeCell ref="A2:N2"/>
    <mergeCell ref="D3:G3"/>
    <mergeCell ref="H3:K3"/>
    <mergeCell ref="P3:Q3"/>
    <mergeCell ref="A85:N85"/>
    <mergeCell ref="A86:N86"/>
    <mergeCell ref="A3:A4"/>
    <mergeCell ref="A5:A84"/>
    <mergeCell ref="B3:B4"/>
    <mergeCell ref="B5:B84"/>
    <mergeCell ref="C3:C4"/>
    <mergeCell ref="L3:L4"/>
    <mergeCell ref="M3:M4"/>
    <mergeCell ref="N3:N4"/>
  </mergeCells>
  <conditionalFormatting sqref="C44">
    <cfRule type="duplicateValues" dxfId="0" priority="1"/>
  </conditionalFormatting>
  <conditionalFormatting sqref="C41:C42">
    <cfRule type="duplicateValues" dxfId="0" priority="2"/>
  </conditionalFormatting>
  <conditionalFormatting sqref="C5:C15 C28:C40 C43 C46:C84">
    <cfRule type="duplicateValues" dxfId="0" priority="4"/>
  </conditionalFormatting>
  <conditionalFormatting sqref="C16:C27 C45">
    <cfRule type="duplicateValues" dxfId="0" priority="3"/>
  </conditionalFormatting>
  <pageMargins left="0.75" right="0.75" top="1" bottom="1" header="0.5" footer="0.5"/>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V90"/>
  <sheetViews>
    <sheetView showGridLines="0" zoomScale="50" zoomScaleNormal="50" workbookViewId="0">
      <pane xSplit="3" ySplit="4" topLeftCell="D5" activePane="bottomRight" state="frozen"/>
      <selection/>
      <selection pane="topRight"/>
      <selection pane="bottomLeft"/>
      <selection pane="bottomRight" activeCell="D5" sqref="D5"/>
    </sheetView>
  </sheetViews>
  <sheetFormatPr defaultColWidth="9" defaultRowHeight="22.2"/>
  <cols>
    <col min="1" max="1" width="22.5092592592593" style="548" customWidth="1"/>
    <col min="2" max="2" width="31.25" style="548" customWidth="1"/>
    <col min="3" max="3" width="34.6851851851852" style="555" customWidth="1"/>
    <col min="4" max="4" width="31.75" style="548" customWidth="1"/>
    <col min="5" max="5" width="29" style="831" customWidth="1"/>
    <col min="6" max="6" width="29" style="548" customWidth="1"/>
    <col min="7" max="7" width="29" style="831" customWidth="1"/>
    <col min="8" max="8" width="32.5092592592593" style="548" customWidth="1"/>
    <col min="9" max="9" width="29" style="831" customWidth="1"/>
    <col min="10" max="10" width="29" style="548" customWidth="1"/>
    <col min="11" max="11" width="29" style="831" customWidth="1"/>
    <col min="12" max="12" width="31" style="548" customWidth="1"/>
    <col min="13" max="13" width="27.5092592592593" style="548" customWidth="1"/>
    <col min="14" max="14" width="38.5092592592593" style="548" customWidth="1"/>
    <col min="15" max="16" width="33.5277777777778" style="548" customWidth="1"/>
    <col min="17" max="17" width="18.7592592592593" style="548" customWidth="1"/>
    <col min="18" max="18" width="22.287037037037" style="548" customWidth="1"/>
    <col min="19" max="20" width="33.9444444444444" style="548" customWidth="1"/>
    <col min="21" max="21" width="20.2037037037037" style="548" customWidth="1"/>
    <col min="22" max="22" width="22.5092592592593" style="548" customWidth="1"/>
    <col min="23" max="16384" width="9" style="548" customWidth="1"/>
  </cols>
  <sheetData>
    <row r="1" s="1616" customFormat="1" ht="72" customHeight="1" spans="1:22">
      <c r="A1" s="1767" t="s">
        <v>687</v>
      </c>
      <c r="B1" s="1768"/>
      <c r="C1" s="1768"/>
      <c r="D1" s="1768"/>
      <c r="E1" s="1768"/>
      <c r="F1" s="1768"/>
      <c r="G1" s="1768"/>
      <c r="H1" s="1768"/>
      <c r="I1" s="1768"/>
      <c r="J1" s="1768"/>
      <c r="K1" s="1768"/>
      <c r="L1" s="1768"/>
      <c r="M1" s="1768"/>
      <c r="N1" s="1769"/>
    </row>
    <row r="2" ht="54" customHeight="1" spans="1:22">
      <c r="A2" s="1421" t="s">
        <v>37</v>
      </c>
      <c r="B2" s="1422"/>
      <c r="C2" s="1422"/>
      <c r="D2" s="1422"/>
      <c r="E2" s="1422"/>
      <c r="F2" s="1422"/>
      <c r="G2" s="1422"/>
      <c r="H2" s="1422"/>
      <c r="I2" s="1422"/>
      <c r="J2" s="1422"/>
      <c r="K2" s="1422"/>
      <c r="L2" s="1422"/>
      <c r="M2" s="1422"/>
      <c r="N2" s="1749"/>
      <c r="O2" s="1750"/>
      <c r="P2" s="1750"/>
      <c r="Q2" s="1750"/>
      <c r="R2" s="1750"/>
      <c r="S2" s="1750"/>
      <c r="T2" s="1750"/>
      <c r="U2" s="1750"/>
      <c r="V2" s="1750"/>
    </row>
    <row r="3" s="548" customFormat="1" ht="97" customHeight="1" spans="1:22">
      <c r="A3" s="1424" t="s">
        <v>480</v>
      </c>
      <c r="B3" s="1425" t="s">
        <v>107</v>
      </c>
      <c r="C3" s="1426" t="s">
        <v>481</v>
      </c>
      <c r="D3" s="1426" t="s">
        <v>646</v>
      </c>
      <c r="E3" s="1751"/>
      <c r="F3" s="1751"/>
      <c r="G3" s="1427"/>
      <c r="H3" s="1426" t="s">
        <v>647</v>
      </c>
      <c r="I3" s="1751"/>
      <c r="J3" s="1751"/>
      <c r="K3" s="1427"/>
      <c r="L3" s="1426" t="s">
        <v>648</v>
      </c>
      <c r="M3" s="1426" t="s">
        <v>490</v>
      </c>
      <c r="N3" s="1429" t="s">
        <v>491</v>
      </c>
      <c r="P3" s="555"/>
      <c r="Q3" s="555"/>
    </row>
    <row r="4" s="548" customFormat="1" ht="40" customHeight="1" spans="1:22">
      <c r="A4" s="1431"/>
      <c r="B4" s="1393"/>
      <c r="C4" s="1393"/>
      <c r="D4" s="1432" t="s">
        <v>649</v>
      </c>
      <c r="E4" s="1433" t="s">
        <v>636</v>
      </c>
      <c r="F4" s="1432" t="s">
        <v>494</v>
      </c>
      <c r="G4" s="1433" t="s">
        <v>650</v>
      </c>
      <c r="H4" s="1432" t="s">
        <v>649</v>
      </c>
      <c r="I4" s="1433" t="s">
        <v>636</v>
      </c>
      <c r="J4" s="1432" t="s">
        <v>494</v>
      </c>
      <c r="K4" s="1433" t="s">
        <v>650</v>
      </c>
      <c r="L4" s="1393"/>
      <c r="M4" s="1393"/>
      <c r="N4" s="1435"/>
      <c r="P4" s="1343"/>
      <c r="Q4" s="1343"/>
    </row>
    <row r="5" ht="33" customHeight="1" spans="1:22">
      <c r="A5" s="1437" t="s">
        <v>354</v>
      </c>
      <c r="B5" s="1437" t="s">
        <v>37</v>
      </c>
      <c r="C5" s="1752" t="s">
        <v>501</v>
      </c>
      <c r="D5" s="1439">
        <v>1364</v>
      </c>
      <c r="E5" s="1440">
        <v>9.1</v>
      </c>
      <c r="F5" s="1439">
        <v>1344</v>
      </c>
      <c r="G5" s="1440">
        <v>9</v>
      </c>
      <c r="H5" s="1439">
        <v>1464</v>
      </c>
      <c r="I5" s="1440">
        <v>9.6</v>
      </c>
      <c r="J5" s="1439">
        <v>1444</v>
      </c>
      <c r="K5" s="1440">
        <v>9.5</v>
      </c>
      <c r="L5" s="1753" t="s">
        <v>524</v>
      </c>
      <c r="M5" s="1718" t="s">
        <v>500</v>
      </c>
      <c r="N5" s="1719" t="s">
        <v>509</v>
      </c>
    </row>
    <row r="6" ht="33" customHeight="1" spans="1:22">
      <c r="A6" s="1754"/>
      <c r="B6" s="1754"/>
      <c r="C6" s="1752" t="s">
        <v>497</v>
      </c>
      <c r="D6" s="1439">
        <v>1364</v>
      </c>
      <c r="E6" s="1440">
        <v>9.1</v>
      </c>
      <c r="F6" s="1439">
        <v>1344</v>
      </c>
      <c r="G6" s="1440">
        <v>9</v>
      </c>
      <c r="H6" s="1439">
        <v>1464</v>
      </c>
      <c r="I6" s="1440">
        <v>9.6</v>
      </c>
      <c r="J6" s="1439">
        <v>1444</v>
      </c>
      <c r="K6" s="1440">
        <v>9.5</v>
      </c>
      <c r="L6" s="1753" t="s">
        <v>524</v>
      </c>
      <c r="M6" s="1718" t="s">
        <v>500</v>
      </c>
      <c r="N6" s="1719" t="s">
        <v>509</v>
      </c>
    </row>
    <row r="7" ht="33" customHeight="1" spans="1:22">
      <c r="A7" s="1754"/>
      <c r="B7" s="1754"/>
      <c r="C7" s="1752" t="s">
        <v>506</v>
      </c>
      <c r="D7" s="1439">
        <v>1364</v>
      </c>
      <c r="E7" s="1440">
        <v>9.1</v>
      </c>
      <c r="F7" s="1439">
        <v>1344</v>
      </c>
      <c r="G7" s="1440">
        <v>9</v>
      </c>
      <c r="H7" s="1439">
        <v>1464</v>
      </c>
      <c r="I7" s="1440">
        <v>9.6</v>
      </c>
      <c r="J7" s="1439">
        <v>1444</v>
      </c>
      <c r="K7" s="1440">
        <v>9.5</v>
      </c>
      <c r="L7" s="1753" t="s">
        <v>524</v>
      </c>
      <c r="M7" s="1718" t="s">
        <v>500</v>
      </c>
      <c r="N7" s="1719" t="s">
        <v>509</v>
      </c>
    </row>
    <row r="8" ht="33" customHeight="1" spans="1:22">
      <c r="A8" s="1754"/>
      <c r="B8" s="1754"/>
      <c r="C8" s="1752" t="s">
        <v>505</v>
      </c>
      <c r="D8" s="1439">
        <v>1364</v>
      </c>
      <c r="E8" s="1440">
        <v>9.1</v>
      </c>
      <c r="F8" s="1439">
        <v>1344</v>
      </c>
      <c r="G8" s="1440">
        <v>9</v>
      </c>
      <c r="H8" s="1439">
        <v>1464</v>
      </c>
      <c r="I8" s="1440">
        <v>9.6</v>
      </c>
      <c r="J8" s="1439">
        <v>1444</v>
      </c>
      <c r="K8" s="1440">
        <v>9.5</v>
      </c>
      <c r="L8" s="1753" t="s">
        <v>524</v>
      </c>
      <c r="M8" s="1718" t="s">
        <v>500</v>
      </c>
      <c r="N8" s="1719" t="s">
        <v>509</v>
      </c>
    </row>
    <row r="9" ht="33" customHeight="1" spans="1:22">
      <c r="A9" s="1754"/>
      <c r="B9" s="1754"/>
      <c r="C9" s="1752" t="s">
        <v>502</v>
      </c>
      <c r="D9" s="1439">
        <v>1364</v>
      </c>
      <c r="E9" s="1440">
        <v>9.1</v>
      </c>
      <c r="F9" s="1439">
        <v>1344</v>
      </c>
      <c r="G9" s="1440">
        <v>9</v>
      </c>
      <c r="H9" s="1439">
        <v>1464</v>
      </c>
      <c r="I9" s="1440">
        <v>9.6</v>
      </c>
      <c r="J9" s="1439">
        <v>1444</v>
      </c>
      <c r="K9" s="1440">
        <v>9.5</v>
      </c>
      <c r="L9" s="1753" t="s">
        <v>652</v>
      </c>
      <c r="M9" s="1755" t="s">
        <v>509</v>
      </c>
      <c r="N9" s="1729" t="s">
        <v>516</v>
      </c>
    </row>
    <row r="10" ht="33" customHeight="1" spans="1:22">
      <c r="A10" s="1754"/>
      <c r="B10" s="1754"/>
      <c r="C10" s="1752" t="s">
        <v>503</v>
      </c>
      <c r="D10" s="1439">
        <v>1364</v>
      </c>
      <c r="E10" s="1440">
        <v>9.1</v>
      </c>
      <c r="F10" s="1439">
        <v>1344</v>
      </c>
      <c r="G10" s="1440">
        <v>9</v>
      </c>
      <c r="H10" s="1439">
        <v>1464</v>
      </c>
      <c r="I10" s="1440">
        <v>9.6</v>
      </c>
      <c r="J10" s="1439">
        <v>1444</v>
      </c>
      <c r="K10" s="1440">
        <v>9.5</v>
      </c>
      <c r="L10" s="1753" t="s">
        <v>652</v>
      </c>
      <c r="M10" s="1755" t="s">
        <v>509</v>
      </c>
      <c r="N10" s="1729" t="s">
        <v>516</v>
      </c>
    </row>
    <row r="11" ht="33" customHeight="1" spans="1:22">
      <c r="A11" s="1754"/>
      <c r="B11" s="1754"/>
      <c r="C11" s="1752" t="s">
        <v>504</v>
      </c>
      <c r="D11" s="1439">
        <v>1364</v>
      </c>
      <c r="E11" s="1440">
        <v>9.1</v>
      </c>
      <c r="F11" s="1439">
        <v>1344</v>
      </c>
      <c r="G11" s="1440">
        <v>9</v>
      </c>
      <c r="H11" s="1439">
        <v>1464</v>
      </c>
      <c r="I11" s="1440">
        <v>9.6</v>
      </c>
      <c r="J11" s="1439">
        <v>1444</v>
      </c>
      <c r="K11" s="1440">
        <v>9.5</v>
      </c>
      <c r="L11" s="1753" t="s">
        <v>652</v>
      </c>
      <c r="M11" s="1755" t="s">
        <v>509</v>
      </c>
      <c r="N11" s="1729" t="s">
        <v>516</v>
      </c>
    </row>
    <row r="12" ht="33" customHeight="1" spans="1:22">
      <c r="A12" s="1754"/>
      <c r="B12" s="1754"/>
      <c r="C12" s="1752" t="s">
        <v>512</v>
      </c>
      <c r="D12" s="1439">
        <v>1472</v>
      </c>
      <c r="E12" s="1440">
        <v>9.6</v>
      </c>
      <c r="F12" s="1439">
        <v>1452</v>
      </c>
      <c r="G12" s="1440">
        <v>9.5</v>
      </c>
      <c r="H12" s="1439">
        <v>1572</v>
      </c>
      <c r="I12" s="1440">
        <v>10.1</v>
      </c>
      <c r="J12" s="1439">
        <v>1552</v>
      </c>
      <c r="K12" s="1440">
        <v>10</v>
      </c>
      <c r="L12" s="1753" t="s">
        <v>652</v>
      </c>
      <c r="M12" s="1726" t="s">
        <v>509</v>
      </c>
      <c r="N12" s="1729" t="s">
        <v>516</v>
      </c>
    </row>
    <row r="13" ht="33" customHeight="1" spans="1:22">
      <c r="A13" s="1754"/>
      <c r="B13" s="1754"/>
      <c r="C13" s="1752" t="s">
        <v>513</v>
      </c>
      <c r="D13" s="1439">
        <v>1472</v>
      </c>
      <c r="E13" s="1440">
        <v>9.6</v>
      </c>
      <c r="F13" s="1439">
        <v>1452</v>
      </c>
      <c r="G13" s="1440">
        <v>9.5</v>
      </c>
      <c r="H13" s="1439">
        <v>1572</v>
      </c>
      <c r="I13" s="1440">
        <v>10.1</v>
      </c>
      <c r="J13" s="1439">
        <v>1552</v>
      </c>
      <c r="K13" s="1440">
        <v>10</v>
      </c>
      <c r="L13" s="1753" t="s">
        <v>652</v>
      </c>
      <c r="M13" s="1726" t="s">
        <v>509</v>
      </c>
      <c r="N13" s="1729" t="s">
        <v>516</v>
      </c>
    </row>
    <row r="14" ht="33" customHeight="1" spans="1:22">
      <c r="A14" s="1754"/>
      <c r="B14" s="1754"/>
      <c r="C14" s="1752" t="s">
        <v>521</v>
      </c>
      <c r="D14" s="1439">
        <v>1472</v>
      </c>
      <c r="E14" s="1440">
        <v>9.6</v>
      </c>
      <c r="F14" s="1439">
        <v>1452</v>
      </c>
      <c r="G14" s="1440">
        <v>9.5</v>
      </c>
      <c r="H14" s="1439">
        <v>1572</v>
      </c>
      <c r="I14" s="1440">
        <v>10.1</v>
      </c>
      <c r="J14" s="1439">
        <v>1552</v>
      </c>
      <c r="K14" s="1440">
        <v>10</v>
      </c>
      <c r="L14" s="1753" t="s">
        <v>652</v>
      </c>
      <c r="M14" s="1726" t="s">
        <v>509</v>
      </c>
      <c r="N14" s="1729" t="s">
        <v>516</v>
      </c>
    </row>
    <row r="15" ht="33" customHeight="1" spans="1:22">
      <c r="A15" s="1754"/>
      <c r="B15" s="1754"/>
      <c r="C15" s="1752" t="s">
        <v>508</v>
      </c>
      <c r="D15" s="1439">
        <v>1472</v>
      </c>
      <c r="E15" s="1440">
        <v>9.6</v>
      </c>
      <c r="F15" s="1439">
        <v>1452</v>
      </c>
      <c r="G15" s="1440">
        <v>9.5</v>
      </c>
      <c r="H15" s="1439">
        <v>1572</v>
      </c>
      <c r="I15" s="1440">
        <v>10.1</v>
      </c>
      <c r="J15" s="1439">
        <v>1552</v>
      </c>
      <c r="K15" s="1440">
        <v>10</v>
      </c>
      <c r="L15" s="1753" t="s">
        <v>652</v>
      </c>
      <c r="M15" s="1726" t="s">
        <v>509</v>
      </c>
      <c r="N15" s="1729" t="s">
        <v>516</v>
      </c>
    </row>
    <row r="16" ht="33" customHeight="1" spans="1:22">
      <c r="A16" s="1754"/>
      <c r="B16" s="1754"/>
      <c r="C16" s="1752" t="s">
        <v>529</v>
      </c>
      <c r="D16" s="1439">
        <v>1364</v>
      </c>
      <c r="E16" s="1440">
        <v>9.1</v>
      </c>
      <c r="F16" s="1439">
        <v>1344</v>
      </c>
      <c r="G16" s="1440">
        <v>9</v>
      </c>
      <c r="H16" s="1439">
        <v>1464</v>
      </c>
      <c r="I16" s="1440">
        <v>9.6</v>
      </c>
      <c r="J16" s="1439">
        <v>1444</v>
      </c>
      <c r="K16" s="1440">
        <v>9.5</v>
      </c>
      <c r="L16" s="1753" t="s">
        <v>525</v>
      </c>
      <c r="M16" s="1726" t="s">
        <v>516</v>
      </c>
      <c r="N16" s="1729" t="s">
        <v>519</v>
      </c>
    </row>
    <row r="17" ht="33" customHeight="1" spans="1:14">
      <c r="A17" s="1754"/>
      <c r="B17" s="1754"/>
      <c r="C17" s="1756" t="s">
        <v>530</v>
      </c>
      <c r="D17" s="1439">
        <v>1364</v>
      </c>
      <c r="E17" s="1440">
        <v>9.1</v>
      </c>
      <c r="F17" s="1439">
        <v>1344</v>
      </c>
      <c r="G17" s="1440">
        <v>9</v>
      </c>
      <c r="H17" s="1439">
        <v>1464</v>
      </c>
      <c r="I17" s="1440">
        <v>9.6</v>
      </c>
      <c r="J17" s="1439">
        <v>1444</v>
      </c>
      <c r="K17" s="1440">
        <v>9.5</v>
      </c>
      <c r="L17" s="1753" t="s">
        <v>525</v>
      </c>
      <c r="M17" s="1726" t="s">
        <v>516</v>
      </c>
      <c r="N17" s="1729" t="s">
        <v>519</v>
      </c>
    </row>
    <row r="18" ht="33" customHeight="1" spans="1:14">
      <c r="A18" s="1754"/>
      <c r="B18" s="1754"/>
      <c r="C18" s="1756" t="s">
        <v>531</v>
      </c>
      <c r="D18" s="1439">
        <v>1364</v>
      </c>
      <c r="E18" s="1440">
        <v>9.1</v>
      </c>
      <c r="F18" s="1439">
        <v>1344</v>
      </c>
      <c r="G18" s="1440">
        <v>9</v>
      </c>
      <c r="H18" s="1439">
        <v>1464</v>
      </c>
      <c r="I18" s="1440">
        <v>9.6</v>
      </c>
      <c r="J18" s="1439">
        <v>1444</v>
      </c>
      <c r="K18" s="1440">
        <v>9.5</v>
      </c>
      <c r="L18" s="1753" t="s">
        <v>525</v>
      </c>
      <c r="M18" s="1726" t="s">
        <v>516</v>
      </c>
      <c r="N18" s="1729" t="s">
        <v>519</v>
      </c>
    </row>
    <row r="19" ht="33" customHeight="1" spans="1:14">
      <c r="A19" s="1754"/>
      <c r="B19" s="1754"/>
      <c r="C19" s="1756" t="s">
        <v>507</v>
      </c>
      <c r="D19" s="1439">
        <v>1404</v>
      </c>
      <c r="E19" s="1440">
        <v>9.3</v>
      </c>
      <c r="F19" s="1439">
        <v>1384</v>
      </c>
      <c r="G19" s="1440">
        <v>9.2</v>
      </c>
      <c r="H19" s="1439">
        <v>1504</v>
      </c>
      <c r="I19" s="1440">
        <v>9.8</v>
      </c>
      <c r="J19" s="1439">
        <v>1484</v>
      </c>
      <c r="K19" s="1440">
        <v>9.7</v>
      </c>
      <c r="L19" s="1753" t="s">
        <v>525</v>
      </c>
      <c r="M19" s="1726" t="s">
        <v>516</v>
      </c>
      <c r="N19" s="1729" t="s">
        <v>519</v>
      </c>
    </row>
    <row r="20" ht="33" customHeight="1" spans="1:14">
      <c r="A20" s="1754"/>
      <c r="B20" s="1754"/>
      <c r="C20" s="1757" t="s">
        <v>653</v>
      </c>
      <c r="D20" s="1439">
        <v>1391</v>
      </c>
      <c r="E20" s="1440">
        <v>9.2</v>
      </c>
      <c r="F20" s="1439">
        <v>1371</v>
      </c>
      <c r="G20" s="1440">
        <v>9.1</v>
      </c>
      <c r="H20" s="1439">
        <v>1491</v>
      </c>
      <c r="I20" s="1440">
        <v>9.7</v>
      </c>
      <c r="J20" s="1439">
        <v>1471</v>
      </c>
      <c r="K20" s="1440">
        <v>9.6</v>
      </c>
      <c r="L20" s="1753" t="s">
        <v>525</v>
      </c>
      <c r="M20" s="1726" t="s">
        <v>516</v>
      </c>
      <c r="N20" s="1729" t="s">
        <v>519</v>
      </c>
    </row>
    <row r="21" ht="33" customHeight="1" spans="1:14">
      <c r="A21" s="1754"/>
      <c r="B21" s="1754"/>
      <c r="C21" s="1757" t="s">
        <v>654</v>
      </c>
      <c r="D21" s="1439">
        <v>1391</v>
      </c>
      <c r="E21" s="1440">
        <v>9.2</v>
      </c>
      <c r="F21" s="1439">
        <v>1371</v>
      </c>
      <c r="G21" s="1440">
        <v>9.1</v>
      </c>
      <c r="H21" s="1439">
        <v>1491</v>
      </c>
      <c r="I21" s="1440">
        <v>9.7</v>
      </c>
      <c r="J21" s="1439">
        <v>1471</v>
      </c>
      <c r="K21" s="1440">
        <v>9.6</v>
      </c>
      <c r="L21" s="1753" t="s">
        <v>525</v>
      </c>
      <c r="M21" s="1726" t="s">
        <v>516</v>
      </c>
      <c r="N21" s="1729" t="s">
        <v>519</v>
      </c>
    </row>
    <row r="22" ht="33" customHeight="1" spans="1:14">
      <c r="A22" s="1754"/>
      <c r="B22" s="1754"/>
      <c r="C22" s="1757" t="s">
        <v>655</v>
      </c>
      <c r="D22" s="1439">
        <v>1391</v>
      </c>
      <c r="E22" s="1440">
        <v>9.2</v>
      </c>
      <c r="F22" s="1439">
        <v>1371</v>
      </c>
      <c r="G22" s="1440">
        <v>9.1</v>
      </c>
      <c r="H22" s="1439">
        <v>1491</v>
      </c>
      <c r="I22" s="1440">
        <v>9.7</v>
      </c>
      <c r="J22" s="1439">
        <v>1471</v>
      </c>
      <c r="K22" s="1440">
        <v>9.6</v>
      </c>
      <c r="L22" s="1753" t="s">
        <v>525</v>
      </c>
      <c r="M22" s="1726" t="s">
        <v>516</v>
      </c>
      <c r="N22" s="1729" t="s">
        <v>519</v>
      </c>
    </row>
    <row r="23" ht="33" customHeight="1" spans="1:14">
      <c r="A23" s="1754"/>
      <c r="B23" s="1754"/>
      <c r="C23" s="1756" t="s">
        <v>510</v>
      </c>
      <c r="D23" s="1439">
        <v>1506</v>
      </c>
      <c r="E23" s="1440">
        <v>9.7</v>
      </c>
      <c r="F23" s="1439">
        <v>1486</v>
      </c>
      <c r="G23" s="1440">
        <v>9.6</v>
      </c>
      <c r="H23" s="1439">
        <v>1606</v>
      </c>
      <c r="I23" s="1440">
        <v>10.2</v>
      </c>
      <c r="J23" s="1439">
        <v>1586</v>
      </c>
      <c r="K23" s="1440">
        <v>10.1</v>
      </c>
      <c r="L23" s="1753" t="s">
        <v>652</v>
      </c>
      <c r="M23" s="1726" t="s">
        <v>509</v>
      </c>
      <c r="N23" s="1727" t="s">
        <v>516</v>
      </c>
    </row>
    <row r="24" ht="33" customHeight="1" spans="1:14">
      <c r="A24" s="1754"/>
      <c r="B24" s="1754"/>
      <c r="C24" s="1756" t="s">
        <v>451</v>
      </c>
      <c r="D24" s="1439">
        <v>1506</v>
      </c>
      <c r="E24" s="1440">
        <v>9.7</v>
      </c>
      <c r="F24" s="1439">
        <v>1486</v>
      </c>
      <c r="G24" s="1440">
        <v>9.6</v>
      </c>
      <c r="H24" s="1439">
        <v>1606</v>
      </c>
      <c r="I24" s="1440">
        <v>10.2</v>
      </c>
      <c r="J24" s="1439">
        <v>1586</v>
      </c>
      <c r="K24" s="1440">
        <v>10.1</v>
      </c>
      <c r="L24" s="1753" t="s">
        <v>652</v>
      </c>
      <c r="M24" s="1726" t="s">
        <v>509</v>
      </c>
      <c r="N24" s="1727" t="s">
        <v>516</v>
      </c>
    </row>
    <row r="25" ht="33" customHeight="1" spans="1:14">
      <c r="A25" s="1754"/>
      <c r="B25" s="1754"/>
      <c r="C25" s="1756" t="s">
        <v>591</v>
      </c>
      <c r="D25" s="1439">
        <v>1561</v>
      </c>
      <c r="E25" s="1440">
        <v>10</v>
      </c>
      <c r="F25" s="1439">
        <v>1541</v>
      </c>
      <c r="G25" s="1440">
        <v>9.9</v>
      </c>
      <c r="H25" s="1439">
        <v>1661</v>
      </c>
      <c r="I25" s="1440">
        <v>10.5</v>
      </c>
      <c r="J25" s="1439">
        <v>1641</v>
      </c>
      <c r="K25" s="1440">
        <v>10.4</v>
      </c>
      <c r="L25" s="1753" t="s">
        <v>525</v>
      </c>
      <c r="M25" s="1726" t="s">
        <v>516</v>
      </c>
      <c r="N25" s="1727" t="s">
        <v>519</v>
      </c>
    </row>
    <row r="26" ht="33" customHeight="1" spans="1:14">
      <c r="A26" s="1754"/>
      <c r="B26" s="1754"/>
      <c r="C26" s="1756" t="s">
        <v>592</v>
      </c>
      <c r="D26" s="1439">
        <v>1561</v>
      </c>
      <c r="E26" s="1440">
        <v>10</v>
      </c>
      <c r="F26" s="1439">
        <v>1541</v>
      </c>
      <c r="G26" s="1440">
        <v>9.9</v>
      </c>
      <c r="H26" s="1439">
        <v>1661</v>
      </c>
      <c r="I26" s="1440">
        <v>10.5</v>
      </c>
      <c r="J26" s="1439">
        <v>1641</v>
      </c>
      <c r="K26" s="1440">
        <v>10.4</v>
      </c>
      <c r="L26" s="1753" t="s">
        <v>525</v>
      </c>
      <c r="M26" s="1726" t="s">
        <v>516</v>
      </c>
      <c r="N26" s="1727" t="s">
        <v>519</v>
      </c>
    </row>
    <row r="27" ht="33" customHeight="1" spans="1:14">
      <c r="A27" s="1754"/>
      <c r="B27" s="1754"/>
      <c r="C27" s="1756" t="s">
        <v>511</v>
      </c>
      <c r="D27" s="1439">
        <v>1472</v>
      </c>
      <c r="E27" s="1440">
        <v>9.6</v>
      </c>
      <c r="F27" s="1439">
        <v>1452</v>
      </c>
      <c r="G27" s="1440">
        <v>9.5</v>
      </c>
      <c r="H27" s="1439">
        <v>1572</v>
      </c>
      <c r="I27" s="1440">
        <v>10.1</v>
      </c>
      <c r="J27" s="1439">
        <v>1552</v>
      </c>
      <c r="K27" s="1440">
        <v>10</v>
      </c>
      <c r="L27" s="1753" t="s">
        <v>652</v>
      </c>
      <c r="M27" s="1726" t="s">
        <v>509</v>
      </c>
      <c r="N27" s="1727" t="s">
        <v>516</v>
      </c>
    </row>
    <row r="28" ht="33" customHeight="1" spans="1:14">
      <c r="A28" s="1754"/>
      <c r="B28" s="1754"/>
      <c r="C28" s="1756" t="s">
        <v>656</v>
      </c>
      <c r="D28" s="1439">
        <v>1438</v>
      </c>
      <c r="E28" s="1440">
        <v>9.4</v>
      </c>
      <c r="F28" s="1439">
        <v>1418</v>
      </c>
      <c r="G28" s="1440">
        <v>9.3</v>
      </c>
      <c r="H28" s="1439">
        <v>1538</v>
      </c>
      <c r="I28" s="1440">
        <v>9.9</v>
      </c>
      <c r="J28" s="1439">
        <v>1518</v>
      </c>
      <c r="K28" s="1440">
        <v>9.8</v>
      </c>
      <c r="L28" s="1753" t="s">
        <v>525</v>
      </c>
      <c r="M28" s="1726" t="s">
        <v>516</v>
      </c>
      <c r="N28" s="1727" t="s">
        <v>519</v>
      </c>
    </row>
    <row r="29" ht="33" customHeight="1" spans="1:14">
      <c r="A29" s="1754"/>
      <c r="B29" s="1754"/>
      <c r="C29" s="1757" t="s">
        <v>657</v>
      </c>
      <c r="D29" s="1439">
        <v>1540</v>
      </c>
      <c r="E29" s="1440">
        <v>9.9</v>
      </c>
      <c r="F29" s="1439">
        <v>1520</v>
      </c>
      <c r="G29" s="1440">
        <v>9.8</v>
      </c>
      <c r="H29" s="1439">
        <v>1640</v>
      </c>
      <c r="I29" s="1440">
        <v>10.4</v>
      </c>
      <c r="J29" s="1439">
        <v>1620</v>
      </c>
      <c r="K29" s="1440">
        <v>10.3</v>
      </c>
      <c r="L29" s="1753" t="s">
        <v>667</v>
      </c>
      <c r="M29" s="1726" t="s">
        <v>519</v>
      </c>
      <c r="N29" s="1727" t="s">
        <v>539</v>
      </c>
    </row>
    <row r="30" ht="33" customHeight="1" spans="1:14">
      <c r="A30" s="1754"/>
      <c r="B30" s="1754"/>
      <c r="C30" s="1756" t="s">
        <v>583</v>
      </c>
      <c r="D30" s="1439">
        <v>1486</v>
      </c>
      <c r="E30" s="1440">
        <v>9.6</v>
      </c>
      <c r="F30" s="1439">
        <v>1466</v>
      </c>
      <c r="G30" s="1440">
        <v>9.5</v>
      </c>
      <c r="H30" s="1439">
        <v>1586</v>
      </c>
      <c r="I30" s="1440">
        <v>10.1</v>
      </c>
      <c r="J30" s="1439">
        <v>1566</v>
      </c>
      <c r="K30" s="1440">
        <v>10</v>
      </c>
      <c r="L30" s="1753" t="s">
        <v>525</v>
      </c>
      <c r="M30" s="1726" t="s">
        <v>516</v>
      </c>
      <c r="N30" s="1729" t="s">
        <v>519</v>
      </c>
    </row>
    <row r="31" ht="33" customHeight="1" spans="1:14">
      <c r="A31" s="1754"/>
      <c r="B31" s="1754"/>
      <c r="C31" s="1756" t="s">
        <v>595</v>
      </c>
      <c r="D31" s="1439">
        <v>1486</v>
      </c>
      <c r="E31" s="1440">
        <v>9.6</v>
      </c>
      <c r="F31" s="1439">
        <v>1466</v>
      </c>
      <c r="G31" s="1440">
        <v>9.5</v>
      </c>
      <c r="H31" s="1439">
        <v>1586</v>
      </c>
      <c r="I31" s="1440">
        <v>10.1</v>
      </c>
      <c r="J31" s="1439">
        <v>1566</v>
      </c>
      <c r="K31" s="1440">
        <v>10</v>
      </c>
      <c r="L31" s="1753" t="s">
        <v>525</v>
      </c>
      <c r="M31" s="1726" t="s">
        <v>516</v>
      </c>
      <c r="N31" s="1729" t="s">
        <v>519</v>
      </c>
    </row>
    <row r="32" ht="33" customHeight="1" spans="1:14">
      <c r="A32" s="1754"/>
      <c r="B32" s="1754"/>
      <c r="C32" s="1757" t="s">
        <v>658</v>
      </c>
      <c r="D32" s="1439">
        <v>1540</v>
      </c>
      <c r="E32" s="1440">
        <v>9.9</v>
      </c>
      <c r="F32" s="1439">
        <v>1520</v>
      </c>
      <c r="G32" s="1440">
        <v>9.8</v>
      </c>
      <c r="H32" s="1439">
        <v>1640</v>
      </c>
      <c r="I32" s="1440">
        <v>10.4</v>
      </c>
      <c r="J32" s="1439">
        <v>1620</v>
      </c>
      <c r="K32" s="1440">
        <v>10.3</v>
      </c>
      <c r="L32" s="1753" t="s">
        <v>667</v>
      </c>
      <c r="M32" s="1726" t="s">
        <v>519</v>
      </c>
      <c r="N32" s="1727" t="s">
        <v>539</v>
      </c>
    </row>
    <row r="33" ht="33" customHeight="1" spans="1:14">
      <c r="A33" s="1754"/>
      <c r="B33" s="1754"/>
      <c r="C33" s="1756" t="s">
        <v>590</v>
      </c>
      <c r="D33" s="1439">
        <v>1540</v>
      </c>
      <c r="E33" s="1440">
        <v>9.9</v>
      </c>
      <c r="F33" s="1439">
        <v>1520</v>
      </c>
      <c r="G33" s="1440">
        <v>9.8</v>
      </c>
      <c r="H33" s="1439">
        <v>1640</v>
      </c>
      <c r="I33" s="1440">
        <v>10.4</v>
      </c>
      <c r="J33" s="1439">
        <v>1620</v>
      </c>
      <c r="K33" s="1440">
        <v>10.3</v>
      </c>
      <c r="L33" s="1753" t="s">
        <v>525</v>
      </c>
      <c r="M33" s="1726" t="s">
        <v>516</v>
      </c>
      <c r="N33" s="1727" t="s">
        <v>519</v>
      </c>
    </row>
    <row r="34" ht="33" customHeight="1" spans="1:14">
      <c r="A34" s="1754"/>
      <c r="B34" s="1754"/>
      <c r="C34" s="1757" t="s">
        <v>594</v>
      </c>
      <c r="D34" s="1439">
        <v>1540</v>
      </c>
      <c r="E34" s="1440">
        <v>9.9</v>
      </c>
      <c r="F34" s="1439">
        <v>1520</v>
      </c>
      <c r="G34" s="1440">
        <v>9.8</v>
      </c>
      <c r="H34" s="1439">
        <v>1640</v>
      </c>
      <c r="I34" s="1440">
        <v>10.4</v>
      </c>
      <c r="J34" s="1439">
        <v>1620</v>
      </c>
      <c r="K34" s="1440">
        <v>10.3</v>
      </c>
      <c r="L34" s="1753" t="s">
        <v>667</v>
      </c>
      <c r="M34" s="1726" t="s">
        <v>519</v>
      </c>
      <c r="N34" s="1727" t="s">
        <v>539</v>
      </c>
    </row>
    <row r="35" ht="33" customHeight="1" spans="1:14">
      <c r="A35" s="1754"/>
      <c r="B35" s="1754"/>
      <c r="C35" s="1757" t="s">
        <v>593</v>
      </c>
      <c r="D35" s="1439">
        <v>1561</v>
      </c>
      <c r="E35" s="1440">
        <v>10</v>
      </c>
      <c r="F35" s="1439">
        <v>1541</v>
      </c>
      <c r="G35" s="1440">
        <v>9.9</v>
      </c>
      <c r="H35" s="1439">
        <v>1661</v>
      </c>
      <c r="I35" s="1440">
        <v>10.5</v>
      </c>
      <c r="J35" s="1439">
        <v>1641</v>
      </c>
      <c r="K35" s="1440">
        <v>10.4</v>
      </c>
      <c r="L35" s="1753" t="s">
        <v>525</v>
      </c>
      <c r="M35" s="1726" t="s">
        <v>516</v>
      </c>
      <c r="N35" s="1727" t="s">
        <v>519</v>
      </c>
    </row>
    <row r="36" ht="33" customHeight="1" spans="1:14">
      <c r="A36" s="1754"/>
      <c r="B36" s="1754"/>
      <c r="C36" s="1756" t="s">
        <v>659</v>
      </c>
      <c r="D36" s="1439">
        <v>1554</v>
      </c>
      <c r="E36" s="1440">
        <v>9.9</v>
      </c>
      <c r="F36" s="1439">
        <v>1534</v>
      </c>
      <c r="G36" s="1440">
        <v>9.8</v>
      </c>
      <c r="H36" s="1439">
        <v>1654</v>
      </c>
      <c r="I36" s="1440">
        <v>10.4</v>
      </c>
      <c r="J36" s="1439">
        <v>1634</v>
      </c>
      <c r="K36" s="1440">
        <v>10.3</v>
      </c>
      <c r="L36" s="1753" t="s">
        <v>525</v>
      </c>
      <c r="M36" s="1726" t="s">
        <v>516</v>
      </c>
      <c r="N36" s="1727" t="s">
        <v>519</v>
      </c>
    </row>
    <row r="37" ht="33" customHeight="1" spans="1:14">
      <c r="A37" s="1754"/>
      <c r="B37" s="1754"/>
      <c r="C37" s="1756" t="s">
        <v>586</v>
      </c>
      <c r="D37" s="1439">
        <v>1506</v>
      </c>
      <c r="E37" s="1440">
        <v>9.7</v>
      </c>
      <c r="F37" s="1439">
        <v>1486</v>
      </c>
      <c r="G37" s="1440">
        <v>9.6</v>
      </c>
      <c r="H37" s="1439">
        <v>1606</v>
      </c>
      <c r="I37" s="1440">
        <v>10.2</v>
      </c>
      <c r="J37" s="1439">
        <v>1586</v>
      </c>
      <c r="K37" s="1440">
        <v>10.1</v>
      </c>
      <c r="L37" s="1753" t="s">
        <v>525</v>
      </c>
      <c r="M37" s="1726" t="s">
        <v>516</v>
      </c>
      <c r="N37" s="1727" t="s">
        <v>519</v>
      </c>
    </row>
    <row r="38" ht="33" customHeight="1" spans="1:14">
      <c r="A38" s="1754"/>
      <c r="B38" s="1754"/>
      <c r="C38" s="1756" t="s">
        <v>660</v>
      </c>
      <c r="D38" s="1439">
        <v>2220</v>
      </c>
      <c r="E38" s="1440">
        <v>12.9</v>
      </c>
      <c r="F38" s="1439">
        <v>2200</v>
      </c>
      <c r="G38" s="1440">
        <v>12.8</v>
      </c>
      <c r="H38" s="1439">
        <v>2320</v>
      </c>
      <c r="I38" s="1440">
        <v>13.4</v>
      </c>
      <c r="J38" s="1439">
        <v>2300</v>
      </c>
      <c r="K38" s="1440">
        <v>13.3</v>
      </c>
      <c r="L38" s="1753" t="s">
        <v>667</v>
      </c>
      <c r="M38" s="1726" t="s">
        <v>519</v>
      </c>
      <c r="N38" s="1727" t="s">
        <v>539</v>
      </c>
    </row>
    <row r="39" ht="33" customHeight="1" spans="1:14">
      <c r="A39" s="1754"/>
      <c r="B39" s="1754"/>
      <c r="C39" s="1756" t="s">
        <v>661</v>
      </c>
      <c r="D39" s="1439">
        <v>2084</v>
      </c>
      <c r="E39" s="1440">
        <v>12.3</v>
      </c>
      <c r="F39" s="1439">
        <v>2064</v>
      </c>
      <c r="G39" s="1440">
        <v>12.2</v>
      </c>
      <c r="H39" s="1439">
        <v>2184</v>
      </c>
      <c r="I39" s="1440">
        <v>12.8</v>
      </c>
      <c r="J39" s="1439">
        <v>2164</v>
      </c>
      <c r="K39" s="1440">
        <v>12.7</v>
      </c>
      <c r="L39" s="1753" t="s">
        <v>667</v>
      </c>
      <c r="M39" s="1726" t="s">
        <v>519</v>
      </c>
      <c r="N39" s="1727" t="s">
        <v>539</v>
      </c>
    </row>
    <row r="40" ht="33" customHeight="1" spans="1:14">
      <c r="A40" s="1754"/>
      <c r="B40" s="1754"/>
      <c r="C40" s="1756" t="s">
        <v>662</v>
      </c>
      <c r="D40" s="1439">
        <v>2152</v>
      </c>
      <c r="E40" s="1440">
        <v>12.6</v>
      </c>
      <c r="F40" s="1439">
        <v>2132</v>
      </c>
      <c r="G40" s="1440">
        <v>12.5</v>
      </c>
      <c r="H40" s="1439">
        <v>2252</v>
      </c>
      <c r="I40" s="1440">
        <v>13.1</v>
      </c>
      <c r="J40" s="1439">
        <v>2232</v>
      </c>
      <c r="K40" s="1440">
        <v>13</v>
      </c>
      <c r="L40" s="1753" t="s">
        <v>667</v>
      </c>
      <c r="M40" s="1726" t="s">
        <v>519</v>
      </c>
      <c r="N40" s="1727" t="s">
        <v>539</v>
      </c>
    </row>
    <row r="41" ht="33" customHeight="1" spans="1:14">
      <c r="A41" s="1754"/>
      <c r="B41" s="1754"/>
      <c r="C41" s="1756" t="s">
        <v>514</v>
      </c>
      <c r="D41" s="1439">
        <v>1710</v>
      </c>
      <c r="E41" s="1440">
        <v>10.6</v>
      </c>
      <c r="F41" s="1439">
        <v>1690</v>
      </c>
      <c r="G41" s="1440">
        <v>10.5</v>
      </c>
      <c r="H41" s="1439">
        <v>1810</v>
      </c>
      <c r="I41" s="1440">
        <v>11.1</v>
      </c>
      <c r="J41" s="1439">
        <v>1790</v>
      </c>
      <c r="K41" s="1440">
        <v>11</v>
      </c>
      <c r="L41" s="1753" t="s">
        <v>525</v>
      </c>
      <c r="M41" s="1726" t="s">
        <v>516</v>
      </c>
      <c r="N41" s="1727" t="s">
        <v>519</v>
      </c>
    </row>
    <row r="42" ht="33" customHeight="1" spans="1:14">
      <c r="A42" s="1754"/>
      <c r="B42" s="1754"/>
      <c r="C42" s="1758" t="s">
        <v>663</v>
      </c>
      <c r="D42" s="1439">
        <v>1982</v>
      </c>
      <c r="E42" s="1440">
        <v>11.8</v>
      </c>
      <c r="F42" s="1439">
        <v>1962</v>
      </c>
      <c r="G42" s="1440">
        <v>11.7</v>
      </c>
      <c r="H42" s="1439">
        <v>2082</v>
      </c>
      <c r="I42" s="1440">
        <v>12.3</v>
      </c>
      <c r="J42" s="1439">
        <v>2062</v>
      </c>
      <c r="K42" s="1440">
        <v>12.2</v>
      </c>
      <c r="L42" s="1753" t="s">
        <v>667</v>
      </c>
      <c r="M42" s="1726" t="s">
        <v>519</v>
      </c>
      <c r="N42" s="1727" t="s">
        <v>539</v>
      </c>
    </row>
    <row r="43" ht="33" customHeight="1" spans="1:14">
      <c r="A43" s="1754"/>
      <c r="B43" s="1754"/>
      <c r="C43" s="1757" t="s">
        <v>664</v>
      </c>
      <c r="D43" s="1439">
        <v>1744</v>
      </c>
      <c r="E43" s="1440">
        <v>10.8</v>
      </c>
      <c r="F43" s="1439">
        <v>1724</v>
      </c>
      <c r="G43" s="1440">
        <v>10.7</v>
      </c>
      <c r="H43" s="1439">
        <v>1844</v>
      </c>
      <c r="I43" s="1440">
        <v>11.3</v>
      </c>
      <c r="J43" s="1439">
        <v>1824</v>
      </c>
      <c r="K43" s="1440">
        <v>11.2</v>
      </c>
      <c r="L43" s="1753" t="s">
        <v>667</v>
      </c>
      <c r="M43" s="1726" t="s">
        <v>519</v>
      </c>
      <c r="N43" s="1727" t="s">
        <v>539</v>
      </c>
    </row>
    <row r="44" ht="33" customHeight="1" spans="1:14">
      <c r="A44" s="1754"/>
      <c r="B44" s="1754"/>
      <c r="C44" s="1759" t="s">
        <v>665</v>
      </c>
      <c r="D44" s="1439">
        <v>1812</v>
      </c>
      <c r="E44" s="1440">
        <v>11.1</v>
      </c>
      <c r="F44" s="1439">
        <v>1792</v>
      </c>
      <c r="G44" s="1440">
        <v>11</v>
      </c>
      <c r="H44" s="1439">
        <v>1912</v>
      </c>
      <c r="I44" s="1440">
        <v>11.6</v>
      </c>
      <c r="J44" s="1439">
        <v>1892</v>
      </c>
      <c r="K44" s="1440">
        <v>11.5</v>
      </c>
      <c r="L44" s="1753" t="s">
        <v>572</v>
      </c>
      <c r="M44" s="1726" t="s">
        <v>580</v>
      </c>
      <c r="N44" s="1727" t="s">
        <v>535</v>
      </c>
    </row>
    <row r="45" ht="33" customHeight="1" spans="1:14">
      <c r="A45" s="1754"/>
      <c r="B45" s="1754"/>
      <c r="C45" s="1756" t="s">
        <v>666</v>
      </c>
      <c r="D45" s="1439">
        <v>1744</v>
      </c>
      <c r="E45" s="1440">
        <v>10.8</v>
      </c>
      <c r="F45" s="1439">
        <v>1724</v>
      </c>
      <c r="G45" s="1440">
        <v>10.7</v>
      </c>
      <c r="H45" s="1439">
        <v>1844</v>
      </c>
      <c r="I45" s="1440">
        <v>11.3</v>
      </c>
      <c r="J45" s="1439">
        <v>1824</v>
      </c>
      <c r="K45" s="1440">
        <v>11.2</v>
      </c>
      <c r="L45" s="1753" t="s">
        <v>570</v>
      </c>
      <c r="M45" s="1726" t="s">
        <v>539</v>
      </c>
      <c r="N45" s="1729" t="s">
        <v>580</v>
      </c>
    </row>
    <row r="46" ht="33" customHeight="1" spans="1:14">
      <c r="A46" s="1754"/>
      <c r="B46" s="1754"/>
      <c r="C46" s="1756" t="s">
        <v>598</v>
      </c>
      <c r="D46" s="1439">
        <v>1880</v>
      </c>
      <c r="E46" s="1440">
        <v>11.4</v>
      </c>
      <c r="F46" s="1439">
        <v>1860</v>
      </c>
      <c r="G46" s="1440">
        <v>11.3</v>
      </c>
      <c r="H46" s="1439">
        <v>1980</v>
      </c>
      <c r="I46" s="1440">
        <v>11.9</v>
      </c>
      <c r="J46" s="1439">
        <v>1960</v>
      </c>
      <c r="K46" s="1440">
        <v>11.8</v>
      </c>
      <c r="L46" s="1753" t="s">
        <v>667</v>
      </c>
      <c r="M46" s="1726" t="s">
        <v>519</v>
      </c>
      <c r="N46" s="1727" t="s">
        <v>539</v>
      </c>
    </row>
    <row r="47" ht="33" customHeight="1" spans="1:14">
      <c r="A47" s="1754"/>
      <c r="B47" s="1754"/>
      <c r="C47" s="1756" t="s">
        <v>608</v>
      </c>
      <c r="D47" s="1439">
        <v>1880</v>
      </c>
      <c r="E47" s="1440">
        <v>11.4</v>
      </c>
      <c r="F47" s="1439">
        <v>1860</v>
      </c>
      <c r="G47" s="1440">
        <v>11.3</v>
      </c>
      <c r="H47" s="1439">
        <v>1980</v>
      </c>
      <c r="I47" s="1440">
        <v>11.9</v>
      </c>
      <c r="J47" s="1439">
        <v>1960</v>
      </c>
      <c r="K47" s="1440">
        <v>11.8</v>
      </c>
      <c r="L47" s="1753" t="s">
        <v>525</v>
      </c>
      <c r="M47" s="1726" t="s">
        <v>516</v>
      </c>
      <c r="N47" s="1727" t="s">
        <v>519</v>
      </c>
    </row>
    <row r="48" ht="33" customHeight="1" spans="1:14">
      <c r="A48" s="1754"/>
      <c r="B48" s="1754"/>
      <c r="C48" s="1756" t="s">
        <v>668</v>
      </c>
      <c r="D48" s="1439">
        <v>1744</v>
      </c>
      <c r="E48" s="1440">
        <v>10.8</v>
      </c>
      <c r="F48" s="1439">
        <v>1724</v>
      </c>
      <c r="G48" s="1440">
        <v>10.7</v>
      </c>
      <c r="H48" s="1439">
        <v>1844</v>
      </c>
      <c r="I48" s="1440">
        <v>11.3</v>
      </c>
      <c r="J48" s="1439">
        <v>1824</v>
      </c>
      <c r="K48" s="1440">
        <v>11.2</v>
      </c>
      <c r="L48" s="1753" t="s">
        <v>525</v>
      </c>
      <c r="M48" s="1726" t="s">
        <v>516</v>
      </c>
      <c r="N48" s="1727" t="s">
        <v>519</v>
      </c>
    </row>
    <row r="49" ht="33" customHeight="1" spans="1:14">
      <c r="A49" s="1754"/>
      <c r="B49" s="1754"/>
      <c r="C49" s="1758" t="s">
        <v>607</v>
      </c>
      <c r="D49" s="1439">
        <v>1880</v>
      </c>
      <c r="E49" s="1440">
        <v>11.4</v>
      </c>
      <c r="F49" s="1439">
        <v>1860</v>
      </c>
      <c r="G49" s="1440">
        <v>11.3</v>
      </c>
      <c r="H49" s="1439">
        <v>1980</v>
      </c>
      <c r="I49" s="1440">
        <v>11.9</v>
      </c>
      <c r="J49" s="1439">
        <v>1960</v>
      </c>
      <c r="K49" s="1440">
        <v>11.8</v>
      </c>
      <c r="L49" s="1753" t="s">
        <v>570</v>
      </c>
      <c r="M49" s="1726" t="s">
        <v>539</v>
      </c>
      <c r="N49" s="1727" t="s">
        <v>580</v>
      </c>
    </row>
    <row r="50" ht="33" customHeight="1" spans="1:14">
      <c r="A50" s="1754"/>
      <c r="B50" s="1754"/>
      <c r="C50" s="1756" t="s">
        <v>669</v>
      </c>
      <c r="D50" s="1439">
        <v>1744</v>
      </c>
      <c r="E50" s="1440">
        <v>10.8</v>
      </c>
      <c r="F50" s="1439">
        <v>1724</v>
      </c>
      <c r="G50" s="1440">
        <v>10.7</v>
      </c>
      <c r="H50" s="1439">
        <v>1844</v>
      </c>
      <c r="I50" s="1440">
        <v>11.3</v>
      </c>
      <c r="J50" s="1439">
        <v>1824</v>
      </c>
      <c r="K50" s="1440">
        <v>11.2</v>
      </c>
      <c r="L50" s="1753" t="s">
        <v>570</v>
      </c>
      <c r="M50" s="1726" t="s">
        <v>539</v>
      </c>
      <c r="N50" s="1727" t="s">
        <v>580</v>
      </c>
    </row>
    <row r="51" ht="33" customHeight="1" spans="1:14">
      <c r="A51" s="1754"/>
      <c r="B51" s="1754"/>
      <c r="C51" s="1756" t="s">
        <v>600</v>
      </c>
      <c r="D51" s="1439">
        <v>1880</v>
      </c>
      <c r="E51" s="1440">
        <v>11.4</v>
      </c>
      <c r="F51" s="1439">
        <v>1860</v>
      </c>
      <c r="G51" s="1440">
        <v>11.3</v>
      </c>
      <c r="H51" s="1439">
        <v>1980</v>
      </c>
      <c r="I51" s="1440">
        <v>11.9</v>
      </c>
      <c r="J51" s="1439">
        <v>1960</v>
      </c>
      <c r="K51" s="1440">
        <v>11.8</v>
      </c>
      <c r="L51" s="1753" t="s">
        <v>570</v>
      </c>
      <c r="M51" s="1726" t="s">
        <v>539</v>
      </c>
      <c r="N51" s="1727" t="s">
        <v>580</v>
      </c>
    </row>
    <row r="52" ht="33" customHeight="1" spans="1:14">
      <c r="A52" s="1754"/>
      <c r="B52" s="1754"/>
      <c r="C52" s="1756" t="s">
        <v>670</v>
      </c>
      <c r="D52" s="1439">
        <v>1744</v>
      </c>
      <c r="E52" s="1440">
        <v>10.8</v>
      </c>
      <c r="F52" s="1439">
        <v>1724</v>
      </c>
      <c r="G52" s="1440">
        <v>10.7</v>
      </c>
      <c r="H52" s="1439">
        <v>1844</v>
      </c>
      <c r="I52" s="1440">
        <v>11.3</v>
      </c>
      <c r="J52" s="1439">
        <v>1824</v>
      </c>
      <c r="K52" s="1440">
        <v>11.2</v>
      </c>
      <c r="L52" s="1753" t="s">
        <v>570</v>
      </c>
      <c r="M52" s="1726" t="s">
        <v>539</v>
      </c>
      <c r="N52" s="1727" t="s">
        <v>580</v>
      </c>
    </row>
    <row r="53" ht="33" customHeight="1" spans="1:14">
      <c r="A53" s="1754"/>
      <c r="B53" s="1754"/>
      <c r="C53" s="1756" t="s">
        <v>605</v>
      </c>
      <c r="D53" s="1439">
        <v>1948</v>
      </c>
      <c r="E53" s="1440">
        <v>11.7</v>
      </c>
      <c r="F53" s="1439">
        <v>1928</v>
      </c>
      <c r="G53" s="1440">
        <v>11.6</v>
      </c>
      <c r="H53" s="1439">
        <v>2048</v>
      </c>
      <c r="I53" s="1440">
        <v>12.2</v>
      </c>
      <c r="J53" s="1439">
        <v>2028</v>
      </c>
      <c r="K53" s="1440">
        <v>12.1</v>
      </c>
      <c r="L53" s="1753" t="s">
        <v>570</v>
      </c>
      <c r="M53" s="1726" t="s">
        <v>539</v>
      </c>
      <c r="N53" s="1727" t="s">
        <v>580</v>
      </c>
    </row>
    <row r="54" ht="33" customHeight="1" spans="1:14">
      <c r="A54" s="1754"/>
      <c r="B54" s="1754"/>
      <c r="C54" s="1756" t="s">
        <v>606</v>
      </c>
      <c r="D54" s="1439">
        <v>2084</v>
      </c>
      <c r="E54" s="1440">
        <v>12.3</v>
      </c>
      <c r="F54" s="1439">
        <v>2064</v>
      </c>
      <c r="G54" s="1440">
        <v>12.2</v>
      </c>
      <c r="H54" s="1439">
        <v>2184</v>
      </c>
      <c r="I54" s="1440">
        <v>12.8</v>
      </c>
      <c r="J54" s="1439">
        <v>2164</v>
      </c>
      <c r="K54" s="1440">
        <v>12.7</v>
      </c>
      <c r="L54" s="1753" t="s">
        <v>570</v>
      </c>
      <c r="M54" s="1726" t="s">
        <v>539</v>
      </c>
      <c r="N54" s="1727" t="s">
        <v>580</v>
      </c>
    </row>
    <row r="55" ht="33" customHeight="1" spans="1:14">
      <c r="A55" s="1754"/>
      <c r="B55" s="1754"/>
      <c r="C55" s="1756" t="s">
        <v>671</v>
      </c>
      <c r="D55" s="1439">
        <v>1846</v>
      </c>
      <c r="E55" s="1440">
        <v>11.2</v>
      </c>
      <c r="F55" s="1439">
        <v>1826</v>
      </c>
      <c r="G55" s="1440">
        <v>11.1</v>
      </c>
      <c r="H55" s="1439">
        <v>1946</v>
      </c>
      <c r="I55" s="1440">
        <v>11.7</v>
      </c>
      <c r="J55" s="1439">
        <v>1926</v>
      </c>
      <c r="K55" s="1440">
        <v>11.6</v>
      </c>
      <c r="L55" s="1753" t="s">
        <v>570</v>
      </c>
      <c r="M55" s="1726" t="s">
        <v>539</v>
      </c>
      <c r="N55" s="1727" t="s">
        <v>580</v>
      </c>
    </row>
    <row r="56" ht="33" customHeight="1" spans="1:14">
      <c r="A56" s="1754"/>
      <c r="B56" s="1754"/>
      <c r="C56" s="1756" t="s">
        <v>672</v>
      </c>
      <c r="D56" s="1439">
        <v>1744</v>
      </c>
      <c r="E56" s="1440">
        <v>10.8</v>
      </c>
      <c r="F56" s="1439">
        <v>1724</v>
      </c>
      <c r="G56" s="1440">
        <v>10.7</v>
      </c>
      <c r="H56" s="1439">
        <v>1844</v>
      </c>
      <c r="I56" s="1440">
        <v>11.3</v>
      </c>
      <c r="J56" s="1439">
        <v>1824</v>
      </c>
      <c r="K56" s="1440">
        <v>11.2</v>
      </c>
      <c r="L56" s="1753" t="s">
        <v>572</v>
      </c>
      <c r="M56" s="1726" t="s">
        <v>580</v>
      </c>
      <c r="N56" s="1727" t="s">
        <v>535</v>
      </c>
    </row>
    <row r="57" ht="33" customHeight="1" spans="1:14">
      <c r="A57" s="1754"/>
      <c r="B57" s="1754"/>
      <c r="C57" s="1756" t="s">
        <v>673</v>
      </c>
      <c r="D57" s="1439">
        <v>1744</v>
      </c>
      <c r="E57" s="1440">
        <v>10.8</v>
      </c>
      <c r="F57" s="1439">
        <v>1724</v>
      </c>
      <c r="G57" s="1440">
        <v>10.7</v>
      </c>
      <c r="H57" s="1439">
        <v>1844</v>
      </c>
      <c r="I57" s="1440">
        <v>11.3</v>
      </c>
      <c r="J57" s="1439">
        <v>1824</v>
      </c>
      <c r="K57" s="1440">
        <v>11.2</v>
      </c>
      <c r="L57" s="1753" t="s">
        <v>570</v>
      </c>
      <c r="M57" s="1726" t="s">
        <v>539</v>
      </c>
      <c r="N57" s="1727" t="s">
        <v>580</v>
      </c>
    </row>
    <row r="58" ht="33" customHeight="1" spans="1:14">
      <c r="A58" s="1754"/>
      <c r="B58" s="1754"/>
      <c r="C58" s="1756" t="s">
        <v>674</v>
      </c>
      <c r="D58" s="1439">
        <v>2084</v>
      </c>
      <c r="E58" s="1440">
        <v>12.3</v>
      </c>
      <c r="F58" s="1439">
        <v>2064</v>
      </c>
      <c r="G58" s="1440">
        <v>12.2</v>
      </c>
      <c r="H58" s="1439">
        <v>2184</v>
      </c>
      <c r="I58" s="1440">
        <v>12.8</v>
      </c>
      <c r="J58" s="1439">
        <v>2164</v>
      </c>
      <c r="K58" s="1440">
        <v>12.7</v>
      </c>
      <c r="L58" s="1753" t="s">
        <v>667</v>
      </c>
      <c r="M58" s="1726" t="s">
        <v>519</v>
      </c>
      <c r="N58" s="1727" t="s">
        <v>539</v>
      </c>
    </row>
    <row r="59" ht="33" customHeight="1" spans="1:14">
      <c r="A59" s="1754"/>
      <c r="B59" s="1754"/>
      <c r="C59" s="1758" t="s">
        <v>551</v>
      </c>
      <c r="D59" s="1439">
        <v>2152</v>
      </c>
      <c r="E59" s="1440">
        <v>12.6</v>
      </c>
      <c r="F59" s="1439">
        <v>2132</v>
      </c>
      <c r="G59" s="1440">
        <v>12.5</v>
      </c>
      <c r="H59" s="1439">
        <v>2252</v>
      </c>
      <c r="I59" s="1440">
        <v>13.1</v>
      </c>
      <c r="J59" s="1439">
        <v>2232</v>
      </c>
      <c r="K59" s="1440">
        <v>13</v>
      </c>
      <c r="L59" s="1753" t="s">
        <v>667</v>
      </c>
      <c r="M59" s="1726" t="s">
        <v>519</v>
      </c>
      <c r="N59" s="1729" t="s">
        <v>539</v>
      </c>
    </row>
    <row r="60" ht="33" customHeight="1" spans="1:14">
      <c r="A60" s="1754"/>
      <c r="B60" s="1754"/>
      <c r="C60" s="1758" t="s">
        <v>568</v>
      </c>
      <c r="D60" s="1439">
        <v>2152</v>
      </c>
      <c r="E60" s="1440">
        <v>12.6</v>
      </c>
      <c r="F60" s="1439">
        <v>2132</v>
      </c>
      <c r="G60" s="1440">
        <v>12.5</v>
      </c>
      <c r="H60" s="1439">
        <v>2252</v>
      </c>
      <c r="I60" s="1440">
        <v>13.1</v>
      </c>
      <c r="J60" s="1439">
        <v>2232</v>
      </c>
      <c r="K60" s="1440">
        <v>13</v>
      </c>
      <c r="L60" s="1753" t="s">
        <v>570</v>
      </c>
      <c r="M60" s="1726" t="s">
        <v>539</v>
      </c>
      <c r="N60" s="1729" t="s">
        <v>580</v>
      </c>
    </row>
    <row r="61" ht="33" customHeight="1" spans="1:14">
      <c r="A61" s="1754"/>
      <c r="B61" s="1754"/>
      <c r="C61" s="1758" t="s">
        <v>563</v>
      </c>
      <c r="D61" s="1439">
        <v>2152</v>
      </c>
      <c r="E61" s="1440">
        <v>12.6</v>
      </c>
      <c r="F61" s="1439">
        <v>2132</v>
      </c>
      <c r="G61" s="1440">
        <v>12.5</v>
      </c>
      <c r="H61" s="1439">
        <v>2252</v>
      </c>
      <c r="I61" s="1440">
        <v>13.1</v>
      </c>
      <c r="J61" s="1439">
        <v>2232</v>
      </c>
      <c r="K61" s="1440">
        <v>13</v>
      </c>
      <c r="L61" s="1753" t="s">
        <v>667</v>
      </c>
      <c r="M61" s="1726" t="s">
        <v>519</v>
      </c>
      <c r="N61" s="1729" t="s">
        <v>539</v>
      </c>
    </row>
    <row r="62" ht="33" customHeight="1" spans="1:14">
      <c r="A62" s="1754"/>
      <c r="B62" s="1754"/>
      <c r="C62" s="1758" t="s">
        <v>545</v>
      </c>
      <c r="D62" s="1439">
        <v>2152</v>
      </c>
      <c r="E62" s="1440">
        <v>12.6</v>
      </c>
      <c r="F62" s="1439">
        <v>2132</v>
      </c>
      <c r="G62" s="1440">
        <v>12.5</v>
      </c>
      <c r="H62" s="1439">
        <v>2252</v>
      </c>
      <c r="I62" s="1440">
        <v>13.1</v>
      </c>
      <c r="J62" s="1439">
        <v>2232</v>
      </c>
      <c r="K62" s="1440">
        <v>13</v>
      </c>
      <c r="L62" s="1753" t="s">
        <v>525</v>
      </c>
      <c r="M62" s="1726" t="s">
        <v>516</v>
      </c>
      <c r="N62" s="1729" t="s">
        <v>519</v>
      </c>
    </row>
    <row r="63" ht="33" customHeight="1" spans="1:14">
      <c r="A63" s="1754"/>
      <c r="B63" s="1754"/>
      <c r="C63" s="1758" t="s">
        <v>559</v>
      </c>
      <c r="D63" s="1439">
        <v>2186</v>
      </c>
      <c r="E63" s="1440">
        <v>12.7</v>
      </c>
      <c r="F63" s="1439">
        <v>2166</v>
      </c>
      <c r="G63" s="1440">
        <v>12.6</v>
      </c>
      <c r="H63" s="1439">
        <v>2286</v>
      </c>
      <c r="I63" s="1440">
        <v>13.2</v>
      </c>
      <c r="J63" s="1439">
        <v>2266</v>
      </c>
      <c r="K63" s="1440">
        <v>13.1</v>
      </c>
      <c r="L63" s="1753" t="s">
        <v>570</v>
      </c>
      <c r="M63" s="1726" t="s">
        <v>539</v>
      </c>
      <c r="N63" s="1729" t="s">
        <v>580</v>
      </c>
    </row>
    <row r="64" ht="33" customHeight="1" spans="1:14">
      <c r="A64" s="1754"/>
      <c r="B64" s="1754"/>
      <c r="C64" s="1758" t="s">
        <v>567</v>
      </c>
      <c r="D64" s="1439">
        <v>2152</v>
      </c>
      <c r="E64" s="1440">
        <v>12.6</v>
      </c>
      <c r="F64" s="1439">
        <v>2132</v>
      </c>
      <c r="G64" s="1440">
        <v>12.5</v>
      </c>
      <c r="H64" s="1439">
        <v>2252</v>
      </c>
      <c r="I64" s="1440">
        <v>13.1</v>
      </c>
      <c r="J64" s="1439">
        <v>2232</v>
      </c>
      <c r="K64" s="1440">
        <v>13</v>
      </c>
      <c r="L64" s="1753" t="s">
        <v>570</v>
      </c>
      <c r="M64" s="1726" t="s">
        <v>539</v>
      </c>
      <c r="N64" s="1729" t="s">
        <v>580</v>
      </c>
    </row>
    <row r="65" ht="33" customHeight="1" spans="1:14">
      <c r="A65" s="1754"/>
      <c r="B65" s="1754"/>
      <c r="C65" s="1758" t="s">
        <v>675</v>
      </c>
      <c r="D65" s="1439">
        <v>2152</v>
      </c>
      <c r="E65" s="1440">
        <v>12.6</v>
      </c>
      <c r="F65" s="1439">
        <v>2132</v>
      </c>
      <c r="G65" s="1440">
        <v>12.5</v>
      </c>
      <c r="H65" s="1439">
        <v>2252</v>
      </c>
      <c r="I65" s="1440">
        <v>13.1</v>
      </c>
      <c r="J65" s="1439">
        <v>2232</v>
      </c>
      <c r="K65" s="1440">
        <v>13</v>
      </c>
      <c r="L65" s="1753" t="s">
        <v>601</v>
      </c>
      <c r="M65" s="1726" t="s">
        <v>535</v>
      </c>
      <c r="N65" s="1729" t="s">
        <v>575</v>
      </c>
    </row>
    <row r="66" ht="33" customHeight="1" spans="1:14">
      <c r="A66" s="1754"/>
      <c r="B66" s="1754"/>
      <c r="C66" s="1756" t="s">
        <v>565</v>
      </c>
      <c r="D66" s="1439">
        <v>2152</v>
      </c>
      <c r="E66" s="1440">
        <v>12.6</v>
      </c>
      <c r="F66" s="1439">
        <v>2132</v>
      </c>
      <c r="G66" s="1440">
        <v>12.5</v>
      </c>
      <c r="H66" s="1439">
        <v>2252</v>
      </c>
      <c r="I66" s="1440">
        <v>13.1</v>
      </c>
      <c r="J66" s="1439">
        <v>2232</v>
      </c>
      <c r="K66" s="1440">
        <v>13</v>
      </c>
      <c r="L66" s="1753" t="s">
        <v>667</v>
      </c>
      <c r="M66" s="1726" t="s">
        <v>519</v>
      </c>
      <c r="N66" s="1727" t="s">
        <v>539</v>
      </c>
    </row>
    <row r="67" ht="33" customHeight="1" spans="1:14">
      <c r="A67" s="1754"/>
      <c r="B67" s="1754"/>
      <c r="C67" s="1758" t="s">
        <v>557</v>
      </c>
      <c r="D67" s="1439">
        <v>2152</v>
      </c>
      <c r="E67" s="1440">
        <v>12.6</v>
      </c>
      <c r="F67" s="1439">
        <v>2132</v>
      </c>
      <c r="G67" s="1440">
        <v>12.5</v>
      </c>
      <c r="H67" s="1439">
        <v>2252</v>
      </c>
      <c r="I67" s="1440">
        <v>13.1</v>
      </c>
      <c r="J67" s="1439">
        <v>2232</v>
      </c>
      <c r="K67" s="1440">
        <v>13</v>
      </c>
      <c r="L67" s="1753" t="s">
        <v>601</v>
      </c>
      <c r="M67" s="1726" t="s">
        <v>535</v>
      </c>
      <c r="N67" s="1729" t="s">
        <v>575</v>
      </c>
    </row>
    <row r="68" ht="33" customHeight="1" spans="1:14">
      <c r="A68" s="1754"/>
      <c r="B68" s="1754"/>
      <c r="C68" s="1758" t="s">
        <v>556</v>
      </c>
      <c r="D68" s="1439">
        <v>2152</v>
      </c>
      <c r="E68" s="1440">
        <v>12.6</v>
      </c>
      <c r="F68" s="1439">
        <v>2132</v>
      </c>
      <c r="G68" s="1440">
        <v>12.5</v>
      </c>
      <c r="H68" s="1439">
        <v>2252</v>
      </c>
      <c r="I68" s="1440">
        <v>13.1</v>
      </c>
      <c r="J68" s="1439">
        <v>2232</v>
      </c>
      <c r="K68" s="1440">
        <v>13</v>
      </c>
      <c r="L68" s="1753" t="s">
        <v>570</v>
      </c>
      <c r="M68" s="1726" t="s">
        <v>539</v>
      </c>
      <c r="N68" s="1729" t="s">
        <v>580</v>
      </c>
    </row>
    <row r="69" ht="33" customHeight="1" spans="1:14">
      <c r="A69" s="1754"/>
      <c r="B69" s="1754"/>
      <c r="C69" s="1758" t="s">
        <v>562</v>
      </c>
      <c r="D69" s="1439">
        <v>2186</v>
      </c>
      <c r="E69" s="1440">
        <v>12.7</v>
      </c>
      <c r="F69" s="1439">
        <v>2166</v>
      </c>
      <c r="G69" s="1440">
        <v>12.6</v>
      </c>
      <c r="H69" s="1439">
        <v>2286</v>
      </c>
      <c r="I69" s="1440">
        <v>13.2</v>
      </c>
      <c r="J69" s="1439">
        <v>2266</v>
      </c>
      <c r="K69" s="1440">
        <v>13.1</v>
      </c>
      <c r="L69" s="1753" t="s">
        <v>570</v>
      </c>
      <c r="M69" s="1726" t="s">
        <v>539</v>
      </c>
      <c r="N69" s="1729" t="s">
        <v>580</v>
      </c>
    </row>
    <row r="70" ht="33" customHeight="1" spans="1:14">
      <c r="A70" s="1754"/>
      <c r="B70" s="1754"/>
      <c r="C70" s="1758" t="s">
        <v>676</v>
      </c>
      <c r="D70" s="1439">
        <v>2186</v>
      </c>
      <c r="E70" s="1440">
        <v>12.7</v>
      </c>
      <c r="F70" s="1439">
        <v>2166</v>
      </c>
      <c r="G70" s="1440">
        <v>12.6</v>
      </c>
      <c r="H70" s="1439">
        <v>2286</v>
      </c>
      <c r="I70" s="1440">
        <v>13.2</v>
      </c>
      <c r="J70" s="1439">
        <v>2266</v>
      </c>
      <c r="K70" s="1440">
        <v>13.1</v>
      </c>
      <c r="L70" s="1753" t="s">
        <v>570</v>
      </c>
      <c r="M70" s="1726" t="s">
        <v>539</v>
      </c>
      <c r="N70" s="1729" t="s">
        <v>580</v>
      </c>
    </row>
    <row r="71" ht="33" customHeight="1" spans="1:14">
      <c r="A71" s="1754"/>
      <c r="B71" s="1754"/>
      <c r="C71" s="1758" t="s">
        <v>677</v>
      </c>
      <c r="D71" s="1439">
        <v>2152</v>
      </c>
      <c r="E71" s="1440">
        <v>12.6</v>
      </c>
      <c r="F71" s="1439">
        <v>2132</v>
      </c>
      <c r="G71" s="1440">
        <v>12.5</v>
      </c>
      <c r="H71" s="1439">
        <v>2252</v>
      </c>
      <c r="I71" s="1440">
        <v>13.1</v>
      </c>
      <c r="J71" s="1439">
        <v>2232</v>
      </c>
      <c r="K71" s="1440">
        <v>13</v>
      </c>
      <c r="L71" s="1753" t="s">
        <v>601</v>
      </c>
      <c r="M71" s="1726" t="s">
        <v>535</v>
      </c>
      <c r="N71" s="1729" t="s">
        <v>575</v>
      </c>
    </row>
    <row r="72" ht="33" customHeight="1" spans="1:14">
      <c r="A72" s="1754"/>
      <c r="B72" s="1754"/>
      <c r="C72" s="1758" t="s">
        <v>566</v>
      </c>
      <c r="D72" s="1439">
        <v>2152</v>
      </c>
      <c r="E72" s="1440">
        <v>12.6</v>
      </c>
      <c r="F72" s="1439">
        <v>2132</v>
      </c>
      <c r="G72" s="1440">
        <v>12.5</v>
      </c>
      <c r="H72" s="1439">
        <v>2252</v>
      </c>
      <c r="I72" s="1440">
        <v>13.1</v>
      </c>
      <c r="J72" s="1439">
        <v>2232</v>
      </c>
      <c r="K72" s="1440">
        <v>13</v>
      </c>
      <c r="L72" s="1753" t="s">
        <v>601</v>
      </c>
      <c r="M72" s="1726" t="s">
        <v>535</v>
      </c>
      <c r="N72" s="1729" t="s">
        <v>575</v>
      </c>
    </row>
    <row r="73" ht="33" customHeight="1" spans="1:14">
      <c r="A73" s="1754"/>
      <c r="B73" s="1754"/>
      <c r="C73" s="1758" t="s">
        <v>678</v>
      </c>
      <c r="D73" s="1439">
        <v>2152</v>
      </c>
      <c r="E73" s="1440">
        <v>12.6</v>
      </c>
      <c r="F73" s="1439">
        <v>2132</v>
      </c>
      <c r="G73" s="1440">
        <v>12.5</v>
      </c>
      <c r="H73" s="1439">
        <v>2252</v>
      </c>
      <c r="I73" s="1440">
        <v>13.1</v>
      </c>
      <c r="J73" s="1439">
        <v>2232</v>
      </c>
      <c r="K73" s="1440">
        <v>13</v>
      </c>
      <c r="L73" s="1753" t="s">
        <v>570</v>
      </c>
      <c r="M73" s="1726" t="s">
        <v>539</v>
      </c>
      <c r="N73" s="1729" t="s">
        <v>580</v>
      </c>
    </row>
    <row r="74" ht="33" customHeight="1" spans="1:14">
      <c r="A74" s="1754"/>
      <c r="B74" s="1754"/>
      <c r="C74" s="1760" t="s">
        <v>679</v>
      </c>
      <c r="D74" s="1439">
        <v>2152</v>
      </c>
      <c r="E74" s="1440">
        <v>12.6</v>
      </c>
      <c r="F74" s="1439">
        <v>2132</v>
      </c>
      <c r="G74" s="1440">
        <v>12.5</v>
      </c>
      <c r="H74" s="1439">
        <v>2252</v>
      </c>
      <c r="I74" s="1440">
        <v>13.1</v>
      </c>
      <c r="J74" s="1439">
        <v>2232</v>
      </c>
      <c r="K74" s="1440">
        <v>13</v>
      </c>
      <c r="L74" s="1753" t="s">
        <v>570</v>
      </c>
      <c r="M74" s="1726" t="s">
        <v>539</v>
      </c>
      <c r="N74" s="1729" t="s">
        <v>580</v>
      </c>
    </row>
    <row r="75" ht="33" customHeight="1" spans="1:14">
      <c r="A75" s="1754"/>
      <c r="B75" s="1754"/>
      <c r="C75" s="1758" t="s">
        <v>561</v>
      </c>
      <c r="D75" s="1439">
        <v>2186</v>
      </c>
      <c r="E75" s="1440">
        <v>12.7</v>
      </c>
      <c r="F75" s="1439">
        <v>2166</v>
      </c>
      <c r="G75" s="1440">
        <v>12.6</v>
      </c>
      <c r="H75" s="1439">
        <v>2286</v>
      </c>
      <c r="I75" s="1440">
        <v>13.2</v>
      </c>
      <c r="J75" s="1439">
        <v>2266</v>
      </c>
      <c r="K75" s="1440">
        <v>13.1</v>
      </c>
      <c r="L75" s="1753" t="s">
        <v>570</v>
      </c>
      <c r="M75" s="1726" t="s">
        <v>539</v>
      </c>
      <c r="N75" s="1729" t="s">
        <v>580</v>
      </c>
    </row>
    <row r="76" ht="33" customHeight="1" spans="1:14">
      <c r="A76" s="1754"/>
      <c r="B76" s="1754"/>
      <c r="C76" s="1758" t="s">
        <v>558</v>
      </c>
      <c r="D76" s="1439">
        <v>2186</v>
      </c>
      <c r="E76" s="1440">
        <v>12.7</v>
      </c>
      <c r="F76" s="1439">
        <v>2166</v>
      </c>
      <c r="G76" s="1440">
        <v>12.6</v>
      </c>
      <c r="H76" s="1439">
        <v>2286</v>
      </c>
      <c r="I76" s="1440">
        <v>13.2</v>
      </c>
      <c r="J76" s="1439">
        <v>2266</v>
      </c>
      <c r="K76" s="1440">
        <v>13.1</v>
      </c>
      <c r="L76" s="1753" t="s">
        <v>572</v>
      </c>
      <c r="M76" s="1726" t="s">
        <v>580</v>
      </c>
      <c r="N76" s="1729" t="s">
        <v>535</v>
      </c>
    </row>
    <row r="77" ht="33" customHeight="1" spans="1:14">
      <c r="A77" s="1754"/>
      <c r="B77" s="1754"/>
      <c r="C77" s="1758" t="s">
        <v>616</v>
      </c>
      <c r="D77" s="1439">
        <v>2186</v>
      </c>
      <c r="E77" s="1440">
        <v>12.7</v>
      </c>
      <c r="F77" s="1439">
        <v>2166</v>
      </c>
      <c r="G77" s="1440">
        <v>12.6</v>
      </c>
      <c r="H77" s="1439">
        <v>2286</v>
      </c>
      <c r="I77" s="1440">
        <v>13.2</v>
      </c>
      <c r="J77" s="1439">
        <v>2266</v>
      </c>
      <c r="K77" s="1440">
        <v>13.1</v>
      </c>
      <c r="L77" s="1753" t="s">
        <v>667</v>
      </c>
      <c r="M77" s="1726" t="s">
        <v>519</v>
      </c>
      <c r="N77" s="1729" t="s">
        <v>539</v>
      </c>
    </row>
    <row r="78" ht="33" customHeight="1" spans="1:14">
      <c r="A78" s="1754"/>
      <c r="B78" s="1754"/>
      <c r="C78" s="1758" t="s">
        <v>626</v>
      </c>
      <c r="D78" s="1439">
        <v>2118</v>
      </c>
      <c r="E78" s="1440">
        <v>12.4</v>
      </c>
      <c r="F78" s="1439">
        <v>2098</v>
      </c>
      <c r="G78" s="1440">
        <v>12.3</v>
      </c>
      <c r="H78" s="1439">
        <v>2218</v>
      </c>
      <c r="I78" s="1440">
        <v>12.9</v>
      </c>
      <c r="J78" s="1439">
        <v>2198</v>
      </c>
      <c r="K78" s="1440">
        <v>12.8</v>
      </c>
      <c r="L78" s="1753" t="s">
        <v>572</v>
      </c>
      <c r="M78" s="1726" t="s">
        <v>580</v>
      </c>
      <c r="N78" s="1729" t="s">
        <v>535</v>
      </c>
    </row>
    <row r="79" ht="33" customHeight="1" spans="1:14">
      <c r="A79" s="1754"/>
      <c r="B79" s="1754"/>
      <c r="C79" s="1758" t="s">
        <v>680</v>
      </c>
      <c r="D79" s="1439">
        <v>1880</v>
      </c>
      <c r="E79" s="1440">
        <v>11.4</v>
      </c>
      <c r="F79" s="1439">
        <v>1860</v>
      </c>
      <c r="G79" s="1440">
        <v>11.3</v>
      </c>
      <c r="H79" s="1439">
        <v>1980</v>
      </c>
      <c r="I79" s="1440">
        <v>11.9</v>
      </c>
      <c r="J79" s="1439">
        <v>1960</v>
      </c>
      <c r="K79" s="1440">
        <v>11.8</v>
      </c>
      <c r="L79" s="1753" t="s">
        <v>667</v>
      </c>
      <c r="M79" s="1726" t="s">
        <v>519</v>
      </c>
      <c r="N79" s="1727" t="s">
        <v>539</v>
      </c>
    </row>
    <row r="80" ht="33" customHeight="1" spans="1:14">
      <c r="A80" s="1754"/>
      <c r="B80" s="1754"/>
      <c r="C80" s="1758" t="s">
        <v>681</v>
      </c>
      <c r="D80" s="1439">
        <v>2186</v>
      </c>
      <c r="E80" s="1440">
        <v>12.7</v>
      </c>
      <c r="F80" s="1439">
        <v>2166</v>
      </c>
      <c r="G80" s="1440">
        <v>12.6</v>
      </c>
      <c r="H80" s="1439">
        <v>2286</v>
      </c>
      <c r="I80" s="1440">
        <v>13.2</v>
      </c>
      <c r="J80" s="1439">
        <v>2266</v>
      </c>
      <c r="K80" s="1440">
        <v>13.1</v>
      </c>
      <c r="L80" s="1753" t="s">
        <v>667</v>
      </c>
      <c r="M80" s="1726" t="s">
        <v>519</v>
      </c>
      <c r="N80" s="1729" t="s">
        <v>539</v>
      </c>
    </row>
    <row r="81" ht="33" customHeight="1" spans="1:14">
      <c r="A81" s="1754"/>
      <c r="B81" s="1754"/>
      <c r="C81" s="1761" t="s">
        <v>682</v>
      </c>
      <c r="D81" s="1439">
        <v>2254</v>
      </c>
      <c r="E81" s="1440">
        <v>13</v>
      </c>
      <c r="F81" s="1439">
        <v>2234</v>
      </c>
      <c r="G81" s="1440">
        <v>12.9</v>
      </c>
      <c r="H81" s="1439">
        <v>2354</v>
      </c>
      <c r="I81" s="1440">
        <v>13.5</v>
      </c>
      <c r="J81" s="1439">
        <v>2334</v>
      </c>
      <c r="K81" s="1440">
        <v>13.4</v>
      </c>
      <c r="L81" s="1753" t="s">
        <v>570</v>
      </c>
      <c r="M81" s="1726" t="s">
        <v>539</v>
      </c>
      <c r="N81" s="1727" t="s">
        <v>580</v>
      </c>
    </row>
    <row r="82" ht="33" customHeight="1" spans="1:14">
      <c r="A82" s="1754"/>
      <c r="B82" s="1754"/>
      <c r="C82" s="1761" t="s">
        <v>683</v>
      </c>
      <c r="D82" s="1439">
        <v>2186</v>
      </c>
      <c r="E82" s="1440">
        <v>12.7</v>
      </c>
      <c r="F82" s="1439">
        <v>2166</v>
      </c>
      <c r="G82" s="1440">
        <v>12.6</v>
      </c>
      <c r="H82" s="1439">
        <v>2286</v>
      </c>
      <c r="I82" s="1440">
        <v>13.2</v>
      </c>
      <c r="J82" s="1439">
        <v>2266</v>
      </c>
      <c r="K82" s="1440">
        <v>13.1</v>
      </c>
      <c r="L82" s="1753" t="s">
        <v>570</v>
      </c>
      <c r="M82" s="1726" t="s">
        <v>539</v>
      </c>
      <c r="N82" s="1727" t="s">
        <v>580</v>
      </c>
    </row>
    <row r="83" ht="33" customHeight="1" spans="1:14">
      <c r="A83" s="1754"/>
      <c r="B83" s="1754"/>
      <c r="C83" s="1762" t="s">
        <v>684</v>
      </c>
      <c r="D83" s="1439">
        <v>2186</v>
      </c>
      <c r="E83" s="1440">
        <v>12.7</v>
      </c>
      <c r="F83" s="1439">
        <v>2166</v>
      </c>
      <c r="G83" s="1440">
        <v>12.6</v>
      </c>
      <c r="H83" s="1439">
        <v>2286</v>
      </c>
      <c r="I83" s="1440">
        <v>13.2</v>
      </c>
      <c r="J83" s="1439">
        <v>2266</v>
      </c>
      <c r="K83" s="1440">
        <v>13.1</v>
      </c>
      <c r="L83" s="1753" t="s">
        <v>572</v>
      </c>
      <c r="M83" s="1726" t="s">
        <v>580</v>
      </c>
      <c r="N83" s="1729" t="s">
        <v>535</v>
      </c>
    </row>
    <row r="84" ht="33" customHeight="1" spans="1:14">
      <c r="A84" s="1754"/>
      <c r="B84" s="1754"/>
      <c r="C84" s="1763" t="s">
        <v>685</v>
      </c>
      <c r="D84" s="1439">
        <v>1302</v>
      </c>
      <c r="E84" s="1440">
        <v>8.8</v>
      </c>
      <c r="F84" s="1439">
        <v>1282</v>
      </c>
      <c r="G84" s="1440">
        <v>8.7</v>
      </c>
      <c r="H84" s="1439">
        <v>1402</v>
      </c>
      <c r="I84" s="1440">
        <v>9.3</v>
      </c>
      <c r="J84" s="1439">
        <v>1382</v>
      </c>
      <c r="K84" s="1440">
        <v>9.2</v>
      </c>
      <c r="L84" s="1753" t="s">
        <v>652</v>
      </c>
      <c r="M84" s="1718" t="s">
        <v>509</v>
      </c>
      <c r="N84" s="1725" t="s">
        <v>48</v>
      </c>
    </row>
    <row r="85" s="548" customFormat="1" ht="41" customHeight="1" spans="1:14">
      <c r="A85" s="1764" t="s">
        <v>627</v>
      </c>
      <c r="B85" s="1449"/>
      <c r="C85" s="1449"/>
      <c r="D85" s="1449"/>
      <c r="E85" s="1449"/>
      <c r="F85" s="1449"/>
      <c r="G85" s="1449"/>
      <c r="H85" s="1449"/>
      <c r="I85" s="1449"/>
      <c r="J85" s="1449"/>
      <c r="K85" s="1449"/>
      <c r="L85" s="1449"/>
      <c r="M85" s="1449"/>
      <c r="N85" s="1765"/>
    </row>
    <row r="86" s="548" customFormat="1" ht="211" customHeight="1" spans="1:14">
      <c r="A86" s="1770" t="s">
        <v>686</v>
      </c>
      <c r="B86" s="1771"/>
      <c r="C86" s="1771"/>
      <c r="D86" s="1771"/>
      <c r="E86" s="1771"/>
      <c r="F86" s="1771"/>
      <c r="G86" s="1771"/>
      <c r="H86" s="1771"/>
      <c r="I86" s="1771"/>
      <c r="J86" s="1771"/>
      <c r="K86" s="1771"/>
      <c r="L86" s="1771"/>
      <c r="M86" s="1771"/>
      <c r="N86" s="1772"/>
    </row>
    <row r="87" ht="88" customHeight="1" spans="1:14">
      <c r="A87" s="1738" t="s">
        <v>688</v>
      </c>
      <c r="B87" s="1739" t="s">
        <v>689</v>
      </c>
      <c r="C87" s="1739"/>
      <c r="D87" s="1739"/>
      <c r="E87" s="1739"/>
      <c r="F87" s="1739"/>
      <c r="G87" s="1739"/>
      <c r="H87" s="1739"/>
      <c r="I87" s="1739"/>
      <c r="J87" s="1739"/>
      <c r="K87" s="1739"/>
      <c r="L87" s="1739"/>
      <c r="M87" s="1739"/>
      <c r="N87" s="1740"/>
    </row>
    <row r="88" ht="409" customHeight="1" spans="1:14">
      <c r="A88" s="1741"/>
      <c r="B88" s="1742"/>
      <c r="C88" s="1742"/>
      <c r="D88" s="1742"/>
      <c r="E88" s="1742"/>
      <c r="F88" s="1742"/>
      <c r="G88" s="1742"/>
      <c r="H88" s="1742"/>
      <c r="I88" s="1742"/>
      <c r="J88" s="1742"/>
      <c r="K88" s="1742"/>
      <c r="L88" s="1742"/>
      <c r="M88" s="1742"/>
      <c r="N88" s="1743"/>
    </row>
    <row r="89" ht="58" customHeight="1" spans="1:14">
      <c r="A89" s="1741" t="s">
        <v>690</v>
      </c>
      <c r="B89" s="1742" t="s">
        <v>691</v>
      </c>
      <c r="C89" s="1742"/>
      <c r="D89" s="1742"/>
      <c r="E89" s="1742"/>
      <c r="F89" s="1742"/>
      <c r="G89" s="1742"/>
      <c r="H89" s="1742"/>
      <c r="I89" s="1742"/>
      <c r="J89" s="1742"/>
      <c r="K89" s="1742"/>
      <c r="L89" s="1742"/>
      <c r="M89" s="1742"/>
      <c r="N89" s="1743"/>
    </row>
    <row r="90" ht="409" customHeight="1" spans="1:14">
      <c r="A90" s="1744" t="s">
        <v>692</v>
      </c>
      <c r="B90" s="1745" t="s">
        <v>693</v>
      </c>
      <c r="C90" s="1745"/>
      <c r="D90" s="1745"/>
      <c r="E90" s="1745"/>
      <c r="F90" s="1745"/>
      <c r="G90" s="1745"/>
      <c r="H90" s="1745"/>
      <c r="I90" s="1745"/>
      <c r="J90" s="1745"/>
      <c r="K90" s="1745"/>
      <c r="L90" s="1745"/>
      <c r="M90" s="1745"/>
      <c r="N90" s="1746"/>
    </row>
  </sheetData>
  <mergeCells count="20">
    <mergeCell ref="A1:N1"/>
    <mergeCell ref="A2:N2"/>
    <mergeCell ref="D3:G3"/>
    <mergeCell ref="H3:K3"/>
    <mergeCell ref="P3:Q3"/>
    <mergeCell ref="A85:N85"/>
    <mergeCell ref="A86:N86"/>
    <mergeCell ref="B87:N87"/>
    <mergeCell ref="B88:N88"/>
    <mergeCell ref="B89:N89"/>
    <mergeCell ref="B90:N90"/>
    <mergeCell ref="A3:A4"/>
    <mergeCell ref="A5:A84"/>
    <mergeCell ref="A87:A88"/>
    <mergeCell ref="B3:B4"/>
    <mergeCell ref="B5:B84"/>
    <mergeCell ref="C3:C4"/>
    <mergeCell ref="L3:L4"/>
    <mergeCell ref="M3:M4"/>
    <mergeCell ref="N3:N4"/>
  </mergeCells>
  <conditionalFormatting sqref="C44">
    <cfRule type="duplicateValues" dxfId="0" priority="1"/>
  </conditionalFormatting>
  <conditionalFormatting sqref="C41:C42">
    <cfRule type="duplicateValues" dxfId="0" priority="2"/>
  </conditionalFormatting>
  <conditionalFormatting sqref="C5:C15 C28:C40 C43 C46:C84">
    <cfRule type="duplicateValues" dxfId="0" priority="4"/>
  </conditionalFormatting>
  <conditionalFormatting sqref="C16:C27 C45">
    <cfRule type="duplicateValues" dxfId="0" priority="3"/>
  </conditionalFormatting>
  <pageMargins left="0.75" right="0.75" top="1" bottom="1" header="0.5" footer="0.5"/>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86"/>
  <sheetViews>
    <sheetView showGridLines="0" zoomScale="50" zoomScaleNormal="50" workbookViewId="0">
      <pane xSplit="3" ySplit="4" topLeftCell="D5" activePane="bottomRight" state="frozen"/>
      <selection/>
      <selection pane="topRight"/>
      <selection pane="bottomLeft"/>
      <selection pane="bottomRight" activeCell="D5" sqref="D5"/>
    </sheetView>
  </sheetViews>
  <sheetFormatPr defaultColWidth="9" defaultRowHeight="22.2"/>
  <cols>
    <col min="1" max="2" width="22.5092592592593" style="548" customWidth="1"/>
    <col min="3" max="3" width="34.6851851851852" style="555" customWidth="1"/>
    <col min="4" max="4" width="31.75" style="548" customWidth="1"/>
    <col min="5" max="5" width="29" style="831" customWidth="1"/>
    <col min="6" max="6" width="29" style="548" customWidth="1"/>
    <col min="7" max="7" width="29" style="831" customWidth="1"/>
    <col min="8" max="8" width="32.5092592592593" style="548" customWidth="1"/>
    <col min="9" max="9" width="29" style="831" customWidth="1"/>
    <col min="10" max="10" width="29" style="548" customWidth="1"/>
    <col min="11" max="11" width="29" style="831" customWidth="1"/>
    <col min="12" max="12" width="31" style="548" customWidth="1"/>
    <col min="13" max="13" width="27.5092592592593" style="548" customWidth="1"/>
    <col min="14" max="14" width="38.5092592592593" style="548" customWidth="1"/>
    <col min="15" max="16" width="33.5277777777778" style="548" customWidth="1"/>
    <col min="17" max="17" width="18.7592592592593" style="548" customWidth="1"/>
    <col min="18" max="18" width="22.287037037037" style="548" customWidth="1"/>
    <col min="19" max="20" width="33.9444444444444" style="548" customWidth="1"/>
    <col min="21" max="21" width="20.2037037037037" style="548" customWidth="1"/>
    <col min="22" max="22" width="22.5092592592593" style="548" customWidth="1"/>
    <col min="23" max="16384" width="9" style="548" customWidth="1"/>
  </cols>
  <sheetData>
    <row r="1" s="548" customFormat="1" ht="13" customHeight="1" spans="1:22">
      <c r="A1" s="1748"/>
      <c r="B1" s="1748"/>
      <c r="C1" s="1748"/>
      <c r="D1" s="1748"/>
      <c r="E1" s="1748"/>
      <c r="F1" s="1748"/>
      <c r="G1" s="1748"/>
      <c r="H1" s="1748"/>
      <c r="I1" s="1748"/>
      <c r="J1" s="1748"/>
      <c r="K1" s="1748"/>
      <c r="L1" s="1748"/>
      <c r="M1" s="1748"/>
      <c r="N1" s="1748"/>
    </row>
    <row r="2" ht="54" customHeight="1" spans="1:22">
      <c r="A2" s="1421" t="s">
        <v>38</v>
      </c>
      <c r="B2" s="1422"/>
      <c r="C2" s="1422"/>
      <c r="D2" s="1422"/>
      <c r="E2" s="1422"/>
      <c r="F2" s="1422"/>
      <c r="G2" s="1422"/>
      <c r="H2" s="1422"/>
      <c r="I2" s="1422"/>
      <c r="J2" s="1422"/>
      <c r="K2" s="1422"/>
      <c r="L2" s="1422"/>
      <c r="M2" s="1422"/>
      <c r="N2" s="1749"/>
      <c r="O2" s="1750"/>
      <c r="P2" s="1750"/>
      <c r="Q2" s="1750"/>
      <c r="R2" s="1750"/>
      <c r="S2" s="1750"/>
      <c r="T2" s="1750"/>
      <c r="U2" s="1750"/>
      <c r="V2" s="1750"/>
    </row>
    <row r="3" s="548" customFormat="1" ht="97" customHeight="1" spans="1:22">
      <c r="A3" s="1424" t="s">
        <v>480</v>
      </c>
      <c r="B3" s="1425" t="s">
        <v>107</v>
      </c>
      <c r="C3" s="1426" t="s">
        <v>481</v>
      </c>
      <c r="D3" s="1426" t="s">
        <v>631</v>
      </c>
      <c r="E3" s="1751"/>
      <c r="F3" s="1751"/>
      <c r="G3" s="1427"/>
      <c r="H3" s="1426" t="s">
        <v>647</v>
      </c>
      <c r="I3" s="1751"/>
      <c r="J3" s="1751"/>
      <c r="K3" s="1427"/>
      <c r="L3" s="1426" t="s">
        <v>648</v>
      </c>
      <c r="M3" s="1426" t="s">
        <v>490</v>
      </c>
      <c r="N3" s="1429" t="s">
        <v>491</v>
      </c>
      <c r="P3" s="555"/>
      <c r="Q3" s="555"/>
    </row>
    <row r="4" s="548" customFormat="1" ht="40" customHeight="1" spans="1:22">
      <c r="A4" s="1431"/>
      <c r="B4" s="1393"/>
      <c r="C4" s="1393"/>
      <c r="D4" s="1432" t="s">
        <v>649</v>
      </c>
      <c r="E4" s="1433" t="s">
        <v>636</v>
      </c>
      <c r="F4" s="1432" t="s">
        <v>494</v>
      </c>
      <c r="G4" s="1433" t="s">
        <v>650</v>
      </c>
      <c r="H4" s="1432" t="s">
        <v>649</v>
      </c>
      <c r="I4" s="1433" t="s">
        <v>636</v>
      </c>
      <c r="J4" s="1432" t="s">
        <v>494</v>
      </c>
      <c r="K4" s="1433" t="s">
        <v>650</v>
      </c>
      <c r="L4" s="1393"/>
      <c r="M4" s="1393"/>
      <c r="N4" s="1435"/>
      <c r="P4" s="1343"/>
      <c r="Q4" s="1343"/>
    </row>
    <row r="5" ht="33" customHeight="1" spans="1:22">
      <c r="A5" s="1437" t="s">
        <v>354</v>
      </c>
      <c r="B5" s="1437" t="s">
        <v>38</v>
      </c>
      <c r="C5" s="1752" t="s">
        <v>501</v>
      </c>
      <c r="D5" s="1439">
        <v>1164</v>
      </c>
      <c r="E5" s="1440">
        <v>7.8</v>
      </c>
      <c r="F5" s="1439">
        <v>1144</v>
      </c>
      <c r="G5" s="1440">
        <v>7.7</v>
      </c>
      <c r="H5" s="1439">
        <v>1264</v>
      </c>
      <c r="I5" s="1440">
        <v>8.3</v>
      </c>
      <c r="J5" s="1439">
        <v>1244</v>
      </c>
      <c r="K5" s="1440">
        <v>8.2</v>
      </c>
      <c r="L5" s="1753" t="s">
        <v>523</v>
      </c>
      <c r="M5" s="1718" t="s">
        <v>499</v>
      </c>
      <c r="N5" s="1719" t="s">
        <v>500</v>
      </c>
    </row>
    <row r="6" ht="33" customHeight="1" spans="1:22">
      <c r="A6" s="1754"/>
      <c r="B6" s="1754"/>
      <c r="C6" s="1752" t="s">
        <v>497</v>
      </c>
      <c r="D6" s="1439">
        <v>1164</v>
      </c>
      <c r="E6" s="1440">
        <v>7.8</v>
      </c>
      <c r="F6" s="1439">
        <v>1144</v>
      </c>
      <c r="G6" s="1440">
        <v>7.7</v>
      </c>
      <c r="H6" s="1439">
        <v>1264</v>
      </c>
      <c r="I6" s="1440">
        <v>8.3</v>
      </c>
      <c r="J6" s="1439">
        <v>1244</v>
      </c>
      <c r="K6" s="1440">
        <v>8.2</v>
      </c>
      <c r="L6" s="1753" t="s">
        <v>523</v>
      </c>
      <c r="M6" s="1718" t="s">
        <v>499</v>
      </c>
      <c r="N6" s="1719" t="s">
        <v>500</v>
      </c>
    </row>
    <row r="7" ht="33" customHeight="1" spans="1:22">
      <c r="A7" s="1754"/>
      <c r="B7" s="1754"/>
      <c r="C7" s="1752" t="s">
        <v>506</v>
      </c>
      <c r="D7" s="1439">
        <v>1164</v>
      </c>
      <c r="E7" s="1440">
        <v>7.8</v>
      </c>
      <c r="F7" s="1439">
        <v>1144</v>
      </c>
      <c r="G7" s="1440">
        <v>7.7</v>
      </c>
      <c r="H7" s="1439">
        <v>1264</v>
      </c>
      <c r="I7" s="1440">
        <v>8.3</v>
      </c>
      <c r="J7" s="1439">
        <v>1244</v>
      </c>
      <c r="K7" s="1440">
        <v>8.2</v>
      </c>
      <c r="L7" s="1753" t="s">
        <v>523</v>
      </c>
      <c r="M7" s="1718" t="s">
        <v>499</v>
      </c>
      <c r="N7" s="1719" t="s">
        <v>500</v>
      </c>
    </row>
    <row r="8" ht="33" customHeight="1" spans="1:22">
      <c r="A8" s="1754"/>
      <c r="B8" s="1754"/>
      <c r="C8" s="1752" t="s">
        <v>505</v>
      </c>
      <c r="D8" s="1439">
        <v>1164</v>
      </c>
      <c r="E8" s="1440">
        <v>7.8</v>
      </c>
      <c r="F8" s="1439">
        <v>1144</v>
      </c>
      <c r="G8" s="1440">
        <v>7.7</v>
      </c>
      <c r="H8" s="1439">
        <v>1264</v>
      </c>
      <c r="I8" s="1440">
        <v>8.3</v>
      </c>
      <c r="J8" s="1439">
        <v>1244</v>
      </c>
      <c r="K8" s="1440">
        <v>8.2</v>
      </c>
      <c r="L8" s="1753" t="s">
        <v>523</v>
      </c>
      <c r="M8" s="1718" t="s">
        <v>499</v>
      </c>
      <c r="N8" s="1719" t="s">
        <v>500</v>
      </c>
    </row>
    <row r="9" ht="33" customHeight="1" spans="1:22">
      <c r="A9" s="1754"/>
      <c r="B9" s="1754"/>
      <c r="C9" s="1752" t="s">
        <v>502</v>
      </c>
      <c r="D9" s="1439">
        <v>1164</v>
      </c>
      <c r="E9" s="1440">
        <v>7.8</v>
      </c>
      <c r="F9" s="1439">
        <v>1144</v>
      </c>
      <c r="G9" s="1440">
        <v>7.7</v>
      </c>
      <c r="H9" s="1439">
        <v>1264</v>
      </c>
      <c r="I9" s="1440">
        <v>8.3</v>
      </c>
      <c r="J9" s="1439">
        <v>1244</v>
      </c>
      <c r="K9" s="1440">
        <v>8.2</v>
      </c>
      <c r="L9" s="1753" t="s">
        <v>524</v>
      </c>
      <c r="M9" s="1755" t="s">
        <v>500</v>
      </c>
      <c r="N9" s="1729" t="s">
        <v>509</v>
      </c>
    </row>
    <row r="10" ht="33" customHeight="1" spans="1:22">
      <c r="A10" s="1754"/>
      <c r="B10" s="1754"/>
      <c r="C10" s="1752" t="s">
        <v>503</v>
      </c>
      <c r="D10" s="1439">
        <v>1164</v>
      </c>
      <c r="E10" s="1440">
        <v>7.8</v>
      </c>
      <c r="F10" s="1439">
        <v>1144</v>
      </c>
      <c r="G10" s="1440">
        <v>7.7</v>
      </c>
      <c r="H10" s="1439">
        <v>1264</v>
      </c>
      <c r="I10" s="1440">
        <v>8.3</v>
      </c>
      <c r="J10" s="1439">
        <v>1244</v>
      </c>
      <c r="K10" s="1440">
        <v>8.2</v>
      </c>
      <c r="L10" s="1753" t="s">
        <v>524</v>
      </c>
      <c r="M10" s="1755" t="s">
        <v>500</v>
      </c>
      <c r="N10" s="1729" t="s">
        <v>509</v>
      </c>
    </row>
    <row r="11" ht="33" customHeight="1" spans="1:22">
      <c r="A11" s="1754"/>
      <c r="B11" s="1754"/>
      <c r="C11" s="1752" t="s">
        <v>504</v>
      </c>
      <c r="D11" s="1439">
        <v>1164</v>
      </c>
      <c r="E11" s="1440">
        <v>7.8</v>
      </c>
      <c r="F11" s="1439">
        <v>1144</v>
      </c>
      <c r="G11" s="1440">
        <v>7.7</v>
      </c>
      <c r="H11" s="1439">
        <v>1264</v>
      </c>
      <c r="I11" s="1440">
        <v>8.3</v>
      </c>
      <c r="J11" s="1439">
        <v>1244</v>
      </c>
      <c r="K11" s="1440">
        <v>8.2</v>
      </c>
      <c r="L11" s="1753" t="s">
        <v>524</v>
      </c>
      <c r="M11" s="1755" t="s">
        <v>500</v>
      </c>
      <c r="N11" s="1729" t="s">
        <v>509</v>
      </c>
    </row>
    <row r="12" ht="33" customHeight="1" spans="1:22">
      <c r="A12" s="1754"/>
      <c r="B12" s="1754"/>
      <c r="C12" s="1752" t="s">
        <v>512</v>
      </c>
      <c r="D12" s="1439">
        <v>1272</v>
      </c>
      <c r="E12" s="1440">
        <v>8.3</v>
      </c>
      <c r="F12" s="1439">
        <v>1252</v>
      </c>
      <c r="G12" s="1440">
        <v>8.2</v>
      </c>
      <c r="H12" s="1439">
        <v>1372</v>
      </c>
      <c r="I12" s="1440">
        <v>8.8</v>
      </c>
      <c r="J12" s="1439">
        <v>1352</v>
      </c>
      <c r="K12" s="1440">
        <v>8.7</v>
      </c>
      <c r="L12" s="1753" t="s">
        <v>524</v>
      </c>
      <c r="M12" s="1726" t="s">
        <v>500</v>
      </c>
      <c r="N12" s="1729" t="s">
        <v>509</v>
      </c>
    </row>
    <row r="13" ht="33" customHeight="1" spans="1:22">
      <c r="A13" s="1754"/>
      <c r="B13" s="1754"/>
      <c r="C13" s="1752" t="s">
        <v>513</v>
      </c>
      <c r="D13" s="1439">
        <v>1272</v>
      </c>
      <c r="E13" s="1440">
        <v>8.3</v>
      </c>
      <c r="F13" s="1439">
        <v>1252</v>
      </c>
      <c r="G13" s="1440">
        <v>8.2</v>
      </c>
      <c r="H13" s="1439">
        <v>1372</v>
      </c>
      <c r="I13" s="1440">
        <v>8.8</v>
      </c>
      <c r="J13" s="1439">
        <v>1352</v>
      </c>
      <c r="K13" s="1440">
        <v>8.7</v>
      </c>
      <c r="L13" s="1753" t="s">
        <v>524</v>
      </c>
      <c r="M13" s="1726" t="s">
        <v>500</v>
      </c>
      <c r="N13" s="1729" t="s">
        <v>509</v>
      </c>
    </row>
    <row r="14" ht="33" customHeight="1" spans="1:22">
      <c r="A14" s="1754"/>
      <c r="B14" s="1754"/>
      <c r="C14" s="1752" t="s">
        <v>521</v>
      </c>
      <c r="D14" s="1439">
        <v>1272</v>
      </c>
      <c r="E14" s="1440">
        <v>8.3</v>
      </c>
      <c r="F14" s="1439">
        <v>1252</v>
      </c>
      <c r="G14" s="1440">
        <v>8.2</v>
      </c>
      <c r="H14" s="1439">
        <v>1372</v>
      </c>
      <c r="I14" s="1440">
        <v>8.8</v>
      </c>
      <c r="J14" s="1439">
        <v>1352</v>
      </c>
      <c r="K14" s="1440">
        <v>8.7</v>
      </c>
      <c r="L14" s="1753" t="s">
        <v>524</v>
      </c>
      <c r="M14" s="1726" t="s">
        <v>500</v>
      </c>
      <c r="N14" s="1729" t="s">
        <v>509</v>
      </c>
    </row>
    <row r="15" ht="33" customHeight="1" spans="1:22">
      <c r="A15" s="1754"/>
      <c r="B15" s="1754"/>
      <c r="C15" s="1752" t="s">
        <v>508</v>
      </c>
      <c r="D15" s="1439">
        <v>1272</v>
      </c>
      <c r="E15" s="1440">
        <v>8.3</v>
      </c>
      <c r="F15" s="1439">
        <v>1252</v>
      </c>
      <c r="G15" s="1440">
        <v>8.2</v>
      </c>
      <c r="H15" s="1439">
        <v>1372</v>
      </c>
      <c r="I15" s="1440">
        <v>8.8</v>
      </c>
      <c r="J15" s="1439">
        <v>1352</v>
      </c>
      <c r="K15" s="1440">
        <v>8.7</v>
      </c>
      <c r="L15" s="1753" t="s">
        <v>524</v>
      </c>
      <c r="M15" s="1726" t="s">
        <v>500</v>
      </c>
      <c r="N15" s="1729" t="s">
        <v>509</v>
      </c>
    </row>
    <row r="16" ht="33" customHeight="1" spans="1:22">
      <c r="A16" s="1754"/>
      <c r="B16" s="1754"/>
      <c r="C16" s="1752" t="s">
        <v>529</v>
      </c>
      <c r="D16" s="1439">
        <v>1164</v>
      </c>
      <c r="E16" s="1440">
        <v>7.8</v>
      </c>
      <c r="F16" s="1439">
        <v>1144</v>
      </c>
      <c r="G16" s="1440">
        <v>7.7</v>
      </c>
      <c r="H16" s="1439">
        <v>1264</v>
      </c>
      <c r="I16" s="1440">
        <v>8.3</v>
      </c>
      <c r="J16" s="1439">
        <v>1244</v>
      </c>
      <c r="K16" s="1440">
        <v>8.2</v>
      </c>
      <c r="L16" s="1753" t="s">
        <v>652</v>
      </c>
      <c r="M16" s="1726" t="s">
        <v>509</v>
      </c>
      <c r="N16" s="1729" t="s">
        <v>516</v>
      </c>
    </row>
    <row r="17" ht="33" customHeight="1" spans="1:14">
      <c r="A17" s="1754"/>
      <c r="B17" s="1754"/>
      <c r="C17" s="1756" t="s">
        <v>530</v>
      </c>
      <c r="D17" s="1439">
        <v>1164</v>
      </c>
      <c r="E17" s="1440">
        <v>7.8</v>
      </c>
      <c r="F17" s="1439">
        <v>1144</v>
      </c>
      <c r="G17" s="1440">
        <v>7.7</v>
      </c>
      <c r="H17" s="1439">
        <v>1264</v>
      </c>
      <c r="I17" s="1440">
        <v>8.3</v>
      </c>
      <c r="J17" s="1439">
        <v>1244</v>
      </c>
      <c r="K17" s="1440">
        <v>8.2</v>
      </c>
      <c r="L17" s="1753" t="s">
        <v>652</v>
      </c>
      <c r="M17" s="1726" t="s">
        <v>509</v>
      </c>
      <c r="N17" s="1729" t="s">
        <v>516</v>
      </c>
    </row>
    <row r="18" ht="33" customHeight="1" spans="1:14">
      <c r="A18" s="1754"/>
      <c r="B18" s="1754"/>
      <c r="C18" s="1756" t="s">
        <v>531</v>
      </c>
      <c r="D18" s="1439">
        <v>1164</v>
      </c>
      <c r="E18" s="1440">
        <v>7.8</v>
      </c>
      <c r="F18" s="1439">
        <v>1144</v>
      </c>
      <c r="G18" s="1440">
        <v>7.7</v>
      </c>
      <c r="H18" s="1439">
        <v>1264</v>
      </c>
      <c r="I18" s="1440">
        <v>8.3</v>
      </c>
      <c r="J18" s="1439">
        <v>1244</v>
      </c>
      <c r="K18" s="1440">
        <v>8.2</v>
      </c>
      <c r="L18" s="1753" t="s">
        <v>652</v>
      </c>
      <c r="M18" s="1726" t="s">
        <v>509</v>
      </c>
      <c r="N18" s="1729" t="s">
        <v>516</v>
      </c>
    </row>
    <row r="19" ht="33" customHeight="1" spans="1:14">
      <c r="A19" s="1754"/>
      <c r="B19" s="1754"/>
      <c r="C19" s="1756" t="s">
        <v>507</v>
      </c>
      <c r="D19" s="1439">
        <v>1204</v>
      </c>
      <c r="E19" s="1440">
        <v>8</v>
      </c>
      <c r="F19" s="1439">
        <v>1184</v>
      </c>
      <c r="G19" s="1440">
        <v>7.9</v>
      </c>
      <c r="H19" s="1439">
        <v>1304</v>
      </c>
      <c r="I19" s="1440">
        <v>8.5</v>
      </c>
      <c r="J19" s="1439">
        <v>1284</v>
      </c>
      <c r="K19" s="1440">
        <v>8.4</v>
      </c>
      <c r="L19" s="1753" t="s">
        <v>652</v>
      </c>
      <c r="M19" s="1726" t="s">
        <v>509</v>
      </c>
      <c r="N19" s="1729" t="s">
        <v>516</v>
      </c>
    </row>
    <row r="20" ht="33" customHeight="1" spans="1:14">
      <c r="A20" s="1754"/>
      <c r="B20" s="1754"/>
      <c r="C20" s="1757" t="s">
        <v>653</v>
      </c>
      <c r="D20" s="1439">
        <v>1191</v>
      </c>
      <c r="E20" s="1440">
        <v>7.9</v>
      </c>
      <c r="F20" s="1439">
        <v>1171</v>
      </c>
      <c r="G20" s="1440">
        <v>7.8</v>
      </c>
      <c r="H20" s="1439">
        <v>1291</v>
      </c>
      <c r="I20" s="1440">
        <v>8.4</v>
      </c>
      <c r="J20" s="1439">
        <v>1271</v>
      </c>
      <c r="K20" s="1440">
        <v>8.3</v>
      </c>
      <c r="L20" s="1753" t="s">
        <v>652</v>
      </c>
      <c r="M20" s="1726" t="s">
        <v>509</v>
      </c>
      <c r="N20" s="1729" t="s">
        <v>516</v>
      </c>
    </row>
    <row r="21" ht="33" customHeight="1" spans="1:14">
      <c r="A21" s="1754"/>
      <c r="B21" s="1754"/>
      <c r="C21" s="1757" t="s">
        <v>654</v>
      </c>
      <c r="D21" s="1439">
        <v>1191</v>
      </c>
      <c r="E21" s="1440">
        <v>7.9</v>
      </c>
      <c r="F21" s="1439">
        <v>1171</v>
      </c>
      <c r="G21" s="1440">
        <v>7.8</v>
      </c>
      <c r="H21" s="1439">
        <v>1291</v>
      </c>
      <c r="I21" s="1440">
        <v>8.4</v>
      </c>
      <c r="J21" s="1439">
        <v>1271</v>
      </c>
      <c r="K21" s="1440">
        <v>8.3</v>
      </c>
      <c r="L21" s="1753" t="s">
        <v>652</v>
      </c>
      <c r="M21" s="1726" t="s">
        <v>509</v>
      </c>
      <c r="N21" s="1729" t="s">
        <v>516</v>
      </c>
    </row>
    <row r="22" ht="33" customHeight="1" spans="1:14">
      <c r="A22" s="1754"/>
      <c r="B22" s="1754"/>
      <c r="C22" s="1757" t="s">
        <v>655</v>
      </c>
      <c r="D22" s="1439">
        <v>1191</v>
      </c>
      <c r="E22" s="1440">
        <v>7.9</v>
      </c>
      <c r="F22" s="1439">
        <v>1171</v>
      </c>
      <c r="G22" s="1440">
        <v>7.8</v>
      </c>
      <c r="H22" s="1439">
        <v>1291</v>
      </c>
      <c r="I22" s="1440">
        <v>8.4</v>
      </c>
      <c r="J22" s="1439">
        <v>1271</v>
      </c>
      <c r="K22" s="1440">
        <v>8.3</v>
      </c>
      <c r="L22" s="1753" t="s">
        <v>652</v>
      </c>
      <c r="M22" s="1726" t="s">
        <v>509</v>
      </c>
      <c r="N22" s="1729" t="s">
        <v>516</v>
      </c>
    </row>
    <row r="23" ht="33" customHeight="1" spans="1:14">
      <c r="A23" s="1754"/>
      <c r="B23" s="1754"/>
      <c r="C23" s="1756" t="s">
        <v>510</v>
      </c>
      <c r="D23" s="1439">
        <v>1306</v>
      </c>
      <c r="E23" s="1440">
        <v>8.4</v>
      </c>
      <c r="F23" s="1439">
        <v>1286</v>
      </c>
      <c r="G23" s="1440">
        <v>8.3</v>
      </c>
      <c r="H23" s="1439">
        <v>1406</v>
      </c>
      <c r="I23" s="1440">
        <v>8.9</v>
      </c>
      <c r="J23" s="1439">
        <v>1386</v>
      </c>
      <c r="K23" s="1440">
        <v>8.8</v>
      </c>
      <c r="L23" s="1753" t="s">
        <v>524</v>
      </c>
      <c r="M23" s="1726" t="s">
        <v>500</v>
      </c>
      <c r="N23" s="1727" t="s">
        <v>509</v>
      </c>
    </row>
    <row r="24" ht="33" customHeight="1" spans="1:14">
      <c r="A24" s="1754"/>
      <c r="B24" s="1754"/>
      <c r="C24" s="1756" t="s">
        <v>451</v>
      </c>
      <c r="D24" s="1439">
        <v>1306</v>
      </c>
      <c r="E24" s="1440">
        <v>8.4</v>
      </c>
      <c r="F24" s="1439">
        <v>1286</v>
      </c>
      <c r="G24" s="1440">
        <v>8.3</v>
      </c>
      <c r="H24" s="1439">
        <v>1406</v>
      </c>
      <c r="I24" s="1440">
        <v>8.9</v>
      </c>
      <c r="J24" s="1439">
        <v>1386</v>
      </c>
      <c r="K24" s="1440">
        <v>8.8</v>
      </c>
      <c r="L24" s="1753" t="s">
        <v>524</v>
      </c>
      <c r="M24" s="1726" t="s">
        <v>500</v>
      </c>
      <c r="N24" s="1727" t="s">
        <v>509</v>
      </c>
    </row>
    <row r="25" ht="33" customHeight="1" spans="1:14">
      <c r="A25" s="1754"/>
      <c r="B25" s="1754"/>
      <c r="C25" s="1756" t="s">
        <v>591</v>
      </c>
      <c r="D25" s="1439">
        <v>1361</v>
      </c>
      <c r="E25" s="1440">
        <v>8.7</v>
      </c>
      <c r="F25" s="1439">
        <v>1341</v>
      </c>
      <c r="G25" s="1440">
        <v>8.6</v>
      </c>
      <c r="H25" s="1439">
        <v>1461</v>
      </c>
      <c r="I25" s="1440">
        <v>9.2</v>
      </c>
      <c r="J25" s="1439">
        <v>1441</v>
      </c>
      <c r="K25" s="1440">
        <v>9.1</v>
      </c>
      <c r="L25" s="1753" t="s">
        <v>652</v>
      </c>
      <c r="M25" s="1726" t="s">
        <v>509</v>
      </c>
      <c r="N25" s="1727" t="s">
        <v>516</v>
      </c>
    </row>
    <row r="26" ht="33" customHeight="1" spans="1:14">
      <c r="A26" s="1754"/>
      <c r="B26" s="1754"/>
      <c r="C26" s="1756" t="s">
        <v>592</v>
      </c>
      <c r="D26" s="1439">
        <v>1361</v>
      </c>
      <c r="E26" s="1440">
        <v>8.7</v>
      </c>
      <c r="F26" s="1439">
        <v>1341</v>
      </c>
      <c r="G26" s="1440">
        <v>8.6</v>
      </c>
      <c r="H26" s="1439">
        <v>1461</v>
      </c>
      <c r="I26" s="1440">
        <v>9.2</v>
      </c>
      <c r="J26" s="1439">
        <v>1441</v>
      </c>
      <c r="K26" s="1440">
        <v>9.1</v>
      </c>
      <c r="L26" s="1753" t="s">
        <v>652</v>
      </c>
      <c r="M26" s="1726" t="s">
        <v>509</v>
      </c>
      <c r="N26" s="1727" t="s">
        <v>516</v>
      </c>
    </row>
    <row r="27" ht="33" customHeight="1" spans="1:14">
      <c r="A27" s="1754"/>
      <c r="B27" s="1754"/>
      <c r="C27" s="1756" t="s">
        <v>511</v>
      </c>
      <c r="D27" s="1439">
        <v>1272</v>
      </c>
      <c r="E27" s="1440">
        <v>8.3</v>
      </c>
      <c r="F27" s="1439">
        <v>1252</v>
      </c>
      <c r="G27" s="1440">
        <v>8.2</v>
      </c>
      <c r="H27" s="1439">
        <v>1372</v>
      </c>
      <c r="I27" s="1440">
        <v>8.8</v>
      </c>
      <c r="J27" s="1439">
        <v>1352</v>
      </c>
      <c r="K27" s="1440">
        <v>8.7</v>
      </c>
      <c r="L27" s="1753" t="s">
        <v>524</v>
      </c>
      <c r="M27" s="1726" t="s">
        <v>500</v>
      </c>
      <c r="N27" s="1727" t="s">
        <v>509</v>
      </c>
    </row>
    <row r="28" ht="33" customHeight="1" spans="1:14">
      <c r="A28" s="1754"/>
      <c r="B28" s="1754"/>
      <c r="C28" s="1756" t="s">
        <v>656</v>
      </c>
      <c r="D28" s="1439">
        <v>1238</v>
      </c>
      <c r="E28" s="1440">
        <v>8.1</v>
      </c>
      <c r="F28" s="1439">
        <v>1218</v>
      </c>
      <c r="G28" s="1440">
        <v>8</v>
      </c>
      <c r="H28" s="1439">
        <v>1338</v>
      </c>
      <c r="I28" s="1440">
        <v>8.6</v>
      </c>
      <c r="J28" s="1439">
        <v>1318</v>
      </c>
      <c r="K28" s="1440">
        <v>8.5</v>
      </c>
      <c r="L28" s="1753" t="s">
        <v>652</v>
      </c>
      <c r="M28" s="1726" t="s">
        <v>509</v>
      </c>
      <c r="N28" s="1727" t="s">
        <v>516</v>
      </c>
    </row>
    <row r="29" ht="33" customHeight="1" spans="1:14">
      <c r="A29" s="1754"/>
      <c r="B29" s="1754"/>
      <c r="C29" s="1757" t="s">
        <v>657</v>
      </c>
      <c r="D29" s="1439">
        <v>1340</v>
      </c>
      <c r="E29" s="1440">
        <v>8.6</v>
      </c>
      <c r="F29" s="1439">
        <v>1320</v>
      </c>
      <c r="G29" s="1440">
        <v>8.5</v>
      </c>
      <c r="H29" s="1439">
        <v>1440</v>
      </c>
      <c r="I29" s="1440">
        <v>9.1</v>
      </c>
      <c r="J29" s="1439">
        <v>1420</v>
      </c>
      <c r="K29" s="1440">
        <v>9</v>
      </c>
      <c r="L29" s="1753" t="s">
        <v>525</v>
      </c>
      <c r="M29" s="1726" t="s">
        <v>516</v>
      </c>
      <c r="N29" s="1727" t="s">
        <v>519</v>
      </c>
    </row>
    <row r="30" ht="33" customHeight="1" spans="1:14">
      <c r="A30" s="1754"/>
      <c r="B30" s="1754"/>
      <c r="C30" s="1756" t="s">
        <v>583</v>
      </c>
      <c r="D30" s="1439">
        <v>1286</v>
      </c>
      <c r="E30" s="1440">
        <v>8.3</v>
      </c>
      <c r="F30" s="1439">
        <v>1266</v>
      </c>
      <c r="G30" s="1440">
        <v>8.2</v>
      </c>
      <c r="H30" s="1439">
        <v>1386</v>
      </c>
      <c r="I30" s="1440">
        <v>8.8</v>
      </c>
      <c r="J30" s="1439">
        <v>1366</v>
      </c>
      <c r="K30" s="1440">
        <v>8.7</v>
      </c>
      <c r="L30" s="1753" t="s">
        <v>652</v>
      </c>
      <c r="M30" s="1726" t="s">
        <v>509</v>
      </c>
      <c r="N30" s="1729" t="s">
        <v>516</v>
      </c>
    </row>
    <row r="31" ht="33" customHeight="1" spans="1:14">
      <c r="A31" s="1754"/>
      <c r="B31" s="1754"/>
      <c r="C31" s="1756" t="s">
        <v>595</v>
      </c>
      <c r="D31" s="1439">
        <v>1286</v>
      </c>
      <c r="E31" s="1440">
        <v>8.3</v>
      </c>
      <c r="F31" s="1439">
        <v>1266</v>
      </c>
      <c r="G31" s="1440">
        <v>8.2</v>
      </c>
      <c r="H31" s="1439">
        <v>1386</v>
      </c>
      <c r="I31" s="1440">
        <v>8.8</v>
      </c>
      <c r="J31" s="1439">
        <v>1366</v>
      </c>
      <c r="K31" s="1440">
        <v>8.7</v>
      </c>
      <c r="L31" s="1753" t="s">
        <v>652</v>
      </c>
      <c r="M31" s="1726" t="s">
        <v>509</v>
      </c>
      <c r="N31" s="1729" t="s">
        <v>516</v>
      </c>
    </row>
    <row r="32" ht="33" customHeight="1" spans="1:14">
      <c r="A32" s="1754"/>
      <c r="B32" s="1754"/>
      <c r="C32" s="1757" t="s">
        <v>658</v>
      </c>
      <c r="D32" s="1439">
        <v>1340</v>
      </c>
      <c r="E32" s="1440">
        <v>8.6</v>
      </c>
      <c r="F32" s="1439">
        <v>1320</v>
      </c>
      <c r="G32" s="1440">
        <v>8.5</v>
      </c>
      <c r="H32" s="1439">
        <v>1440</v>
      </c>
      <c r="I32" s="1440">
        <v>9.1</v>
      </c>
      <c r="J32" s="1439">
        <v>1420</v>
      </c>
      <c r="K32" s="1440">
        <v>9</v>
      </c>
      <c r="L32" s="1753" t="s">
        <v>525</v>
      </c>
      <c r="M32" s="1726" t="s">
        <v>516</v>
      </c>
      <c r="N32" s="1727" t="s">
        <v>519</v>
      </c>
    </row>
    <row r="33" ht="33" customHeight="1" spans="1:14">
      <c r="A33" s="1754"/>
      <c r="B33" s="1754"/>
      <c r="C33" s="1756" t="s">
        <v>590</v>
      </c>
      <c r="D33" s="1439">
        <v>1340</v>
      </c>
      <c r="E33" s="1440">
        <v>8.6</v>
      </c>
      <c r="F33" s="1439">
        <v>1320</v>
      </c>
      <c r="G33" s="1440">
        <v>8.5</v>
      </c>
      <c r="H33" s="1439">
        <v>1440</v>
      </c>
      <c r="I33" s="1440">
        <v>9.1</v>
      </c>
      <c r="J33" s="1439">
        <v>1420</v>
      </c>
      <c r="K33" s="1440">
        <v>9</v>
      </c>
      <c r="L33" s="1753" t="s">
        <v>652</v>
      </c>
      <c r="M33" s="1726" t="s">
        <v>509</v>
      </c>
      <c r="N33" s="1727" t="s">
        <v>516</v>
      </c>
    </row>
    <row r="34" ht="33" customHeight="1" spans="1:14">
      <c r="A34" s="1754"/>
      <c r="B34" s="1754"/>
      <c r="C34" s="1757" t="s">
        <v>594</v>
      </c>
      <c r="D34" s="1439">
        <v>1340</v>
      </c>
      <c r="E34" s="1440">
        <v>8.6</v>
      </c>
      <c r="F34" s="1439">
        <v>1320</v>
      </c>
      <c r="G34" s="1440">
        <v>8.5</v>
      </c>
      <c r="H34" s="1439">
        <v>1440</v>
      </c>
      <c r="I34" s="1440">
        <v>9.1</v>
      </c>
      <c r="J34" s="1439">
        <v>1420</v>
      </c>
      <c r="K34" s="1440">
        <v>9</v>
      </c>
      <c r="L34" s="1753" t="s">
        <v>525</v>
      </c>
      <c r="M34" s="1726" t="s">
        <v>516</v>
      </c>
      <c r="N34" s="1727" t="s">
        <v>519</v>
      </c>
    </row>
    <row r="35" ht="33" customHeight="1" spans="1:14">
      <c r="A35" s="1754"/>
      <c r="B35" s="1754"/>
      <c r="C35" s="1757" t="s">
        <v>593</v>
      </c>
      <c r="D35" s="1439">
        <v>1361</v>
      </c>
      <c r="E35" s="1440">
        <v>8.7</v>
      </c>
      <c r="F35" s="1439">
        <v>1341</v>
      </c>
      <c r="G35" s="1440">
        <v>8.6</v>
      </c>
      <c r="H35" s="1439">
        <v>1461</v>
      </c>
      <c r="I35" s="1440">
        <v>9.2</v>
      </c>
      <c r="J35" s="1439">
        <v>1441</v>
      </c>
      <c r="K35" s="1440">
        <v>9.1</v>
      </c>
      <c r="L35" s="1753" t="s">
        <v>652</v>
      </c>
      <c r="M35" s="1726" t="s">
        <v>509</v>
      </c>
      <c r="N35" s="1727" t="s">
        <v>516</v>
      </c>
    </row>
    <row r="36" ht="33" customHeight="1" spans="1:14">
      <c r="A36" s="1754"/>
      <c r="B36" s="1754"/>
      <c r="C36" s="1756" t="s">
        <v>659</v>
      </c>
      <c r="D36" s="1439">
        <v>1354</v>
      </c>
      <c r="E36" s="1440">
        <v>8.6</v>
      </c>
      <c r="F36" s="1439">
        <v>1334</v>
      </c>
      <c r="G36" s="1440">
        <v>8.5</v>
      </c>
      <c r="H36" s="1439">
        <v>1454</v>
      </c>
      <c r="I36" s="1440">
        <v>9.1</v>
      </c>
      <c r="J36" s="1439">
        <v>1434</v>
      </c>
      <c r="K36" s="1440">
        <v>9</v>
      </c>
      <c r="L36" s="1753" t="s">
        <v>652</v>
      </c>
      <c r="M36" s="1726" t="s">
        <v>509</v>
      </c>
      <c r="N36" s="1727" t="s">
        <v>516</v>
      </c>
    </row>
    <row r="37" ht="33" customHeight="1" spans="1:14">
      <c r="A37" s="1754"/>
      <c r="B37" s="1754"/>
      <c r="C37" s="1756" t="s">
        <v>586</v>
      </c>
      <c r="D37" s="1439">
        <v>1306</v>
      </c>
      <c r="E37" s="1440">
        <v>8.4</v>
      </c>
      <c r="F37" s="1439">
        <v>1286</v>
      </c>
      <c r="G37" s="1440">
        <v>8.3</v>
      </c>
      <c r="H37" s="1439">
        <v>1406</v>
      </c>
      <c r="I37" s="1440">
        <v>8.9</v>
      </c>
      <c r="J37" s="1439">
        <v>1386</v>
      </c>
      <c r="K37" s="1440">
        <v>8.8</v>
      </c>
      <c r="L37" s="1753" t="s">
        <v>652</v>
      </c>
      <c r="M37" s="1726" t="s">
        <v>509</v>
      </c>
      <c r="N37" s="1727" t="s">
        <v>516</v>
      </c>
    </row>
    <row r="38" ht="33" customHeight="1" spans="1:14">
      <c r="A38" s="1754"/>
      <c r="B38" s="1754"/>
      <c r="C38" s="1756" t="s">
        <v>660</v>
      </c>
      <c r="D38" s="1439">
        <v>2020</v>
      </c>
      <c r="E38" s="1440">
        <v>11.6</v>
      </c>
      <c r="F38" s="1439">
        <v>2000</v>
      </c>
      <c r="G38" s="1440">
        <v>11.5</v>
      </c>
      <c r="H38" s="1439">
        <v>2120</v>
      </c>
      <c r="I38" s="1440">
        <v>12.1</v>
      </c>
      <c r="J38" s="1439">
        <v>2100</v>
      </c>
      <c r="K38" s="1440">
        <v>12</v>
      </c>
      <c r="L38" s="1753" t="s">
        <v>525</v>
      </c>
      <c r="M38" s="1726" t="s">
        <v>516</v>
      </c>
      <c r="N38" s="1727" t="s">
        <v>519</v>
      </c>
    </row>
    <row r="39" ht="33" customHeight="1" spans="1:14">
      <c r="A39" s="1754"/>
      <c r="B39" s="1754"/>
      <c r="C39" s="1756" t="s">
        <v>661</v>
      </c>
      <c r="D39" s="1439">
        <v>1884</v>
      </c>
      <c r="E39" s="1440">
        <v>11</v>
      </c>
      <c r="F39" s="1439">
        <v>1864</v>
      </c>
      <c r="G39" s="1440">
        <v>10.9</v>
      </c>
      <c r="H39" s="1439">
        <v>1984</v>
      </c>
      <c r="I39" s="1440">
        <v>11.5</v>
      </c>
      <c r="J39" s="1439">
        <v>1964</v>
      </c>
      <c r="K39" s="1440">
        <v>11.4</v>
      </c>
      <c r="L39" s="1753" t="s">
        <v>525</v>
      </c>
      <c r="M39" s="1726" t="s">
        <v>516</v>
      </c>
      <c r="N39" s="1727" t="s">
        <v>519</v>
      </c>
    </row>
    <row r="40" ht="33" customHeight="1" spans="1:14">
      <c r="A40" s="1754"/>
      <c r="B40" s="1754"/>
      <c r="C40" s="1756" t="s">
        <v>662</v>
      </c>
      <c r="D40" s="1439">
        <v>1952</v>
      </c>
      <c r="E40" s="1440">
        <v>11.3</v>
      </c>
      <c r="F40" s="1439">
        <v>1932</v>
      </c>
      <c r="G40" s="1440">
        <v>11.2</v>
      </c>
      <c r="H40" s="1439">
        <v>2052</v>
      </c>
      <c r="I40" s="1440">
        <v>11.8</v>
      </c>
      <c r="J40" s="1439">
        <v>2032</v>
      </c>
      <c r="K40" s="1440">
        <v>11.7</v>
      </c>
      <c r="L40" s="1753" t="s">
        <v>525</v>
      </c>
      <c r="M40" s="1726" t="s">
        <v>516</v>
      </c>
      <c r="N40" s="1727" t="s">
        <v>519</v>
      </c>
    </row>
    <row r="41" ht="33" customHeight="1" spans="1:14">
      <c r="A41" s="1754"/>
      <c r="B41" s="1754"/>
      <c r="C41" s="1756" t="s">
        <v>514</v>
      </c>
      <c r="D41" s="1439">
        <v>1510</v>
      </c>
      <c r="E41" s="1440">
        <v>9.3</v>
      </c>
      <c r="F41" s="1439">
        <v>1490</v>
      </c>
      <c r="G41" s="1440">
        <v>9.2</v>
      </c>
      <c r="H41" s="1439">
        <v>1610</v>
      </c>
      <c r="I41" s="1440">
        <v>9.8</v>
      </c>
      <c r="J41" s="1439">
        <v>1590</v>
      </c>
      <c r="K41" s="1440">
        <v>9.7</v>
      </c>
      <c r="L41" s="1753" t="s">
        <v>652</v>
      </c>
      <c r="M41" s="1726" t="s">
        <v>509</v>
      </c>
      <c r="N41" s="1727" t="s">
        <v>516</v>
      </c>
    </row>
    <row r="42" ht="33" customHeight="1" spans="1:14">
      <c r="A42" s="1754"/>
      <c r="B42" s="1754"/>
      <c r="C42" s="1758" t="s">
        <v>663</v>
      </c>
      <c r="D42" s="1439">
        <v>1782</v>
      </c>
      <c r="E42" s="1440">
        <v>10.5</v>
      </c>
      <c r="F42" s="1439">
        <v>1762</v>
      </c>
      <c r="G42" s="1440">
        <v>10.4</v>
      </c>
      <c r="H42" s="1439">
        <v>1882</v>
      </c>
      <c r="I42" s="1440">
        <v>11</v>
      </c>
      <c r="J42" s="1439">
        <v>1862</v>
      </c>
      <c r="K42" s="1440">
        <v>10.9</v>
      </c>
      <c r="L42" s="1753" t="s">
        <v>525</v>
      </c>
      <c r="M42" s="1726" t="s">
        <v>516</v>
      </c>
      <c r="N42" s="1727" t="s">
        <v>519</v>
      </c>
    </row>
    <row r="43" ht="33" customHeight="1" spans="1:14">
      <c r="A43" s="1754"/>
      <c r="B43" s="1754"/>
      <c r="C43" s="1757" t="s">
        <v>664</v>
      </c>
      <c r="D43" s="1439">
        <v>1544</v>
      </c>
      <c r="E43" s="1440">
        <v>9.5</v>
      </c>
      <c r="F43" s="1439">
        <v>1524</v>
      </c>
      <c r="G43" s="1440">
        <v>9.4</v>
      </c>
      <c r="H43" s="1439">
        <v>1644</v>
      </c>
      <c r="I43" s="1440">
        <v>10</v>
      </c>
      <c r="J43" s="1439">
        <v>1624</v>
      </c>
      <c r="K43" s="1440">
        <v>9.9</v>
      </c>
      <c r="L43" s="1753" t="s">
        <v>525</v>
      </c>
      <c r="M43" s="1726" t="s">
        <v>516</v>
      </c>
      <c r="N43" s="1727" t="s">
        <v>519</v>
      </c>
    </row>
    <row r="44" ht="33" customHeight="1" spans="1:14">
      <c r="A44" s="1754"/>
      <c r="B44" s="1754"/>
      <c r="C44" s="1759" t="s">
        <v>665</v>
      </c>
      <c r="D44" s="1439">
        <v>1612</v>
      </c>
      <c r="E44" s="1440">
        <v>9.8</v>
      </c>
      <c r="F44" s="1439">
        <v>1592</v>
      </c>
      <c r="G44" s="1440">
        <v>9.7</v>
      </c>
      <c r="H44" s="1439">
        <v>1712</v>
      </c>
      <c r="I44" s="1440">
        <v>10.3</v>
      </c>
      <c r="J44" s="1439">
        <v>1692</v>
      </c>
      <c r="K44" s="1440">
        <v>10.2</v>
      </c>
      <c r="L44" s="1753" t="s">
        <v>570</v>
      </c>
      <c r="M44" s="1726" t="s">
        <v>539</v>
      </c>
      <c r="N44" s="1727" t="s">
        <v>580</v>
      </c>
    </row>
    <row r="45" ht="33" customHeight="1" spans="1:14">
      <c r="A45" s="1754"/>
      <c r="B45" s="1754"/>
      <c r="C45" s="1756" t="s">
        <v>666</v>
      </c>
      <c r="D45" s="1439">
        <v>1544</v>
      </c>
      <c r="E45" s="1440">
        <v>9.5</v>
      </c>
      <c r="F45" s="1439">
        <v>1524</v>
      </c>
      <c r="G45" s="1440">
        <v>9.4</v>
      </c>
      <c r="H45" s="1439">
        <v>1644</v>
      </c>
      <c r="I45" s="1440">
        <v>10</v>
      </c>
      <c r="J45" s="1439">
        <v>1624</v>
      </c>
      <c r="K45" s="1440">
        <v>9.9</v>
      </c>
      <c r="L45" s="1753" t="s">
        <v>667</v>
      </c>
      <c r="M45" s="1726" t="s">
        <v>519</v>
      </c>
      <c r="N45" s="1729" t="s">
        <v>539</v>
      </c>
    </row>
    <row r="46" ht="33" customHeight="1" spans="1:14">
      <c r="A46" s="1754"/>
      <c r="B46" s="1754"/>
      <c r="C46" s="1756" t="s">
        <v>598</v>
      </c>
      <c r="D46" s="1439">
        <v>1680</v>
      </c>
      <c r="E46" s="1440">
        <v>10.1</v>
      </c>
      <c r="F46" s="1439">
        <v>1660</v>
      </c>
      <c r="G46" s="1440">
        <v>10</v>
      </c>
      <c r="H46" s="1439">
        <v>1780</v>
      </c>
      <c r="I46" s="1440">
        <v>10.6</v>
      </c>
      <c r="J46" s="1439">
        <v>1760</v>
      </c>
      <c r="K46" s="1440">
        <v>10.5</v>
      </c>
      <c r="L46" s="1753" t="s">
        <v>525</v>
      </c>
      <c r="M46" s="1726" t="s">
        <v>516</v>
      </c>
      <c r="N46" s="1727" t="s">
        <v>519</v>
      </c>
    </row>
    <row r="47" ht="33" customHeight="1" spans="1:14">
      <c r="A47" s="1754"/>
      <c r="B47" s="1754"/>
      <c r="C47" s="1756" t="s">
        <v>608</v>
      </c>
      <c r="D47" s="1439">
        <v>1680</v>
      </c>
      <c r="E47" s="1440">
        <v>10.1</v>
      </c>
      <c r="F47" s="1439">
        <v>1660</v>
      </c>
      <c r="G47" s="1440">
        <v>10</v>
      </c>
      <c r="H47" s="1439">
        <v>1780</v>
      </c>
      <c r="I47" s="1440">
        <v>10.6</v>
      </c>
      <c r="J47" s="1439">
        <v>1760</v>
      </c>
      <c r="K47" s="1440">
        <v>10.5</v>
      </c>
      <c r="L47" s="1753" t="s">
        <v>652</v>
      </c>
      <c r="M47" s="1726" t="s">
        <v>509</v>
      </c>
      <c r="N47" s="1727" t="s">
        <v>516</v>
      </c>
    </row>
    <row r="48" ht="33" customHeight="1" spans="1:14">
      <c r="A48" s="1754"/>
      <c r="B48" s="1754"/>
      <c r="C48" s="1756" t="s">
        <v>668</v>
      </c>
      <c r="D48" s="1439">
        <v>1544</v>
      </c>
      <c r="E48" s="1440">
        <v>9.5</v>
      </c>
      <c r="F48" s="1439">
        <v>1524</v>
      </c>
      <c r="G48" s="1440">
        <v>9.4</v>
      </c>
      <c r="H48" s="1439">
        <v>1644</v>
      </c>
      <c r="I48" s="1440">
        <v>10</v>
      </c>
      <c r="J48" s="1439">
        <v>1624</v>
      </c>
      <c r="K48" s="1440">
        <v>9.9</v>
      </c>
      <c r="L48" s="1753" t="s">
        <v>652</v>
      </c>
      <c r="M48" s="1726" t="s">
        <v>509</v>
      </c>
      <c r="N48" s="1727" t="s">
        <v>516</v>
      </c>
    </row>
    <row r="49" ht="33" customHeight="1" spans="1:14">
      <c r="A49" s="1754"/>
      <c r="B49" s="1754"/>
      <c r="C49" s="1758" t="s">
        <v>607</v>
      </c>
      <c r="D49" s="1439">
        <v>1680</v>
      </c>
      <c r="E49" s="1440">
        <v>10.1</v>
      </c>
      <c r="F49" s="1439">
        <v>1660</v>
      </c>
      <c r="G49" s="1440">
        <v>10</v>
      </c>
      <c r="H49" s="1439">
        <v>1780</v>
      </c>
      <c r="I49" s="1440">
        <v>10.6</v>
      </c>
      <c r="J49" s="1439">
        <v>1760</v>
      </c>
      <c r="K49" s="1440">
        <v>10.5</v>
      </c>
      <c r="L49" s="1753" t="s">
        <v>667</v>
      </c>
      <c r="M49" s="1726" t="s">
        <v>519</v>
      </c>
      <c r="N49" s="1727" t="s">
        <v>539</v>
      </c>
    </row>
    <row r="50" ht="33" customHeight="1" spans="1:14">
      <c r="A50" s="1754"/>
      <c r="B50" s="1754"/>
      <c r="C50" s="1756" t="s">
        <v>669</v>
      </c>
      <c r="D50" s="1439">
        <v>1544</v>
      </c>
      <c r="E50" s="1440">
        <v>9.5</v>
      </c>
      <c r="F50" s="1439">
        <v>1524</v>
      </c>
      <c r="G50" s="1440">
        <v>9.4</v>
      </c>
      <c r="H50" s="1439">
        <v>1644</v>
      </c>
      <c r="I50" s="1440">
        <v>10</v>
      </c>
      <c r="J50" s="1439">
        <v>1624</v>
      </c>
      <c r="K50" s="1440">
        <v>9.9</v>
      </c>
      <c r="L50" s="1753" t="s">
        <v>667</v>
      </c>
      <c r="M50" s="1726" t="s">
        <v>519</v>
      </c>
      <c r="N50" s="1727" t="s">
        <v>539</v>
      </c>
    </row>
    <row r="51" ht="33" customHeight="1" spans="1:14">
      <c r="A51" s="1754"/>
      <c r="B51" s="1754"/>
      <c r="C51" s="1756" t="s">
        <v>600</v>
      </c>
      <c r="D51" s="1439">
        <v>1680</v>
      </c>
      <c r="E51" s="1440">
        <v>10.1</v>
      </c>
      <c r="F51" s="1439">
        <v>1660</v>
      </c>
      <c r="G51" s="1440">
        <v>10</v>
      </c>
      <c r="H51" s="1439">
        <v>1780</v>
      </c>
      <c r="I51" s="1440">
        <v>10.6</v>
      </c>
      <c r="J51" s="1439">
        <v>1760</v>
      </c>
      <c r="K51" s="1440">
        <v>10.5</v>
      </c>
      <c r="L51" s="1753" t="s">
        <v>667</v>
      </c>
      <c r="M51" s="1726" t="s">
        <v>519</v>
      </c>
      <c r="N51" s="1727" t="s">
        <v>539</v>
      </c>
    </row>
    <row r="52" ht="33" customHeight="1" spans="1:14">
      <c r="A52" s="1754"/>
      <c r="B52" s="1754"/>
      <c r="C52" s="1756" t="s">
        <v>670</v>
      </c>
      <c r="D52" s="1439">
        <v>1544</v>
      </c>
      <c r="E52" s="1440">
        <v>9.5</v>
      </c>
      <c r="F52" s="1439">
        <v>1524</v>
      </c>
      <c r="G52" s="1440">
        <v>9.4</v>
      </c>
      <c r="H52" s="1439">
        <v>1644</v>
      </c>
      <c r="I52" s="1440">
        <v>10</v>
      </c>
      <c r="J52" s="1439">
        <v>1624</v>
      </c>
      <c r="K52" s="1440">
        <v>9.9</v>
      </c>
      <c r="L52" s="1753" t="s">
        <v>667</v>
      </c>
      <c r="M52" s="1726" t="s">
        <v>519</v>
      </c>
      <c r="N52" s="1727" t="s">
        <v>539</v>
      </c>
    </row>
    <row r="53" ht="33" customHeight="1" spans="1:14">
      <c r="A53" s="1754"/>
      <c r="B53" s="1754"/>
      <c r="C53" s="1756" t="s">
        <v>605</v>
      </c>
      <c r="D53" s="1439">
        <v>1748</v>
      </c>
      <c r="E53" s="1440">
        <v>10.4</v>
      </c>
      <c r="F53" s="1439">
        <v>1728</v>
      </c>
      <c r="G53" s="1440">
        <v>10.3</v>
      </c>
      <c r="H53" s="1439">
        <v>1848</v>
      </c>
      <c r="I53" s="1440">
        <v>10.9</v>
      </c>
      <c r="J53" s="1439">
        <v>1828</v>
      </c>
      <c r="K53" s="1440">
        <v>10.8</v>
      </c>
      <c r="L53" s="1753" t="s">
        <v>667</v>
      </c>
      <c r="M53" s="1726" t="s">
        <v>519</v>
      </c>
      <c r="N53" s="1727" t="s">
        <v>539</v>
      </c>
    </row>
    <row r="54" ht="33" customHeight="1" spans="1:14">
      <c r="A54" s="1754"/>
      <c r="B54" s="1754"/>
      <c r="C54" s="1756" t="s">
        <v>606</v>
      </c>
      <c r="D54" s="1439">
        <v>1884</v>
      </c>
      <c r="E54" s="1440">
        <v>11</v>
      </c>
      <c r="F54" s="1439">
        <v>1864</v>
      </c>
      <c r="G54" s="1440">
        <v>10.9</v>
      </c>
      <c r="H54" s="1439">
        <v>1984</v>
      </c>
      <c r="I54" s="1440">
        <v>11.5</v>
      </c>
      <c r="J54" s="1439">
        <v>1964</v>
      </c>
      <c r="K54" s="1440">
        <v>11.4</v>
      </c>
      <c r="L54" s="1753" t="s">
        <v>667</v>
      </c>
      <c r="M54" s="1726" t="s">
        <v>519</v>
      </c>
      <c r="N54" s="1727" t="s">
        <v>539</v>
      </c>
    </row>
    <row r="55" ht="33" customHeight="1" spans="1:14">
      <c r="A55" s="1754"/>
      <c r="B55" s="1754"/>
      <c r="C55" s="1756" t="s">
        <v>671</v>
      </c>
      <c r="D55" s="1439">
        <v>1646</v>
      </c>
      <c r="E55" s="1440">
        <v>9.9</v>
      </c>
      <c r="F55" s="1439">
        <v>1626</v>
      </c>
      <c r="G55" s="1440">
        <v>9.8</v>
      </c>
      <c r="H55" s="1439">
        <v>1746</v>
      </c>
      <c r="I55" s="1440">
        <v>10.4</v>
      </c>
      <c r="J55" s="1439">
        <v>1726</v>
      </c>
      <c r="K55" s="1440">
        <v>10.3</v>
      </c>
      <c r="L55" s="1753" t="s">
        <v>667</v>
      </c>
      <c r="M55" s="1726" t="s">
        <v>519</v>
      </c>
      <c r="N55" s="1727" t="s">
        <v>539</v>
      </c>
    </row>
    <row r="56" ht="33" customHeight="1" spans="1:14">
      <c r="A56" s="1754"/>
      <c r="B56" s="1754"/>
      <c r="C56" s="1756" t="s">
        <v>672</v>
      </c>
      <c r="D56" s="1439">
        <v>1544</v>
      </c>
      <c r="E56" s="1440">
        <v>9.5</v>
      </c>
      <c r="F56" s="1439">
        <v>1524</v>
      </c>
      <c r="G56" s="1440">
        <v>9.4</v>
      </c>
      <c r="H56" s="1439">
        <v>1644</v>
      </c>
      <c r="I56" s="1440">
        <v>10</v>
      </c>
      <c r="J56" s="1439">
        <v>1624</v>
      </c>
      <c r="K56" s="1440">
        <v>9.9</v>
      </c>
      <c r="L56" s="1753" t="s">
        <v>570</v>
      </c>
      <c r="M56" s="1726" t="s">
        <v>539</v>
      </c>
      <c r="N56" s="1727" t="s">
        <v>580</v>
      </c>
    </row>
    <row r="57" ht="33" customHeight="1" spans="1:14">
      <c r="A57" s="1754"/>
      <c r="B57" s="1754"/>
      <c r="C57" s="1756" t="s">
        <v>673</v>
      </c>
      <c r="D57" s="1439">
        <v>1544</v>
      </c>
      <c r="E57" s="1440">
        <v>9.5</v>
      </c>
      <c r="F57" s="1439">
        <v>1524</v>
      </c>
      <c r="G57" s="1440">
        <v>9.4</v>
      </c>
      <c r="H57" s="1439">
        <v>1644</v>
      </c>
      <c r="I57" s="1440">
        <v>10</v>
      </c>
      <c r="J57" s="1439">
        <v>1624</v>
      </c>
      <c r="K57" s="1440">
        <v>9.9</v>
      </c>
      <c r="L57" s="1753" t="s">
        <v>667</v>
      </c>
      <c r="M57" s="1726" t="s">
        <v>519</v>
      </c>
      <c r="N57" s="1727" t="s">
        <v>539</v>
      </c>
    </row>
    <row r="58" ht="33" customHeight="1" spans="1:14">
      <c r="A58" s="1754"/>
      <c r="B58" s="1754"/>
      <c r="C58" s="1756" t="s">
        <v>674</v>
      </c>
      <c r="D58" s="1439">
        <v>1884</v>
      </c>
      <c r="E58" s="1440">
        <v>11</v>
      </c>
      <c r="F58" s="1439">
        <v>1864</v>
      </c>
      <c r="G58" s="1440">
        <v>10.9</v>
      </c>
      <c r="H58" s="1439">
        <v>1984</v>
      </c>
      <c r="I58" s="1440">
        <v>11.5</v>
      </c>
      <c r="J58" s="1439">
        <v>1964</v>
      </c>
      <c r="K58" s="1440">
        <v>11.4</v>
      </c>
      <c r="L58" s="1753" t="s">
        <v>525</v>
      </c>
      <c r="M58" s="1726" t="s">
        <v>516</v>
      </c>
      <c r="N58" s="1727" t="s">
        <v>519</v>
      </c>
    </row>
    <row r="59" ht="33" customHeight="1" spans="1:14">
      <c r="A59" s="1754"/>
      <c r="B59" s="1754"/>
      <c r="C59" s="1758" t="s">
        <v>551</v>
      </c>
      <c r="D59" s="1439">
        <v>1952</v>
      </c>
      <c r="E59" s="1440">
        <v>11.3</v>
      </c>
      <c r="F59" s="1439">
        <v>1932</v>
      </c>
      <c r="G59" s="1440">
        <v>11.2</v>
      </c>
      <c r="H59" s="1439">
        <v>2052</v>
      </c>
      <c r="I59" s="1440">
        <v>11.8</v>
      </c>
      <c r="J59" s="1439">
        <v>2032</v>
      </c>
      <c r="K59" s="1440">
        <v>11.7</v>
      </c>
      <c r="L59" s="1753" t="s">
        <v>525</v>
      </c>
      <c r="M59" s="1726" t="s">
        <v>516</v>
      </c>
      <c r="N59" s="1729" t="s">
        <v>519</v>
      </c>
    </row>
    <row r="60" ht="33" customHeight="1" spans="1:14">
      <c r="A60" s="1754"/>
      <c r="B60" s="1754"/>
      <c r="C60" s="1758" t="s">
        <v>568</v>
      </c>
      <c r="D60" s="1439">
        <v>1952</v>
      </c>
      <c r="E60" s="1440">
        <v>11.3</v>
      </c>
      <c r="F60" s="1439">
        <v>1932</v>
      </c>
      <c r="G60" s="1440">
        <v>11.2</v>
      </c>
      <c r="H60" s="1439">
        <v>2052</v>
      </c>
      <c r="I60" s="1440">
        <v>11.8</v>
      </c>
      <c r="J60" s="1439">
        <v>2032</v>
      </c>
      <c r="K60" s="1440">
        <v>11.7</v>
      </c>
      <c r="L60" s="1753" t="s">
        <v>667</v>
      </c>
      <c r="M60" s="1726" t="s">
        <v>519</v>
      </c>
      <c r="N60" s="1729" t="s">
        <v>539</v>
      </c>
    </row>
    <row r="61" ht="33" customHeight="1" spans="1:14">
      <c r="A61" s="1754"/>
      <c r="B61" s="1754"/>
      <c r="C61" s="1758" t="s">
        <v>563</v>
      </c>
      <c r="D61" s="1439">
        <v>1952</v>
      </c>
      <c r="E61" s="1440">
        <v>11.3</v>
      </c>
      <c r="F61" s="1439">
        <v>1932</v>
      </c>
      <c r="G61" s="1440">
        <v>11.2</v>
      </c>
      <c r="H61" s="1439">
        <v>2052</v>
      </c>
      <c r="I61" s="1440">
        <v>11.8</v>
      </c>
      <c r="J61" s="1439">
        <v>2032</v>
      </c>
      <c r="K61" s="1440">
        <v>11.7</v>
      </c>
      <c r="L61" s="1753" t="s">
        <v>525</v>
      </c>
      <c r="M61" s="1726" t="s">
        <v>516</v>
      </c>
      <c r="N61" s="1729" t="s">
        <v>519</v>
      </c>
    </row>
    <row r="62" ht="33" customHeight="1" spans="1:14">
      <c r="A62" s="1754"/>
      <c r="B62" s="1754"/>
      <c r="C62" s="1758" t="s">
        <v>545</v>
      </c>
      <c r="D62" s="1439">
        <v>1952</v>
      </c>
      <c r="E62" s="1440">
        <v>11.3</v>
      </c>
      <c r="F62" s="1439">
        <v>1932</v>
      </c>
      <c r="G62" s="1440">
        <v>11.2</v>
      </c>
      <c r="H62" s="1439">
        <v>2052</v>
      </c>
      <c r="I62" s="1440">
        <v>11.8</v>
      </c>
      <c r="J62" s="1439">
        <v>2032</v>
      </c>
      <c r="K62" s="1440">
        <v>11.7</v>
      </c>
      <c r="L62" s="1753" t="s">
        <v>652</v>
      </c>
      <c r="M62" s="1726" t="s">
        <v>509</v>
      </c>
      <c r="N62" s="1729" t="s">
        <v>516</v>
      </c>
    </row>
    <row r="63" ht="33" customHeight="1" spans="1:14">
      <c r="A63" s="1754"/>
      <c r="B63" s="1754"/>
      <c r="C63" s="1758" t="s">
        <v>559</v>
      </c>
      <c r="D63" s="1439">
        <v>1986</v>
      </c>
      <c r="E63" s="1440">
        <v>11.4</v>
      </c>
      <c r="F63" s="1439">
        <v>1966</v>
      </c>
      <c r="G63" s="1440">
        <v>11.3</v>
      </c>
      <c r="H63" s="1439">
        <v>2086</v>
      </c>
      <c r="I63" s="1440">
        <v>11.9</v>
      </c>
      <c r="J63" s="1439">
        <v>2066</v>
      </c>
      <c r="K63" s="1440">
        <v>11.8</v>
      </c>
      <c r="L63" s="1753" t="s">
        <v>667</v>
      </c>
      <c r="M63" s="1726" t="s">
        <v>519</v>
      </c>
      <c r="N63" s="1729" t="s">
        <v>539</v>
      </c>
    </row>
    <row r="64" ht="33" customHeight="1" spans="1:14">
      <c r="A64" s="1754"/>
      <c r="B64" s="1754"/>
      <c r="C64" s="1758" t="s">
        <v>567</v>
      </c>
      <c r="D64" s="1439">
        <v>1952</v>
      </c>
      <c r="E64" s="1440">
        <v>11.3</v>
      </c>
      <c r="F64" s="1439">
        <v>1932</v>
      </c>
      <c r="G64" s="1440">
        <v>11.2</v>
      </c>
      <c r="H64" s="1439">
        <v>2052</v>
      </c>
      <c r="I64" s="1440">
        <v>11.8</v>
      </c>
      <c r="J64" s="1439">
        <v>2032</v>
      </c>
      <c r="K64" s="1440">
        <v>11.7</v>
      </c>
      <c r="L64" s="1753" t="s">
        <v>667</v>
      </c>
      <c r="M64" s="1726" t="s">
        <v>519</v>
      </c>
      <c r="N64" s="1729" t="s">
        <v>539</v>
      </c>
    </row>
    <row r="65" ht="33" customHeight="1" spans="1:14">
      <c r="A65" s="1754"/>
      <c r="B65" s="1754"/>
      <c r="C65" s="1758" t="s">
        <v>675</v>
      </c>
      <c r="D65" s="1439">
        <v>1952</v>
      </c>
      <c r="E65" s="1440">
        <v>11.3</v>
      </c>
      <c r="F65" s="1439">
        <v>1932</v>
      </c>
      <c r="G65" s="1440">
        <v>11.2</v>
      </c>
      <c r="H65" s="1439">
        <v>2052</v>
      </c>
      <c r="I65" s="1440">
        <v>11.8</v>
      </c>
      <c r="J65" s="1439">
        <v>2032</v>
      </c>
      <c r="K65" s="1440">
        <v>11.7</v>
      </c>
      <c r="L65" s="1753" t="s">
        <v>572</v>
      </c>
      <c r="M65" s="1726" t="s">
        <v>580</v>
      </c>
      <c r="N65" s="1729" t="s">
        <v>535</v>
      </c>
    </row>
    <row r="66" ht="33" customHeight="1" spans="1:14">
      <c r="A66" s="1754"/>
      <c r="B66" s="1754"/>
      <c r="C66" s="1756" t="s">
        <v>565</v>
      </c>
      <c r="D66" s="1439">
        <v>1952</v>
      </c>
      <c r="E66" s="1440">
        <v>11.3</v>
      </c>
      <c r="F66" s="1439">
        <v>1932</v>
      </c>
      <c r="G66" s="1440">
        <v>11.2</v>
      </c>
      <c r="H66" s="1439">
        <v>2052</v>
      </c>
      <c r="I66" s="1440">
        <v>11.8</v>
      </c>
      <c r="J66" s="1439">
        <v>2032</v>
      </c>
      <c r="K66" s="1440">
        <v>11.7</v>
      </c>
      <c r="L66" s="1753" t="s">
        <v>525</v>
      </c>
      <c r="M66" s="1726" t="s">
        <v>516</v>
      </c>
      <c r="N66" s="1727" t="s">
        <v>519</v>
      </c>
    </row>
    <row r="67" ht="33" customHeight="1" spans="1:14">
      <c r="A67" s="1754"/>
      <c r="B67" s="1754"/>
      <c r="C67" s="1758" t="s">
        <v>557</v>
      </c>
      <c r="D67" s="1439">
        <v>1952</v>
      </c>
      <c r="E67" s="1440">
        <v>11.3</v>
      </c>
      <c r="F67" s="1439">
        <v>1932</v>
      </c>
      <c r="G67" s="1440">
        <v>11.2</v>
      </c>
      <c r="H67" s="1439">
        <v>2052</v>
      </c>
      <c r="I67" s="1440">
        <v>11.8</v>
      </c>
      <c r="J67" s="1439">
        <v>2032</v>
      </c>
      <c r="K67" s="1440">
        <v>11.7</v>
      </c>
      <c r="L67" s="1753" t="s">
        <v>572</v>
      </c>
      <c r="M67" s="1726" t="s">
        <v>580</v>
      </c>
      <c r="N67" s="1729" t="s">
        <v>535</v>
      </c>
    </row>
    <row r="68" ht="33" customHeight="1" spans="1:14">
      <c r="A68" s="1754"/>
      <c r="B68" s="1754"/>
      <c r="C68" s="1758" t="s">
        <v>556</v>
      </c>
      <c r="D68" s="1439">
        <v>1952</v>
      </c>
      <c r="E68" s="1440">
        <v>11.3</v>
      </c>
      <c r="F68" s="1439">
        <v>1932</v>
      </c>
      <c r="G68" s="1440">
        <v>11.2</v>
      </c>
      <c r="H68" s="1439">
        <v>2052</v>
      </c>
      <c r="I68" s="1440">
        <v>11.8</v>
      </c>
      <c r="J68" s="1439">
        <v>2032</v>
      </c>
      <c r="K68" s="1440">
        <v>11.7</v>
      </c>
      <c r="L68" s="1753" t="s">
        <v>667</v>
      </c>
      <c r="M68" s="1726" t="s">
        <v>519</v>
      </c>
      <c r="N68" s="1729" t="s">
        <v>539</v>
      </c>
    </row>
    <row r="69" ht="33" customHeight="1" spans="1:14">
      <c r="A69" s="1754"/>
      <c r="B69" s="1754"/>
      <c r="C69" s="1758" t="s">
        <v>562</v>
      </c>
      <c r="D69" s="1439">
        <v>1986</v>
      </c>
      <c r="E69" s="1440">
        <v>11.4</v>
      </c>
      <c r="F69" s="1439">
        <v>1966</v>
      </c>
      <c r="G69" s="1440">
        <v>11.3</v>
      </c>
      <c r="H69" s="1439">
        <v>2086</v>
      </c>
      <c r="I69" s="1440">
        <v>11.9</v>
      </c>
      <c r="J69" s="1439">
        <v>2066</v>
      </c>
      <c r="K69" s="1440">
        <v>11.8</v>
      </c>
      <c r="L69" s="1753" t="s">
        <v>667</v>
      </c>
      <c r="M69" s="1726" t="s">
        <v>519</v>
      </c>
      <c r="N69" s="1729" t="s">
        <v>539</v>
      </c>
    </row>
    <row r="70" ht="33" customHeight="1" spans="1:14">
      <c r="A70" s="1754"/>
      <c r="B70" s="1754"/>
      <c r="C70" s="1758" t="s">
        <v>676</v>
      </c>
      <c r="D70" s="1439">
        <v>1986</v>
      </c>
      <c r="E70" s="1440">
        <v>11.4</v>
      </c>
      <c r="F70" s="1439">
        <v>1966</v>
      </c>
      <c r="G70" s="1440">
        <v>11.3</v>
      </c>
      <c r="H70" s="1439">
        <v>2086</v>
      </c>
      <c r="I70" s="1440">
        <v>11.9</v>
      </c>
      <c r="J70" s="1439">
        <v>2066</v>
      </c>
      <c r="K70" s="1440">
        <v>11.8</v>
      </c>
      <c r="L70" s="1753" t="s">
        <v>667</v>
      </c>
      <c r="M70" s="1726" t="s">
        <v>519</v>
      </c>
      <c r="N70" s="1729" t="s">
        <v>539</v>
      </c>
    </row>
    <row r="71" ht="33" customHeight="1" spans="1:14">
      <c r="A71" s="1754"/>
      <c r="B71" s="1754"/>
      <c r="C71" s="1758" t="s">
        <v>677</v>
      </c>
      <c r="D71" s="1439">
        <v>1952</v>
      </c>
      <c r="E71" s="1440">
        <v>11.3</v>
      </c>
      <c r="F71" s="1439">
        <v>1932</v>
      </c>
      <c r="G71" s="1440">
        <v>11.2</v>
      </c>
      <c r="H71" s="1439">
        <v>2052</v>
      </c>
      <c r="I71" s="1440">
        <v>11.8</v>
      </c>
      <c r="J71" s="1439">
        <v>2032</v>
      </c>
      <c r="K71" s="1440">
        <v>11.7</v>
      </c>
      <c r="L71" s="1753" t="s">
        <v>572</v>
      </c>
      <c r="M71" s="1726" t="s">
        <v>580</v>
      </c>
      <c r="N71" s="1729" t="s">
        <v>535</v>
      </c>
    </row>
    <row r="72" ht="33" customHeight="1" spans="1:14">
      <c r="A72" s="1754"/>
      <c r="B72" s="1754"/>
      <c r="C72" s="1758" t="s">
        <v>566</v>
      </c>
      <c r="D72" s="1439">
        <v>1952</v>
      </c>
      <c r="E72" s="1440">
        <v>11.3</v>
      </c>
      <c r="F72" s="1439">
        <v>1932</v>
      </c>
      <c r="G72" s="1440">
        <v>11.2</v>
      </c>
      <c r="H72" s="1439">
        <v>2052</v>
      </c>
      <c r="I72" s="1440">
        <v>11.8</v>
      </c>
      <c r="J72" s="1439">
        <v>2032</v>
      </c>
      <c r="K72" s="1440">
        <v>11.7</v>
      </c>
      <c r="L72" s="1753" t="s">
        <v>572</v>
      </c>
      <c r="M72" s="1726" t="s">
        <v>580</v>
      </c>
      <c r="N72" s="1729" t="s">
        <v>535</v>
      </c>
    </row>
    <row r="73" ht="33" customHeight="1" spans="1:14">
      <c r="A73" s="1754"/>
      <c r="B73" s="1754"/>
      <c r="C73" s="1758" t="s">
        <v>678</v>
      </c>
      <c r="D73" s="1439">
        <v>1952</v>
      </c>
      <c r="E73" s="1440">
        <v>11.3</v>
      </c>
      <c r="F73" s="1439">
        <v>1932</v>
      </c>
      <c r="G73" s="1440">
        <v>11.2</v>
      </c>
      <c r="H73" s="1439">
        <v>2052</v>
      </c>
      <c r="I73" s="1440">
        <v>11.8</v>
      </c>
      <c r="J73" s="1439">
        <v>2032</v>
      </c>
      <c r="K73" s="1440">
        <v>11.7</v>
      </c>
      <c r="L73" s="1753" t="s">
        <v>667</v>
      </c>
      <c r="M73" s="1726" t="s">
        <v>519</v>
      </c>
      <c r="N73" s="1729" t="s">
        <v>539</v>
      </c>
    </row>
    <row r="74" ht="33" customHeight="1" spans="1:14">
      <c r="A74" s="1754"/>
      <c r="B74" s="1754"/>
      <c r="C74" s="1760" t="s">
        <v>679</v>
      </c>
      <c r="D74" s="1439">
        <v>1952</v>
      </c>
      <c r="E74" s="1440">
        <v>11.3</v>
      </c>
      <c r="F74" s="1439">
        <v>1932</v>
      </c>
      <c r="G74" s="1440">
        <v>11.2</v>
      </c>
      <c r="H74" s="1439">
        <v>2052</v>
      </c>
      <c r="I74" s="1440">
        <v>11.8</v>
      </c>
      <c r="J74" s="1439">
        <v>2032</v>
      </c>
      <c r="K74" s="1440">
        <v>11.7</v>
      </c>
      <c r="L74" s="1753" t="s">
        <v>667</v>
      </c>
      <c r="M74" s="1726" t="s">
        <v>519</v>
      </c>
      <c r="N74" s="1729" t="s">
        <v>539</v>
      </c>
    </row>
    <row r="75" ht="33" customHeight="1" spans="1:14">
      <c r="A75" s="1754"/>
      <c r="B75" s="1754"/>
      <c r="C75" s="1758" t="s">
        <v>561</v>
      </c>
      <c r="D75" s="1439">
        <v>1986</v>
      </c>
      <c r="E75" s="1440">
        <v>11.4</v>
      </c>
      <c r="F75" s="1439">
        <v>1966</v>
      </c>
      <c r="G75" s="1440">
        <v>11.3</v>
      </c>
      <c r="H75" s="1439">
        <v>2086</v>
      </c>
      <c r="I75" s="1440">
        <v>11.9</v>
      </c>
      <c r="J75" s="1439">
        <v>2066</v>
      </c>
      <c r="K75" s="1440">
        <v>11.8</v>
      </c>
      <c r="L75" s="1753" t="s">
        <v>667</v>
      </c>
      <c r="M75" s="1726" t="s">
        <v>519</v>
      </c>
      <c r="N75" s="1729" t="s">
        <v>539</v>
      </c>
    </row>
    <row r="76" ht="33" customHeight="1" spans="1:14">
      <c r="A76" s="1754"/>
      <c r="B76" s="1754"/>
      <c r="C76" s="1758" t="s">
        <v>558</v>
      </c>
      <c r="D76" s="1439">
        <v>1986</v>
      </c>
      <c r="E76" s="1440">
        <v>11.4</v>
      </c>
      <c r="F76" s="1439">
        <v>1966</v>
      </c>
      <c r="G76" s="1440">
        <v>11.3</v>
      </c>
      <c r="H76" s="1439">
        <v>2086</v>
      </c>
      <c r="I76" s="1440">
        <v>11.9</v>
      </c>
      <c r="J76" s="1439">
        <v>2066</v>
      </c>
      <c r="K76" s="1440">
        <v>11.8</v>
      </c>
      <c r="L76" s="1753" t="s">
        <v>570</v>
      </c>
      <c r="M76" s="1726" t="s">
        <v>539</v>
      </c>
      <c r="N76" s="1729" t="s">
        <v>580</v>
      </c>
    </row>
    <row r="77" ht="33" customHeight="1" spans="1:14">
      <c r="A77" s="1754"/>
      <c r="B77" s="1754"/>
      <c r="C77" s="1758" t="s">
        <v>616</v>
      </c>
      <c r="D77" s="1439">
        <v>1986</v>
      </c>
      <c r="E77" s="1440">
        <v>11.4</v>
      </c>
      <c r="F77" s="1439">
        <v>1966</v>
      </c>
      <c r="G77" s="1440">
        <v>11.3</v>
      </c>
      <c r="H77" s="1439">
        <v>2086</v>
      </c>
      <c r="I77" s="1440">
        <v>11.9</v>
      </c>
      <c r="J77" s="1439">
        <v>2066</v>
      </c>
      <c r="K77" s="1440">
        <v>11.8</v>
      </c>
      <c r="L77" s="1753" t="s">
        <v>525</v>
      </c>
      <c r="M77" s="1726" t="s">
        <v>516</v>
      </c>
      <c r="N77" s="1729" t="s">
        <v>519</v>
      </c>
    </row>
    <row r="78" ht="33" customHeight="1" spans="1:14">
      <c r="A78" s="1754"/>
      <c r="B78" s="1754"/>
      <c r="C78" s="1758" t="s">
        <v>626</v>
      </c>
      <c r="D78" s="1439">
        <v>1918</v>
      </c>
      <c r="E78" s="1440">
        <v>11.1</v>
      </c>
      <c r="F78" s="1439">
        <v>1898</v>
      </c>
      <c r="G78" s="1440">
        <v>11</v>
      </c>
      <c r="H78" s="1439">
        <v>2018</v>
      </c>
      <c r="I78" s="1440">
        <v>11.6</v>
      </c>
      <c r="J78" s="1439">
        <v>1998</v>
      </c>
      <c r="K78" s="1440">
        <v>11.5</v>
      </c>
      <c r="L78" s="1753" t="s">
        <v>570</v>
      </c>
      <c r="M78" s="1726" t="s">
        <v>539</v>
      </c>
      <c r="N78" s="1729" t="s">
        <v>580</v>
      </c>
    </row>
    <row r="79" ht="33" customHeight="1" spans="1:14">
      <c r="A79" s="1754"/>
      <c r="B79" s="1754"/>
      <c r="C79" s="1758" t="s">
        <v>680</v>
      </c>
      <c r="D79" s="1439">
        <v>1680</v>
      </c>
      <c r="E79" s="1440">
        <v>10.1</v>
      </c>
      <c r="F79" s="1439">
        <v>1660</v>
      </c>
      <c r="G79" s="1440">
        <v>10</v>
      </c>
      <c r="H79" s="1439">
        <v>1780</v>
      </c>
      <c r="I79" s="1440">
        <v>10.6</v>
      </c>
      <c r="J79" s="1439">
        <v>1760</v>
      </c>
      <c r="K79" s="1440">
        <v>10.5</v>
      </c>
      <c r="L79" s="1753" t="s">
        <v>525</v>
      </c>
      <c r="M79" s="1726" t="s">
        <v>516</v>
      </c>
      <c r="N79" s="1727" t="s">
        <v>519</v>
      </c>
    </row>
    <row r="80" ht="33" customHeight="1" spans="1:14">
      <c r="A80" s="1754"/>
      <c r="B80" s="1754"/>
      <c r="C80" s="1758" t="s">
        <v>681</v>
      </c>
      <c r="D80" s="1439">
        <v>1986</v>
      </c>
      <c r="E80" s="1440">
        <v>11.4</v>
      </c>
      <c r="F80" s="1439">
        <v>1966</v>
      </c>
      <c r="G80" s="1440">
        <v>11.3</v>
      </c>
      <c r="H80" s="1439">
        <v>2086</v>
      </c>
      <c r="I80" s="1440">
        <v>11.9</v>
      </c>
      <c r="J80" s="1439">
        <v>2066</v>
      </c>
      <c r="K80" s="1440">
        <v>11.8</v>
      </c>
      <c r="L80" s="1753" t="s">
        <v>525</v>
      </c>
      <c r="M80" s="1726" t="s">
        <v>516</v>
      </c>
      <c r="N80" s="1729" t="s">
        <v>519</v>
      </c>
    </row>
    <row r="81" ht="33" customHeight="1" spans="1:14">
      <c r="A81" s="1754"/>
      <c r="B81" s="1754"/>
      <c r="C81" s="1761" t="s">
        <v>682</v>
      </c>
      <c r="D81" s="1439">
        <v>2054</v>
      </c>
      <c r="E81" s="1440">
        <v>11.7</v>
      </c>
      <c r="F81" s="1439">
        <v>2034</v>
      </c>
      <c r="G81" s="1440">
        <v>11.6</v>
      </c>
      <c r="H81" s="1439">
        <v>2154</v>
      </c>
      <c r="I81" s="1440">
        <v>12.2</v>
      </c>
      <c r="J81" s="1439">
        <v>2134</v>
      </c>
      <c r="K81" s="1440">
        <v>12.1</v>
      </c>
      <c r="L81" s="1753" t="s">
        <v>667</v>
      </c>
      <c r="M81" s="1726" t="s">
        <v>519</v>
      </c>
      <c r="N81" s="1727" t="s">
        <v>539</v>
      </c>
    </row>
    <row r="82" ht="33" customHeight="1" spans="1:14">
      <c r="A82" s="1754"/>
      <c r="B82" s="1754"/>
      <c r="C82" s="1761" t="s">
        <v>683</v>
      </c>
      <c r="D82" s="1439">
        <v>1986</v>
      </c>
      <c r="E82" s="1440">
        <v>11.4</v>
      </c>
      <c r="F82" s="1439">
        <v>1966</v>
      </c>
      <c r="G82" s="1440">
        <v>11.3</v>
      </c>
      <c r="H82" s="1439">
        <v>2086</v>
      </c>
      <c r="I82" s="1440">
        <v>11.9</v>
      </c>
      <c r="J82" s="1439">
        <v>2066</v>
      </c>
      <c r="K82" s="1440">
        <v>11.8</v>
      </c>
      <c r="L82" s="1753" t="s">
        <v>667</v>
      </c>
      <c r="M82" s="1726" t="s">
        <v>519</v>
      </c>
      <c r="N82" s="1727" t="s">
        <v>539</v>
      </c>
    </row>
    <row r="83" ht="33" customHeight="1" spans="1:14">
      <c r="A83" s="1754"/>
      <c r="B83" s="1754"/>
      <c r="C83" s="1762" t="s">
        <v>684</v>
      </c>
      <c r="D83" s="1439">
        <v>1986</v>
      </c>
      <c r="E83" s="1440">
        <v>11.4</v>
      </c>
      <c r="F83" s="1439">
        <v>1966</v>
      </c>
      <c r="G83" s="1440">
        <v>11.3</v>
      </c>
      <c r="H83" s="1439">
        <v>2086</v>
      </c>
      <c r="I83" s="1440">
        <v>11.9</v>
      </c>
      <c r="J83" s="1439">
        <v>2066</v>
      </c>
      <c r="K83" s="1440">
        <v>11.8</v>
      </c>
      <c r="L83" s="1753" t="s">
        <v>570</v>
      </c>
      <c r="M83" s="1726" t="s">
        <v>539</v>
      </c>
      <c r="N83" s="1729" t="s">
        <v>580</v>
      </c>
    </row>
    <row r="84" ht="33" customHeight="1" spans="1:14">
      <c r="A84" s="1754"/>
      <c r="B84" s="1754"/>
      <c r="C84" s="1763" t="s">
        <v>685</v>
      </c>
      <c r="D84" s="1439">
        <v>1102</v>
      </c>
      <c r="E84" s="1440">
        <v>7.5</v>
      </c>
      <c r="F84" s="1439">
        <v>1082</v>
      </c>
      <c r="G84" s="1440">
        <v>7.4</v>
      </c>
      <c r="H84" s="1439">
        <v>1202</v>
      </c>
      <c r="I84" s="1440">
        <v>8</v>
      </c>
      <c r="J84" s="1439">
        <v>1182</v>
      </c>
      <c r="K84" s="1440">
        <v>7.9</v>
      </c>
      <c r="L84" s="1753" t="s">
        <v>524</v>
      </c>
      <c r="M84" s="1718" t="s">
        <v>500</v>
      </c>
      <c r="N84" s="1725" t="s">
        <v>48</v>
      </c>
    </row>
    <row r="85" s="548" customFormat="1" ht="41" customHeight="1" spans="1:14">
      <c r="A85" s="1764" t="s">
        <v>627</v>
      </c>
      <c r="B85" s="1449"/>
      <c r="C85" s="1449"/>
      <c r="D85" s="1449"/>
      <c r="E85" s="1449"/>
      <c r="F85" s="1449"/>
      <c r="G85" s="1449"/>
      <c r="H85" s="1449"/>
      <c r="I85" s="1449"/>
      <c r="J85" s="1449"/>
      <c r="K85" s="1449"/>
      <c r="L85" s="1449"/>
      <c r="M85" s="1449"/>
      <c r="N85" s="1765"/>
    </row>
    <row r="86" s="548" customFormat="1" ht="211" customHeight="1" spans="1:14">
      <c r="A86" s="1451" t="s">
        <v>686</v>
      </c>
      <c r="B86" s="1452"/>
      <c r="C86" s="1452"/>
      <c r="D86" s="1452"/>
      <c r="E86" s="1452"/>
      <c r="F86" s="1452"/>
      <c r="G86" s="1452"/>
      <c r="H86" s="1452"/>
      <c r="I86" s="1452"/>
      <c r="J86" s="1452"/>
      <c r="K86" s="1452"/>
      <c r="L86" s="1452"/>
      <c r="M86" s="1452"/>
      <c r="N86" s="1766"/>
    </row>
  </sheetData>
  <mergeCells count="15">
    <mergeCell ref="A1:N1"/>
    <mergeCell ref="A2:N2"/>
    <mergeCell ref="D3:G3"/>
    <mergeCell ref="H3:K3"/>
    <mergeCell ref="P3:Q3"/>
    <mergeCell ref="A85:N85"/>
    <mergeCell ref="A86:N86"/>
    <mergeCell ref="A3:A4"/>
    <mergeCell ref="A5:A84"/>
    <mergeCell ref="B3:B4"/>
    <mergeCell ref="B5:B84"/>
    <mergeCell ref="C3:C4"/>
    <mergeCell ref="L3:L4"/>
    <mergeCell ref="M3:M4"/>
    <mergeCell ref="N3:N4"/>
  </mergeCells>
  <conditionalFormatting sqref="C44">
    <cfRule type="duplicateValues" dxfId="0" priority="1"/>
  </conditionalFormatting>
  <conditionalFormatting sqref="C41:C42">
    <cfRule type="duplicateValues" dxfId="0" priority="2"/>
  </conditionalFormatting>
  <conditionalFormatting sqref="C5:C15 C28:C40 C43 C46:C84">
    <cfRule type="duplicateValues" dxfId="0" priority="4"/>
  </conditionalFormatting>
  <conditionalFormatting sqref="C16:C27 C45">
    <cfRule type="duplicateValues" dxfId="0" priority="3"/>
  </conditionalFormatting>
  <pageMargins left="0.75" right="0.75" top="1" bottom="1" header="0.5" footer="0.5"/>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tabColor rgb="FFF35D65"/>
  </sheetPr>
  <dimension ref="A1:S89"/>
  <sheetViews>
    <sheetView showGridLines="0" zoomScale="50" zoomScaleNormal="5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15.4166666666667" style="548" customWidth="1"/>
    <col min="2" max="2" width="25.212962962963" style="548" customWidth="1"/>
    <col min="3" max="3" width="44.5092592592593" style="548" customWidth="1"/>
    <col min="4" max="4" width="31.037037037037" style="548" customWidth="1"/>
    <col min="5" max="7" width="27.712962962963" style="548" customWidth="1"/>
    <col min="8" max="8" width="32" style="548" customWidth="1"/>
    <col min="9" max="11" width="27.712962962963" style="548" customWidth="1"/>
    <col min="12" max="13" width="28.962962962963" style="548" customWidth="1"/>
    <col min="14" max="14" width="35.2037037037037" style="548" customWidth="1"/>
    <col min="15" max="16384" width="9" style="548" customWidth="1"/>
  </cols>
  <sheetData>
    <row r="1" s="548" customFormat="1" spans="1:19">
      <c r="C1" s="555"/>
    </row>
    <row r="2" s="548" customFormat="1" ht="187" customHeight="1" spans="1:19">
      <c r="A2" s="1747"/>
    </row>
    <row r="3" ht="72" customHeight="1" spans="1:19">
      <c r="A3" s="1701" t="s">
        <v>15</v>
      </c>
      <c r="B3" s="1702"/>
      <c r="C3" s="1702"/>
      <c r="D3" s="1702"/>
      <c r="E3" s="1702"/>
      <c r="F3" s="1702"/>
      <c r="G3" s="1702"/>
      <c r="H3" s="1702"/>
      <c r="I3" s="1702"/>
      <c r="J3" s="1702"/>
      <c r="K3" s="1702"/>
      <c r="L3" s="1702"/>
      <c r="M3" s="1702"/>
      <c r="N3" s="1703"/>
    </row>
    <row r="4" s="548" customFormat="1" ht="100" customHeight="1" spans="1:19">
      <c r="A4" s="1704" t="s">
        <v>480</v>
      </c>
      <c r="B4" s="1705" t="s">
        <v>107</v>
      </c>
      <c r="C4" s="1706" t="s">
        <v>481</v>
      </c>
      <c r="D4" s="1706" t="s">
        <v>632</v>
      </c>
      <c r="E4" s="1707"/>
      <c r="F4" s="1707"/>
      <c r="G4" s="1708"/>
      <c r="H4" s="1706" t="s">
        <v>694</v>
      </c>
      <c r="I4" s="1707"/>
      <c r="J4" s="1707"/>
      <c r="K4" s="1708"/>
      <c r="L4" s="1706" t="s">
        <v>648</v>
      </c>
      <c r="M4" s="1706" t="s">
        <v>490</v>
      </c>
      <c r="N4" s="1709" t="s">
        <v>491</v>
      </c>
      <c r="O4" s="1607"/>
      <c r="P4" s="1607"/>
      <c r="Q4" s="1693"/>
    </row>
    <row r="5" s="548" customFormat="1" ht="51" customHeight="1" spans="1:19">
      <c r="A5" s="1710"/>
      <c r="B5" s="1393"/>
      <c r="C5" s="1393"/>
      <c r="D5" s="1711" t="s">
        <v>649</v>
      </c>
      <c r="E5" s="1711" t="s">
        <v>636</v>
      </c>
      <c r="F5" s="1711" t="s">
        <v>494</v>
      </c>
      <c r="G5" s="1711" t="s">
        <v>650</v>
      </c>
      <c r="H5" s="1711" t="s">
        <v>649</v>
      </c>
      <c r="I5" s="1711" t="s">
        <v>636</v>
      </c>
      <c r="J5" s="1711" t="s">
        <v>494</v>
      </c>
      <c r="K5" s="1711" t="s">
        <v>650</v>
      </c>
      <c r="L5" s="1393"/>
      <c r="M5" s="1393"/>
      <c r="N5" s="1712"/>
      <c r="O5" s="1607"/>
      <c r="P5" s="1607"/>
      <c r="R5" s="555"/>
    </row>
    <row r="6" s="1416" customFormat="1" ht="37" customHeight="1" spans="1:19">
      <c r="A6" s="1713" t="s">
        <v>354</v>
      </c>
      <c r="B6" s="1713" t="s">
        <v>695</v>
      </c>
      <c r="C6" s="1714" t="s">
        <v>501</v>
      </c>
      <c r="D6" s="1715">
        <v>1209</v>
      </c>
      <c r="E6" s="1716">
        <v>8</v>
      </c>
      <c r="F6" s="1715">
        <v>1189</v>
      </c>
      <c r="G6" s="1716">
        <v>7.9</v>
      </c>
      <c r="H6" s="1715">
        <v>1309</v>
      </c>
      <c r="I6" s="1716">
        <v>8.5</v>
      </c>
      <c r="J6" s="1715">
        <v>1289</v>
      </c>
      <c r="K6" s="1716">
        <v>8.4</v>
      </c>
      <c r="L6" s="1717" t="s">
        <v>498</v>
      </c>
      <c r="M6" s="1718" t="s">
        <v>499</v>
      </c>
      <c r="N6" s="1719" t="s">
        <v>500</v>
      </c>
      <c r="O6" s="1720"/>
      <c r="P6" s="1720"/>
      <c r="R6" s="1430"/>
      <c r="S6" s="1430"/>
    </row>
    <row r="7" s="1416" customFormat="1" ht="37" customHeight="1" spans="1:19">
      <c r="A7" s="1721"/>
      <c r="B7" s="1721"/>
      <c r="C7" s="1714" t="s">
        <v>497</v>
      </c>
      <c r="D7" s="1715">
        <v>1209</v>
      </c>
      <c r="E7" s="1716">
        <v>8</v>
      </c>
      <c r="F7" s="1715">
        <v>1189</v>
      </c>
      <c r="G7" s="1716">
        <v>7.9</v>
      </c>
      <c r="H7" s="1715">
        <v>1309</v>
      </c>
      <c r="I7" s="1716">
        <v>8.5</v>
      </c>
      <c r="J7" s="1715">
        <v>1289</v>
      </c>
      <c r="K7" s="1716">
        <v>8.4</v>
      </c>
      <c r="L7" s="1717" t="s">
        <v>498</v>
      </c>
      <c r="M7" s="1718" t="s">
        <v>499</v>
      </c>
      <c r="N7" s="1719" t="s">
        <v>500</v>
      </c>
      <c r="O7" s="1720"/>
      <c r="P7" s="1720"/>
      <c r="R7" s="1430"/>
      <c r="S7" s="1430"/>
    </row>
    <row r="8" s="1416" customFormat="1" ht="37" customHeight="1" spans="1:19">
      <c r="A8" s="1721"/>
      <c r="B8" s="1721"/>
      <c r="C8" s="1714" t="s">
        <v>506</v>
      </c>
      <c r="D8" s="1715">
        <v>1209</v>
      </c>
      <c r="E8" s="1716">
        <v>8</v>
      </c>
      <c r="F8" s="1715">
        <v>1189</v>
      </c>
      <c r="G8" s="1716">
        <v>7.9</v>
      </c>
      <c r="H8" s="1715">
        <v>1309</v>
      </c>
      <c r="I8" s="1716">
        <v>8.5</v>
      </c>
      <c r="J8" s="1715">
        <v>1289</v>
      </c>
      <c r="K8" s="1716">
        <v>8.4</v>
      </c>
      <c r="L8" s="1717" t="s">
        <v>498</v>
      </c>
      <c r="M8" s="1718" t="s">
        <v>499</v>
      </c>
      <c r="N8" s="1719" t="s">
        <v>500</v>
      </c>
      <c r="O8" s="1720"/>
      <c r="P8" s="1720"/>
      <c r="R8" s="1430"/>
      <c r="S8" s="1430"/>
    </row>
    <row r="9" s="1416" customFormat="1" ht="37" customHeight="1" spans="1:19">
      <c r="A9" s="1721"/>
      <c r="B9" s="1721"/>
      <c r="C9" s="1714" t="s">
        <v>505</v>
      </c>
      <c r="D9" s="1715">
        <v>1209</v>
      </c>
      <c r="E9" s="1716">
        <v>8</v>
      </c>
      <c r="F9" s="1715">
        <v>1189</v>
      </c>
      <c r="G9" s="1716">
        <v>7.9</v>
      </c>
      <c r="H9" s="1715">
        <v>1309</v>
      </c>
      <c r="I9" s="1716">
        <v>8.5</v>
      </c>
      <c r="J9" s="1715">
        <v>1289</v>
      </c>
      <c r="K9" s="1716">
        <v>8.4</v>
      </c>
      <c r="L9" s="1717" t="s">
        <v>498</v>
      </c>
      <c r="M9" s="1718" t="s">
        <v>499</v>
      </c>
      <c r="N9" s="1719" t="s">
        <v>500</v>
      </c>
      <c r="O9" s="1720"/>
      <c r="P9" s="1720"/>
      <c r="R9" s="1430"/>
      <c r="S9" s="1430"/>
    </row>
    <row r="10" s="1416" customFormat="1" ht="37" customHeight="1" spans="1:19">
      <c r="A10" s="1721"/>
      <c r="B10" s="1721"/>
      <c r="C10" s="1722" t="s">
        <v>502</v>
      </c>
      <c r="D10" s="1715">
        <v>1209</v>
      </c>
      <c r="E10" s="1716">
        <v>8</v>
      </c>
      <c r="F10" s="1715">
        <v>1189</v>
      </c>
      <c r="G10" s="1716">
        <v>7.9</v>
      </c>
      <c r="H10" s="1715">
        <v>1309</v>
      </c>
      <c r="I10" s="1716">
        <v>8.5</v>
      </c>
      <c r="J10" s="1715">
        <v>1289</v>
      </c>
      <c r="K10" s="1716">
        <v>8.4</v>
      </c>
      <c r="L10" s="1717" t="s">
        <v>515</v>
      </c>
      <c r="M10" s="1723" t="s">
        <v>500</v>
      </c>
      <c r="N10" s="1719" t="s">
        <v>509</v>
      </c>
      <c r="O10" s="1720"/>
      <c r="P10" s="1720"/>
      <c r="R10" s="1430"/>
      <c r="S10" s="1430"/>
    </row>
    <row r="11" s="1416" customFormat="1" ht="37" customHeight="1" spans="1:19">
      <c r="A11" s="1721"/>
      <c r="B11" s="1721"/>
      <c r="C11" s="1722" t="s">
        <v>503</v>
      </c>
      <c r="D11" s="1715">
        <v>1209</v>
      </c>
      <c r="E11" s="1716">
        <v>8</v>
      </c>
      <c r="F11" s="1715">
        <v>1189</v>
      </c>
      <c r="G11" s="1716">
        <v>7.9</v>
      </c>
      <c r="H11" s="1715">
        <v>1309</v>
      </c>
      <c r="I11" s="1716">
        <v>8.5</v>
      </c>
      <c r="J11" s="1715">
        <v>1289</v>
      </c>
      <c r="K11" s="1716">
        <v>8.4</v>
      </c>
      <c r="L11" s="1717" t="s">
        <v>515</v>
      </c>
      <c r="M11" s="1723" t="s">
        <v>500</v>
      </c>
      <c r="N11" s="1719" t="s">
        <v>509</v>
      </c>
      <c r="O11" s="1720"/>
      <c r="P11" s="1720"/>
      <c r="R11" s="1430"/>
      <c r="S11" s="1430"/>
    </row>
    <row r="12" s="1416" customFormat="1" ht="37" customHeight="1" spans="1:19">
      <c r="A12" s="1721"/>
      <c r="B12" s="1721"/>
      <c r="C12" s="1722" t="s">
        <v>504</v>
      </c>
      <c r="D12" s="1715">
        <v>1209</v>
      </c>
      <c r="E12" s="1716">
        <v>8</v>
      </c>
      <c r="F12" s="1715">
        <v>1189</v>
      </c>
      <c r="G12" s="1716">
        <v>7.9</v>
      </c>
      <c r="H12" s="1715">
        <v>1309</v>
      </c>
      <c r="I12" s="1716">
        <v>8.5</v>
      </c>
      <c r="J12" s="1715">
        <v>1289</v>
      </c>
      <c r="K12" s="1716">
        <v>8.4</v>
      </c>
      <c r="L12" s="1717" t="s">
        <v>515</v>
      </c>
      <c r="M12" s="1723" t="s">
        <v>500</v>
      </c>
      <c r="N12" s="1719" t="s">
        <v>509</v>
      </c>
      <c r="O12" s="1720"/>
      <c r="P12" s="1720"/>
      <c r="R12" s="1430"/>
      <c r="S12" s="1430"/>
    </row>
    <row r="13" s="1416" customFormat="1" ht="37" customHeight="1" spans="1:19">
      <c r="A13" s="1721"/>
      <c r="B13" s="1721"/>
      <c r="C13" s="1722" t="s">
        <v>512</v>
      </c>
      <c r="D13" s="1715">
        <v>1317</v>
      </c>
      <c r="E13" s="1716">
        <v>8.5</v>
      </c>
      <c r="F13" s="1715">
        <v>1297</v>
      </c>
      <c r="G13" s="1716">
        <v>8.4</v>
      </c>
      <c r="H13" s="1715">
        <v>1417</v>
      </c>
      <c r="I13" s="1716">
        <v>9</v>
      </c>
      <c r="J13" s="1715">
        <v>1397</v>
      </c>
      <c r="K13" s="1716">
        <v>8.9</v>
      </c>
      <c r="L13" s="1717" t="s">
        <v>515</v>
      </c>
      <c r="M13" s="1718" t="s">
        <v>500</v>
      </c>
      <c r="N13" s="1719" t="s">
        <v>509</v>
      </c>
      <c r="O13" s="1720"/>
      <c r="P13" s="1720"/>
      <c r="R13" s="1430"/>
      <c r="S13" s="1430"/>
    </row>
    <row r="14" s="1416" customFormat="1" ht="37" customHeight="1" spans="1:19">
      <c r="A14" s="1721"/>
      <c r="B14" s="1721"/>
      <c r="C14" s="1722" t="s">
        <v>513</v>
      </c>
      <c r="D14" s="1715">
        <v>1317</v>
      </c>
      <c r="E14" s="1716">
        <v>8.5</v>
      </c>
      <c r="F14" s="1715">
        <v>1297</v>
      </c>
      <c r="G14" s="1716">
        <v>8.4</v>
      </c>
      <c r="H14" s="1715">
        <v>1417</v>
      </c>
      <c r="I14" s="1716">
        <v>9</v>
      </c>
      <c r="J14" s="1715">
        <v>1397</v>
      </c>
      <c r="K14" s="1716">
        <v>8.9</v>
      </c>
      <c r="L14" s="1717" t="s">
        <v>515</v>
      </c>
      <c r="M14" s="1718" t="s">
        <v>500</v>
      </c>
      <c r="N14" s="1719" t="s">
        <v>509</v>
      </c>
      <c r="O14" s="1720"/>
      <c r="P14" s="1720"/>
      <c r="R14" s="1430"/>
      <c r="S14" s="1430"/>
    </row>
    <row r="15" s="1416" customFormat="1" ht="37" customHeight="1" spans="1:19">
      <c r="A15" s="1721"/>
      <c r="B15" s="1721"/>
      <c r="C15" s="1722" t="s">
        <v>521</v>
      </c>
      <c r="D15" s="1715">
        <v>1317</v>
      </c>
      <c r="E15" s="1716">
        <v>8.5</v>
      </c>
      <c r="F15" s="1715">
        <v>1297</v>
      </c>
      <c r="G15" s="1716">
        <v>8.4</v>
      </c>
      <c r="H15" s="1715">
        <v>1417</v>
      </c>
      <c r="I15" s="1716">
        <v>9</v>
      </c>
      <c r="J15" s="1715">
        <v>1397</v>
      </c>
      <c r="K15" s="1716">
        <v>8.9</v>
      </c>
      <c r="L15" s="1717" t="s">
        <v>515</v>
      </c>
      <c r="M15" s="1718" t="s">
        <v>500</v>
      </c>
      <c r="N15" s="1719" t="s">
        <v>509</v>
      </c>
      <c r="O15" s="1720"/>
      <c r="P15" s="1720"/>
    </row>
    <row r="16" s="1416" customFormat="1" ht="37" customHeight="1" spans="1:19">
      <c r="A16" s="1721"/>
      <c r="B16" s="1721"/>
      <c r="C16" s="1722" t="s">
        <v>508</v>
      </c>
      <c r="D16" s="1715">
        <v>1317</v>
      </c>
      <c r="E16" s="1716">
        <v>8.5</v>
      </c>
      <c r="F16" s="1715">
        <v>1297</v>
      </c>
      <c r="G16" s="1716">
        <v>8.4</v>
      </c>
      <c r="H16" s="1715">
        <v>1417</v>
      </c>
      <c r="I16" s="1716">
        <v>9</v>
      </c>
      <c r="J16" s="1715">
        <v>1397</v>
      </c>
      <c r="K16" s="1716">
        <v>8.9</v>
      </c>
      <c r="L16" s="1717" t="s">
        <v>515</v>
      </c>
      <c r="M16" s="1718" t="s">
        <v>500</v>
      </c>
      <c r="N16" s="1719" t="s">
        <v>509</v>
      </c>
      <c r="O16" s="1720"/>
      <c r="P16" s="1720"/>
    </row>
    <row r="17" s="1416" customFormat="1" ht="37" customHeight="1" spans="1:19">
      <c r="A17" s="1721"/>
      <c r="B17" s="1721"/>
      <c r="C17" s="1722" t="s">
        <v>529</v>
      </c>
      <c r="D17" s="1715">
        <v>1209</v>
      </c>
      <c r="E17" s="1716">
        <v>8</v>
      </c>
      <c r="F17" s="1715">
        <v>1189</v>
      </c>
      <c r="G17" s="1716">
        <v>7.9</v>
      </c>
      <c r="H17" s="1715">
        <v>1309</v>
      </c>
      <c r="I17" s="1716">
        <v>8.5</v>
      </c>
      <c r="J17" s="1715">
        <v>1289</v>
      </c>
      <c r="K17" s="1716">
        <v>8.4</v>
      </c>
      <c r="L17" s="1717" t="s">
        <v>696</v>
      </c>
      <c r="M17" s="1718" t="s">
        <v>509</v>
      </c>
      <c r="N17" s="1719" t="s">
        <v>516</v>
      </c>
      <c r="O17" s="1720"/>
      <c r="P17" s="1720"/>
    </row>
    <row r="18" s="1416" customFormat="1" ht="37" customHeight="1" spans="1:19">
      <c r="A18" s="1721"/>
      <c r="B18" s="1721"/>
      <c r="C18" s="1722" t="s">
        <v>530</v>
      </c>
      <c r="D18" s="1715">
        <v>1209</v>
      </c>
      <c r="E18" s="1716">
        <v>8</v>
      </c>
      <c r="F18" s="1715">
        <v>1189</v>
      </c>
      <c r="G18" s="1716">
        <v>7.9</v>
      </c>
      <c r="H18" s="1715">
        <v>1309</v>
      </c>
      <c r="I18" s="1716">
        <v>8.5</v>
      </c>
      <c r="J18" s="1715">
        <v>1289</v>
      </c>
      <c r="K18" s="1716">
        <v>8.4</v>
      </c>
      <c r="L18" s="1717" t="s">
        <v>696</v>
      </c>
      <c r="M18" s="1718" t="s">
        <v>509</v>
      </c>
      <c r="N18" s="1719" t="s">
        <v>516</v>
      </c>
      <c r="O18" s="1720"/>
      <c r="P18" s="1720"/>
    </row>
    <row r="19" s="1416" customFormat="1" ht="37" customHeight="1" spans="1:19">
      <c r="A19" s="1721"/>
      <c r="B19" s="1721"/>
      <c r="C19" s="1722" t="s">
        <v>531</v>
      </c>
      <c r="D19" s="1715">
        <v>1209</v>
      </c>
      <c r="E19" s="1716">
        <v>8</v>
      </c>
      <c r="F19" s="1715">
        <v>1189</v>
      </c>
      <c r="G19" s="1716">
        <v>7.9</v>
      </c>
      <c r="H19" s="1715">
        <v>1309</v>
      </c>
      <c r="I19" s="1716">
        <v>8.5</v>
      </c>
      <c r="J19" s="1715">
        <v>1289</v>
      </c>
      <c r="K19" s="1716">
        <v>8.4</v>
      </c>
      <c r="L19" s="1717" t="s">
        <v>696</v>
      </c>
      <c r="M19" s="1718" t="s">
        <v>509</v>
      </c>
      <c r="N19" s="1719" t="s">
        <v>516</v>
      </c>
      <c r="O19" s="1720"/>
      <c r="P19" s="1720"/>
    </row>
    <row r="20" s="1416" customFormat="1" ht="37" customHeight="1" spans="1:19">
      <c r="A20" s="1721"/>
      <c r="B20" s="1721"/>
      <c r="C20" s="1722" t="s">
        <v>507</v>
      </c>
      <c r="D20" s="1715">
        <v>1249</v>
      </c>
      <c r="E20" s="1716">
        <v>8.2</v>
      </c>
      <c r="F20" s="1715">
        <v>1229</v>
      </c>
      <c r="G20" s="1716">
        <v>8.1</v>
      </c>
      <c r="H20" s="1715">
        <v>1349</v>
      </c>
      <c r="I20" s="1716">
        <v>8.7</v>
      </c>
      <c r="J20" s="1715">
        <v>1329</v>
      </c>
      <c r="K20" s="1716">
        <v>8.6</v>
      </c>
      <c r="L20" s="1717" t="s">
        <v>696</v>
      </c>
      <c r="M20" s="1718" t="s">
        <v>509</v>
      </c>
      <c r="N20" s="1719" t="s">
        <v>516</v>
      </c>
      <c r="O20" s="1720"/>
      <c r="P20" s="1720"/>
    </row>
    <row r="21" s="1416" customFormat="1" ht="37" customHeight="1" spans="1:19">
      <c r="A21" s="1721"/>
      <c r="B21" s="1721"/>
      <c r="C21" s="1724" t="s">
        <v>653</v>
      </c>
      <c r="D21" s="1715">
        <v>1236</v>
      </c>
      <c r="E21" s="1716">
        <v>8.1</v>
      </c>
      <c r="F21" s="1715">
        <v>1216</v>
      </c>
      <c r="G21" s="1716">
        <v>8</v>
      </c>
      <c r="H21" s="1715">
        <v>1336</v>
      </c>
      <c r="I21" s="1716">
        <v>8.6</v>
      </c>
      <c r="J21" s="1715">
        <v>1316</v>
      </c>
      <c r="K21" s="1716">
        <v>8.5</v>
      </c>
      <c r="L21" s="1717" t="s">
        <v>696</v>
      </c>
      <c r="M21" s="1718" t="s">
        <v>509</v>
      </c>
      <c r="N21" s="1719" t="s">
        <v>516</v>
      </c>
      <c r="O21" s="1720"/>
      <c r="P21" s="1720"/>
    </row>
    <row r="22" s="1416" customFormat="1" ht="37" customHeight="1" spans="1:19">
      <c r="A22" s="1721"/>
      <c r="B22" s="1721"/>
      <c r="C22" s="1724" t="s">
        <v>654</v>
      </c>
      <c r="D22" s="1715">
        <v>1236</v>
      </c>
      <c r="E22" s="1716">
        <v>8.1</v>
      </c>
      <c r="F22" s="1715">
        <v>1216</v>
      </c>
      <c r="G22" s="1716">
        <v>8</v>
      </c>
      <c r="H22" s="1715">
        <v>1336</v>
      </c>
      <c r="I22" s="1716">
        <v>8.6</v>
      </c>
      <c r="J22" s="1715">
        <v>1316</v>
      </c>
      <c r="K22" s="1716">
        <v>8.5</v>
      </c>
      <c r="L22" s="1717" t="s">
        <v>696</v>
      </c>
      <c r="M22" s="1718" t="s">
        <v>509</v>
      </c>
      <c r="N22" s="1719" t="s">
        <v>516</v>
      </c>
      <c r="O22" s="1720"/>
      <c r="P22" s="1720"/>
    </row>
    <row r="23" s="1416" customFormat="1" ht="37" customHeight="1" spans="1:19">
      <c r="A23" s="1721"/>
      <c r="B23" s="1721"/>
      <c r="C23" s="1724" t="s">
        <v>655</v>
      </c>
      <c r="D23" s="1715">
        <v>1236</v>
      </c>
      <c r="E23" s="1716">
        <v>8.1</v>
      </c>
      <c r="F23" s="1715">
        <v>1216</v>
      </c>
      <c r="G23" s="1716">
        <v>8</v>
      </c>
      <c r="H23" s="1715">
        <v>1336</v>
      </c>
      <c r="I23" s="1716">
        <v>8.6</v>
      </c>
      <c r="J23" s="1715">
        <v>1316</v>
      </c>
      <c r="K23" s="1716">
        <v>8.5</v>
      </c>
      <c r="L23" s="1717" t="s">
        <v>696</v>
      </c>
      <c r="M23" s="1718" t="s">
        <v>509</v>
      </c>
      <c r="N23" s="1719" t="s">
        <v>516</v>
      </c>
      <c r="O23" s="1720"/>
      <c r="P23" s="1720"/>
    </row>
    <row r="24" s="1416" customFormat="1" ht="37" customHeight="1" spans="1:19">
      <c r="A24" s="1721"/>
      <c r="B24" s="1721"/>
      <c r="C24" s="1722" t="s">
        <v>510</v>
      </c>
      <c r="D24" s="1715">
        <v>1351</v>
      </c>
      <c r="E24" s="1716">
        <v>8.6</v>
      </c>
      <c r="F24" s="1715">
        <v>1331</v>
      </c>
      <c r="G24" s="1716">
        <v>8.5</v>
      </c>
      <c r="H24" s="1715">
        <v>1451</v>
      </c>
      <c r="I24" s="1716">
        <v>9.1</v>
      </c>
      <c r="J24" s="1715">
        <v>1431</v>
      </c>
      <c r="K24" s="1716">
        <v>9</v>
      </c>
      <c r="L24" s="1717" t="s">
        <v>515</v>
      </c>
      <c r="M24" s="1718" t="s">
        <v>500</v>
      </c>
      <c r="N24" s="1719" t="s">
        <v>509</v>
      </c>
      <c r="O24" s="1720"/>
      <c r="P24" s="1720"/>
    </row>
    <row r="25" s="1416" customFormat="1" ht="37" customHeight="1" spans="1:19">
      <c r="A25" s="1721"/>
      <c r="B25" s="1721"/>
      <c r="C25" s="1722" t="s">
        <v>451</v>
      </c>
      <c r="D25" s="1715">
        <v>1351</v>
      </c>
      <c r="E25" s="1716">
        <v>8.6</v>
      </c>
      <c r="F25" s="1715">
        <v>1331</v>
      </c>
      <c r="G25" s="1716">
        <v>8.5</v>
      </c>
      <c r="H25" s="1715">
        <v>1451</v>
      </c>
      <c r="I25" s="1716">
        <v>9.1</v>
      </c>
      <c r="J25" s="1715">
        <v>1431</v>
      </c>
      <c r="K25" s="1716">
        <v>9</v>
      </c>
      <c r="L25" s="1717" t="s">
        <v>515</v>
      </c>
      <c r="M25" s="1718" t="s">
        <v>500</v>
      </c>
      <c r="N25" s="1719" t="s">
        <v>509</v>
      </c>
      <c r="O25" s="1720"/>
      <c r="P25" s="1720"/>
    </row>
    <row r="26" s="1416" customFormat="1" ht="37" customHeight="1" spans="1:19">
      <c r="A26" s="1721"/>
      <c r="B26" s="1721"/>
      <c r="C26" s="1722" t="s">
        <v>591</v>
      </c>
      <c r="D26" s="1715">
        <v>1406</v>
      </c>
      <c r="E26" s="1716">
        <v>8.9</v>
      </c>
      <c r="F26" s="1715">
        <v>1386</v>
      </c>
      <c r="G26" s="1716">
        <v>8.8</v>
      </c>
      <c r="H26" s="1715">
        <v>1506</v>
      </c>
      <c r="I26" s="1716">
        <v>9.4</v>
      </c>
      <c r="J26" s="1715">
        <v>1486</v>
      </c>
      <c r="K26" s="1716">
        <v>9.3</v>
      </c>
      <c r="L26" s="1717" t="s">
        <v>696</v>
      </c>
      <c r="M26" s="1718" t="s">
        <v>509</v>
      </c>
      <c r="N26" s="1719" t="s">
        <v>516</v>
      </c>
      <c r="O26" s="1720"/>
      <c r="P26" s="1720"/>
    </row>
    <row r="27" s="1416" customFormat="1" ht="37" customHeight="1" spans="1:19">
      <c r="A27" s="1721"/>
      <c r="B27" s="1721"/>
      <c r="C27" s="1722" t="s">
        <v>592</v>
      </c>
      <c r="D27" s="1715">
        <v>1406</v>
      </c>
      <c r="E27" s="1716">
        <v>8.9</v>
      </c>
      <c r="F27" s="1715">
        <v>1386</v>
      </c>
      <c r="G27" s="1716">
        <v>8.8</v>
      </c>
      <c r="H27" s="1715">
        <v>1506</v>
      </c>
      <c r="I27" s="1716">
        <v>9.4</v>
      </c>
      <c r="J27" s="1715">
        <v>1486</v>
      </c>
      <c r="K27" s="1716">
        <v>9.3</v>
      </c>
      <c r="L27" s="1717" t="s">
        <v>696</v>
      </c>
      <c r="M27" s="1718" t="s">
        <v>509</v>
      </c>
      <c r="N27" s="1719" t="s">
        <v>516</v>
      </c>
      <c r="O27" s="1720"/>
      <c r="P27" s="1720"/>
    </row>
    <row r="28" s="1416" customFormat="1" ht="37" customHeight="1" spans="1:19">
      <c r="A28" s="1721"/>
      <c r="B28" s="1721"/>
      <c r="C28" s="1722" t="s">
        <v>511</v>
      </c>
      <c r="D28" s="1715">
        <v>1317</v>
      </c>
      <c r="E28" s="1716">
        <v>8.5</v>
      </c>
      <c r="F28" s="1715">
        <v>1297</v>
      </c>
      <c r="G28" s="1716">
        <v>8.4</v>
      </c>
      <c r="H28" s="1715">
        <v>1417</v>
      </c>
      <c r="I28" s="1716">
        <v>9</v>
      </c>
      <c r="J28" s="1715">
        <v>1397</v>
      </c>
      <c r="K28" s="1716">
        <v>8.9</v>
      </c>
      <c r="L28" s="1717" t="s">
        <v>515</v>
      </c>
      <c r="M28" s="1718" t="s">
        <v>500</v>
      </c>
      <c r="N28" s="1725" t="s">
        <v>509</v>
      </c>
      <c r="O28" s="1720"/>
      <c r="P28" s="1720"/>
    </row>
    <row r="29" s="1416" customFormat="1" ht="37" customHeight="1" spans="1:19">
      <c r="A29" s="1721"/>
      <c r="B29" s="1721"/>
      <c r="C29" s="1722" t="s">
        <v>656</v>
      </c>
      <c r="D29" s="1715">
        <v>1283</v>
      </c>
      <c r="E29" s="1716">
        <v>8.3</v>
      </c>
      <c r="F29" s="1715">
        <v>1263</v>
      </c>
      <c r="G29" s="1716">
        <v>8.2</v>
      </c>
      <c r="H29" s="1715">
        <v>1383</v>
      </c>
      <c r="I29" s="1716">
        <v>8.8</v>
      </c>
      <c r="J29" s="1715">
        <v>1363</v>
      </c>
      <c r="K29" s="1716">
        <v>8.7</v>
      </c>
      <c r="L29" s="1717" t="s">
        <v>696</v>
      </c>
      <c r="M29" s="1718" t="s">
        <v>509</v>
      </c>
      <c r="N29" s="1725" t="s">
        <v>516</v>
      </c>
      <c r="O29" s="1720"/>
      <c r="P29" s="1720"/>
    </row>
    <row r="30" s="1416" customFormat="1" ht="37" customHeight="1" spans="1:19">
      <c r="A30" s="1721"/>
      <c r="B30" s="1721"/>
      <c r="C30" s="1724" t="s">
        <v>657</v>
      </c>
      <c r="D30" s="1715">
        <v>1385</v>
      </c>
      <c r="E30" s="1716">
        <v>8.8</v>
      </c>
      <c r="F30" s="1715">
        <v>1365</v>
      </c>
      <c r="G30" s="1716">
        <v>8.7</v>
      </c>
      <c r="H30" s="1715">
        <v>1485</v>
      </c>
      <c r="I30" s="1716">
        <v>9.3</v>
      </c>
      <c r="J30" s="1715">
        <v>1465</v>
      </c>
      <c r="K30" s="1716">
        <v>9.2</v>
      </c>
      <c r="L30" s="1717" t="s">
        <v>518</v>
      </c>
      <c r="M30" s="1718" t="s">
        <v>516</v>
      </c>
      <c r="N30" s="1725" t="s">
        <v>519</v>
      </c>
      <c r="O30" s="1720"/>
      <c r="P30" s="1720"/>
    </row>
    <row r="31" s="1416" customFormat="1" ht="37" customHeight="1" spans="1:19">
      <c r="A31" s="1721"/>
      <c r="B31" s="1721"/>
      <c r="C31" s="1722" t="s">
        <v>583</v>
      </c>
      <c r="D31" s="1715">
        <v>1331</v>
      </c>
      <c r="E31" s="1716">
        <v>8.6</v>
      </c>
      <c r="F31" s="1715">
        <v>1311</v>
      </c>
      <c r="G31" s="1716">
        <v>8.5</v>
      </c>
      <c r="H31" s="1715">
        <v>1431</v>
      </c>
      <c r="I31" s="1716">
        <v>9.1</v>
      </c>
      <c r="J31" s="1715">
        <v>1411</v>
      </c>
      <c r="K31" s="1716">
        <v>9</v>
      </c>
      <c r="L31" s="1717" t="s">
        <v>696</v>
      </c>
      <c r="M31" s="1718" t="s">
        <v>509</v>
      </c>
      <c r="N31" s="1719" t="s">
        <v>516</v>
      </c>
      <c r="O31" s="1720"/>
      <c r="P31" s="1720"/>
      <c r="R31" s="1430"/>
      <c r="S31" s="1430"/>
    </row>
    <row r="32" s="1416" customFormat="1" ht="37" customHeight="1" spans="1:19">
      <c r="A32" s="1721"/>
      <c r="B32" s="1721"/>
      <c r="C32" s="1722" t="s">
        <v>595</v>
      </c>
      <c r="D32" s="1715">
        <v>1331</v>
      </c>
      <c r="E32" s="1716">
        <v>8.6</v>
      </c>
      <c r="F32" s="1715">
        <v>1311</v>
      </c>
      <c r="G32" s="1716">
        <v>8.5</v>
      </c>
      <c r="H32" s="1715">
        <v>1431</v>
      </c>
      <c r="I32" s="1716">
        <v>9.1</v>
      </c>
      <c r="J32" s="1715">
        <v>1411</v>
      </c>
      <c r="K32" s="1716">
        <v>9</v>
      </c>
      <c r="L32" s="1717" t="s">
        <v>696</v>
      </c>
      <c r="M32" s="1718" t="s">
        <v>509</v>
      </c>
      <c r="N32" s="1719" t="s">
        <v>516</v>
      </c>
      <c r="O32" s="1720"/>
      <c r="P32" s="1720"/>
      <c r="R32" s="1430"/>
      <c r="S32" s="1430"/>
    </row>
    <row r="33" s="1416" customFormat="1" ht="37" customHeight="1" spans="1:19">
      <c r="A33" s="1721"/>
      <c r="B33" s="1721"/>
      <c r="C33" s="1724" t="s">
        <v>658</v>
      </c>
      <c r="D33" s="1715">
        <v>1385</v>
      </c>
      <c r="E33" s="1716">
        <v>8.8</v>
      </c>
      <c r="F33" s="1715">
        <v>1365</v>
      </c>
      <c r="G33" s="1716">
        <v>8.7</v>
      </c>
      <c r="H33" s="1715">
        <v>1485</v>
      </c>
      <c r="I33" s="1716">
        <v>9.3</v>
      </c>
      <c r="J33" s="1715">
        <v>1465</v>
      </c>
      <c r="K33" s="1716">
        <v>9.2</v>
      </c>
      <c r="L33" s="1717" t="s">
        <v>518</v>
      </c>
      <c r="M33" s="1718" t="s">
        <v>516</v>
      </c>
      <c r="N33" s="1725" t="s">
        <v>519</v>
      </c>
      <c r="O33" s="1720"/>
      <c r="P33" s="1720"/>
      <c r="R33" s="1430"/>
      <c r="S33" s="1430"/>
    </row>
    <row r="34" s="1416" customFormat="1" ht="37" customHeight="1" spans="1:19">
      <c r="A34" s="1721"/>
      <c r="B34" s="1721"/>
      <c r="C34" s="1722" t="s">
        <v>590</v>
      </c>
      <c r="D34" s="1715">
        <v>1385</v>
      </c>
      <c r="E34" s="1716">
        <v>8.8</v>
      </c>
      <c r="F34" s="1715">
        <v>1365</v>
      </c>
      <c r="G34" s="1716">
        <v>8.7</v>
      </c>
      <c r="H34" s="1715">
        <v>1485</v>
      </c>
      <c r="I34" s="1716">
        <v>9.3</v>
      </c>
      <c r="J34" s="1715">
        <v>1465</v>
      </c>
      <c r="K34" s="1716">
        <v>9.2</v>
      </c>
      <c r="L34" s="1717" t="s">
        <v>696</v>
      </c>
      <c r="M34" s="1718" t="s">
        <v>509</v>
      </c>
      <c r="N34" s="1725" t="s">
        <v>516</v>
      </c>
      <c r="O34" s="1720"/>
      <c r="P34" s="1720"/>
    </row>
    <row r="35" s="1416" customFormat="1" ht="37" customHeight="1" spans="1:19">
      <c r="A35" s="1721"/>
      <c r="B35" s="1721"/>
      <c r="C35" s="1724" t="s">
        <v>594</v>
      </c>
      <c r="D35" s="1715">
        <v>1385</v>
      </c>
      <c r="E35" s="1716">
        <v>8.8</v>
      </c>
      <c r="F35" s="1715">
        <v>1365</v>
      </c>
      <c r="G35" s="1716">
        <v>8.7</v>
      </c>
      <c r="H35" s="1715">
        <v>1485</v>
      </c>
      <c r="I35" s="1716">
        <v>9.3</v>
      </c>
      <c r="J35" s="1715">
        <v>1465</v>
      </c>
      <c r="K35" s="1716">
        <v>9.2</v>
      </c>
      <c r="L35" s="1717" t="s">
        <v>518</v>
      </c>
      <c r="M35" s="1718" t="s">
        <v>516</v>
      </c>
      <c r="N35" s="1725" t="s">
        <v>519</v>
      </c>
      <c r="O35" s="1720"/>
      <c r="P35" s="1720"/>
    </row>
    <row r="36" s="1416" customFormat="1" ht="37" customHeight="1" spans="1:19">
      <c r="A36" s="1721"/>
      <c r="B36" s="1721"/>
      <c r="C36" s="1724" t="s">
        <v>593</v>
      </c>
      <c r="D36" s="1715">
        <v>1406</v>
      </c>
      <c r="E36" s="1716">
        <v>8.9</v>
      </c>
      <c r="F36" s="1715">
        <v>1386</v>
      </c>
      <c r="G36" s="1716">
        <v>8.8</v>
      </c>
      <c r="H36" s="1715">
        <v>1506</v>
      </c>
      <c r="I36" s="1716">
        <v>9.4</v>
      </c>
      <c r="J36" s="1715">
        <v>1486</v>
      </c>
      <c r="K36" s="1716">
        <v>9.3</v>
      </c>
      <c r="L36" s="1717" t="s">
        <v>696</v>
      </c>
      <c r="M36" s="1718" t="s">
        <v>509</v>
      </c>
      <c r="N36" s="1725" t="s">
        <v>516</v>
      </c>
      <c r="O36" s="1720"/>
      <c r="P36" s="1720"/>
    </row>
    <row r="37" s="1416" customFormat="1" ht="37" customHeight="1" spans="1:19">
      <c r="A37" s="1721"/>
      <c r="B37" s="1721"/>
      <c r="C37" s="1714" t="s">
        <v>659</v>
      </c>
      <c r="D37" s="1715">
        <v>1399</v>
      </c>
      <c r="E37" s="1716">
        <v>8.9</v>
      </c>
      <c r="F37" s="1715">
        <v>1379</v>
      </c>
      <c r="G37" s="1716">
        <v>8.8</v>
      </c>
      <c r="H37" s="1715">
        <v>1499</v>
      </c>
      <c r="I37" s="1716">
        <v>9.4</v>
      </c>
      <c r="J37" s="1715">
        <v>1479</v>
      </c>
      <c r="K37" s="1716">
        <v>9.3</v>
      </c>
      <c r="L37" s="1717" t="s">
        <v>696</v>
      </c>
      <c r="M37" s="1718" t="s">
        <v>509</v>
      </c>
      <c r="N37" s="1725" t="s">
        <v>516</v>
      </c>
      <c r="O37" s="1720"/>
      <c r="P37" s="1720"/>
    </row>
    <row r="38" s="1416" customFormat="1" ht="37" customHeight="1" spans="1:19">
      <c r="A38" s="1721"/>
      <c r="B38" s="1721"/>
      <c r="C38" s="1714" t="s">
        <v>586</v>
      </c>
      <c r="D38" s="1715">
        <v>1351</v>
      </c>
      <c r="E38" s="1716">
        <v>8.6</v>
      </c>
      <c r="F38" s="1715">
        <v>1331</v>
      </c>
      <c r="G38" s="1716">
        <v>8.5</v>
      </c>
      <c r="H38" s="1715">
        <v>1451</v>
      </c>
      <c r="I38" s="1716">
        <v>9.1</v>
      </c>
      <c r="J38" s="1715">
        <v>1431</v>
      </c>
      <c r="K38" s="1716">
        <v>9</v>
      </c>
      <c r="L38" s="1717" t="s">
        <v>696</v>
      </c>
      <c r="M38" s="1718" t="s">
        <v>509</v>
      </c>
      <c r="N38" s="1725" t="s">
        <v>516</v>
      </c>
      <c r="O38" s="1720"/>
      <c r="P38" s="1720"/>
    </row>
    <row r="39" s="1416" customFormat="1" ht="37" customHeight="1" spans="1:19">
      <c r="A39" s="1721"/>
      <c r="B39" s="1721"/>
      <c r="C39" s="1714" t="s">
        <v>660</v>
      </c>
      <c r="D39" s="1715">
        <v>2065</v>
      </c>
      <c r="E39" s="1716">
        <v>11.8</v>
      </c>
      <c r="F39" s="1715">
        <v>2045</v>
      </c>
      <c r="G39" s="1716">
        <v>11.7</v>
      </c>
      <c r="H39" s="1715">
        <v>2165</v>
      </c>
      <c r="I39" s="1716">
        <v>12.3</v>
      </c>
      <c r="J39" s="1715">
        <v>2145</v>
      </c>
      <c r="K39" s="1716">
        <v>12.2</v>
      </c>
      <c r="L39" s="1717" t="s">
        <v>518</v>
      </c>
      <c r="M39" s="1718" t="s">
        <v>516</v>
      </c>
      <c r="N39" s="1725" t="s">
        <v>519</v>
      </c>
      <c r="O39" s="1720"/>
      <c r="P39" s="1720"/>
    </row>
    <row r="40" s="1416" customFormat="1" ht="37" customHeight="1" spans="1:19">
      <c r="A40" s="1721"/>
      <c r="B40" s="1721"/>
      <c r="C40" s="1714" t="s">
        <v>661</v>
      </c>
      <c r="D40" s="1715">
        <v>1929</v>
      </c>
      <c r="E40" s="1716">
        <v>11.2</v>
      </c>
      <c r="F40" s="1715">
        <v>1909</v>
      </c>
      <c r="G40" s="1716">
        <v>11.1</v>
      </c>
      <c r="H40" s="1715">
        <v>2029</v>
      </c>
      <c r="I40" s="1716">
        <v>11.7</v>
      </c>
      <c r="J40" s="1715">
        <v>2009</v>
      </c>
      <c r="K40" s="1716">
        <v>11.6</v>
      </c>
      <c r="L40" s="1717" t="s">
        <v>518</v>
      </c>
      <c r="M40" s="1718" t="s">
        <v>516</v>
      </c>
      <c r="N40" s="1725" t="s">
        <v>519</v>
      </c>
      <c r="O40" s="1720"/>
      <c r="P40" s="1720"/>
    </row>
    <row r="41" s="1416" customFormat="1" ht="37" customHeight="1" spans="1:19">
      <c r="A41" s="1721"/>
      <c r="B41" s="1721"/>
      <c r="C41" s="1714" t="s">
        <v>662</v>
      </c>
      <c r="D41" s="1715">
        <v>1997</v>
      </c>
      <c r="E41" s="1716">
        <v>11.5</v>
      </c>
      <c r="F41" s="1715">
        <v>1977</v>
      </c>
      <c r="G41" s="1716">
        <v>11.4</v>
      </c>
      <c r="H41" s="1715">
        <v>2097</v>
      </c>
      <c r="I41" s="1716">
        <v>12</v>
      </c>
      <c r="J41" s="1715">
        <v>2077</v>
      </c>
      <c r="K41" s="1716">
        <v>11.9</v>
      </c>
      <c r="L41" s="1717" t="s">
        <v>518</v>
      </c>
      <c r="M41" s="1718" t="s">
        <v>516</v>
      </c>
      <c r="N41" s="1725" t="s">
        <v>519</v>
      </c>
      <c r="O41" s="1720"/>
      <c r="P41" s="1720"/>
    </row>
    <row r="42" s="1416" customFormat="1" ht="37" customHeight="1" spans="1:19">
      <c r="A42" s="1721"/>
      <c r="B42" s="1721"/>
      <c r="C42" s="1722" t="s">
        <v>514</v>
      </c>
      <c r="D42" s="1715">
        <v>1555</v>
      </c>
      <c r="E42" s="1716">
        <v>9.6</v>
      </c>
      <c r="F42" s="1715">
        <v>1535</v>
      </c>
      <c r="G42" s="1716">
        <v>9.5</v>
      </c>
      <c r="H42" s="1715">
        <v>1655</v>
      </c>
      <c r="I42" s="1716">
        <v>10.1</v>
      </c>
      <c r="J42" s="1715">
        <v>1635</v>
      </c>
      <c r="K42" s="1716">
        <v>10</v>
      </c>
      <c r="L42" s="1717" t="s">
        <v>696</v>
      </c>
      <c r="M42" s="1718" t="s">
        <v>509</v>
      </c>
      <c r="N42" s="1725" t="s">
        <v>516</v>
      </c>
      <c r="O42" s="1720"/>
      <c r="P42" s="1720"/>
    </row>
    <row r="43" s="1416" customFormat="1" ht="37" customHeight="1" spans="1:19">
      <c r="A43" s="1721"/>
      <c r="B43" s="1721"/>
      <c r="C43" s="1722" t="s">
        <v>663</v>
      </c>
      <c r="D43" s="1715">
        <v>1827</v>
      </c>
      <c r="E43" s="1716">
        <v>10.8</v>
      </c>
      <c r="F43" s="1715">
        <v>1807</v>
      </c>
      <c r="G43" s="1716">
        <v>10.7</v>
      </c>
      <c r="H43" s="1715">
        <v>1927</v>
      </c>
      <c r="I43" s="1716">
        <v>11.3</v>
      </c>
      <c r="J43" s="1715">
        <v>1907</v>
      </c>
      <c r="K43" s="1716">
        <v>11.2</v>
      </c>
      <c r="L43" s="1717" t="s">
        <v>518</v>
      </c>
      <c r="M43" s="1718" t="s">
        <v>516</v>
      </c>
      <c r="N43" s="1725" t="s">
        <v>519</v>
      </c>
      <c r="O43" s="1720"/>
      <c r="P43" s="1720"/>
      <c r="R43" s="1430"/>
      <c r="S43" s="1430"/>
    </row>
    <row r="44" s="1416" customFormat="1" ht="37" customHeight="1" spans="1:19">
      <c r="A44" s="1721"/>
      <c r="B44" s="1721"/>
      <c r="C44" s="1724" t="s">
        <v>664</v>
      </c>
      <c r="D44" s="1715">
        <v>1589</v>
      </c>
      <c r="E44" s="1716">
        <v>9.7</v>
      </c>
      <c r="F44" s="1715">
        <v>1569</v>
      </c>
      <c r="G44" s="1716">
        <v>9.6</v>
      </c>
      <c r="H44" s="1715">
        <v>1689</v>
      </c>
      <c r="I44" s="1716">
        <v>10.2</v>
      </c>
      <c r="J44" s="1715">
        <v>1669</v>
      </c>
      <c r="K44" s="1716">
        <v>10.1</v>
      </c>
      <c r="L44" s="1717" t="s">
        <v>518</v>
      </c>
      <c r="M44" s="1718" t="s">
        <v>516</v>
      </c>
      <c r="N44" s="1725" t="s">
        <v>519</v>
      </c>
      <c r="O44" s="1720"/>
      <c r="P44" s="1720"/>
    </row>
    <row r="45" s="1416" customFormat="1" ht="37" customHeight="1" spans="1:19">
      <c r="A45" s="1721"/>
      <c r="B45" s="1721"/>
      <c r="C45" s="1724" t="s">
        <v>665</v>
      </c>
      <c r="D45" s="1715">
        <v>1657</v>
      </c>
      <c r="E45" s="1716">
        <v>10</v>
      </c>
      <c r="F45" s="1715">
        <v>1637</v>
      </c>
      <c r="G45" s="1716">
        <v>9.9</v>
      </c>
      <c r="H45" s="1715">
        <v>1757</v>
      </c>
      <c r="I45" s="1716">
        <v>10.5</v>
      </c>
      <c r="J45" s="1715">
        <v>1737</v>
      </c>
      <c r="K45" s="1716">
        <v>10.4</v>
      </c>
      <c r="L45" s="1717" t="s">
        <v>697</v>
      </c>
      <c r="M45" s="1718" t="s">
        <v>539</v>
      </c>
      <c r="N45" s="1725" t="s">
        <v>580</v>
      </c>
      <c r="O45" s="1720"/>
      <c r="P45" s="1720"/>
    </row>
    <row r="46" s="1416" customFormat="1" ht="37" customHeight="1" spans="1:19">
      <c r="A46" s="1721"/>
      <c r="B46" s="1721"/>
      <c r="C46" s="1714" t="s">
        <v>666</v>
      </c>
      <c r="D46" s="1715">
        <v>1589</v>
      </c>
      <c r="E46" s="1716">
        <v>9.7</v>
      </c>
      <c r="F46" s="1715">
        <v>1569</v>
      </c>
      <c r="G46" s="1716">
        <v>9.6</v>
      </c>
      <c r="H46" s="1715">
        <v>1689</v>
      </c>
      <c r="I46" s="1716">
        <v>10.2</v>
      </c>
      <c r="J46" s="1715">
        <v>1669</v>
      </c>
      <c r="K46" s="1716">
        <v>10.1</v>
      </c>
      <c r="L46" s="1717" t="s">
        <v>542</v>
      </c>
      <c r="M46" s="1718" t="s">
        <v>519</v>
      </c>
      <c r="N46" s="1719" t="s">
        <v>539</v>
      </c>
      <c r="O46" s="1720"/>
      <c r="P46" s="1720"/>
      <c r="R46" s="1430"/>
      <c r="S46" s="1430"/>
    </row>
    <row r="47" s="1416" customFormat="1" ht="37" customHeight="1" spans="1:19">
      <c r="A47" s="1721"/>
      <c r="B47" s="1721"/>
      <c r="C47" s="1714" t="s">
        <v>598</v>
      </c>
      <c r="D47" s="1715">
        <v>1725</v>
      </c>
      <c r="E47" s="1716">
        <v>10.3</v>
      </c>
      <c r="F47" s="1715">
        <v>1705</v>
      </c>
      <c r="G47" s="1716">
        <v>10.2</v>
      </c>
      <c r="H47" s="1715">
        <v>1825</v>
      </c>
      <c r="I47" s="1716">
        <v>10.8</v>
      </c>
      <c r="J47" s="1715">
        <v>1805</v>
      </c>
      <c r="K47" s="1716">
        <v>10.7</v>
      </c>
      <c r="L47" s="1717" t="s">
        <v>518</v>
      </c>
      <c r="M47" s="1718" t="s">
        <v>516</v>
      </c>
      <c r="N47" s="1725" t="s">
        <v>519</v>
      </c>
      <c r="O47" s="1720"/>
      <c r="P47" s="1720"/>
      <c r="R47" s="1430"/>
      <c r="S47" s="1430"/>
    </row>
    <row r="48" s="1416" customFormat="1" ht="37" customHeight="1" spans="1:19">
      <c r="A48" s="1721"/>
      <c r="B48" s="1721"/>
      <c r="C48" s="1714" t="s">
        <v>608</v>
      </c>
      <c r="D48" s="1715">
        <v>1725</v>
      </c>
      <c r="E48" s="1716">
        <v>10.3</v>
      </c>
      <c r="F48" s="1715">
        <v>1705</v>
      </c>
      <c r="G48" s="1716">
        <v>10.2</v>
      </c>
      <c r="H48" s="1715">
        <v>1825</v>
      </c>
      <c r="I48" s="1716">
        <v>10.8</v>
      </c>
      <c r="J48" s="1715">
        <v>1805</v>
      </c>
      <c r="K48" s="1716">
        <v>10.7</v>
      </c>
      <c r="L48" s="1717" t="s">
        <v>696</v>
      </c>
      <c r="M48" s="1718" t="s">
        <v>509</v>
      </c>
      <c r="N48" s="1725" t="s">
        <v>516</v>
      </c>
      <c r="O48" s="1720"/>
      <c r="P48" s="1720"/>
      <c r="R48" s="1430"/>
      <c r="S48" s="1430"/>
    </row>
    <row r="49" s="1416" customFormat="1" ht="37" customHeight="1" spans="1:19">
      <c r="A49" s="1721"/>
      <c r="B49" s="1721"/>
      <c r="C49" s="1714" t="s">
        <v>668</v>
      </c>
      <c r="D49" s="1715">
        <v>1589</v>
      </c>
      <c r="E49" s="1716">
        <v>9.7</v>
      </c>
      <c r="F49" s="1715">
        <v>1569</v>
      </c>
      <c r="G49" s="1716">
        <v>9.6</v>
      </c>
      <c r="H49" s="1715">
        <v>1689</v>
      </c>
      <c r="I49" s="1716">
        <v>10.2</v>
      </c>
      <c r="J49" s="1715">
        <v>1669</v>
      </c>
      <c r="K49" s="1716">
        <v>10.1</v>
      </c>
      <c r="L49" s="1717" t="s">
        <v>696</v>
      </c>
      <c r="M49" s="1718" t="s">
        <v>509</v>
      </c>
      <c r="N49" s="1725" t="s">
        <v>516</v>
      </c>
      <c r="O49" s="1720"/>
      <c r="P49" s="1720"/>
      <c r="R49" s="1430"/>
      <c r="S49" s="1430"/>
    </row>
    <row r="50" s="1416" customFormat="1" ht="37" customHeight="1" spans="1:19">
      <c r="A50" s="1721"/>
      <c r="B50" s="1721"/>
      <c r="C50" s="1714" t="s">
        <v>607</v>
      </c>
      <c r="D50" s="1715">
        <v>1725</v>
      </c>
      <c r="E50" s="1716">
        <v>10.3</v>
      </c>
      <c r="F50" s="1715">
        <v>1705</v>
      </c>
      <c r="G50" s="1716">
        <v>10.2</v>
      </c>
      <c r="H50" s="1715">
        <v>1825</v>
      </c>
      <c r="I50" s="1716">
        <v>10.8</v>
      </c>
      <c r="J50" s="1715">
        <v>1805</v>
      </c>
      <c r="K50" s="1716">
        <v>10.7</v>
      </c>
      <c r="L50" s="1717" t="s">
        <v>542</v>
      </c>
      <c r="M50" s="1718" t="s">
        <v>519</v>
      </c>
      <c r="N50" s="1725" t="s">
        <v>539</v>
      </c>
      <c r="O50" s="1720"/>
      <c r="P50" s="1720"/>
      <c r="R50" s="1430"/>
      <c r="S50" s="1430"/>
    </row>
    <row r="51" s="1416" customFormat="1" ht="37" customHeight="1" spans="1:19">
      <c r="A51" s="1721"/>
      <c r="B51" s="1721"/>
      <c r="C51" s="1714" t="s">
        <v>669</v>
      </c>
      <c r="D51" s="1715">
        <v>1589</v>
      </c>
      <c r="E51" s="1716">
        <v>9.7</v>
      </c>
      <c r="F51" s="1715">
        <v>1569</v>
      </c>
      <c r="G51" s="1716">
        <v>9.6</v>
      </c>
      <c r="H51" s="1715">
        <v>1689</v>
      </c>
      <c r="I51" s="1716">
        <v>10.2</v>
      </c>
      <c r="J51" s="1715">
        <v>1669</v>
      </c>
      <c r="K51" s="1716">
        <v>10.1</v>
      </c>
      <c r="L51" s="1717" t="s">
        <v>542</v>
      </c>
      <c r="M51" s="1718" t="s">
        <v>519</v>
      </c>
      <c r="N51" s="1725" t="s">
        <v>539</v>
      </c>
      <c r="O51" s="1720"/>
      <c r="P51" s="1720"/>
      <c r="R51" s="1430"/>
      <c r="S51" s="1430"/>
    </row>
    <row r="52" s="1416" customFormat="1" ht="37" customHeight="1" spans="1:19">
      <c r="A52" s="1721"/>
      <c r="B52" s="1721"/>
      <c r="C52" s="1714" t="s">
        <v>600</v>
      </c>
      <c r="D52" s="1715">
        <v>1725</v>
      </c>
      <c r="E52" s="1716">
        <v>10.3</v>
      </c>
      <c r="F52" s="1715">
        <v>1705</v>
      </c>
      <c r="G52" s="1716">
        <v>10.2</v>
      </c>
      <c r="H52" s="1715">
        <v>1825</v>
      </c>
      <c r="I52" s="1716">
        <v>10.8</v>
      </c>
      <c r="J52" s="1715">
        <v>1805</v>
      </c>
      <c r="K52" s="1716">
        <v>10.7</v>
      </c>
      <c r="L52" s="1717" t="s">
        <v>542</v>
      </c>
      <c r="M52" s="1718" t="s">
        <v>519</v>
      </c>
      <c r="N52" s="1725" t="s">
        <v>539</v>
      </c>
      <c r="O52" s="1720"/>
      <c r="P52" s="1720"/>
      <c r="R52" s="1430"/>
      <c r="S52" s="1430"/>
    </row>
    <row r="53" s="1416" customFormat="1" ht="37" customHeight="1" spans="1:19">
      <c r="A53" s="1721"/>
      <c r="B53" s="1721"/>
      <c r="C53" s="1714" t="s">
        <v>670</v>
      </c>
      <c r="D53" s="1715">
        <v>1589</v>
      </c>
      <c r="E53" s="1716">
        <v>9.7</v>
      </c>
      <c r="F53" s="1715">
        <v>1569</v>
      </c>
      <c r="G53" s="1716">
        <v>9.6</v>
      </c>
      <c r="H53" s="1715">
        <v>1689</v>
      </c>
      <c r="I53" s="1716">
        <v>10.2</v>
      </c>
      <c r="J53" s="1715">
        <v>1669</v>
      </c>
      <c r="K53" s="1716">
        <v>10.1</v>
      </c>
      <c r="L53" s="1717" t="s">
        <v>542</v>
      </c>
      <c r="M53" s="1718" t="s">
        <v>519</v>
      </c>
      <c r="N53" s="1725" t="s">
        <v>539</v>
      </c>
      <c r="O53" s="1720"/>
      <c r="P53" s="1720"/>
      <c r="R53" s="1430"/>
      <c r="S53" s="1430"/>
    </row>
    <row r="54" s="1416" customFormat="1" ht="37" customHeight="1" spans="1:19">
      <c r="A54" s="1721"/>
      <c r="B54" s="1721"/>
      <c r="C54" s="1714" t="s">
        <v>605</v>
      </c>
      <c r="D54" s="1715">
        <v>1793</v>
      </c>
      <c r="E54" s="1716">
        <v>10.6</v>
      </c>
      <c r="F54" s="1715">
        <v>1773</v>
      </c>
      <c r="G54" s="1716">
        <v>10.5</v>
      </c>
      <c r="H54" s="1715">
        <v>1893</v>
      </c>
      <c r="I54" s="1716">
        <v>11.1</v>
      </c>
      <c r="J54" s="1715">
        <v>1873</v>
      </c>
      <c r="K54" s="1716">
        <v>11</v>
      </c>
      <c r="L54" s="1717" t="s">
        <v>542</v>
      </c>
      <c r="M54" s="1718" t="s">
        <v>519</v>
      </c>
      <c r="N54" s="1725" t="s">
        <v>539</v>
      </c>
      <c r="O54" s="1720"/>
      <c r="P54" s="1720"/>
      <c r="R54" s="1430"/>
      <c r="S54" s="1430"/>
    </row>
    <row r="55" s="1416" customFormat="1" ht="37" customHeight="1" spans="1:19">
      <c r="A55" s="1721"/>
      <c r="B55" s="1721"/>
      <c r="C55" s="1714" t="s">
        <v>606</v>
      </c>
      <c r="D55" s="1715">
        <v>1929</v>
      </c>
      <c r="E55" s="1716">
        <v>11.2</v>
      </c>
      <c r="F55" s="1715">
        <v>1909</v>
      </c>
      <c r="G55" s="1716">
        <v>11.1</v>
      </c>
      <c r="H55" s="1715">
        <v>2029</v>
      </c>
      <c r="I55" s="1716">
        <v>11.7</v>
      </c>
      <c r="J55" s="1715">
        <v>2009</v>
      </c>
      <c r="K55" s="1716">
        <v>11.6</v>
      </c>
      <c r="L55" s="1717" t="s">
        <v>542</v>
      </c>
      <c r="M55" s="1726" t="s">
        <v>519</v>
      </c>
      <c r="N55" s="1727" t="s">
        <v>539</v>
      </c>
      <c r="O55" s="1720"/>
      <c r="P55" s="1720"/>
      <c r="R55" s="1430"/>
      <c r="S55" s="1430"/>
    </row>
    <row r="56" s="1416" customFormat="1" ht="37" customHeight="1" spans="1:19">
      <c r="A56" s="1721"/>
      <c r="B56" s="1721"/>
      <c r="C56" s="1714" t="s">
        <v>671</v>
      </c>
      <c r="D56" s="1715">
        <v>1691</v>
      </c>
      <c r="E56" s="1716">
        <v>10.2</v>
      </c>
      <c r="F56" s="1715">
        <v>1671</v>
      </c>
      <c r="G56" s="1716">
        <v>10.1</v>
      </c>
      <c r="H56" s="1715">
        <v>1791</v>
      </c>
      <c r="I56" s="1716">
        <v>10.7</v>
      </c>
      <c r="J56" s="1715">
        <v>1771</v>
      </c>
      <c r="K56" s="1716">
        <v>10.6</v>
      </c>
      <c r="L56" s="1717" t="s">
        <v>542</v>
      </c>
      <c r="M56" s="1718" t="s">
        <v>519</v>
      </c>
      <c r="N56" s="1725" t="s">
        <v>539</v>
      </c>
      <c r="O56" s="1720"/>
      <c r="P56" s="1720"/>
      <c r="R56" s="1430"/>
      <c r="S56" s="1430"/>
    </row>
    <row r="57" s="1416" customFormat="1" ht="37" customHeight="1" spans="1:19">
      <c r="A57" s="1721"/>
      <c r="B57" s="1721"/>
      <c r="C57" s="1714" t="s">
        <v>672</v>
      </c>
      <c r="D57" s="1715">
        <v>1589</v>
      </c>
      <c r="E57" s="1716">
        <v>9.7</v>
      </c>
      <c r="F57" s="1715">
        <v>1569</v>
      </c>
      <c r="G57" s="1716">
        <v>9.6</v>
      </c>
      <c r="H57" s="1715">
        <v>1689</v>
      </c>
      <c r="I57" s="1716">
        <v>10.2</v>
      </c>
      <c r="J57" s="1715">
        <v>1669</v>
      </c>
      <c r="K57" s="1716">
        <v>10.1</v>
      </c>
      <c r="L57" s="1717" t="s">
        <v>697</v>
      </c>
      <c r="M57" s="1718" t="s">
        <v>539</v>
      </c>
      <c r="N57" s="1725" t="s">
        <v>580</v>
      </c>
      <c r="O57" s="1720"/>
      <c r="P57" s="1720"/>
      <c r="R57" s="1430"/>
      <c r="S57" s="1430"/>
    </row>
    <row r="58" s="1416" customFormat="1" ht="37" customHeight="1" spans="1:19">
      <c r="A58" s="1721"/>
      <c r="B58" s="1721"/>
      <c r="C58" s="1714" t="s">
        <v>673</v>
      </c>
      <c r="D58" s="1715">
        <v>1589</v>
      </c>
      <c r="E58" s="1716">
        <v>9.7</v>
      </c>
      <c r="F58" s="1715">
        <v>1569</v>
      </c>
      <c r="G58" s="1716">
        <v>9.6</v>
      </c>
      <c r="H58" s="1715">
        <v>1689</v>
      </c>
      <c r="I58" s="1716">
        <v>10.2</v>
      </c>
      <c r="J58" s="1715">
        <v>1669</v>
      </c>
      <c r="K58" s="1716">
        <v>10.1</v>
      </c>
      <c r="L58" s="1717" t="s">
        <v>542</v>
      </c>
      <c r="M58" s="1718" t="s">
        <v>519</v>
      </c>
      <c r="N58" s="1725" t="s">
        <v>539</v>
      </c>
      <c r="O58" s="1720"/>
      <c r="P58" s="1720"/>
      <c r="R58" s="1430"/>
      <c r="S58" s="1430"/>
    </row>
    <row r="59" s="1416" customFormat="1" ht="37" customHeight="1" spans="1:19">
      <c r="A59" s="1721"/>
      <c r="B59" s="1721"/>
      <c r="C59" s="1728" t="s">
        <v>674</v>
      </c>
      <c r="D59" s="1715">
        <v>1929</v>
      </c>
      <c r="E59" s="1716">
        <v>11.2</v>
      </c>
      <c r="F59" s="1715">
        <v>1909</v>
      </c>
      <c r="G59" s="1716">
        <v>11.1</v>
      </c>
      <c r="H59" s="1715">
        <v>2029</v>
      </c>
      <c r="I59" s="1716">
        <v>11.7</v>
      </c>
      <c r="J59" s="1715">
        <v>2009</v>
      </c>
      <c r="K59" s="1716">
        <v>11.6</v>
      </c>
      <c r="L59" s="1717" t="s">
        <v>518</v>
      </c>
      <c r="M59" s="1726" t="s">
        <v>516</v>
      </c>
      <c r="N59" s="1727" t="s">
        <v>519</v>
      </c>
      <c r="O59" s="1720"/>
      <c r="P59" s="1720"/>
      <c r="R59" s="1430"/>
      <c r="S59" s="1430"/>
    </row>
    <row r="60" s="1416" customFormat="1" ht="37" customHeight="1" spans="1:19">
      <c r="A60" s="1721"/>
      <c r="B60" s="1721"/>
      <c r="C60" s="1728" t="s">
        <v>551</v>
      </c>
      <c r="D60" s="1715">
        <v>1997</v>
      </c>
      <c r="E60" s="1716">
        <v>11.5</v>
      </c>
      <c r="F60" s="1715">
        <v>1977</v>
      </c>
      <c r="G60" s="1716">
        <v>11.4</v>
      </c>
      <c r="H60" s="1715">
        <v>2097</v>
      </c>
      <c r="I60" s="1716">
        <v>12</v>
      </c>
      <c r="J60" s="1715">
        <v>2077</v>
      </c>
      <c r="K60" s="1716">
        <v>11.9</v>
      </c>
      <c r="L60" s="1717" t="s">
        <v>518</v>
      </c>
      <c r="M60" s="1726" t="s">
        <v>516</v>
      </c>
      <c r="N60" s="1729" t="s">
        <v>519</v>
      </c>
      <c r="O60" s="1720"/>
      <c r="P60" s="1720"/>
      <c r="R60" s="1430"/>
      <c r="S60" s="1430"/>
    </row>
    <row r="61" s="1416" customFormat="1" ht="37" customHeight="1" spans="1:19">
      <c r="A61" s="1721"/>
      <c r="B61" s="1721"/>
      <c r="C61" s="1728" t="s">
        <v>568</v>
      </c>
      <c r="D61" s="1715">
        <v>1997</v>
      </c>
      <c r="E61" s="1716">
        <v>11.5</v>
      </c>
      <c r="F61" s="1715">
        <v>1977</v>
      </c>
      <c r="G61" s="1716">
        <v>11.4</v>
      </c>
      <c r="H61" s="1715">
        <v>2097</v>
      </c>
      <c r="I61" s="1716">
        <v>12</v>
      </c>
      <c r="J61" s="1715">
        <v>2077</v>
      </c>
      <c r="K61" s="1716">
        <v>11.9</v>
      </c>
      <c r="L61" s="1717" t="s">
        <v>542</v>
      </c>
      <c r="M61" s="1726" t="s">
        <v>519</v>
      </c>
      <c r="N61" s="1729" t="s">
        <v>539</v>
      </c>
      <c r="O61" s="1720"/>
      <c r="P61" s="1720"/>
      <c r="R61" s="1430"/>
      <c r="S61" s="1430"/>
    </row>
    <row r="62" s="1416" customFormat="1" ht="37" customHeight="1" spans="1:19">
      <c r="A62" s="1721"/>
      <c r="B62" s="1721"/>
      <c r="C62" s="1728" t="s">
        <v>563</v>
      </c>
      <c r="D62" s="1715">
        <v>1997</v>
      </c>
      <c r="E62" s="1716">
        <v>11.5</v>
      </c>
      <c r="F62" s="1715">
        <v>1977</v>
      </c>
      <c r="G62" s="1716">
        <v>11.4</v>
      </c>
      <c r="H62" s="1715">
        <v>2097</v>
      </c>
      <c r="I62" s="1716">
        <v>12</v>
      </c>
      <c r="J62" s="1715">
        <v>2077</v>
      </c>
      <c r="K62" s="1716">
        <v>11.9</v>
      </c>
      <c r="L62" s="1717" t="s">
        <v>518</v>
      </c>
      <c r="M62" s="1726" t="s">
        <v>516</v>
      </c>
      <c r="N62" s="1729" t="s">
        <v>519</v>
      </c>
      <c r="O62" s="1720"/>
      <c r="P62" s="1720"/>
    </row>
    <row r="63" s="1416" customFormat="1" ht="37" customHeight="1" spans="1:19">
      <c r="A63" s="1721"/>
      <c r="B63" s="1721"/>
      <c r="C63" s="1728" t="s">
        <v>545</v>
      </c>
      <c r="D63" s="1715">
        <v>1997</v>
      </c>
      <c r="E63" s="1716">
        <v>11.5</v>
      </c>
      <c r="F63" s="1715">
        <v>1977</v>
      </c>
      <c r="G63" s="1716">
        <v>11.4</v>
      </c>
      <c r="H63" s="1715">
        <v>2097</v>
      </c>
      <c r="I63" s="1716">
        <v>12</v>
      </c>
      <c r="J63" s="1715">
        <v>2077</v>
      </c>
      <c r="K63" s="1716">
        <v>11.9</v>
      </c>
      <c r="L63" s="1717" t="s">
        <v>696</v>
      </c>
      <c r="M63" s="1726" t="s">
        <v>509</v>
      </c>
      <c r="N63" s="1729" t="s">
        <v>516</v>
      </c>
      <c r="O63" s="1720"/>
      <c r="P63" s="1720"/>
    </row>
    <row r="64" s="1416" customFormat="1" ht="37" customHeight="1" spans="1:19">
      <c r="A64" s="1721"/>
      <c r="B64" s="1721"/>
      <c r="C64" s="1728" t="s">
        <v>559</v>
      </c>
      <c r="D64" s="1715">
        <v>2031</v>
      </c>
      <c r="E64" s="1716">
        <v>11.7</v>
      </c>
      <c r="F64" s="1715">
        <v>2011</v>
      </c>
      <c r="G64" s="1716">
        <v>11.6</v>
      </c>
      <c r="H64" s="1715">
        <v>2131</v>
      </c>
      <c r="I64" s="1716">
        <v>12.2</v>
      </c>
      <c r="J64" s="1715">
        <v>2111</v>
      </c>
      <c r="K64" s="1716">
        <v>12.1</v>
      </c>
      <c r="L64" s="1717" t="s">
        <v>542</v>
      </c>
      <c r="M64" s="1726" t="s">
        <v>519</v>
      </c>
      <c r="N64" s="1729" t="s">
        <v>539</v>
      </c>
      <c r="O64" s="1720"/>
      <c r="P64" s="1720"/>
    </row>
    <row r="65" s="1416" customFormat="1" ht="37" customHeight="1" spans="1:16">
      <c r="A65" s="1721"/>
      <c r="B65" s="1721"/>
      <c r="C65" s="1728" t="s">
        <v>567</v>
      </c>
      <c r="D65" s="1715">
        <v>1997</v>
      </c>
      <c r="E65" s="1716">
        <v>11.5</v>
      </c>
      <c r="F65" s="1715">
        <v>1977</v>
      </c>
      <c r="G65" s="1716">
        <v>11.4</v>
      </c>
      <c r="H65" s="1715">
        <v>2097</v>
      </c>
      <c r="I65" s="1716">
        <v>12</v>
      </c>
      <c r="J65" s="1715">
        <v>2077</v>
      </c>
      <c r="K65" s="1716">
        <v>11.9</v>
      </c>
      <c r="L65" s="1717" t="s">
        <v>542</v>
      </c>
      <c r="M65" s="1726" t="s">
        <v>519</v>
      </c>
      <c r="N65" s="1729" t="s">
        <v>539</v>
      </c>
      <c r="O65" s="1720"/>
      <c r="P65" s="1720"/>
    </row>
    <row r="66" s="1416" customFormat="1" ht="37" customHeight="1" spans="1:16">
      <c r="A66" s="1721"/>
      <c r="B66" s="1721"/>
      <c r="C66" s="1728" t="s">
        <v>675</v>
      </c>
      <c r="D66" s="1715">
        <v>1997</v>
      </c>
      <c r="E66" s="1716">
        <v>11.5</v>
      </c>
      <c r="F66" s="1715">
        <v>1977</v>
      </c>
      <c r="G66" s="1716">
        <v>11.4</v>
      </c>
      <c r="H66" s="1715">
        <v>2097</v>
      </c>
      <c r="I66" s="1716">
        <v>12</v>
      </c>
      <c r="J66" s="1715">
        <v>2077</v>
      </c>
      <c r="K66" s="1716">
        <v>11.9</v>
      </c>
      <c r="L66" s="1717" t="s">
        <v>537</v>
      </c>
      <c r="M66" s="1726" t="s">
        <v>580</v>
      </c>
      <c r="N66" s="1729" t="s">
        <v>535</v>
      </c>
      <c r="O66" s="1720"/>
      <c r="P66" s="1720"/>
    </row>
    <row r="67" s="1416" customFormat="1" ht="37" customHeight="1" spans="1:16">
      <c r="A67" s="1721"/>
      <c r="B67" s="1721"/>
      <c r="C67" s="1728" t="s">
        <v>565</v>
      </c>
      <c r="D67" s="1715">
        <v>1997</v>
      </c>
      <c r="E67" s="1716">
        <v>11.5</v>
      </c>
      <c r="F67" s="1715">
        <v>1977</v>
      </c>
      <c r="G67" s="1716">
        <v>11.4</v>
      </c>
      <c r="H67" s="1715">
        <v>2097</v>
      </c>
      <c r="I67" s="1716">
        <v>12</v>
      </c>
      <c r="J67" s="1715">
        <v>2077</v>
      </c>
      <c r="K67" s="1716">
        <v>11.9</v>
      </c>
      <c r="L67" s="1717" t="s">
        <v>518</v>
      </c>
      <c r="M67" s="1726" t="s">
        <v>516</v>
      </c>
      <c r="N67" s="1727" t="s">
        <v>519</v>
      </c>
      <c r="O67" s="1720"/>
      <c r="P67" s="1720"/>
    </row>
    <row r="68" s="1416" customFormat="1" ht="37" customHeight="1" spans="1:16">
      <c r="A68" s="1721"/>
      <c r="B68" s="1721"/>
      <c r="C68" s="1728" t="s">
        <v>557</v>
      </c>
      <c r="D68" s="1715">
        <v>1997</v>
      </c>
      <c r="E68" s="1716">
        <v>11.5</v>
      </c>
      <c r="F68" s="1715">
        <v>1977</v>
      </c>
      <c r="G68" s="1716">
        <v>11.4</v>
      </c>
      <c r="H68" s="1715">
        <v>2097</v>
      </c>
      <c r="I68" s="1716">
        <v>12</v>
      </c>
      <c r="J68" s="1715">
        <v>2077</v>
      </c>
      <c r="K68" s="1716">
        <v>11.9</v>
      </c>
      <c r="L68" s="1717" t="s">
        <v>537</v>
      </c>
      <c r="M68" s="1718" t="s">
        <v>580</v>
      </c>
      <c r="N68" s="1719" t="s">
        <v>535</v>
      </c>
      <c r="O68" s="1720"/>
      <c r="P68" s="1720"/>
    </row>
    <row r="69" s="1416" customFormat="1" ht="37" customHeight="1" spans="1:16">
      <c r="A69" s="1721"/>
      <c r="B69" s="1721"/>
      <c r="C69" s="1714" t="s">
        <v>556</v>
      </c>
      <c r="D69" s="1715">
        <v>1997</v>
      </c>
      <c r="E69" s="1716">
        <v>11.5</v>
      </c>
      <c r="F69" s="1715">
        <v>1977</v>
      </c>
      <c r="G69" s="1716">
        <v>11.4</v>
      </c>
      <c r="H69" s="1715">
        <v>2097</v>
      </c>
      <c r="I69" s="1716">
        <v>12</v>
      </c>
      <c r="J69" s="1715">
        <v>2077</v>
      </c>
      <c r="K69" s="1716">
        <v>11.9</v>
      </c>
      <c r="L69" s="1717" t="s">
        <v>542</v>
      </c>
      <c r="M69" s="1718" t="s">
        <v>519</v>
      </c>
      <c r="N69" s="1719" t="s">
        <v>539</v>
      </c>
      <c r="O69" s="1720"/>
      <c r="P69" s="1720"/>
    </row>
    <row r="70" s="1416" customFormat="1" ht="37" customHeight="1" spans="1:16">
      <c r="A70" s="1721"/>
      <c r="B70" s="1721"/>
      <c r="C70" s="1714" t="s">
        <v>562</v>
      </c>
      <c r="D70" s="1715">
        <v>2031</v>
      </c>
      <c r="E70" s="1716">
        <v>11.7</v>
      </c>
      <c r="F70" s="1715">
        <v>2011</v>
      </c>
      <c r="G70" s="1716">
        <v>11.6</v>
      </c>
      <c r="H70" s="1715">
        <v>2131</v>
      </c>
      <c r="I70" s="1716">
        <v>12.2</v>
      </c>
      <c r="J70" s="1715">
        <v>2111</v>
      </c>
      <c r="K70" s="1716">
        <v>12.1</v>
      </c>
      <c r="L70" s="1717" t="s">
        <v>542</v>
      </c>
      <c r="M70" s="1718" t="s">
        <v>519</v>
      </c>
      <c r="N70" s="1719" t="s">
        <v>539</v>
      </c>
      <c r="O70" s="1720"/>
      <c r="P70" s="1720"/>
    </row>
    <row r="71" s="1416" customFormat="1" ht="37" customHeight="1" spans="1:16">
      <c r="A71" s="1721"/>
      <c r="B71" s="1721"/>
      <c r="C71" s="1714" t="s">
        <v>676</v>
      </c>
      <c r="D71" s="1715">
        <v>2031</v>
      </c>
      <c r="E71" s="1716">
        <v>11.7</v>
      </c>
      <c r="F71" s="1715">
        <v>2011</v>
      </c>
      <c r="G71" s="1716">
        <v>11.6</v>
      </c>
      <c r="H71" s="1715">
        <v>2131</v>
      </c>
      <c r="I71" s="1716">
        <v>12.2</v>
      </c>
      <c r="J71" s="1715">
        <v>2111</v>
      </c>
      <c r="K71" s="1716">
        <v>12.1</v>
      </c>
      <c r="L71" s="1717" t="s">
        <v>542</v>
      </c>
      <c r="M71" s="1718" t="s">
        <v>519</v>
      </c>
      <c r="N71" s="1719" t="s">
        <v>539</v>
      </c>
      <c r="O71" s="1720"/>
      <c r="P71" s="1720"/>
    </row>
    <row r="72" s="1416" customFormat="1" ht="37" customHeight="1" spans="1:16">
      <c r="A72" s="1721"/>
      <c r="B72" s="1721"/>
      <c r="C72" s="1714" t="s">
        <v>677</v>
      </c>
      <c r="D72" s="1715">
        <v>1997</v>
      </c>
      <c r="E72" s="1716">
        <v>11.5</v>
      </c>
      <c r="F72" s="1715">
        <v>1977</v>
      </c>
      <c r="G72" s="1716">
        <v>11.4</v>
      </c>
      <c r="H72" s="1715">
        <v>2097</v>
      </c>
      <c r="I72" s="1716">
        <v>12</v>
      </c>
      <c r="J72" s="1715">
        <v>2077</v>
      </c>
      <c r="K72" s="1716">
        <v>11.9</v>
      </c>
      <c r="L72" s="1717" t="s">
        <v>537</v>
      </c>
      <c r="M72" s="1718" t="s">
        <v>580</v>
      </c>
      <c r="N72" s="1719" t="s">
        <v>535</v>
      </c>
      <c r="O72" s="1720"/>
      <c r="P72" s="1720"/>
    </row>
    <row r="73" s="1416" customFormat="1" ht="37" customHeight="1" spans="1:16">
      <c r="A73" s="1721"/>
      <c r="B73" s="1721"/>
      <c r="C73" s="1714" t="s">
        <v>566</v>
      </c>
      <c r="D73" s="1715">
        <v>1997</v>
      </c>
      <c r="E73" s="1716">
        <v>11.5</v>
      </c>
      <c r="F73" s="1715">
        <v>1977</v>
      </c>
      <c r="G73" s="1716">
        <v>11.4</v>
      </c>
      <c r="H73" s="1715">
        <v>2097</v>
      </c>
      <c r="I73" s="1716">
        <v>12</v>
      </c>
      <c r="J73" s="1715">
        <v>2077</v>
      </c>
      <c r="K73" s="1716">
        <v>11.9</v>
      </c>
      <c r="L73" s="1717" t="s">
        <v>537</v>
      </c>
      <c r="M73" s="1718" t="s">
        <v>580</v>
      </c>
      <c r="N73" s="1719" t="s">
        <v>535</v>
      </c>
      <c r="O73" s="1720"/>
      <c r="P73" s="1720"/>
    </row>
    <row r="74" s="1416" customFormat="1" ht="37" customHeight="1" spans="1:16">
      <c r="A74" s="1721"/>
      <c r="B74" s="1721"/>
      <c r="C74" s="1714" t="s">
        <v>678</v>
      </c>
      <c r="D74" s="1715">
        <v>1997</v>
      </c>
      <c r="E74" s="1716">
        <v>11.5</v>
      </c>
      <c r="F74" s="1715">
        <v>1977</v>
      </c>
      <c r="G74" s="1716">
        <v>11.4</v>
      </c>
      <c r="H74" s="1715">
        <v>2097</v>
      </c>
      <c r="I74" s="1716">
        <v>12</v>
      </c>
      <c r="J74" s="1715">
        <v>2077</v>
      </c>
      <c r="K74" s="1716">
        <v>11.9</v>
      </c>
      <c r="L74" s="1717" t="s">
        <v>542</v>
      </c>
      <c r="M74" s="1718" t="s">
        <v>519</v>
      </c>
      <c r="N74" s="1719" t="s">
        <v>539</v>
      </c>
      <c r="O74" s="1720"/>
      <c r="P74" s="1720"/>
    </row>
    <row r="75" s="1416" customFormat="1" ht="37" customHeight="1" spans="1:16">
      <c r="A75" s="1721"/>
      <c r="B75" s="1721"/>
      <c r="C75" s="1724" t="s">
        <v>679</v>
      </c>
      <c r="D75" s="1715">
        <v>1997</v>
      </c>
      <c r="E75" s="1716">
        <v>11.5</v>
      </c>
      <c r="F75" s="1715">
        <v>1977</v>
      </c>
      <c r="G75" s="1716">
        <v>11.4</v>
      </c>
      <c r="H75" s="1715">
        <v>2097</v>
      </c>
      <c r="I75" s="1716">
        <v>12</v>
      </c>
      <c r="J75" s="1715">
        <v>2077</v>
      </c>
      <c r="K75" s="1716">
        <v>11.9</v>
      </c>
      <c r="L75" s="1717" t="s">
        <v>542</v>
      </c>
      <c r="M75" s="1718" t="s">
        <v>519</v>
      </c>
      <c r="N75" s="1719" t="s">
        <v>539</v>
      </c>
      <c r="O75" s="1720"/>
      <c r="P75" s="1720"/>
    </row>
    <row r="76" s="1416" customFormat="1" ht="37" customHeight="1" spans="1:16">
      <c r="A76" s="1721"/>
      <c r="B76" s="1721"/>
      <c r="C76" s="1728" t="s">
        <v>561</v>
      </c>
      <c r="D76" s="1715">
        <v>2031</v>
      </c>
      <c r="E76" s="1716">
        <v>11.7</v>
      </c>
      <c r="F76" s="1715">
        <v>2011</v>
      </c>
      <c r="G76" s="1716">
        <v>11.6</v>
      </c>
      <c r="H76" s="1715">
        <v>2131</v>
      </c>
      <c r="I76" s="1716">
        <v>12.2</v>
      </c>
      <c r="J76" s="1715">
        <v>2111</v>
      </c>
      <c r="K76" s="1716">
        <v>12.1</v>
      </c>
      <c r="L76" s="1717" t="s">
        <v>542</v>
      </c>
      <c r="M76" s="1726" t="s">
        <v>519</v>
      </c>
      <c r="N76" s="1729" t="s">
        <v>539</v>
      </c>
      <c r="O76" s="1720"/>
      <c r="P76" s="1720"/>
    </row>
    <row r="77" s="1416" customFormat="1" ht="37" customHeight="1" spans="1:16">
      <c r="A77" s="1721"/>
      <c r="B77" s="1721"/>
      <c r="C77" s="1728" t="s">
        <v>558</v>
      </c>
      <c r="D77" s="1715">
        <v>2031</v>
      </c>
      <c r="E77" s="1716">
        <v>11.7</v>
      </c>
      <c r="F77" s="1715">
        <v>2011</v>
      </c>
      <c r="G77" s="1716">
        <v>11.6</v>
      </c>
      <c r="H77" s="1715">
        <v>2131</v>
      </c>
      <c r="I77" s="1716">
        <v>12.2</v>
      </c>
      <c r="J77" s="1715">
        <v>2111</v>
      </c>
      <c r="K77" s="1716">
        <v>12.1</v>
      </c>
      <c r="L77" s="1717" t="s">
        <v>697</v>
      </c>
      <c r="M77" s="1726" t="s">
        <v>539</v>
      </c>
      <c r="N77" s="1729" t="s">
        <v>580</v>
      </c>
      <c r="O77" s="1720"/>
      <c r="P77" s="1720"/>
    </row>
    <row r="78" s="1416" customFormat="1" ht="37" customHeight="1" spans="1:16">
      <c r="A78" s="1721"/>
      <c r="B78" s="1721"/>
      <c r="C78" s="1728" t="s">
        <v>616</v>
      </c>
      <c r="D78" s="1715">
        <v>2031</v>
      </c>
      <c r="E78" s="1716">
        <v>11.7</v>
      </c>
      <c r="F78" s="1715">
        <v>2011</v>
      </c>
      <c r="G78" s="1716">
        <v>11.6</v>
      </c>
      <c r="H78" s="1715">
        <v>2131</v>
      </c>
      <c r="I78" s="1716">
        <v>12.2</v>
      </c>
      <c r="J78" s="1715">
        <v>2111</v>
      </c>
      <c r="K78" s="1716">
        <v>12.1</v>
      </c>
      <c r="L78" s="1717" t="s">
        <v>518</v>
      </c>
      <c r="M78" s="1726" t="s">
        <v>516</v>
      </c>
      <c r="N78" s="1729" t="s">
        <v>519</v>
      </c>
      <c r="O78" s="1720"/>
      <c r="P78" s="1720"/>
    </row>
    <row r="79" s="1416" customFormat="1" ht="37" customHeight="1" spans="1:16">
      <c r="A79" s="1721"/>
      <c r="B79" s="1721"/>
      <c r="C79" s="1728" t="s">
        <v>626</v>
      </c>
      <c r="D79" s="1715">
        <v>1963</v>
      </c>
      <c r="E79" s="1716">
        <v>11.4</v>
      </c>
      <c r="F79" s="1715">
        <v>1943</v>
      </c>
      <c r="G79" s="1716">
        <v>11.3</v>
      </c>
      <c r="H79" s="1715">
        <v>2063</v>
      </c>
      <c r="I79" s="1716">
        <v>11.9</v>
      </c>
      <c r="J79" s="1715">
        <v>2043</v>
      </c>
      <c r="K79" s="1716">
        <v>11.8</v>
      </c>
      <c r="L79" s="1717" t="s">
        <v>697</v>
      </c>
      <c r="M79" s="1726" t="s">
        <v>539</v>
      </c>
      <c r="N79" s="1729" t="s">
        <v>580</v>
      </c>
      <c r="O79" s="1720"/>
      <c r="P79" s="1720"/>
    </row>
    <row r="80" s="1416" customFormat="1" ht="37" customHeight="1" spans="1:16">
      <c r="A80" s="1721"/>
      <c r="B80" s="1721"/>
      <c r="C80" s="1728" t="s">
        <v>680</v>
      </c>
      <c r="D80" s="1715">
        <v>1725</v>
      </c>
      <c r="E80" s="1716">
        <v>10.3</v>
      </c>
      <c r="F80" s="1715">
        <v>1705</v>
      </c>
      <c r="G80" s="1716">
        <v>10.2</v>
      </c>
      <c r="H80" s="1715">
        <v>1825</v>
      </c>
      <c r="I80" s="1716">
        <v>10.8</v>
      </c>
      <c r="J80" s="1715">
        <v>1805</v>
      </c>
      <c r="K80" s="1716">
        <v>10.7</v>
      </c>
      <c r="L80" s="1717" t="s">
        <v>518</v>
      </c>
      <c r="M80" s="1726" t="s">
        <v>516</v>
      </c>
      <c r="N80" s="1727" t="s">
        <v>519</v>
      </c>
      <c r="O80" s="1720"/>
      <c r="P80" s="1720"/>
    </row>
    <row r="81" s="1416" customFormat="1" ht="37" customHeight="1" spans="1:16">
      <c r="A81" s="1721"/>
      <c r="B81" s="1721"/>
      <c r="C81" s="1728" t="s">
        <v>681</v>
      </c>
      <c r="D81" s="1715">
        <v>2031</v>
      </c>
      <c r="E81" s="1716">
        <v>11.7</v>
      </c>
      <c r="F81" s="1715">
        <v>2011</v>
      </c>
      <c r="G81" s="1716">
        <v>11.6</v>
      </c>
      <c r="H81" s="1715">
        <v>2131</v>
      </c>
      <c r="I81" s="1716">
        <v>12.2</v>
      </c>
      <c r="J81" s="1715">
        <v>2111</v>
      </c>
      <c r="K81" s="1716">
        <v>12.1</v>
      </c>
      <c r="L81" s="1717" t="s">
        <v>518</v>
      </c>
      <c r="M81" s="1726" t="s">
        <v>516</v>
      </c>
      <c r="N81" s="1729" t="s">
        <v>519</v>
      </c>
      <c r="O81" s="1720"/>
      <c r="P81" s="1720"/>
    </row>
    <row r="82" s="1416" customFormat="1" ht="37" customHeight="1" spans="1:16">
      <c r="A82" s="1721"/>
      <c r="B82" s="1721"/>
      <c r="C82" s="1714" t="s">
        <v>682</v>
      </c>
      <c r="D82" s="1715">
        <v>2099</v>
      </c>
      <c r="E82" s="1716">
        <v>12</v>
      </c>
      <c r="F82" s="1715">
        <v>2079</v>
      </c>
      <c r="G82" s="1716">
        <v>11.9</v>
      </c>
      <c r="H82" s="1715">
        <v>2199</v>
      </c>
      <c r="I82" s="1716">
        <v>12.5</v>
      </c>
      <c r="J82" s="1715">
        <v>2179</v>
      </c>
      <c r="K82" s="1716">
        <v>12.4</v>
      </c>
      <c r="L82" s="1717" t="s">
        <v>542</v>
      </c>
      <c r="M82" s="1718" t="s">
        <v>519</v>
      </c>
      <c r="N82" s="1725" t="s">
        <v>539</v>
      </c>
      <c r="O82" s="1720"/>
      <c r="P82" s="1720"/>
    </row>
    <row r="83" s="1416" customFormat="1" ht="37" customHeight="1" spans="1:16">
      <c r="A83" s="1721"/>
      <c r="B83" s="1721"/>
      <c r="C83" s="1714" t="s">
        <v>683</v>
      </c>
      <c r="D83" s="1715">
        <v>2031</v>
      </c>
      <c r="E83" s="1716">
        <v>11.7</v>
      </c>
      <c r="F83" s="1715">
        <v>2011</v>
      </c>
      <c r="G83" s="1716">
        <v>11.6</v>
      </c>
      <c r="H83" s="1715">
        <v>2131</v>
      </c>
      <c r="I83" s="1716">
        <v>12.2</v>
      </c>
      <c r="J83" s="1715">
        <v>2111</v>
      </c>
      <c r="K83" s="1716">
        <v>12.1</v>
      </c>
      <c r="L83" s="1717" t="s">
        <v>542</v>
      </c>
      <c r="M83" s="1718" t="s">
        <v>519</v>
      </c>
      <c r="N83" s="1725" t="s">
        <v>539</v>
      </c>
      <c r="O83" s="1720"/>
      <c r="P83" s="1720"/>
    </row>
    <row r="84" s="1416" customFormat="1" ht="37" customHeight="1" spans="1:16">
      <c r="A84" s="1721"/>
      <c r="B84" s="1721"/>
      <c r="C84" s="1714" t="s">
        <v>684</v>
      </c>
      <c r="D84" s="1715">
        <v>2031</v>
      </c>
      <c r="E84" s="1716">
        <v>11.7</v>
      </c>
      <c r="F84" s="1715">
        <v>2011</v>
      </c>
      <c r="G84" s="1716">
        <v>11.6</v>
      </c>
      <c r="H84" s="1715">
        <v>2131</v>
      </c>
      <c r="I84" s="1716">
        <v>12.2</v>
      </c>
      <c r="J84" s="1715">
        <v>2111</v>
      </c>
      <c r="K84" s="1716">
        <v>12.1</v>
      </c>
      <c r="L84" s="1717" t="s">
        <v>697</v>
      </c>
      <c r="M84" s="1718" t="s">
        <v>539</v>
      </c>
      <c r="N84" s="1719" t="s">
        <v>580</v>
      </c>
      <c r="O84" s="1720"/>
      <c r="P84" s="1720"/>
    </row>
    <row r="85" s="1416" customFormat="1" ht="37" customHeight="1" spans="1:16">
      <c r="A85" s="1721"/>
      <c r="B85" s="1721"/>
      <c r="C85" s="1714" t="s">
        <v>685</v>
      </c>
      <c r="D85" s="1715">
        <v>1147</v>
      </c>
      <c r="E85" s="1716">
        <v>7.7</v>
      </c>
      <c r="F85" s="1715">
        <v>1127</v>
      </c>
      <c r="G85" s="1716">
        <v>7.6</v>
      </c>
      <c r="H85" s="1715">
        <v>1247</v>
      </c>
      <c r="I85" s="1716">
        <v>8.2</v>
      </c>
      <c r="J85" s="1715">
        <v>1227</v>
      </c>
      <c r="K85" s="1716">
        <v>8.1</v>
      </c>
      <c r="L85" s="1717" t="s">
        <v>515</v>
      </c>
      <c r="M85" s="1718" t="s">
        <v>500</v>
      </c>
      <c r="N85" s="1725" t="s">
        <v>48</v>
      </c>
      <c r="O85" s="1720"/>
      <c r="P85" s="1720"/>
    </row>
    <row r="86" s="1416" customFormat="1" ht="60" customHeight="1" spans="1:16">
      <c r="A86" s="1730" t="s">
        <v>698</v>
      </c>
      <c r="B86" s="1731"/>
      <c r="C86" s="1731"/>
      <c r="D86" s="1731"/>
      <c r="E86" s="1731"/>
      <c r="F86" s="1731"/>
      <c r="G86" s="1731"/>
      <c r="H86" s="1731"/>
      <c r="I86" s="1731"/>
      <c r="J86" s="1731"/>
      <c r="K86" s="1731"/>
      <c r="L86" s="1731"/>
      <c r="M86" s="1731"/>
      <c r="N86" s="1732"/>
    </row>
    <row r="87" s="1416" customFormat="1" ht="45" customHeight="1" spans="1:16">
      <c r="A87" s="1733" t="s">
        <v>699</v>
      </c>
      <c r="B87" s="1731"/>
      <c r="C87" s="1731"/>
      <c r="D87" s="1731"/>
      <c r="E87" s="1731"/>
      <c r="F87" s="1731"/>
      <c r="G87" s="1731"/>
      <c r="H87" s="1731"/>
      <c r="I87" s="1731"/>
      <c r="J87" s="1731"/>
      <c r="K87" s="1731"/>
      <c r="L87" s="1731"/>
      <c r="M87" s="1731"/>
      <c r="N87" s="1732"/>
    </row>
    <row r="88" s="1416" customFormat="1" ht="48" customHeight="1" spans="1:16">
      <c r="A88" s="1734" t="s">
        <v>627</v>
      </c>
      <c r="B88" s="1731"/>
      <c r="C88" s="1731"/>
      <c r="D88" s="1731"/>
      <c r="E88" s="1731"/>
      <c r="F88" s="1731"/>
      <c r="G88" s="1731"/>
      <c r="H88" s="1731"/>
      <c r="I88" s="1731"/>
      <c r="J88" s="1731"/>
      <c r="K88" s="1731"/>
      <c r="L88" s="1731"/>
      <c r="M88" s="1731"/>
      <c r="N88" s="1732"/>
    </row>
    <row r="89" s="1416" customFormat="1" ht="162" customHeight="1" spans="1:16">
      <c r="A89" s="1735" t="s">
        <v>700</v>
      </c>
      <c r="B89" s="1736"/>
      <c r="C89" s="1736"/>
      <c r="D89" s="1736"/>
      <c r="E89" s="1736"/>
      <c r="F89" s="1736"/>
      <c r="G89" s="1736"/>
      <c r="H89" s="1736"/>
      <c r="I89" s="1736"/>
      <c r="J89" s="1736"/>
      <c r="K89" s="1736"/>
      <c r="L89" s="1736"/>
      <c r="M89" s="1736"/>
      <c r="N89" s="1737"/>
    </row>
  </sheetData>
  <mergeCells count="17">
    <mergeCell ref="A2:N2"/>
    <mergeCell ref="A3:N3"/>
    <mergeCell ref="D4:G4"/>
    <mergeCell ref="H4:K4"/>
    <mergeCell ref="R5:S5"/>
    <mergeCell ref="A86:N86"/>
    <mergeCell ref="A87:N87"/>
    <mergeCell ref="A88:N88"/>
    <mergeCell ref="A89:N89"/>
    <mergeCell ref="A4:A5"/>
    <mergeCell ref="A6:A85"/>
    <mergeCell ref="B4:B5"/>
    <mergeCell ref="B6:B85"/>
    <mergeCell ref="C4:C5"/>
    <mergeCell ref="L4:L5"/>
    <mergeCell ref="M4:M5"/>
    <mergeCell ref="N4:N5"/>
  </mergeCells>
  <conditionalFormatting sqref="C42:C43">
    <cfRule type="duplicateValues" dxfId="0" priority="1"/>
  </conditionalFormatting>
  <conditionalFormatting sqref="C6:C16 C29:C41 C44:C45 C47:C85">
    <cfRule type="duplicateValues" dxfId="0" priority="3"/>
  </conditionalFormatting>
  <conditionalFormatting sqref="C17:C28 C46">
    <cfRule type="duplicateValues" dxfId="0" priority="2"/>
  </conditionalFormatting>
  <pageMargins left="0.75" right="0.75" top="1" bottom="1" header="0.5" footer="0.5"/>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S93"/>
  <sheetViews>
    <sheetView showGridLines="0" zoomScale="50" zoomScaleNormal="5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28.5" style="548" customWidth="1"/>
    <col min="2" max="2" width="25.212962962963" style="548" customWidth="1"/>
    <col min="3" max="3" width="44.5092592592593" style="548" customWidth="1"/>
    <col min="4" max="4" width="31.037037037037" style="548" customWidth="1"/>
    <col min="5" max="7" width="27.712962962963" style="548" customWidth="1"/>
    <col min="8" max="8" width="32" style="548" customWidth="1"/>
    <col min="9" max="11" width="27.712962962963" style="548" customWidth="1"/>
    <col min="12" max="13" width="28.962962962963" style="548" customWidth="1"/>
    <col min="14" max="14" width="35.2037037037037" style="548" customWidth="1"/>
    <col min="15" max="16384" width="9" style="548" customWidth="1"/>
  </cols>
  <sheetData>
    <row r="1" ht="10" customHeight="1"/>
    <row r="2" s="1616" customFormat="1" ht="72" customHeight="1" spans="1:19">
      <c r="A2" s="1698" t="s">
        <v>687</v>
      </c>
      <c r="B2" s="1699"/>
      <c r="C2" s="1699"/>
      <c r="D2" s="1699"/>
      <c r="E2" s="1699"/>
      <c r="F2" s="1699"/>
      <c r="G2" s="1699"/>
      <c r="H2" s="1699"/>
      <c r="I2" s="1699"/>
      <c r="J2" s="1699"/>
      <c r="K2" s="1699"/>
      <c r="L2" s="1699"/>
      <c r="M2" s="1699"/>
      <c r="N2" s="1700"/>
    </row>
    <row r="3" ht="72" customHeight="1" spans="1:19">
      <c r="A3" s="1701" t="s">
        <v>19</v>
      </c>
      <c r="B3" s="1702"/>
      <c r="C3" s="1702"/>
      <c r="D3" s="1702"/>
      <c r="E3" s="1702"/>
      <c r="F3" s="1702"/>
      <c r="G3" s="1702"/>
      <c r="H3" s="1702"/>
      <c r="I3" s="1702"/>
      <c r="J3" s="1702"/>
      <c r="K3" s="1702"/>
      <c r="L3" s="1702"/>
      <c r="M3" s="1702"/>
      <c r="N3" s="1703"/>
    </row>
    <row r="4" s="548" customFormat="1" ht="100" customHeight="1" spans="1:19">
      <c r="A4" s="1704" t="s">
        <v>480</v>
      </c>
      <c r="B4" s="1705" t="s">
        <v>107</v>
      </c>
      <c r="C4" s="1706" t="s">
        <v>481</v>
      </c>
      <c r="D4" s="1706" t="s">
        <v>632</v>
      </c>
      <c r="E4" s="1707"/>
      <c r="F4" s="1707"/>
      <c r="G4" s="1708"/>
      <c r="H4" s="1706" t="s">
        <v>694</v>
      </c>
      <c r="I4" s="1707"/>
      <c r="J4" s="1707"/>
      <c r="K4" s="1708"/>
      <c r="L4" s="1706" t="s">
        <v>648</v>
      </c>
      <c r="M4" s="1706" t="s">
        <v>490</v>
      </c>
      <c r="N4" s="1709" t="s">
        <v>491</v>
      </c>
      <c r="O4" s="1607"/>
      <c r="P4" s="1607"/>
      <c r="Q4" s="1693"/>
    </row>
    <row r="5" s="548" customFormat="1" ht="51" customHeight="1" spans="1:19">
      <c r="A5" s="1710"/>
      <c r="B5" s="1393"/>
      <c r="C5" s="1393"/>
      <c r="D5" s="1711" t="s">
        <v>649</v>
      </c>
      <c r="E5" s="1711" t="s">
        <v>636</v>
      </c>
      <c r="F5" s="1711" t="s">
        <v>494</v>
      </c>
      <c r="G5" s="1711" t="s">
        <v>650</v>
      </c>
      <c r="H5" s="1711" t="s">
        <v>649</v>
      </c>
      <c r="I5" s="1711" t="s">
        <v>636</v>
      </c>
      <c r="J5" s="1711" t="s">
        <v>494</v>
      </c>
      <c r="K5" s="1711" t="s">
        <v>650</v>
      </c>
      <c r="L5" s="1393"/>
      <c r="M5" s="1393"/>
      <c r="N5" s="1712"/>
      <c r="O5" s="1607"/>
      <c r="P5" s="1607"/>
      <c r="R5" s="555"/>
      <c r="S5" s="555"/>
    </row>
    <row r="6" s="1416" customFormat="1" ht="37" customHeight="1" spans="1:19">
      <c r="A6" s="1713" t="s">
        <v>354</v>
      </c>
      <c r="B6" s="1713" t="s">
        <v>19</v>
      </c>
      <c r="C6" s="1714" t="s">
        <v>501</v>
      </c>
      <c r="D6" s="1715">
        <v>1379</v>
      </c>
      <c r="E6" s="1716">
        <v>9.1</v>
      </c>
      <c r="F6" s="1715">
        <v>1359</v>
      </c>
      <c r="G6" s="1716">
        <v>9</v>
      </c>
      <c r="H6" s="1715">
        <v>1479</v>
      </c>
      <c r="I6" s="1716">
        <v>9.6</v>
      </c>
      <c r="J6" s="1715">
        <v>1459</v>
      </c>
      <c r="K6" s="1716">
        <v>9.5</v>
      </c>
      <c r="L6" s="1717" t="s">
        <v>515</v>
      </c>
      <c r="M6" s="1718" t="s">
        <v>500</v>
      </c>
      <c r="N6" s="1719" t="s">
        <v>509</v>
      </c>
      <c r="O6" s="1720"/>
      <c r="P6" s="1720"/>
      <c r="R6" s="1430"/>
      <c r="S6" s="1430"/>
    </row>
    <row r="7" s="1416" customFormat="1" ht="37" customHeight="1" spans="1:19">
      <c r="A7" s="1721"/>
      <c r="B7" s="1721"/>
      <c r="C7" s="1714" t="s">
        <v>497</v>
      </c>
      <c r="D7" s="1715">
        <v>1379</v>
      </c>
      <c r="E7" s="1716">
        <v>9.1</v>
      </c>
      <c r="F7" s="1715">
        <v>1359</v>
      </c>
      <c r="G7" s="1716">
        <v>9</v>
      </c>
      <c r="H7" s="1715">
        <v>1479</v>
      </c>
      <c r="I7" s="1716">
        <v>9.6</v>
      </c>
      <c r="J7" s="1715">
        <v>1459</v>
      </c>
      <c r="K7" s="1716">
        <v>9.5</v>
      </c>
      <c r="L7" s="1717" t="s">
        <v>515</v>
      </c>
      <c r="M7" s="1718" t="s">
        <v>500</v>
      </c>
      <c r="N7" s="1719" t="s">
        <v>509</v>
      </c>
      <c r="O7" s="1720"/>
      <c r="P7" s="1720"/>
      <c r="R7" s="1430"/>
      <c r="S7" s="1430"/>
    </row>
    <row r="8" s="1416" customFormat="1" ht="37" customHeight="1" spans="1:19">
      <c r="A8" s="1721"/>
      <c r="B8" s="1721"/>
      <c r="C8" s="1714" t="s">
        <v>506</v>
      </c>
      <c r="D8" s="1715">
        <v>1379</v>
      </c>
      <c r="E8" s="1716">
        <v>9.1</v>
      </c>
      <c r="F8" s="1715">
        <v>1359</v>
      </c>
      <c r="G8" s="1716">
        <v>9</v>
      </c>
      <c r="H8" s="1715">
        <v>1479</v>
      </c>
      <c r="I8" s="1716">
        <v>9.6</v>
      </c>
      <c r="J8" s="1715">
        <v>1459</v>
      </c>
      <c r="K8" s="1716">
        <v>9.5</v>
      </c>
      <c r="L8" s="1717" t="s">
        <v>515</v>
      </c>
      <c r="M8" s="1718" t="s">
        <v>500</v>
      </c>
      <c r="N8" s="1719" t="s">
        <v>509</v>
      </c>
      <c r="O8" s="1720"/>
      <c r="P8" s="1720"/>
      <c r="R8" s="1430"/>
      <c r="S8" s="1430"/>
    </row>
    <row r="9" s="1416" customFormat="1" ht="37" customHeight="1" spans="1:19">
      <c r="A9" s="1721"/>
      <c r="B9" s="1721"/>
      <c r="C9" s="1714" t="s">
        <v>505</v>
      </c>
      <c r="D9" s="1715">
        <v>1379</v>
      </c>
      <c r="E9" s="1716">
        <v>9.1</v>
      </c>
      <c r="F9" s="1715">
        <v>1359</v>
      </c>
      <c r="G9" s="1716">
        <v>9</v>
      </c>
      <c r="H9" s="1715">
        <v>1479</v>
      </c>
      <c r="I9" s="1716">
        <v>9.6</v>
      </c>
      <c r="J9" s="1715">
        <v>1459</v>
      </c>
      <c r="K9" s="1716">
        <v>9.5</v>
      </c>
      <c r="L9" s="1717" t="s">
        <v>515</v>
      </c>
      <c r="M9" s="1718" t="s">
        <v>500</v>
      </c>
      <c r="N9" s="1719" t="s">
        <v>509</v>
      </c>
      <c r="O9" s="1720"/>
      <c r="P9" s="1720"/>
      <c r="R9" s="1430"/>
      <c r="S9" s="1430"/>
    </row>
    <row r="10" s="1416" customFormat="1" ht="37" customHeight="1" spans="1:19">
      <c r="A10" s="1721"/>
      <c r="B10" s="1721"/>
      <c r="C10" s="1722" t="s">
        <v>502</v>
      </c>
      <c r="D10" s="1715">
        <v>1379</v>
      </c>
      <c r="E10" s="1716">
        <v>9.1</v>
      </c>
      <c r="F10" s="1715">
        <v>1359</v>
      </c>
      <c r="G10" s="1716">
        <v>9</v>
      </c>
      <c r="H10" s="1715">
        <v>1479</v>
      </c>
      <c r="I10" s="1716">
        <v>9.6</v>
      </c>
      <c r="J10" s="1715">
        <v>1459</v>
      </c>
      <c r="K10" s="1716">
        <v>9.5</v>
      </c>
      <c r="L10" s="1717" t="s">
        <v>696</v>
      </c>
      <c r="M10" s="1723" t="s">
        <v>509</v>
      </c>
      <c r="N10" s="1719" t="s">
        <v>516</v>
      </c>
      <c r="O10" s="1720"/>
      <c r="P10" s="1720"/>
      <c r="R10" s="1430"/>
      <c r="S10" s="1430"/>
    </row>
    <row r="11" s="1416" customFormat="1" ht="37" customHeight="1" spans="1:19">
      <c r="A11" s="1721"/>
      <c r="B11" s="1721"/>
      <c r="C11" s="1722" t="s">
        <v>503</v>
      </c>
      <c r="D11" s="1715">
        <v>1379</v>
      </c>
      <c r="E11" s="1716">
        <v>9.1</v>
      </c>
      <c r="F11" s="1715">
        <v>1359</v>
      </c>
      <c r="G11" s="1716">
        <v>9</v>
      </c>
      <c r="H11" s="1715">
        <v>1479</v>
      </c>
      <c r="I11" s="1716">
        <v>9.6</v>
      </c>
      <c r="J11" s="1715">
        <v>1459</v>
      </c>
      <c r="K11" s="1716">
        <v>9.5</v>
      </c>
      <c r="L11" s="1717" t="s">
        <v>696</v>
      </c>
      <c r="M11" s="1723" t="s">
        <v>509</v>
      </c>
      <c r="N11" s="1719" t="s">
        <v>516</v>
      </c>
      <c r="O11" s="1720"/>
      <c r="P11" s="1720"/>
      <c r="R11" s="1430"/>
      <c r="S11" s="1430"/>
    </row>
    <row r="12" s="1416" customFormat="1" ht="37" customHeight="1" spans="1:19">
      <c r="A12" s="1721"/>
      <c r="B12" s="1721"/>
      <c r="C12" s="1722" t="s">
        <v>504</v>
      </c>
      <c r="D12" s="1715">
        <v>1379</v>
      </c>
      <c r="E12" s="1716">
        <v>9.1</v>
      </c>
      <c r="F12" s="1715">
        <v>1359</v>
      </c>
      <c r="G12" s="1716">
        <v>9</v>
      </c>
      <c r="H12" s="1715">
        <v>1479</v>
      </c>
      <c r="I12" s="1716">
        <v>9.6</v>
      </c>
      <c r="J12" s="1715">
        <v>1459</v>
      </c>
      <c r="K12" s="1716">
        <v>9.5</v>
      </c>
      <c r="L12" s="1717" t="s">
        <v>696</v>
      </c>
      <c r="M12" s="1723" t="s">
        <v>509</v>
      </c>
      <c r="N12" s="1719" t="s">
        <v>516</v>
      </c>
      <c r="O12" s="1720"/>
      <c r="P12" s="1720"/>
      <c r="R12" s="1430"/>
      <c r="S12" s="1430"/>
    </row>
    <row r="13" s="1416" customFormat="1" ht="37" customHeight="1" spans="1:19">
      <c r="A13" s="1721"/>
      <c r="B13" s="1721"/>
      <c r="C13" s="1722" t="s">
        <v>512</v>
      </c>
      <c r="D13" s="1715">
        <v>1487</v>
      </c>
      <c r="E13" s="1716">
        <v>9.6</v>
      </c>
      <c r="F13" s="1715">
        <v>1467</v>
      </c>
      <c r="G13" s="1716">
        <v>9.5</v>
      </c>
      <c r="H13" s="1715">
        <v>1587</v>
      </c>
      <c r="I13" s="1716">
        <v>10.1</v>
      </c>
      <c r="J13" s="1715">
        <v>1567</v>
      </c>
      <c r="K13" s="1716">
        <v>10</v>
      </c>
      <c r="L13" s="1717" t="s">
        <v>696</v>
      </c>
      <c r="M13" s="1718" t="s">
        <v>509</v>
      </c>
      <c r="N13" s="1719" t="s">
        <v>516</v>
      </c>
      <c r="O13" s="1720"/>
      <c r="P13" s="1720"/>
      <c r="R13" s="1430"/>
      <c r="S13" s="1430"/>
    </row>
    <row r="14" s="1416" customFormat="1" ht="37" customHeight="1" spans="1:19">
      <c r="A14" s="1721"/>
      <c r="B14" s="1721"/>
      <c r="C14" s="1722" t="s">
        <v>513</v>
      </c>
      <c r="D14" s="1715">
        <v>1487</v>
      </c>
      <c r="E14" s="1716">
        <v>9.6</v>
      </c>
      <c r="F14" s="1715">
        <v>1467</v>
      </c>
      <c r="G14" s="1716">
        <v>9.5</v>
      </c>
      <c r="H14" s="1715">
        <v>1587</v>
      </c>
      <c r="I14" s="1716">
        <v>10.1</v>
      </c>
      <c r="J14" s="1715">
        <v>1567</v>
      </c>
      <c r="K14" s="1716">
        <v>10</v>
      </c>
      <c r="L14" s="1717" t="s">
        <v>696</v>
      </c>
      <c r="M14" s="1718" t="s">
        <v>509</v>
      </c>
      <c r="N14" s="1719" t="s">
        <v>516</v>
      </c>
      <c r="O14" s="1720"/>
      <c r="P14" s="1720"/>
      <c r="R14" s="1430"/>
      <c r="S14" s="1430"/>
    </row>
    <row r="15" s="1416" customFormat="1" ht="37" customHeight="1" spans="1:19">
      <c r="A15" s="1721"/>
      <c r="B15" s="1721"/>
      <c r="C15" s="1722" t="s">
        <v>521</v>
      </c>
      <c r="D15" s="1715">
        <v>1487</v>
      </c>
      <c r="E15" s="1716">
        <v>9.6</v>
      </c>
      <c r="F15" s="1715">
        <v>1467</v>
      </c>
      <c r="G15" s="1716">
        <v>9.5</v>
      </c>
      <c r="H15" s="1715">
        <v>1587</v>
      </c>
      <c r="I15" s="1716">
        <v>10.1</v>
      </c>
      <c r="J15" s="1715">
        <v>1567</v>
      </c>
      <c r="K15" s="1716">
        <v>10</v>
      </c>
      <c r="L15" s="1717" t="s">
        <v>696</v>
      </c>
      <c r="M15" s="1718" t="s">
        <v>509</v>
      </c>
      <c r="N15" s="1719" t="s">
        <v>516</v>
      </c>
      <c r="O15" s="1720"/>
      <c r="P15" s="1720"/>
    </row>
    <row r="16" s="1416" customFormat="1" ht="37" customHeight="1" spans="1:19">
      <c r="A16" s="1721"/>
      <c r="B16" s="1721"/>
      <c r="C16" s="1722" t="s">
        <v>508</v>
      </c>
      <c r="D16" s="1715">
        <v>1487</v>
      </c>
      <c r="E16" s="1716">
        <v>9.6</v>
      </c>
      <c r="F16" s="1715">
        <v>1467</v>
      </c>
      <c r="G16" s="1716">
        <v>9.5</v>
      </c>
      <c r="H16" s="1715">
        <v>1587</v>
      </c>
      <c r="I16" s="1716">
        <v>10.1</v>
      </c>
      <c r="J16" s="1715">
        <v>1567</v>
      </c>
      <c r="K16" s="1716">
        <v>10</v>
      </c>
      <c r="L16" s="1717" t="s">
        <v>696</v>
      </c>
      <c r="M16" s="1718" t="s">
        <v>509</v>
      </c>
      <c r="N16" s="1719" t="s">
        <v>516</v>
      </c>
      <c r="O16" s="1720"/>
      <c r="P16" s="1720"/>
    </row>
    <row r="17" s="1416" customFormat="1" ht="37" customHeight="1" spans="1:19">
      <c r="A17" s="1721"/>
      <c r="B17" s="1721"/>
      <c r="C17" s="1722" t="s">
        <v>529</v>
      </c>
      <c r="D17" s="1715">
        <v>1379</v>
      </c>
      <c r="E17" s="1716">
        <v>9.1</v>
      </c>
      <c r="F17" s="1715">
        <v>1359</v>
      </c>
      <c r="G17" s="1716">
        <v>9</v>
      </c>
      <c r="H17" s="1715">
        <v>1479</v>
      </c>
      <c r="I17" s="1716">
        <v>9.6</v>
      </c>
      <c r="J17" s="1715">
        <v>1459</v>
      </c>
      <c r="K17" s="1716">
        <v>9.5</v>
      </c>
      <c r="L17" s="1717" t="s">
        <v>518</v>
      </c>
      <c r="M17" s="1718" t="s">
        <v>516</v>
      </c>
      <c r="N17" s="1719" t="s">
        <v>519</v>
      </c>
      <c r="O17" s="1720"/>
      <c r="P17" s="1720"/>
    </row>
    <row r="18" s="1416" customFormat="1" ht="37" customHeight="1" spans="1:19">
      <c r="A18" s="1721"/>
      <c r="B18" s="1721"/>
      <c r="C18" s="1722" t="s">
        <v>530</v>
      </c>
      <c r="D18" s="1715">
        <v>1379</v>
      </c>
      <c r="E18" s="1716">
        <v>9.1</v>
      </c>
      <c r="F18" s="1715">
        <v>1359</v>
      </c>
      <c r="G18" s="1716">
        <v>9</v>
      </c>
      <c r="H18" s="1715">
        <v>1479</v>
      </c>
      <c r="I18" s="1716">
        <v>9.6</v>
      </c>
      <c r="J18" s="1715">
        <v>1459</v>
      </c>
      <c r="K18" s="1716">
        <v>9.5</v>
      </c>
      <c r="L18" s="1717" t="s">
        <v>518</v>
      </c>
      <c r="M18" s="1718" t="s">
        <v>516</v>
      </c>
      <c r="N18" s="1719" t="s">
        <v>519</v>
      </c>
      <c r="O18" s="1720"/>
      <c r="P18" s="1720"/>
    </row>
    <row r="19" s="1416" customFormat="1" ht="37" customHeight="1" spans="1:19">
      <c r="A19" s="1721"/>
      <c r="B19" s="1721"/>
      <c r="C19" s="1722" t="s">
        <v>531</v>
      </c>
      <c r="D19" s="1715">
        <v>1379</v>
      </c>
      <c r="E19" s="1716">
        <v>9.1</v>
      </c>
      <c r="F19" s="1715">
        <v>1359</v>
      </c>
      <c r="G19" s="1716">
        <v>9</v>
      </c>
      <c r="H19" s="1715">
        <v>1479</v>
      </c>
      <c r="I19" s="1716">
        <v>9.6</v>
      </c>
      <c r="J19" s="1715">
        <v>1459</v>
      </c>
      <c r="K19" s="1716">
        <v>9.5</v>
      </c>
      <c r="L19" s="1717" t="s">
        <v>518</v>
      </c>
      <c r="M19" s="1718" t="s">
        <v>516</v>
      </c>
      <c r="N19" s="1719" t="s">
        <v>519</v>
      </c>
      <c r="O19" s="1720"/>
      <c r="P19" s="1720"/>
    </row>
    <row r="20" s="1416" customFormat="1" ht="37" customHeight="1" spans="1:19">
      <c r="A20" s="1721"/>
      <c r="B20" s="1721"/>
      <c r="C20" s="1722" t="s">
        <v>507</v>
      </c>
      <c r="D20" s="1715">
        <v>1419</v>
      </c>
      <c r="E20" s="1716">
        <v>9.3</v>
      </c>
      <c r="F20" s="1715">
        <v>1399</v>
      </c>
      <c r="G20" s="1716">
        <v>9.2</v>
      </c>
      <c r="H20" s="1715">
        <v>1519</v>
      </c>
      <c r="I20" s="1716">
        <v>9.8</v>
      </c>
      <c r="J20" s="1715">
        <v>1499</v>
      </c>
      <c r="K20" s="1716">
        <v>9.7</v>
      </c>
      <c r="L20" s="1717" t="s">
        <v>518</v>
      </c>
      <c r="M20" s="1718" t="s">
        <v>516</v>
      </c>
      <c r="N20" s="1719" t="s">
        <v>519</v>
      </c>
      <c r="O20" s="1720"/>
      <c r="P20" s="1720"/>
    </row>
    <row r="21" s="1416" customFormat="1" ht="37" customHeight="1" spans="1:19">
      <c r="A21" s="1721"/>
      <c r="B21" s="1721"/>
      <c r="C21" s="1724" t="s">
        <v>653</v>
      </c>
      <c r="D21" s="1715">
        <v>1406</v>
      </c>
      <c r="E21" s="1716">
        <v>9.2</v>
      </c>
      <c r="F21" s="1715">
        <v>1386</v>
      </c>
      <c r="G21" s="1716">
        <v>9.1</v>
      </c>
      <c r="H21" s="1715">
        <v>1506</v>
      </c>
      <c r="I21" s="1716">
        <v>9.7</v>
      </c>
      <c r="J21" s="1715">
        <v>1486</v>
      </c>
      <c r="K21" s="1716">
        <v>9.6</v>
      </c>
      <c r="L21" s="1717" t="s">
        <v>518</v>
      </c>
      <c r="M21" s="1718" t="s">
        <v>516</v>
      </c>
      <c r="N21" s="1719" t="s">
        <v>519</v>
      </c>
      <c r="O21" s="1720"/>
      <c r="P21" s="1720"/>
    </row>
    <row r="22" s="1416" customFormat="1" ht="37" customHeight="1" spans="1:19">
      <c r="A22" s="1721"/>
      <c r="B22" s="1721"/>
      <c r="C22" s="1724" t="s">
        <v>654</v>
      </c>
      <c r="D22" s="1715">
        <v>1406</v>
      </c>
      <c r="E22" s="1716">
        <v>9.2</v>
      </c>
      <c r="F22" s="1715">
        <v>1386</v>
      </c>
      <c r="G22" s="1716">
        <v>9.1</v>
      </c>
      <c r="H22" s="1715">
        <v>1506</v>
      </c>
      <c r="I22" s="1716">
        <v>9.7</v>
      </c>
      <c r="J22" s="1715">
        <v>1486</v>
      </c>
      <c r="K22" s="1716">
        <v>9.6</v>
      </c>
      <c r="L22" s="1717" t="s">
        <v>518</v>
      </c>
      <c r="M22" s="1718" t="s">
        <v>516</v>
      </c>
      <c r="N22" s="1719" t="s">
        <v>519</v>
      </c>
      <c r="O22" s="1720"/>
      <c r="P22" s="1720"/>
    </row>
    <row r="23" s="1416" customFormat="1" ht="37" customHeight="1" spans="1:19">
      <c r="A23" s="1721"/>
      <c r="B23" s="1721"/>
      <c r="C23" s="1724" t="s">
        <v>655</v>
      </c>
      <c r="D23" s="1715">
        <v>1406</v>
      </c>
      <c r="E23" s="1716">
        <v>9.2</v>
      </c>
      <c r="F23" s="1715">
        <v>1386</v>
      </c>
      <c r="G23" s="1716">
        <v>9.1</v>
      </c>
      <c r="H23" s="1715">
        <v>1506</v>
      </c>
      <c r="I23" s="1716">
        <v>9.7</v>
      </c>
      <c r="J23" s="1715">
        <v>1486</v>
      </c>
      <c r="K23" s="1716">
        <v>9.6</v>
      </c>
      <c r="L23" s="1717" t="s">
        <v>518</v>
      </c>
      <c r="M23" s="1718" t="s">
        <v>516</v>
      </c>
      <c r="N23" s="1719" t="s">
        <v>519</v>
      </c>
      <c r="O23" s="1720"/>
      <c r="P23" s="1720"/>
    </row>
    <row r="24" s="1416" customFormat="1" ht="37" customHeight="1" spans="1:19">
      <c r="A24" s="1721"/>
      <c r="B24" s="1721"/>
      <c r="C24" s="1722" t="s">
        <v>510</v>
      </c>
      <c r="D24" s="1715">
        <v>1521</v>
      </c>
      <c r="E24" s="1716">
        <v>9.7</v>
      </c>
      <c r="F24" s="1715">
        <v>1501</v>
      </c>
      <c r="G24" s="1716">
        <v>9.6</v>
      </c>
      <c r="H24" s="1715">
        <v>1621</v>
      </c>
      <c r="I24" s="1716">
        <v>10.2</v>
      </c>
      <c r="J24" s="1715">
        <v>1601</v>
      </c>
      <c r="K24" s="1716">
        <v>10.1</v>
      </c>
      <c r="L24" s="1717" t="s">
        <v>696</v>
      </c>
      <c r="M24" s="1718" t="s">
        <v>509</v>
      </c>
      <c r="N24" s="1719" t="s">
        <v>516</v>
      </c>
      <c r="O24" s="1720"/>
      <c r="P24" s="1720"/>
    </row>
    <row r="25" s="1416" customFormat="1" ht="37" customHeight="1" spans="1:19">
      <c r="A25" s="1721"/>
      <c r="B25" s="1721"/>
      <c r="C25" s="1722" t="s">
        <v>451</v>
      </c>
      <c r="D25" s="1715">
        <v>1521</v>
      </c>
      <c r="E25" s="1716">
        <v>9.7</v>
      </c>
      <c r="F25" s="1715">
        <v>1501</v>
      </c>
      <c r="G25" s="1716">
        <v>9.6</v>
      </c>
      <c r="H25" s="1715">
        <v>1621</v>
      </c>
      <c r="I25" s="1716">
        <v>10.2</v>
      </c>
      <c r="J25" s="1715">
        <v>1601</v>
      </c>
      <c r="K25" s="1716">
        <v>10.1</v>
      </c>
      <c r="L25" s="1717" t="s">
        <v>696</v>
      </c>
      <c r="M25" s="1718" t="s">
        <v>509</v>
      </c>
      <c r="N25" s="1719" t="s">
        <v>516</v>
      </c>
      <c r="O25" s="1720"/>
      <c r="P25" s="1720"/>
    </row>
    <row r="26" s="1416" customFormat="1" ht="37" customHeight="1" spans="1:19">
      <c r="A26" s="1721"/>
      <c r="B26" s="1721"/>
      <c r="C26" s="1722" t="s">
        <v>591</v>
      </c>
      <c r="D26" s="1715">
        <v>1576</v>
      </c>
      <c r="E26" s="1716">
        <v>10</v>
      </c>
      <c r="F26" s="1715">
        <v>1556</v>
      </c>
      <c r="G26" s="1716">
        <v>9.9</v>
      </c>
      <c r="H26" s="1715">
        <v>1676</v>
      </c>
      <c r="I26" s="1716">
        <v>10.5</v>
      </c>
      <c r="J26" s="1715">
        <v>1656</v>
      </c>
      <c r="K26" s="1716">
        <v>10.4</v>
      </c>
      <c r="L26" s="1717" t="s">
        <v>518</v>
      </c>
      <c r="M26" s="1718" t="s">
        <v>516</v>
      </c>
      <c r="N26" s="1719" t="s">
        <v>519</v>
      </c>
      <c r="O26" s="1720"/>
      <c r="P26" s="1720"/>
    </row>
    <row r="27" s="1416" customFormat="1" ht="37" customHeight="1" spans="1:19">
      <c r="A27" s="1721"/>
      <c r="B27" s="1721"/>
      <c r="C27" s="1722" t="s">
        <v>592</v>
      </c>
      <c r="D27" s="1715">
        <v>1576</v>
      </c>
      <c r="E27" s="1716">
        <v>10</v>
      </c>
      <c r="F27" s="1715">
        <v>1556</v>
      </c>
      <c r="G27" s="1716">
        <v>9.9</v>
      </c>
      <c r="H27" s="1715">
        <v>1676</v>
      </c>
      <c r="I27" s="1716">
        <v>10.5</v>
      </c>
      <c r="J27" s="1715">
        <v>1656</v>
      </c>
      <c r="K27" s="1716">
        <v>10.4</v>
      </c>
      <c r="L27" s="1717" t="s">
        <v>518</v>
      </c>
      <c r="M27" s="1718" t="s">
        <v>516</v>
      </c>
      <c r="N27" s="1719" t="s">
        <v>519</v>
      </c>
      <c r="O27" s="1720"/>
      <c r="P27" s="1720"/>
    </row>
    <row r="28" s="1416" customFormat="1" ht="37" customHeight="1" spans="1:19">
      <c r="A28" s="1721"/>
      <c r="B28" s="1721"/>
      <c r="C28" s="1722" t="s">
        <v>511</v>
      </c>
      <c r="D28" s="1715">
        <v>1487</v>
      </c>
      <c r="E28" s="1716">
        <v>9.6</v>
      </c>
      <c r="F28" s="1715">
        <v>1467</v>
      </c>
      <c r="G28" s="1716">
        <v>9.5</v>
      </c>
      <c r="H28" s="1715">
        <v>1587</v>
      </c>
      <c r="I28" s="1716">
        <v>10.1</v>
      </c>
      <c r="J28" s="1715">
        <v>1567</v>
      </c>
      <c r="K28" s="1716">
        <v>10</v>
      </c>
      <c r="L28" s="1717" t="s">
        <v>696</v>
      </c>
      <c r="M28" s="1718" t="s">
        <v>509</v>
      </c>
      <c r="N28" s="1725" t="s">
        <v>516</v>
      </c>
      <c r="O28" s="1720"/>
      <c r="P28" s="1720"/>
    </row>
    <row r="29" s="1416" customFormat="1" ht="37" customHeight="1" spans="1:19">
      <c r="A29" s="1721"/>
      <c r="B29" s="1721"/>
      <c r="C29" s="1722" t="s">
        <v>656</v>
      </c>
      <c r="D29" s="1715">
        <v>1453</v>
      </c>
      <c r="E29" s="1716">
        <v>9.4</v>
      </c>
      <c r="F29" s="1715">
        <v>1433</v>
      </c>
      <c r="G29" s="1716">
        <v>9.3</v>
      </c>
      <c r="H29" s="1715">
        <v>1553</v>
      </c>
      <c r="I29" s="1716">
        <v>9.9</v>
      </c>
      <c r="J29" s="1715">
        <v>1533</v>
      </c>
      <c r="K29" s="1716">
        <v>9.8</v>
      </c>
      <c r="L29" s="1717" t="s">
        <v>518</v>
      </c>
      <c r="M29" s="1718" t="s">
        <v>516</v>
      </c>
      <c r="N29" s="1725" t="s">
        <v>519</v>
      </c>
      <c r="O29" s="1720"/>
      <c r="P29" s="1720"/>
    </row>
    <row r="30" s="1416" customFormat="1" ht="37" customHeight="1" spans="1:19">
      <c r="A30" s="1721"/>
      <c r="B30" s="1721"/>
      <c r="C30" s="1724" t="s">
        <v>657</v>
      </c>
      <c r="D30" s="1715">
        <v>1555</v>
      </c>
      <c r="E30" s="1716">
        <v>9.9</v>
      </c>
      <c r="F30" s="1715">
        <v>1535</v>
      </c>
      <c r="G30" s="1716">
        <v>9.8</v>
      </c>
      <c r="H30" s="1715">
        <v>1655</v>
      </c>
      <c r="I30" s="1716">
        <v>10.4</v>
      </c>
      <c r="J30" s="1715">
        <v>1635</v>
      </c>
      <c r="K30" s="1716">
        <v>10.3</v>
      </c>
      <c r="L30" s="1717" t="s">
        <v>542</v>
      </c>
      <c r="M30" s="1718" t="s">
        <v>519</v>
      </c>
      <c r="N30" s="1725" t="s">
        <v>539</v>
      </c>
      <c r="O30" s="1720"/>
      <c r="P30" s="1720"/>
    </row>
    <row r="31" s="1416" customFormat="1" ht="37" customHeight="1" spans="1:19">
      <c r="A31" s="1721"/>
      <c r="B31" s="1721"/>
      <c r="C31" s="1722" t="s">
        <v>583</v>
      </c>
      <c r="D31" s="1715">
        <v>1501</v>
      </c>
      <c r="E31" s="1716">
        <v>9.7</v>
      </c>
      <c r="F31" s="1715">
        <v>1481</v>
      </c>
      <c r="G31" s="1716">
        <v>9.6</v>
      </c>
      <c r="H31" s="1715">
        <v>1601</v>
      </c>
      <c r="I31" s="1716">
        <v>10.2</v>
      </c>
      <c r="J31" s="1715">
        <v>1581</v>
      </c>
      <c r="K31" s="1716">
        <v>10.1</v>
      </c>
      <c r="L31" s="1717" t="s">
        <v>518</v>
      </c>
      <c r="M31" s="1718" t="s">
        <v>516</v>
      </c>
      <c r="N31" s="1719" t="s">
        <v>519</v>
      </c>
      <c r="O31" s="1720"/>
      <c r="P31" s="1720"/>
      <c r="R31" s="1430"/>
      <c r="S31" s="1430"/>
    </row>
    <row r="32" s="1416" customFormat="1" ht="37" customHeight="1" spans="1:19">
      <c r="A32" s="1721"/>
      <c r="B32" s="1721"/>
      <c r="C32" s="1722" t="s">
        <v>595</v>
      </c>
      <c r="D32" s="1715">
        <v>1501</v>
      </c>
      <c r="E32" s="1716">
        <v>9.7</v>
      </c>
      <c r="F32" s="1715">
        <v>1481</v>
      </c>
      <c r="G32" s="1716">
        <v>9.6</v>
      </c>
      <c r="H32" s="1715">
        <v>1601</v>
      </c>
      <c r="I32" s="1716">
        <v>10.2</v>
      </c>
      <c r="J32" s="1715">
        <v>1581</v>
      </c>
      <c r="K32" s="1716">
        <v>10.1</v>
      </c>
      <c r="L32" s="1717" t="s">
        <v>518</v>
      </c>
      <c r="M32" s="1718" t="s">
        <v>516</v>
      </c>
      <c r="N32" s="1719" t="s">
        <v>519</v>
      </c>
      <c r="O32" s="1720"/>
      <c r="P32" s="1720"/>
      <c r="R32" s="1430"/>
      <c r="S32" s="1430"/>
    </row>
    <row r="33" s="1416" customFormat="1" ht="37" customHeight="1" spans="1:19">
      <c r="A33" s="1721"/>
      <c r="B33" s="1721"/>
      <c r="C33" s="1724" t="s">
        <v>658</v>
      </c>
      <c r="D33" s="1715">
        <v>1555</v>
      </c>
      <c r="E33" s="1716">
        <v>9.9</v>
      </c>
      <c r="F33" s="1715">
        <v>1535</v>
      </c>
      <c r="G33" s="1716">
        <v>9.8</v>
      </c>
      <c r="H33" s="1715">
        <v>1655</v>
      </c>
      <c r="I33" s="1716">
        <v>10.4</v>
      </c>
      <c r="J33" s="1715">
        <v>1635</v>
      </c>
      <c r="K33" s="1716">
        <v>10.3</v>
      </c>
      <c r="L33" s="1717" t="s">
        <v>542</v>
      </c>
      <c r="M33" s="1718" t="s">
        <v>519</v>
      </c>
      <c r="N33" s="1725" t="s">
        <v>539</v>
      </c>
      <c r="O33" s="1720"/>
      <c r="P33" s="1720"/>
      <c r="R33" s="1430"/>
      <c r="S33" s="1430"/>
    </row>
    <row r="34" s="1416" customFormat="1" ht="37" customHeight="1" spans="1:19">
      <c r="A34" s="1721"/>
      <c r="B34" s="1721"/>
      <c r="C34" s="1722" t="s">
        <v>590</v>
      </c>
      <c r="D34" s="1715">
        <v>1555</v>
      </c>
      <c r="E34" s="1716">
        <v>9.9</v>
      </c>
      <c r="F34" s="1715">
        <v>1535</v>
      </c>
      <c r="G34" s="1716">
        <v>9.8</v>
      </c>
      <c r="H34" s="1715">
        <v>1655</v>
      </c>
      <c r="I34" s="1716">
        <v>10.4</v>
      </c>
      <c r="J34" s="1715">
        <v>1635</v>
      </c>
      <c r="K34" s="1716">
        <v>10.3</v>
      </c>
      <c r="L34" s="1717" t="s">
        <v>518</v>
      </c>
      <c r="M34" s="1718" t="s">
        <v>516</v>
      </c>
      <c r="N34" s="1725" t="s">
        <v>519</v>
      </c>
      <c r="O34" s="1720"/>
      <c r="P34" s="1720"/>
    </row>
    <row r="35" s="1416" customFormat="1" ht="37" customHeight="1" spans="1:19">
      <c r="A35" s="1721"/>
      <c r="B35" s="1721"/>
      <c r="C35" s="1724" t="s">
        <v>594</v>
      </c>
      <c r="D35" s="1715">
        <v>1555</v>
      </c>
      <c r="E35" s="1716">
        <v>9.9</v>
      </c>
      <c r="F35" s="1715">
        <v>1535</v>
      </c>
      <c r="G35" s="1716">
        <v>9.8</v>
      </c>
      <c r="H35" s="1715">
        <v>1655</v>
      </c>
      <c r="I35" s="1716">
        <v>10.4</v>
      </c>
      <c r="J35" s="1715">
        <v>1635</v>
      </c>
      <c r="K35" s="1716">
        <v>10.3</v>
      </c>
      <c r="L35" s="1717" t="s">
        <v>542</v>
      </c>
      <c r="M35" s="1718" t="s">
        <v>519</v>
      </c>
      <c r="N35" s="1725" t="s">
        <v>539</v>
      </c>
      <c r="O35" s="1720"/>
      <c r="P35" s="1720"/>
    </row>
    <row r="36" s="1416" customFormat="1" ht="37" customHeight="1" spans="1:19">
      <c r="A36" s="1721"/>
      <c r="B36" s="1721"/>
      <c r="C36" s="1724" t="s">
        <v>593</v>
      </c>
      <c r="D36" s="1715">
        <v>1576</v>
      </c>
      <c r="E36" s="1716">
        <v>10</v>
      </c>
      <c r="F36" s="1715">
        <v>1556</v>
      </c>
      <c r="G36" s="1716">
        <v>9.9</v>
      </c>
      <c r="H36" s="1715">
        <v>1676</v>
      </c>
      <c r="I36" s="1716">
        <v>10.5</v>
      </c>
      <c r="J36" s="1715">
        <v>1656</v>
      </c>
      <c r="K36" s="1716">
        <v>10.4</v>
      </c>
      <c r="L36" s="1717" t="s">
        <v>518</v>
      </c>
      <c r="M36" s="1718" t="s">
        <v>516</v>
      </c>
      <c r="N36" s="1725" t="s">
        <v>519</v>
      </c>
      <c r="O36" s="1720"/>
      <c r="P36" s="1720"/>
    </row>
    <row r="37" s="1416" customFormat="1" ht="37" customHeight="1" spans="1:19">
      <c r="A37" s="1721"/>
      <c r="B37" s="1721"/>
      <c r="C37" s="1714" t="s">
        <v>659</v>
      </c>
      <c r="D37" s="1715">
        <v>1569</v>
      </c>
      <c r="E37" s="1716">
        <v>10</v>
      </c>
      <c r="F37" s="1715">
        <v>1549</v>
      </c>
      <c r="G37" s="1716">
        <v>9.9</v>
      </c>
      <c r="H37" s="1715">
        <v>1669</v>
      </c>
      <c r="I37" s="1716">
        <v>10.5</v>
      </c>
      <c r="J37" s="1715">
        <v>1649</v>
      </c>
      <c r="K37" s="1716">
        <v>10.4</v>
      </c>
      <c r="L37" s="1717" t="s">
        <v>518</v>
      </c>
      <c r="M37" s="1718" t="s">
        <v>516</v>
      </c>
      <c r="N37" s="1725" t="s">
        <v>519</v>
      </c>
      <c r="O37" s="1720"/>
      <c r="P37" s="1720"/>
    </row>
    <row r="38" s="1416" customFormat="1" ht="37" customHeight="1" spans="1:19">
      <c r="A38" s="1721"/>
      <c r="B38" s="1721"/>
      <c r="C38" s="1714" t="s">
        <v>586</v>
      </c>
      <c r="D38" s="1715">
        <v>1521</v>
      </c>
      <c r="E38" s="1716">
        <v>9.7</v>
      </c>
      <c r="F38" s="1715">
        <v>1501</v>
      </c>
      <c r="G38" s="1716">
        <v>9.6</v>
      </c>
      <c r="H38" s="1715">
        <v>1621</v>
      </c>
      <c r="I38" s="1716">
        <v>10.2</v>
      </c>
      <c r="J38" s="1715">
        <v>1601</v>
      </c>
      <c r="K38" s="1716">
        <v>10.1</v>
      </c>
      <c r="L38" s="1717" t="s">
        <v>518</v>
      </c>
      <c r="M38" s="1718" t="s">
        <v>516</v>
      </c>
      <c r="N38" s="1725" t="s">
        <v>519</v>
      </c>
      <c r="O38" s="1720"/>
      <c r="P38" s="1720"/>
    </row>
    <row r="39" s="1416" customFormat="1" ht="37" customHeight="1" spans="1:19">
      <c r="A39" s="1721"/>
      <c r="B39" s="1721"/>
      <c r="C39" s="1714" t="s">
        <v>660</v>
      </c>
      <c r="D39" s="1715">
        <v>2235</v>
      </c>
      <c r="E39" s="1716">
        <v>12.9</v>
      </c>
      <c r="F39" s="1715">
        <v>2215</v>
      </c>
      <c r="G39" s="1716">
        <v>12.8</v>
      </c>
      <c r="H39" s="1715">
        <v>2335</v>
      </c>
      <c r="I39" s="1716">
        <v>13.4</v>
      </c>
      <c r="J39" s="1715">
        <v>2315</v>
      </c>
      <c r="K39" s="1716">
        <v>13.3</v>
      </c>
      <c r="L39" s="1717" t="s">
        <v>542</v>
      </c>
      <c r="M39" s="1718" t="s">
        <v>519</v>
      </c>
      <c r="N39" s="1725" t="s">
        <v>539</v>
      </c>
      <c r="O39" s="1720"/>
      <c r="P39" s="1720"/>
    </row>
    <row r="40" s="1416" customFormat="1" ht="37" customHeight="1" spans="1:19">
      <c r="A40" s="1721"/>
      <c r="B40" s="1721"/>
      <c r="C40" s="1714" t="s">
        <v>661</v>
      </c>
      <c r="D40" s="1715">
        <v>2099</v>
      </c>
      <c r="E40" s="1716">
        <v>12.3</v>
      </c>
      <c r="F40" s="1715">
        <v>2079</v>
      </c>
      <c r="G40" s="1716">
        <v>12.2</v>
      </c>
      <c r="H40" s="1715">
        <v>2199</v>
      </c>
      <c r="I40" s="1716">
        <v>12.8</v>
      </c>
      <c r="J40" s="1715">
        <v>2179</v>
      </c>
      <c r="K40" s="1716">
        <v>12.7</v>
      </c>
      <c r="L40" s="1717" t="s">
        <v>542</v>
      </c>
      <c r="M40" s="1718" t="s">
        <v>519</v>
      </c>
      <c r="N40" s="1725" t="s">
        <v>539</v>
      </c>
      <c r="O40" s="1720"/>
      <c r="P40" s="1720"/>
    </row>
    <row r="41" s="1416" customFormat="1" ht="37" customHeight="1" spans="1:19">
      <c r="A41" s="1721"/>
      <c r="B41" s="1721"/>
      <c r="C41" s="1714" t="s">
        <v>662</v>
      </c>
      <c r="D41" s="1715">
        <v>2167</v>
      </c>
      <c r="E41" s="1716">
        <v>12.6</v>
      </c>
      <c r="F41" s="1715">
        <v>2147</v>
      </c>
      <c r="G41" s="1716">
        <v>12.5</v>
      </c>
      <c r="H41" s="1715">
        <v>2267</v>
      </c>
      <c r="I41" s="1716">
        <v>13.1</v>
      </c>
      <c r="J41" s="1715">
        <v>2247</v>
      </c>
      <c r="K41" s="1716">
        <v>13</v>
      </c>
      <c r="L41" s="1717" t="s">
        <v>542</v>
      </c>
      <c r="M41" s="1718" t="s">
        <v>519</v>
      </c>
      <c r="N41" s="1725" t="s">
        <v>539</v>
      </c>
      <c r="O41" s="1720"/>
      <c r="P41" s="1720"/>
    </row>
    <row r="42" s="1416" customFormat="1" ht="37" customHeight="1" spans="1:19">
      <c r="A42" s="1721"/>
      <c r="B42" s="1721"/>
      <c r="C42" s="1722" t="s">
        <v>514</v>
      </c>
      <c r="D42" s="1715">
        <v>1725</v>
      </c>
      <c r="E42" s="1716">
        <v>10.7</v>
      </c>
      <c r="F42" s="1715">
        <v>1705</v>
      </c>
      <c r="G42" s="1716">
        <v>10.6</v>
      </c>
      <c r="H42" s="1715">
        <v>1825</v>
      </c>
      <c r="I42" s="1716">
        <v>11.2</v>
      </c>
      <c r="J42" s="1715">
        <v>1805</v>
      </c>
      <c r="K42" s="1716">
        <v>11.1</v>
      </c>
      <c r="L42" s="1717" t="s">
        <v>518</v>
      </c>
      <c r="M42" s="1718" t="s">
        <v>516</v>
      </c>
      <c r="N42" s="1725" t="s">
        <v>519</v>
      </c>
      <c r="O42" s="1720"/>
      <c r="P42" s="1720"/>
    </row>
    <row r="43" s="1416" customFormat="1" ht="37" customHeight="1" spans="1:19">
      <c r="A43" s="1721"/>
      <c r="B43" s="1721"/>
      <c r="C43" s="1722" t="s">
        <v>663</v>
      </c>
      <c r="D43" s="1715">
        <v>1997</v>
      </c>
      <c r="E43" s="1716">
        <v>11.9</v>
      </c>
      <c r="F43" s="1715">
        <v>1977</v>
      </c>
      <c r="G43" s="1716">
        <v>11.8</v>
      </c>
      <c r="H43" s="1715">
        <v>2097</v>
      </c>
      <c r="I43" s="1716">
        <v>12.4</v>
      </c>
      <c r="J43" s="1715">
        <v>2077</v>
      </c>
      <c r="K43" s="1716">
        <v>12.3</v>
      </c>
      <c r="L43" s="1717" t="s">
        <v>542</v>
      </c>
      <c r="M43" s="1718" t="s">
        <v>519</v>
      </c>
      <c r="N43" s="1725" t="s">
        <v>539</v>
      </c>
      <c r="O43" s="1720"/>
      <c r="P43" s="1720"/>
      <c r="R43" s="1430"/>
      <c r="S43" s="1430"/>
    </row>
    <row r="44" s="1416" customFormat="1" ht="37" customHeight="1" spans="1:19">
      <c r="A44" s="1721"/>
      <c r="B44" s="1721"/>
      <c r="C44" s="1724" t="s">
        <v>664</v>
      </c>
      <c r="D44" s="1715">
        <v>1759</v>
      </c>
      <c r="E44" s="1716">
        <v>10.8</v>
      </c>
      <c r="F44" s="1715">
        <v>1739</v>
      </c>
      <c r="G44" s="1716">
        <v>10.7</v>
      </c>
      <c r="H44" s="1715">
        <v>1859</v>
      </c>
      <c r="I44" s="1716">
        <v>11.3</v>
      </c>
      <c r="J44" s="1715">
        <v>1839</v>
      </c>
      <c r="K44" s="1716">
        <v>11.2</v>
      </c>
      <c r="L44" s="1717" t="s">
        <v>542</v>
      </c>
      <c r="M44" s="1718" t="s">
        <v>519</v>
      </c>
      <c r="N44" s="1725" t="s">
        <v>539</v>
      </c>
      <c r="O44" s="1720"/>
      <c r="P44" s="1720"/>
    </row>
    <row r="45" s="1416" customFormat="1" ht="37" customHeight="1" spans="1:19">
      <c r="A45" s="1721"/>
      <c r="B45" s="1721"/>
      <c r="C45" s="1724" t="s">
        <v>665</v>
      </c>
      <c r="D45" s="1715">
        <v>1827</v>
      </c>
      <c r="E45" s="1716">
        <v>11.1</v>
      </c>
      <c r="F45" s="1715">
        <v>1807</v>
      </c>
      <c r="G45" s="1716">
        <v>11</v>
      </c>
      <c r="H45" s="1715">
        <v>1927</v>
      </c>
      <c r="I45" s="1716">
        <v>11.6</v>
      </c>
      <c r="J45" s="1715">
        <v>1907</v>
      </c>
      <c r="K45" s="1716">
        <v>11.5</v>
      </c>
      <c r="L45" s="1717" t="s">
        <v>537</v>
      </c>
      <c r="M45" s="1718" t="s">
        <v>580</v>
      </c>
      <c r="N45" s="1725" t="s">
        <v>535</v>
      </c>
      <c r="O45" s="1720"/>
      <c r="P45" s="1720"/>
    </row>
    <row r="46" s="1416" customFormat="1" ht="37" customHeight="1" spans="1:19">
      <c r="A46" s="1721"/>
      <c r="B46" s="1721"/>
      <c r="C46" s="1714" t="s">
        <v>666</v>
      </c>
      <c r="D46" s="1715">
        <v>1759</v>
      </c>
      <c r="E46" s="1716">
        <v>10.8</v>
      </c>
      <c r="F46" s="1715">
        <v>1739</v>
      </c>
      <c r="G46" s="1716">
        <v>10.7</v>
      </c>
      <c r="H46" s="1715">
        <v>1859</v>
      </c>
      <c r="I46" s="1716">
        <v>11.3</v>
      </c>
      <c r="J46" s="1715">
        <v>1839</v>
      </c>
      <c r="K46" s="1716">
        <v>11.2</v>
      </c>
      <c r="L46" s="1717" t="s">
        <v>697</v>
      </c>
      <c r="M46" s="1718" t="s">
        <v>539</v>
      </c>
      <c r="N46" s="1719" t="s">
        <v>580</v>
      </c>
      <c r="O46" s="1720"/>
      <c r="P46" s="1720"/>
      <c r="R46" s="1430"/>
      <c r="S46" s="1430"/>
    </row>
    <row r="47" s="1416" customFormat="1" ht="37" customHeight="1" spans="1:19">
      <c r="A47" s="1721"/>
      <c r="B47" s="1721"/>
      <c r="C47" s="1714" t="s">
        <v>598</v>
      </c>
      <c r="D47" s="1715">
        <v>1895</v>
      </c>
      <c r="E47" s="1716">
        <v>11.4</v>
      </c>
      <c r="F47" s="1715">
        <v>1875</v>
      </c>
      <c r="G47" s="1716">
        <v>11.3</v>
      </c>
      <c r="H47" s="1715">
        <v>1995</v>
      </c>
      <c r="I47" s="1716">
        <v>11.9</v>
      </c>
      <c r="J47" s="1715">
        <v>1975</v>
      </c>
      <c r="K47" s="1716">
        <v>11.8</v>
      </c>
      <c r="L47" s="1717" t="s">
        <v>542</v>
      </c>
      <c r="M47" s="1718" t="s">
        <v>519</v>
      </c>
      <c r="N47" s="1725" t="s">
        <v>539</v>
      </c>
      <c r="O47" s="1720"/>
      <c r="P47" s="1720"/>
      <c r="R47" s="1430"/>
      <c r="S47" s="1430"/>
    </row>
    <row r="48" s="1416" customFormat="1" ht="37" customHeight="1" spans="1:19">
      <c r="A48" s="1721"/>
      <c r="B48" s="1721"/>
      <c r="C48" s="1714" t="s">
        <v>608</v>
      </c>
      <c r="D48" s="1715">
        <v>1895</v>
      </c>
      <c r="E48" s="1716">
        <v>11.4</v>
      </c>
      <c r="F48" s="1715">
        <v>1875</v>
      </c>
      <c r="G48" s="1716">
        <v>11.3</v>
      </c>
      <c r="H48" s="1715">
        <v>1995</v>
      </c>
      <c r="I48" s="1716">
        <v>11.9</v>
      </c>
      <c r="J48" s="1715">
        <v>1975</v>
      </c>
      <c r="K48" s="1716">
        <v>11.8</v>
      </c>
      <c r="L48" s="1717" t="s">
        <v>518</v>
      </c>
      <c r="M48" s="1718" t="s">
        <v>516</v>
      </c>
      <c r="N48" s="1725" t="s">
        <v>519</v>
      </c>
      <c r="O48" s="1720"/>
      <c r="P48" s="1720"/>
      <c r="R48" s="1430"/>
      <c r="S48" s="1430"/>
    </row>
    <row r="49" s="1416" customFormat="1" ht="37" customHeight="1" spans="1:19">
      <c r="A49" s="1721"/>
      <c r="B49" s="1721"/>
      <c r="C49" s="1714" t="s">
        <v>668</v>
      </c>
      <c r="D49" s="1715">
        <v>1759</v>
      </c>
      <c r="E49" s="1716">
        <v>10.8</v>
      </c>
      <c r="F49" s="1715">
        <v>1739</v>
      </c>
      <c r="G49" s="1716">
        <v>10.7</v>
      </c>
      <c r="H49" s="1715">
        <v>1859</v>
      </c>
      <c r="I49" s="1716">
        <v>11.3</v>
      </c>
      <c r="J49" s="1715">
        <v>1839</v>
      </c>
      <c r="K49" s="1716">
        <v>11.2</v>
      </c>
      <c r="L49" s="1717" t="s">
        <v>518</v>
      </c>
      <c r="M49" s="1718" t="s">
        <v>516</v>
      </c>
      <c r="N49" s="1725" t="s">
        <v>519</v>
      </c>
      <c r="O49" s="1720"/>
      <c r="P49" s="1720"/>
      <c r="R49" s="1430"/>
      <c r="S49" s="1430"/>
    </row>
    <row r="50" s="1416" customFormat="1" ht="37" customHeight="1" spans="1:19">
      <c r="A50" s="1721"/>
      <c r="B50" s="1721"/>
      <c r="C50" s="1714" t="s">
        <v>607</v>
      </c>
      <c r="D50" s="1715">
        <v>1895</v>
      </c>
      <c r="E50" s="1716">
        <v>11.4</v>
      </c>
      <c r="F50" s="1715">
        <v>1875</v>
      </c>
      <c r="G50" s="1716">
        <v>11.3</v>
      </c>
      <c r="H50" s="1715">
        <v>1995</v>
      </c>
      <c r="I50" s="1716">
        <v>11.9</v>
      </c>
      <c r="J50" s="1715">
        <v>1975</v>
      </c>
      <c r="K50" s="1716">
        <v>11.8</v>
      </c>
      <c r="L50" s="1717" t="s">
        <v>697</v>
      </c>
      <c r="M50" s="1718" t="s">
        <v>539</v>
      </c>
      <c r="N50" s="1725" t="s">
        <v>580</v>
      </c>
      <c r="O50" s="1720"/>
      <c r="P50" s="1720"/>
      <c r="R50" s="1430"/>
      <c r="S50" s="1430"/>
    </row>
    <row r="51" s="1416" customFormat="1" ht="37" customHeight="1" spans="1:19">
      <c r="A51" s="1721"/>
      <c r="B51" s="1721"/>
      <c r="C51" s="1714" t="s">
        <v>669</v>
      </c>
      <c r="D51" s="1715">
        <v>1759</v>
      </c>
      <c r="E51" s="1716">
        <v>10.8</v>
      </c>
      <c r="F51" s="1715">
        <v>1739</v>
      </c>
      <c r="G51" s="1716">
        <v>10.7</v>
      </c>
      <c r="H51" s="1715">
        <v>1859</v>
      </c>
      <c r="I51" s="1716">
        <v>11.3</v>
      </c>
      <c r="J51" s="1715">
        <v>1839</v>
      </c>
      <c r="K51" s="1716">
        <v>11.2</v>
      </c>
      <c r="L51" s="1717" t="s">
        <v>697</v>
      </c>
      <c r="M51" s="1718" t="s">
        <v>539</v>
      </c>
      <c r="N51" s="1725" t="s">
        <v>580</v>
      </c>
      <c r="O51" s="1720"/>
      <c r="P51" s="1720"/>
      <c r="R51" s="1430"/>
      <c r="S51" s="1430"/>
    </row>
    <row r="52" s="1416" customFormat="1" ht="37" customHeight="1" spans="1:19">
      <c r="A52" s="1721"/>
      <c r="B52" s="1721"/>
      <c r="C52" s="1714" t="s">
        <v>600</v>
      </c>
      <c r="D52" s="1715">
        <v>1895</v>
      </c>
      <c r="E52" s="1716">
        <v>11.4</v>
      </c>
      <c r="F52" s="1715">
        <v>1875</v>
      </c>
      <c r="G52" s="1716">
        <v>11.3</v>
      </c>
      <c r="H52" s="1715">
        <v>1995</v>
      </c>
      <c r="I52" s="1716">
        <v>11.9</v>
      </c>
      <c r="J52" s="1715">
        <v>1975</v>
      </c>
      <c r="K52" s="1716">
        <v>11.8</v>
      </c>
      <c r="L52" s="1717" t="s">
        <v>697</v>
      </c>
      <c r="M52" s="1718" t="s">
        <v>539</v>
      </c>
      <c r="N52" s="1725" t="s">
        <v>580</v>
      </c>
      <c r="O52" s="1720"/>
      <c r="P52" s="1720"/>
      <c r="R52" s="1430"/>
      <c r="S52" s="1430"/>
    </row>
    <row r="53" s="1416" customFormat="1" ht="37" customHeight="1" spans="1:19">
      <c r="A53" s="1721"/>
      <c r="B53" s="1721"/>
      <c r="C53" s="1714" t="s">
        <v>670</v>
      </c>
      <c r="D53" s="1715">
        <v>1759</v>
      </c>
      <c r="E53" s="1716">
        <v>10.8</v>
      </c>
      <c r="F53" s="1715">
        <v>1739</v>
      </c>
      <c r="G53" s="1716">
        <v>10.7</v>
      </c>
      <c r="H53" s="1715">
        <v>1859</v>
      </c>
      <c r="I53" s="1716">
        <v>11.3</v>
      </c>
      <c r="J53" s="1715">
        <v>1839</v>
      </c>
      <c r="K53" s="1716">
        <v>11.2</v>
      </c>
      <c r="L53" s="1717" t="s">
        <v>697</v>
      </c>
      <c r="M53" s="1718" t="s">
        <v>539</v>
      </c>
      <c r="N53" s="1725" t="s">
        <v>580</v>
      </c>
      <c r="O53" s="1720"/>
      <c r="P53" s="1720"/>
      <c r="R53" s="1430"/>
      <c r="S53" s="1430"/>
    </row>
    <row r="54" s="1416" customFormat="1" ht="37" customHeight="1" spans="1:19">
      <c r="A54" s="1721"/>
      <c r="B54" s="1721"/>
      <c r="C54" s="1714" t="s">
        <v>605</v>
      </c>
      <c r="D54" s="1715">
        <v>1963</v>
      </c>
      <c r="E54" s="1716">
        <v>11.7</v>
      </c>
      <c r="F54" s="1715">
        <v>1943</v>
      </c>
      <c r="G54" s="1716">
        <v>11.6</v>
      </c>
      <c r="H54" s="1715">
        <v>2063</v>
      </c>
      <c r="I54" s="1716">
        <v>12.2</v>
      </c>
      <c r="J54" s="1715">
        <v>2043</v>
      </c>
      <c r="K54" s="1716">
        <v>12.1</v>
      </c>
      <c r="L54" s="1717" t="s">
        <v>697</v>
      </c>
      <c r="M54" s="1718" t="s">
        <v>539</v>
      </c>
      <c r="N54" s="1725" t="s">
        <v>580</v>
      </c>
      <c r="O54" s="1720"/>
      <c r="P54" s="1720"/>
      <c r="R54" s="1430"/>
      <c r="S54" s="1430"/>
    </row>
    <row r="55" s="1416" customFormat="1" ht="37" customHeight="1" spans="1:19">
      <c r="A55" s="1721"/>
      <c r="B55" s="1721"/>
      <c r="C55" s="1714" t="s">
        <v>606</v>
      </c>
      <c r="D55" s="1715">
        <v>2099</v>
      </c>
      <c r="E55" s="1716">
        <v>12.3</v>
      </c>
      <c r="F55" s="1715">
        <v>2079</v>
      </c>
      <c r="G55" s="1716">
        <v>12.2</v>
      </c>
      <c r="H55" s="1715">
        <v>2199</v>
      </c>
      <c r="I55" s="1716">
        <v>12.8</v>
      </c>
      <c r="J55" s="1715">
        <v>2179</v>
      </c>
      <c r="K55" s="1716">
        <v>12.7</v>
      </c>
      <c r="L55" s="1717" t="s">
        <v>697</v>
      </c>
      <c r="M55" s="1726" t="s">
        <v>539</v>
      </c>
      <c r="N55" s="1727" t="s">
        <v>580</v>
      </c>
      <c r="O55" s="1720"/>
      <c r="P55" s="1720"/>
      <c r="R55" s="1430"/>
      <c r="S55" s="1430"/>
    </row>
    <row r="56" s="1416" customFormat="1" ht="37" customHeight="1" spans="1:19">
      <c r="A56" s="1721"/>
      <c r="B56" s="1721"/>
      <c r="C56" s="1714" t="s">
        <v>671</v>
      </c>
      <c r="D56" s="1715">
        <v>1861</v>
      </c>
      <c r="E56" s="1716">
        <v>11.3</v>
      </c>
      <c r="F56" s="1715">
        <v>1841</v>
      </c>
      <c r="G56" s="1716">
        <v>11.2</v>
      </c>
      <c r="H56" s="1715">
        <v>1961</v>
      </c>
      <c r="I56" s="1716">
        <v>11.8</v>
      </c>
      <c r="J56" s="1715">
        <v>1941</v>
      </c>
      <c r="K56" s="1716">
        <v>11.7</v>
      </c>
      <c r="L56" s="1717" t="s">
        <v>697</v>
      </c>
      <c r="M56" s="1718" t="s">
        <v>539</v>
      </c>
      <c r="N56" s="1725" t="s">
        <v>580</v>
      </c>
      <c r="O56" s="1720"/>
      <c r="P56" s="1720"/>
      <c r="R56" s="1430"/>
      <c r="S56" s="1430"/>
    </row>
    <row r="57" s="1416" customFormat="1" ht="37" customHeight="1" spans="1:19">
      <c r="A57" s="1721"/>
      <c r="B57" s="1721"/>
      <c r="C57" s="1714" t="s">
        <v>672</v>
      </c>
      <c r="D57" s="1715">
        <v>1759</v>
      </c>
      <c r="E57" s="1716">
        <v>10.8</v>
      </c>
      <c r="F57" s="1715">
        <v>1739</v>
      </c>
      <c r="G57" s="1716">
        <v>10.7</v>
      </c>
      <c r="H57" s="1715">
        <v>1859</v>
      </c>
      <c r="I57" s="1716">
        <v>11.3</v>
      </c>
      <c r="J57" s="1715">
        <v>1839</v>
      </c>
      <c r="K57" s="1716">
        <v>11.2</v>
      </c>
      <c r="L57" s="1717" t="s">
        <v>537</v>
      </c>
      <c r="M57" s="1718" t="s">
        <v>580</v>
      </c>
      <c r="N57" s="1725" t="s">
        <v>535</v>
      </c>
      <c r="O57" s="1720"/>
      <c r="P57" s="1720"/>
      <c r="R57" s="1430"/>
      <c r="S57" s="1430"/>
    </row>
    <row r="58" s="1416" customFormat="1" ht="37" customHeight="1" spans="1:19">
      <c r="A58" s="1721"/>
      <c r="B58" s="1721"/>
      <c r="C58" s="1714" t="s">
        <v>673</v>
      </c>
      <c r="D58" s="1715">
        <v>1759</v>
      </c>
      <c r="E58" s="1716">
        <v>10.8</v>
      </c>
      <c r="F58" s="1715">
        <v>1739</v>
      </c>
      <c r="G58" s="1716">
        <v>10.7</v>
      </c>
      <c r="H58" s="1715">
        <v>1859</v>
      </c>
      <c r="I58" s="1716">
        <v>11.3</v>
      </c>
      <c r="J58" s="1715">
        <v>1839</v>
      </c>
      <c r="K58" s="1716">
        <v>11.2</v>
      </c>
      <c r="L58" s="1717" t="s">
        <v>697</v>
      </c>
      <c r="M58" s="1718" t="s">
        <v>539</v>
      </c>
      <c r="N58" s="1725" t="s">
        <v>580</v>
      </c>
      <c r="O58" s="1720"/>
      <c r="P58" s="1720"/>
      <c r="R58" s="1430"/>
      <c r="S58" s="1430"/>
    </row>
    <row r="59" s="1416" customFormat="1" ht="37" customHeight="1" spans="1:19">
      <c r="A59" s="1721"/>
      <c r="B59" s="1721"/>
      <c r="C59" s="1728" t="s">
        <v>674</v>
      </c>
      <c r="D59" s="1715">
        <v>2099</v>
      </c>
      <c r="E59" s="1716">
        <v>12.3</v>
      </c>
      <c r="F59" s="1715">
        <v>2079</v>
      </c>
      <c r="G59" s="1716">
        <v>12.2</v>
      </c>
      <c r="H59" s="1715">
        <v>2199</v>
      </c>
      <c r="I59" s="1716">
        <v>12.8</v>
      </c>
      <c r="J59" s="1715">
        <v>2179</v>
      </c>
      <c r="K59" s="1716">
        <v>12.7</v>
      </c>
      <c r="L59" s="1717" t="s">
        <v>542</v>
      </c>
      <c r="M59" s="1726" t="s">
        <v>519</v>
      </c>
      <c r="N59" s="1727" t="s">
        <v>539</v>
      </c>
      <c r="O59" s="1720"/>
      <c r="P59" s="1720"/>
      <c r="R59" s="1430"/>
      <c r="S59" s="1430"/>
    </row>
    <row r="60" s="1416" customFormat="1" ht="37" customHeight="1" spans="1:19">
      <c r="A60" s="1721"/>
      <c r="B60" s="1721"/>
      <c r="C60" s="1728" t="s">
        <v>551</v>
      </c>
      <c r="D60" s="1715">
        <v>2167</v>
      </c>
      <c r="E60" s="1716">
        <v>12.6</v>
      </c>
      <c r="F60" s="1715">
        <v>2147</v>
      </c>
      <c r="G60" s="1716">
        <v>12.5</v>
      </c>
      <c r="H60" s="1715">
        <v>2267</v>
      </c>
      <c r="I60" s="1716">
        <v>13.1</v>
      </c>
      <c r="J60" s="1715">
        <v>2247</v>
      </c>
      <c r="K60" s="1716">
        <v>13</v>
      </c>
      <c r="L60" s="1717" t="s">
        <v>542</v>
      </c>
      <c r="M60" s="1726" t="s">
        <v>519</v>
      </c>
      <c r="N60" s="1729" t="s">
        <v>539</v>
      </c>
      <c r="O60" s="1720"/>
      <c r="P60" s="1720"/>
      <c r="R60" s="1430"/>
      <c r="S60" s="1430"/>
    </row>
    <row r="61" s="1416" customFormat="1" ht="37" customHeight="1" spans="1:19">
      <c r="A61" s="1721"/>
      <c r="B61" s="1721"/>
      <c r="C61" s="1728" t="s">
        <v>568</v>
      </c>
      <c r="D61" s="1715">
        <v>2167</v>
      </c>
      <c r="E61" s="1716">
        <v>12.6</v>
      </c>
      <c r="F61" s="1715">
        <v>2147</v>
      </c>
      <c r="G61" s="1716">
        <v>12.5</v>
      </c>
      <c r="H61" s="1715">
        <v>2267</v>
      </c>
      <c r="I61" s="1716">
        <v>13.1</v>
      </c>
      <c r="J61" s="1715">
        <v>2247</v>
      </c>
      <c r="K61" s="1716">
        <v>13</v>
      </c>
      <c r="L61" s="1717" t="s">
        <v>697</v>
      </c>
      <c r="M61" s="1726" t="s">
        <v>539</v>
      </c>
      <c r="N61" s="1729" t="s">
        <v>580</v>
      </c>
      <c r="O61" s="1720"/>
      <c r="P61" s="1720"/>
      <c r="R61" s="1430"/>
      <c r="S61" s="1430"/>
    </row>
    <row r="62" s="1416" customFormat="1" ht="37" customHeight="1" spans="1:19">
      <c r="A62" s="1721"/>
      <c r="B62" s="1721"/>
      <c r="C62" s="1728" t="s">
        <v>563</v>
      </c>
      <c r="D62" s="1715">
        <v>2167</v>
      </c>
      <c r="E62" s="1716">
        <v>12.6</v>
      </c>
      <c r="F62" s="1715">
        <v>2147</v>
      </c>
      <c r="G62" s="1716">
        <v>12.5</v>
      </c>
      <c r="H62" s="1715">
        <v>2267</v>
      </c>
      <c r="I62" s="1716">
        <v>13.1</v>
      </c>
      <c r="J62" s="1715">
        <v>2247</v>
      </c>
      <c r="K62" s="1716">
        <v>13</v>
      </c>
      <c r="L62" s="1717" t="s">
        <v>542</v>
      </c>
      <c r="M62" s="1726" t="s">
        <v>519</v>
      </c>
      <c r="N62" s="1729" t="s">
        <v>539</v>
      </c>
      <c r="O62" s="1720"/>
      <c r="P62" s="1720"/>
    </row>
    <row r="63" s="1416" customFormat="1" ht="37" customHeight="1" spans="1:19">
      <c r="A63" s="1721"/>
      <c r="B63" s="1721"/>
      <c r="C63" s="1728" t="s">
        <v>545</v>
      </c>
      <c r="D63" s="1715">
        <v>2167</v>
      </c>
      <c r="E63" s="1716">
        <v>12.6</v>
      </c>
      <c r="F63" s="1715">
        <v>2147</v>
      </c>
      <c r="G63" s="1716">
        <v>12.5</v>
      </c>
      <c r="H63" s="1715">
        <v>2267</v>
      </c>
      <c r="I63" s="1716">
        <v>13.1</v>
      </c>
      <c r="J63" s="1715">
        <v>2247</v>
      </c>
      <c r="K63" s="1716">
        <v>13</v>
      </c>
      <c r="L63" s="1717" t="s">
        <v>518</v>
      </c>
      <c r="M63" s="1726" t="s">
        <v>516</v>
      </c>
      <c r="N63" s="1729" t="s">
        <v>519</v>
      </c>
      <c r="O63" s="1720"/>
      <c r="P63" s="1720"/>
    </row>
    <row r="64" s="1416" customFormat="1" ht="37" customHeight="1" spans="1:19">
      <c r="A64" s="1721"/>
      <c r="B64" s="1721"/>
      <c r="C64" s="1728" t="s">
        <v>559</v>
      </c>
      <c r="D64" s="1715">
        <v>2201</v>
      </c>
      <c r="E64" s="1716">
        <v>12.8</v>
      </c>
      <c r="F64" s="1715">
        <v>2181</v>
      </c>
      <c r="G64" s="1716">
        <v>12.7</v>
      </c>
      <c r="H64" s="1715">
        <v>2301</v>
      </c>
      <c r="I64" s="1716">
        <v>13.3</v>
      </c>
      <c r="J64" s="1715">
        <v>2281</v>
      </c>
      <c r="K64" s="1716">
        <v>13.2</v>
      </c>
      <c r="L64" s="1717" t="s">
        <v>697</v>
      </c>
      <c r="M64" s="1726" t="s">
        <v>539</v>
      </c>
      <c r="N64" s="1729" t="s">
        <v>580</v>
      </c>
      <c r="O64" s="1720"/>
      <c r="P64" s="1720"/>
    </row>
    <row r="65" s="1416" customFormat="1" ht="37" customHeight="1" spans="1:16">
      <c r="A65" s="1721"/>
      <c r="B65" s="1721"/>
      <c r="C65" s="1728" t="s">
        <v>567</v>
      </c>
      <c r="D65" s="1715">
        <v>2167</v>
      </c>
      <c r="E65" s="1716">
        <v>12.6</v>
      </c>
      <c r="F65" s="1715">
        <v>2147</v>
      </c>
      <c r="G65" s="1716">
        <v>12.5</v>
      </c>
      <c r="H65" s="1715">
        <v>2267</v>
      </c>
      <c r="I65" s="1716">
        <v>13.1</v>
      </c>
      <c r="J65" s="1715">
        <v>2247</v>
      </c>
      <c r="K65" s="1716">
        <v>13</v>
      </c>
      <c r="L65" s="1717" t="s">
        <v>697</v>
      </c>
      <c r="M65" s="1726" t="s">
        <v>539</v>
      </c>
      <c r="N65" s="1729" t="s">
        <v>580</v>
      </c>
      <c r="O65" s="1720"/>
      <c r="P65" s="1720"/>
    </row>
    <row r="66" s="1416" customFormat="1" ht="37" customHeight="1" spans="1:16">
      <c r="A66" s="1721"/>
      <c r="B66" s="1721"/>
      <c r="C66" s="1728" t="s">
        <v>675</v>
      </c>
      <c r="D66" s="1715">
        <v>2167</v>
      </c>
      <c r="E66" s="1716">
        <v>12.6</v>
      </c>
      <c r="F66" s="1715">
        <v>2147</v>
      </c>
      <c r="G66" s="1716">
        <v>12.5</v>
      </c>
      <c r="H66" s="1715">
        <v>2267</v>
      </c>
      <c r="I66" s="1716">
        <v>13.1</v>
      </c>
      <c r="J66" s="1715">
        <v>2247</v>
      </c>
      <c r="K66" s="1716">
        <v>13</v>
      </c>
      <c r="L66" s="1717" t="s">
        <v>587</v>
      </c>
      <c r="M66" s="1726" t="s">
        <v>535</v>
      </c>
      <c r="N66" s="1729" t="s">
        <v>575</v>
      </c>
      <c r="O66" s="1720"/>
      <c r="P66" s="1720"/>
    </row>
    <row r="67" s="1416" customFormat="1" ht="37" customHeight="1" spans="1:16">
      <c r="A67" s="1721"/>
      <c r="B67" s="1721"/>
      <c r="C67" s="1728" t="s">
        <v>565</v>
      </c>
      <c r="D67" s="1715">
        <v>2167</v>
      </c>
      <c r="E67" s="1716">
        <v>12.6</v>
      </c>
      <c r="F67" s="1715">
        <v>2147</v>
      </c>
      <c r="G67" s="1716">
        <v>12.5</v>
      </c>
      <c r="H67" s="1715">
        <v>2267</v>
      </c>
      <c r="I67" s="1716">
        <v>13.1</v>
      </c>
      <c r="J67" s="1715">
        <v>2247</v>
      </c>
      <c r="K67" s="1716">
        <v>13</v>
      </c>
      <c r="L67" s="1717" t="s">
        <v>542</v>
      </c>
      <c r="M67" s="1726" t="s">
        <v>519</v>
      </c>
      <c r="N67" s="1727" t="s">
        <v>539</v>
      </c>
      <c r="O67" s="1720"/>
      <c r="P67" s="1720"/>
    </row>
    <row r="68" s="1416" customFormat="1" ht="37" customHeight="1" spans="1:16">
      <c r="A68" s="1721"/>
      <c r="B68" s="1721"/>
      <c r="C68" s="1728" t="s">
        <v>557</v>
      </c>
      <c r="D68" s="1715">
        <v>2167</v>
      </c>
      <c r="E68" s="1716">
        <v>12.6</v>
      </c>
      <c r="F68" s="1715">
        <v>2147</v>
      </c>
      <c r="G68" s="1716">
        <v>12.5</v>
      </c>
      <c r="H68" s="1715">
        <v>2267</v>
      </c>
      <c r="I68" s="1716">
        <v>13.1</v>
      </c>
      <c r="J68" s="1715">
        <v>2247</v>
      </c>
      <c r="K68" s="1716">
        <v>13</v>
      </c>
      <c r="L68" s="1717" t="s">
        <v>587</v>
      </c>
      <c r="M68" s="1718" t="s">
        <v>535</v>
      </c>
      <c r="N68" s="1719" t="s">
        <v>575</v>
      </c>
      <c r="O68" s="1720"/>
      <c r="P68" s="1720"/>
    </row>
    <row r="69" s="1416" customFormat="1" ht="37" customHeight="1" spans="1:16">
      <c r="A69" s="1721"/>
      <c r="B69" s="1721"/>
      <c r="C69" s="1714" t="s">
        <v>556</v>
      </c>
      <c r="D69" s="1715">
        <v>2167</v>
      </c>
      <c r="E69" s="1716">
        <v>12.6</v>
      </c>
      <c r="F69" s="1715">
        <v>2147</v>
      </c>
      <c r="G69" s="1716">
        <v>12.5</v>
      </c>
      <c r="H69" s="1715">
        <v>2267</v>
      </c>
      <c r="I69" s="1716">
        <v>13.1</v>
      </c>
      <c r="J69" s="1715">
        <v>2247</v>
      </c>
      <c r="K69" s="1716">
        <v>13</v>
      </c>
      <c r="L69" s="1717" t="s">
        <v>697</v>
      </c>
      <c r="M69" s="1718" t="s">
        <v>539</v>
      </c>
      <c r="N69" s="1719" t="s">
        <v>580</v>
      </c>
      <c r="O69" s="1720"/>
      <c r="P69" s="1720"/>
    </row>
    <row r="70" s="1416" customFormat="1" ht="37" customHeight="1" spans="1:16">
      <c r="A70" s="1721"/>
      <c r="B70" s="1721"/>
      <c r="C70" s="1714" t="s">
        <v>562</v>
      </c>
      <c r="D70" s="1715">
        <v>2201</v>
      </c>
      <c r="E70" s="1716">
        <v>12.8</v>
      </c>
      <c r="F70" s="1715">
        <v>2181</v>
      </c>
      <c r="G70" s="1716">
        <v>12.7</v>
      </c>
      <c r="H70" s="1715">
        <v>2301</v>
      </c>
      <c r="I70" s="1716">
        <v>13.3</v>
      </c>
      <c r="J70" s="1715">
        <v>2281</v>
      </c>
      <c r="K70" s="1716">
        <v>13.2</v>
      </c>
      <c r="L70" s="1717" t="s">
        <v>697</v>
      </c>
      <c r="M70" s="1718" t="s">
        <v>539</v>
      </c>
      <c r="N70" s="1719" t="s">
        <v>580</v>
      </c>
      <c r="O70" s="1720"/>
      <c r="P70" s="1720"/>
    </row>
    <row r="71" s="1416" customFormat="1" ht="37" customHeight="1" spans="1:16">
      <c r="A71" s="1721"/>
      <c r="B71" s="1721"/>
      <c r="C71" s="1714" t="s">
        <v>676</v>
      </c>
      <c r="D71" s="1715">
        <v>2201</v>
      </c>
      <c r="E71" s="1716">
        <v>12.8</v>
      </c>
      <c r="F71" s="1715">
        <v>2181</v>
      </c>
      <c r="G71" s="1716">
        <v>12.7</v>
      </c>
      <c r="H71" s="1715">
        <v>2301</v>
      </c>
      <c r="I71" s="1716">
        <v>13.3</v>
      </c>
      <c r="J71" s="1715">
        <v>2281</v>
      </c>
      <c r="K71" s="1716">
        <v>13.2</v>
      </c>
      <c r="L71" s="1717" t="s">
        <v>697</v>
      </c>
      <c r="M71" s="1718" t="s">
        <v>539</v>
      </c>
      <c r="N71" s="1719" t="s">
        <v>580</v>
      </c>
      <c r="O71" s="1720"/>
      <c r="P71" s="1720"/>
    </row>
    <row r="72" s="1416" customFormat="1" ht="37" customHeight="1" spans="1:16">
      <c r="A72" s="1721"/>
      <c r="B72" s="1721"/>
      <c r="C72" s="1714" t="s">
        <v>677</v>
      </c>
      <c r="D72" s="1715">
        <v>2167</v>
      </c>
      <c r="E72" s="1716">
        <v>12.6</v>
      </c>
      <c r="F72" s="1715">
        <v>2147</v>
      </c>
      <c r="G72" s="1716">
        <v>12.5</v>
      </c>
      <c r="H72" s="1715">
        <v>2267</v>
      </c>
      <c r="I72" s="1716">
        <v>13.1</v>
      </c>
      <c r="J72" s="1715">
        <v>2247</v>
      </c>
      <c r="K72" s="1716">
        <v>13</v>
      </c>
      <c r="L72" s="1717" t="s">
        <v>587</v>
      </c>
      <c r="M72" s="1718" t="s">
        <v>535</v>
      </c>
      <c r="N72" s="1719" t="s">
        <v>575</v>
      </c>
      <c r="O72" s="1720"/>
      <c r="P72" s="1720"/>
    </row>
    <row r="73" s="1416" customFormat="1" ht="37" customHeight="1" spans="1:16">
      <c r="A73" s="1721"/>
      <c r="B73" s="1721"/>
      <c r="C73" s="1714" t="s">
        <v>566</v>
      </c>
      <c r="D73" s="1715">
        <v>2167</v>
      </c>
      <c r="E73" s="1716">
        <v>12.6</v>
      </c>
      <c r="F73" s="1715">
        <v>2147</v>
      </c>
      <c r="G73" s="1716">
        <v>12.5</v>
      </c>
      <c r="H73" s="1715">
        <v>2267</v>
      </c>
      <c r="I73" s="1716">
        <v>13.1</v>
      </c>
      <c r="J73" s="1715">
        <v>2247</v>
      </c>
      <c r="K73" s="1716">
        <v>13</v>
      </c>
      <c r="L73" s="1717" t="s">
        <v>587</v>
      </c>
      <c r="M73" s="1718" t="s">
        <v>535</v>
      </c>
      <c r="N73" s="1719" t="s">
        <v>575</v>
      </c>
      <c r="O73" s="1720"/>
      <c r="P73" s="1720"/>
    </row>
    <row r="74" s="1416" customFormat="1" ht="37" customHeight="1" spans="1:16">
      <c r="A74" s="1721"/>
      <c r="B74" s="1721"/>
      <c r="C74" s="1714" t="s">
        <v>678</v>
      </c>
      <c r="D74" s="1715">
        <v>2167</v>
      </c>
      <c r="E74" s="1716">
        <v>12.6</v>
      </c>
      <c r="F74" s="1715">
        <v>2147</v>
      </c>
      <c r="G74" s="1716">
        <v>12.5</v>
      </c>
      <c r="H74" s="1715">
        <v>2267</v>
      </c>
      <c r="I74" s="1716">
        <v>13.1</v>
      </c>
      <c r="J74" s="1715">
        <v>2247</v>
      </c>
      <c r="K74" s="1716">
        <v>13</v>
      </c>
      <c r="L74" s="1717" t="s">
        <v>697</v>
      </c>
      <c r="M74" s="1718" t="s">
        <v>539</v>
      </c>
      <c r="N74" s="1719" t="s">
        <v>580</v>
      </c>
      <c r="O74" s="1720"/>
      <c r="P74" s="1720"/>
    </row>
    <row r="75" s="1416" customFormat="1" ht="37" customHeight="1" spans="1:16">
      <c r="A75" s="1721"/>
      <c r="B75" s="1721"/>
      <c r="C75" s="1724" t="s">
        <v>679</v>
      </c>
      <c r="D75" s="1715">
        <v>2167</v>
      </c>
      <c r="E75" s="1716">
        <v>12.6</v>
      </c>
      <c r="F75" s="1715">
        <v>2147</v>
      </c>
      <c r="G75" s="1716">
        <v>12.5</v>
      </c>
      <c r="H75" s="1715">
        <v>2267</v>
      </c>
      <c r="I75" s="1716">
        <v>13.1</v>
      </c>
      <c r="J75" s="1715">
        <v>2247</v>
      </c>
      <c r="K75" s="1716">
        <v>13</v>
      </c>
      <c r="L75" s="1717" t="s">
        <v>697</v>
      </c>
      <c r="M75" s="1718" t="s">
        <v>539</v>
      </c>
      <c r="N75" s="1719" t="s">
        <v>580</v>
      </c>
      <c r="O75" s="1720"/>
      <c r="P75" s="1720"/>
    </row>
    <row r="76" s="1416" customFormat="1" ht="37" customHeight="1" spans="1:16">
      <c r="A76" s="1721"/>
      <c r="B76" s="1721"/>
      <c r="C76" s="1728" t="s">
        <v>561</v>
      </c>
      <c r="D76" s="1715">
        <v>2201</v>
      </c>
      <c r="E76" s="1716">
        <v>12.8</v>
      </c>
      <c r="F76" s="1715">
        <v>2181</v>
      </c>
      <c r="G76" s="1716">
        <v>12.7</v>
      </c>
      <c r="H76" s="1715">
        <v>2301</v>
      </c>
      <c r="I76" s="1716">
        <v>13.3</v>
      </c>
      <c r="J76" s="1715">
        <v>2281</v>
      </c>
      <c r="K76" s="1716">
        <v>13.2</v>
      </c>
      <c r="L76" s="1717" t="s">
        <v>697</v>
      </c>
      <c r="M76" s="1726" t="s">
        <v>539</v>
      </c>
      <c r="N76" s="1729" t="s">
        <v>580</v>
      </c>
      <c r="O76" s="1720"/>
      <c r="P76" s="1720"/>
    </row>
    <row r="77" s="1416" customFormat="1" ht="37" customHeight="1" spans="1:16">
      <c r="A77" s="1721"/>
      <c r="B77" s="1721"/>
      <c r="C77" s="1728" t="s">
        <v>558</v>
      </c>
      <c r="D77" s="1715">
        <v>2201</v>
      </c>
      <c r="E77" s="1716">
        <v>12.8</v>
      </c>
      <c r="F77" s="1715">
        <v>2181</v>
      </c>
      <c r="G77" s="1716">
        <v>12.7</v>
      </c>
      <c r="H77" s="1715">
        <v>2301</v>
      </c>
      <c r="I77" s="1716">
        <v>13.3</v>
      </c>
      <c r="J77" s="1715">
        <v>2281</v>
      </c>
      <c r="K77" s="1716">
        <v>13.2</v>
      </c>
      <c r="L77" s="1717" t="s">
        <v>537</v>
      </c>
      <c r="M77" s="1726" t="s">
        <v>580</v>
      </c>
      <c r="N77" s="1729" t="s">
        <v>535</v>
      </c>
      <c r="O77" s="1720"/>
      <c r="P77" s="1720"/>
    </row>
    <row r="78" s="1416" customFormat="1" ht="37" customHeight="1" spans="1:16">
      <c r="A78" s="1721"/>
      <c r="B78" s="1721"/>
      <c r="C78" s="1728" t="s">
        <v>616</v>
      </c>
      <c r="D78" s="1715">
        <v>2201</v>
      </c>
      <c r="E78" s="1716">
        <v>12.8</v>
      </c>
      <c r="F78" s="1715">
        <v>2181</v>
      </c>
      <c r="G78" s="1716">
        <v>12.7</v>
      </c>
      <c r="H78" s="1715">
        <v>2301</v>
      </c>
      <c r="I78" s="1716">
        <v>13.3</v>
      </c>
      <c r="J78" s="1715">
        <v>2281</v>
      </c>
      <c r="K78" s="1716">
        <v>13.2</v>
      </c>
      <c r="L78" s="1717" t="s">
        <v>542</v>
      </c>
      <c r="M78" s="1726" t="s">
        <v>519</v>
      </c>
      <c r="N78" s="1729" t="s">
        <v>539</v>
      </c>
      <c r="O78" s="1720"/>
      <c r="P78" s="1720"/>
    </row>
    <row r="79" s="1416" customFormat="1" ht="37" customHeight="1" spans="1:16">
      <c r="A79" s="1721"/>
      <c r="B79" s="1721"/>
      <c r="C79" s="1728" t="s">
        <v>626</v>
      </c>
      <c r="D79" s="1715">
        <v>2133</v>
      </c>
      <c r="E79" s="1716">
        <v>12.5</v>
      </c>
      <c r="F79" s="1715">
        <v>2113</v>
      </c>
      <c r="G79" s="1716">
        <v>12.4</v>
      </c>
      <c r="H79" s="1715">
        <v>2233</v>
      </c>
      <c r="I79" s="1716">
        <v>13</v>
      </c>
      <c r="J79" s="1715">
        <v>2213</v>
      </c>
      <c r="K79" s="1716">
        <v>12.9</v>
      </c>
      <c r="L79" s="1717" t="s">
        <v>537</v>
      </c>
      <c r="M79" s="1726" t="s">
        <v>580</v>
      </c>
      <c r="N79" s="1729" t="s">
        <v>535</v>
      </c>
      <c r="O79" s="1720"/>
      <c r="P79" s="1720"/>
    </row>
    <row r="80" s="1416" customFormat="1" ht="37" customHeight="1" spans="1:16">
      <c r="A80" s="1721"/>
      <c r="B80" s="1721"/>
      <c r="C80" s="1728" t="s">
        <v>680</v>
      </c>
      <c r="D80" s="1715">
        <v>1895</v>
      </c>
      <c r="E80" s="1716">
        <v>11.4</v>
      </c>
      <c r="F80" s="1715">
        <v>1875</v>
      </c>
      <c r="G80" s="1716">
        <v>11.3</v>
      </c>
      <c r="H80" s="1715">
        <v>1995</v>
      </c>
      <c r="I80" s="1716">
        <v>11.9</v>
      </c>
      <c r="J80" s="1715">
        <v>1975</v>
      </c>
      <c r="K80" s="1716">
        <v>11.8</v>
      </c>
      <c r="L80" s="1717" t="s">
        <v>542</v>
      </c>
      <c r="M80" s="1726" t="s">
        <v>519</v>
      </c>
      <c r="N80" s="1727" t="s">
        <v>539</v>
      </c>
      <c r="O80" s="1720"/>
      <c r="P80" s="1720"/>
    </row>
    <row r="81" s="1416" customFormat="1" ht="37" customHeight="1" spans="1:16">
      <c r="A81" s="1721"/>
      <c r="B81" s="1721"/>
      <c r="C81" s="1728" t="s">
        <v>681</v>
      </c>
      <c r="D81" s="1715">
        <v>2201</v>
      </c>
      <c r="E81" s="1716">
        <v>12.8</v>
      </c>
      <c r="F81" s="1715">
        <v>2181</v>
      </c>
      <c r="G81" s="1716">
        <v>12.7</v>
      </c>
      <c r="H81" s="1715">
        <v>2301</v>
      </c>
      <c r="I81" s="1716">
        <v>13.3</v>
      </c>
      <c r="J81" s="1715">
        <v>2281</v>
      </c>
      <c r="K81" s="1716">
        <v>13.2</v>
      </c>
      <c r="L81" s="1717" t="s">
        <v>542</v>
      </c>
      <c r="M81" s="1726" t="s">
        <v>519</v>
      </c>
      <c r="N81" s="1729" t="s">
        <v>539</v>
      </c>
      <c r="O81" s="1720"/>
      <c r="P81" s="1720"/>
    </row>
    <row r="82" s="1416" customFormat="1" ht="37" customHeight="1" spans="1:16">
      <c r="A82" s="1721"/>
      <c r="B82" s="1721"/>
      <c r="C82" s="1714" t="s">
        <v>682</v>
      </c>
      <c r="D82" s="1715">
        <v>2269</v>
      </c>
      <c r="E82" s="1716">
        <v>13.1</v>
      </c>
      <c r="F82" s="1715">
        <v>2249</v>
      </c>
      <c r="G82" s="1716">
        <v>13</v>
      </c>
      <c r="H82" s="1715">
        <v>2369</v>
      </c>
      <c r="I82" s="1716">
        <v>13.6</v>
      </c>
      <c r="J82" s="1715">
        <v>2349</v>
      </c>
      <c r="K82" s="1716">
        <v>13.5</v>
      </c>
      <c r="L82" s="1717" t="s">
        <v>697</v>
      </c>
      <c r="M82" s="1718" t="s">
        <v>539</v>
      </c>
      <c r="N82" s="1725" t="s">
        <v>580</v>
      </c>
      <c r="O82" s="1720"/>
      <c r="P82" s="1720"/>
    </row>
    <row r="83" s="1416" customFormat="1" ht="37" customHeight="1" spans="1:16">
      <c r="A83" s="1721"/>
      <c r="B83" s="1721"/>
      <c r="C83" s="1714" t="s">
        <v>683</v>
      </c>
      <c r="D83" s="1715">
        <v>2201</v>
      </c>
      <c r="E83" s="1716">
        <v>12.8</v>
      </c>
      <c r="F83" s="1715">
        <v>2181</v>
      </c>
      <c r="G83" s="1716">
        <v>12.7</v>
      </c>
      <c r="H83" s="1715">
        <v>2301</v>
      </c>
      <c r="I83" s="1716">
        <v>13.3</v>
      </c>
      <c r="J83" s="1715">
        <v>2281</v>
      </c>
      <c r="K83" s="1716">
        <v>13.2</v>
      </c>
      <c r="L83" s="1717" t="s">
        <v>697</v>
      </c>
      <c r="M83" s="1718" t="s">
        <v>539</v>
      </c>
      <c r="N83" s="1725" t="s">
        <v>580</v>
      </c>
      <c r="O83" s="1720"/>
      <c r="P83" s="1720"/>
    </row>
    <row r="84" s="1416" customFormat="1" ht="37" customHeight="1" spans="1:16">
      <c r="A84" s="1721"/>
      <c r="B84" s="1721"/>
      <c r="C84" s="1714" t="s">
        <v>684</v>
      </c>
      <c r="D84" s="1715">
        <v>2201</v>
      </c>
      <c r="E84" s="1716">
        <v>12.8</v>
      </c>
      <c r="F84" s="1715">
        <v>2181</v>
      </c>
      <c r="G84" s="1716">
        <v>12.7</v>
      </c>
      <c r="H84" s="1715">
        <v>2301</v>
      </c>
      <c r="I84" s="1716">
        <v>13.3</v>
      </c>
      <c r="J84" s="1715">
        <v>2281</v>
      </c>
      <c r="K84" s="1716">
        <v>13.2</v>
      </c>
      <c r="L84" s="1717" t="s">
        <v>537</v>
      </c>
      <c r="M84" s="1718" t="s">
        <v>580</v>
      </c>
      <c r="N84" s="1719" t="s">
        <v>535</v>
      </c>
      <c r="O84" s="1720"/>
      <c r="P84" s="1720"/>
    </row>
    <row r="85" s="1416" customFormat="1" ht="37" customHeight="1" spans="1:16">
      <c r="A85" s="1721"/>
      <c r="B85" s="1721"/>
      <c r="C85" s="1714" t="s">
        <v>685</v>
      </c>
      <c r="D85" s="1715">
        <v>1317</v>
      </c>
      <c r="E85" s="1716">
        <v>8.8</v>
      </c>
      <c r="F85" s="1715">
        <v>1297</v>
      </c>
      <c r="G85" s="1716">
        <v>8.7</v>
      </c>
      <c r="H85" s="1715">
        <v>1417</v>
      </c>
      <c r="I85" s="1716">
        <v>9.3</v>
      </c>
      <c r="J85" s="1715">
        <v>1397</v>
      </c>
      <c r="K85" s="1716">
        <v>9.2</v>
      </c>
      <c r="L85" s="1717" t="s">
        <v>696</v>
      </c>
      <c r="M85" s="1718" t="s">
        <v>509</v>
      </c>
      <c r="N85" s="1725" t="s">
        <v>48</v>
      </c>
      <c r="O85" s="1720"/>
      <c r="P85" s="1720"/>
    </row>
    <row r="86" s="1416" customFormat="1" ht="60" customHeight="1" spans="1:16">
      <c r="A86" s="1730" t="s">
        <v>698</v>
      </c>
      <c r="B86" s="1731"/>
      <c r="C86" s="1731"/>
      <c r="D86" s="1731"/>
      <c r="E86" s="1731"/>
      <c r="F86" s="1731"/>
      <c r="G86" s="1731"/>
      <c r="H86" s="1731"/>
      <c r="I86" s="1731"/>
      <c r="J86" s="1731"/>
      <c r="K86" s="1731"/>
      <c r="L86" s="1731"/>
      <c r="M86" s="1731"/>
      <c r="N86" s="1732"/>
    </row>
    <row r="87" s="1416" customFormat="1" ht="45" customHeight="1" spans="1:16">
      <c r="A87" s="1733" t="s">
        <v>699</v>
      </c>
      <c r="B87" s="1731"/>
      <c r="C87" s="1731"/>
      <c r="D87" s="1731"/>
      <c r="E87" s="1731"/>
      <c r="F87" s="1731"/>
      <c r="G87" s="1731"/>
      <c r="H87" s="1731"/>
      <c r="I87" s="1731"/>
      <c r="J87" s="1731"/>
      <c r="K87" s="1731"/>
      <c r="L87" s="1731"/>
      <c r="M87" s="1731"/>
      <c r="N87" s="1732"/>
    </row>
    <row r="88" s="1416" customFormat="1" ht="48" customHeight="1" spans="1:16">
      <c r="A88" s="1734" t="s">
        <v>627</v>
      </c>
      <c r="B88" s="1731"/>
      <c r="C88" s="1731"/>
      <c r="D88" s="1731"/>
      <c r="E88" s="1731"/>
      <c r="F88" s="1731"/>
      <c r="G88" s="1731"/>
      <c r="H88" s="1731"/>
      <c r="I88" s="1731"/>
      <c r="J88" s="1731"/>
      <c r="K88" s="1731"/>
      <c r="L88" s="1731"/>
      <c r="M88" s="1731"/>
      <c r="N88" s="1732"/>
    </row>
    <row r="89" s="1416" customFormat="1" ht="162" customHeight="1" spans="1:16">
      <c r="A89" s="1735" t="s">
        <v>700</v>
      </c>
      <c r="B89" s="1736"/>
      <c r="C89" s="1736"/>
      <c r="D89" s="1736"/>
      <c r="E89" s="1736"/>
      <c r="F89" s="1736"/>
      <c r="G89" s="1736"/>
      <c r="H89" s="1736"/>
      <c r="I89" s="1736"/>
      <c r="J89" s="1736"/>
      <c r="K89" s="1736"/>
      <c r="L89" s="1736"/>
      <c r="M89" s="1736"/>
      <c r="N89" s="1737"/>
    </row>
    <row r="90" s="548" customFormat="1" ht="88" customHeight="1" spans="1:16">
      <c r="A90" s="1738" t="s">
        <v>688</v>
      </c>
      <c r="B90" s="1739" t="s">
        <v>689</v>
      </c>
      <c r="C90" s="1739"/>
      <c r="D90" s="1739"/>
      <c r="E90" s="1739"/>
      <c r="F90" s="1739"/>
      <c r="G90" s="1739"/>
      <c r="H90" s="1739"/>
      <c r="I90" s="1739"/>
      <c r="J90" s="1739"/>
      <c r="K90" s="1739"/>
      <c r="L90" s="1739"/>
      <c r="M90" s="1739"/>
      <c r="N90" s="1740"/>
    </row>
    <row r="91" s="548" customFormat="1" ht="409" customHeight="1" spans="1:16">
      <c r="A91" s="1741"/>
      <c r="B91" s="1742"/>
      <c r="C91" s="1742"/>
      <c r="D91" s="1742"/>
      <c r="E91" s="1742"/>
      <c r="F91" s="1742"/>
      <c r="G91" s="1742"/>
      <c r="H91" s="1742"/>
      <c r="I91" s="1742"/>
      <c r="J91" s="1742"/>
      <c r="K91" s="1742"/>
      <c r="L91" s="1742"/>
      <c r="M91" s="1742"/>
      <c r="N91" s="1743"/>
    </row>
    <row r="92" s="548" customFormat="1" ht="58" customHeight="1" spans="1:16">
      <c r="A92" s="1741" t="s">
        <v>690</v>
      </c>
      <c r="B92" s="1742" t="s">
        <v>691</v>
      </c>
      <c r="C92" s="1742"/>
      <c r="D92" s="1742"/>
      <c r="E92" s="1742"/>
      <c r="F92" s="1742"/>
      <c r="G92" s="1742"/>
      <c r="H92" s="1742"/>
      <c r="I92" s="1742"/>
      <c r="J92" s="1742"/>
      <c r="K92" s="1742"/>
      <c r="L92" s="1742"/>
      <c r="M92" s="1742"/>
      <c r="N92" s="1743"/>
    </row>
    <row r="93" s="548" customFormat="1" ht="409" customHeight="1" spans="1:16">
      <c r="A93" s="1744" t="s">
        <v>692</v>
      </c>
      <c r="B93" s="1745" t="s">
        <v>693</v>
      </c>
      <c r="C93" s="1745"/>
      <c r="D93" s="1745"/>
      <c r="E93" s="1745"/>
      <c r="F93" s="1745"/>
      <c r="G93" s="1745"/>
      <c r="H93" s="1745"/>
      <c r="I93" s="1745"/>
      <c r="J93" s="1745"/>
      <c r="K93" s="1745"/>
      <c r="L93" s="1745"/>
      <c r="M93" s="1745"/>
      <c r="N93" s="1746"/>
    </row>
  </sheetData>
  <mergeCells count="22">
    <mergeCell ref="A2:N2"/>
    <mergeCell ref="A3:N3"/>
    <mergeCell ref="D4:G4"/>
    <mergeCell ref="H4:K4"/>
    <mergeCell ref="R5:S5"/>
    <mergeCell ref="A86:N86"/>
    <mergeCell ref="A87:N87"/>
    <mergeCell ref="A88:N88"/>
    <mergeCell ref="A89:N89"/>
    <mergeCell ref="B90:N90"/>
    <mergeCell ref="B91:N91"/>
    <mergeCell ref="B92:N92"/>
    <mergeCell ref="B93:N93"/>
    <mergeCell ref="A4:A5"/>
    <mergeCell ref="A6:A85"/>
    <mergeCell ref="A90:A91"/>
    <mergeCell ref="B4:B5"/>
    <mergeCell ref="B6:B85"/>
    <mergeCell ref="C4:C5"/>
    <mergeCell ref="L4:L5"/>
    <mergeCell ref="M4:M5"/>
    <mergeCell ref="N4:N5"/>
  </mergeCells>
  <conditionalFormatting sqref="C42:C43">
    <cfRule type="duplicateValues" dxfId="0" priority="1"/>
  </conditionalFormatting>
  <conditionalFormatting sqref="C6:C16 C29:C41 C44:C45 C47:C85">
    <cfRule type="duplicateValues" dxfId="0" priority="3"/>
  </conditionalFormatting>
  <conditionalFormatting sqref="C17:C28 C46">
    <cfRule type="duplicateValues" dxfId="0" priority="2"/>
  </conditionalFormatting>
  <pageMargins left="0.75" right="0.75" top="1" bottom="1" header="0.5" footer="0.5"/>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AE110"/>
  <sheetViews>
    <sheetView showGridLines="0" zoomScale="35" zoomScaleNormal="35" workbookViewId="0">
      <pane xSplit="3" ySplit="5" topLeftCell="D9" activePane="bottomRight" state="frozen"/>
      <selection/>
      <selection pane="topRight"/>
      <selection pane="bottomLeft"/>
      <selection pane="bottomRight" activeCell="D6" sqref="D6"/>
    </sheetView>
  </sheetViews>
  <sheetFormatPr defaultColWidth="9" defaultRowHeight="22.2"/>
  <cols>
    <col min="1" max="1" width="16" style="548" customWidth="1"/>
    <col min="2" max="2" width="34.6296296296296" style="548" customWidth="1"/>
    <col min="3" max="3" width="54.0555555555556" style="555" customWidth="1"/>
    <col min="4" max="4" width="35.3518518518519" style="1617" customWidth="1"/>
    <col min="5" max="5" width="35.3518518518519" style="831" customWidth="1"/>
    <col min="6" max="6" width="35.3518518518519" style="1617" customWidth="1"/>
    <col min="7" max="7" width="35.3518518518519" style="831" customWidth="1"/>
    <col min="8" max="8" width="35.3518518518519" style="1617" customWidth="1"/>
    <col min="9" max="9" width="35.3518518518519" style="831" customWidth="1"/>
    <col min="10" max="10" width="35.3518518518519" style="1617" customWidth="1"/>
    <col min="11" max="11" width="35.3518518518519" style="831" customWidth="1"/>
    <col min="12" max="12" width="35.3518518518519" style="1617" customWidth="1"/>
    <col min="13" max="13" width="35.3518518518519" style="831" customWidth="1"/>
    <col min="14" max="14" width="35.3518518518519" style="1617" customWidth="1"/>
    <col min="15" max="15" width="35.3518518518519" style="831" customWidth="1"/>
    <col min="16" max="16" width="35.3518518518519" style="1617" customWidth="1"/>
    <col min="17" max="17" width="35.3518518518519" style="831" customWidth="1"/>
    <col min="18" max="18" width="35.3518518518519" style="1617" customWidth="1"/>
    <col min="19" max="19" width="35.3518518518519" style="831" customWidth="1"/>
    <col min="20" max="20" width="35.3518518518519" style="1617" customWidth="1"/>
    <col min="21" max="21" width="35.3518518518519" style="831" customWidth="1"/>
    <col min="22" max="22" width="35.3518518518519" style="1617" customWidth="1"/>
    <col min="23" max="23" width="35.3518518518519" style="831" customWidth="1"/>
    <col min="24" max="24" width="72.4907407407407" style="548" customWidth="1"/>
    <col min="25" max="25" width="31.5092592592593" style="548" customWidth="1"/>
    <col min="26" max="26" width="66.787037037037" style="548" customWidth="1"/>
    <col min="27" max="27" width="31.5092592592593" style="548" customWidth="1"/>
    <col min="28" max="28" width="33.1296296296296" style="548" customWidth="1"/>
    <col min="29" max="29" width="28.287037037037" style="548" customWidth="1"/>
    <col min="30" max="31" width="47.3888888888889" style="548" customWidth="1"/>
    <col min="32" max="32" width="61.4444444444444" style="548" customWidth="1"/>
    <col min="33" max="33" width="19.7592592592593" style="548" customWidth="1"/>
    <col min="34" max="34" width="21.8796296296296" style="548" customWidth="1"/>
    <col min="35" max="35" width="39.7592592592593" style="548" customWidth="1"/>
    <col min="36" max="36" width="20.212962962963" style="548" customWidth="1"/>
    <col min="37" max="37" width="20.7592592592593" style="548" customWidth="1"/>
    <col min="38" max="16384" width="9" style="548" customWidth="1"/>
  </cols>
  <sheetData>
    <row r="1" s="548" customFormat="1" spans="1:31">
      <c r="C1" s="555"/>
      <c r="D1" s="1617"/>
      <c r="E1" s="831"/>
      <c r="F1" s="1617"/>
      <c r="G1" s="831"/>
      <c r="H1" s="1617"/>
      <c r="I1" s="831"/>
      <c r="J1" s="1617"/>
      <c r="K1" s="831"/>
      <c r="L1" s="1617"/>
      <c r="M1" s="831"/>
      <c r="N1" s="1617"/>
      <c r="O1" s="831"/>
      <c r="P1" s="1617"/>
      <c r="Q1" s="831"/>
      <c r="R1" s="1617"/>
      <c r="S1" s="831"/>
      <c r="T1" s="1617"/>
      <c r="U1" s="831"/>
      <c r="V1" s="1617"/>
      <c r="W1" s="831"/>
    </row>
    <row r="2" s="548" customFormat="1" ht="63" customHeight="1" spans="1:31">
      <c r="A2" s="1385" t="s">
        <v>1</v>
      </c>
      <c r="D2" s="1617"/>
      <c r="F2" s="1617"/>
      <c r="H2" s="1617"/>
      <c r="J2" s="1617"/>
      <c r="L2" s="1617"/>
      <c r="N2" s="1617"/>
      <c r="P2" s="1617"/>
      <c r="R2" s="1617"/>
      <c r="T2" s="1617"/>
      <c r="V2" s="1617"/>
    </row>
    <row r="3" s="548" customFormat="1" ht="61" customHeight="1" spans="1:31">
      <c r="A3" s="1653" t="s">
        <v>701</v>
      </c>
      <c r="B3" s="1654"/>
      <c r="C3" s="1654"/>
      <c r="D3" s="1655"/>
      <c r="E3" s="1654"/>
      <c r="F3" s="1655"/>
      <c r="G3" s="1654"/>
      <c r="H3" s="1655"/>
      <c r="I3" s="1654"/>
      <c r="J3" s="1655"/>
      <c r="K3" s="1654"/>
      <c r="L3" s="1655"/>
      <c r="M3" s="1654"/>
      <c r="N3" s="1655"/>
      <c r="O3" s="1654"/>
      <c r="P3" s="1655"/>
      <c r="Q3" s="1654"/>
      <c r="R3" s="1655"/>
      <c r="S3" s="1654"/>
      <c r="T3" s="1655"/>
      <c r="U3" s="1654"/>
      <c r="V3" s="1655"/>
      <c r="W3" s="1654"/>
      <c r="X3" s="1654"/>
      <c r="Y3" s="1654"/>
      <c r="Z3" s="1654"/>
      <c r="AA3" s="1654"/>
      <c r="AB3" s="1656"/>
    </row>
    <row r="4" ht="95" customHeight="1" spans="1:31">
      <c r="A4" s="1657" t="s">
        <v>480</v>
      </c>
      <c r="B4" s="1658" t="s">
        <v>107</v>
      </c>
      <c r="C4" s="1659" t="s">
        <v>481</v>
      </c>
      <c r="D4" s="1660" t="s">
        <v>632</v>
      </c>
      <c r="E4" s="1661"/>
      <c r="F4" s="1660"/>
      <c r="G4" s="1661"/>
      <c r="H4" s="1660" t="s">
        <v>694</v>
      </c>
      <c r="I4" s="1661"/>
      <c r="J4" s="1660"/>
      <c r="K4" s="1661"/>
      <c r="L4" s="1660" t="s">
        <v>631</v>
      </c>
      <c r="M4" s="1661"/>
      <c r="N4" s="1660"/>
      <c r="O4" s="1661"/>
      <c r="P4" s="1660" t="s">
        <v>487</v>
      </c>
      <c r="Q4" s="1661"/>
      <c r="R4" s="1660"/>
      <c r="S4" s="1661"/>
      <c r="T4" s="1660" t="s">
        <v>488</v>
      </c>
      <c r="U4" s="1661"/>
      <c r="V4" s="1660"/>
      <c r="W4" s="1661"/>
      <c r="X4" s="1662" t="s">
        <v>489</v>
      </c>
      <c r="Y4" s="1662"/>
      <c r="Z4" s="1662"/>
      <c r="AA4" s="1662"/>
      <c r="AB4" s="1663" t="s">
        <v>490</v>
      </c>
      <c r="AC4" s="1693"/>
    </row>
    <row r="5" ht="49" customHeight="1" spans="1:31">
      <c r="A5" s="1665"/>
      <c r="B5" s="1666"/>
      <c r="C5" s="1666"/>
      <c r="D5" s="1667" t="s">
        <v>492</v>
      </c>
      <c r="E5" s="1668" t="s">
        <v>493</v>
      </c>
      <c r="F5" s="1667" t="s">
        <v>494</v>
      </c>
      <c r="G5" s="1668" t="s">
        <v>495</v>
      </c>
      <c r="H5" s="1667" t="s">
        <v>492</v>
      </c>
      <c r="I5" s="1668" t="s">
        <v>493</v>
      </c>
      <c r="J5" s="1667" t="s">
        <v>494</v>
      </c>
      <c r="K5" s="1668" t="s">
        <v>495</v>
      </c>
      <c r="L5" s="1667" t="s">
        <v>492</v>
      </c>
      <c r="M5" s="1668" t="s">
        <v>493</v>
      </c>
      <c r="N5" s="1667" t="s">
        <v>494</v>
      </c>
      <c r="O5" s="1668" t="s">
        <v>495</v>
      </c>
      <c r="P5" s="1667" t="s">
        <v>492</v>
      </c>
      <c r="Q5" s="1668" t="s">
        <v>493</v>
      </c>
      <c r="R5" s="1667" t="s">
        <v>494</v>
      </c>
      <c r="S5" s="1668" t="s">
        <v>495</v>
      </c>
      <c r="T5" s="1667" t="s">
        <v>492</v>
      </c>
      <c r="U5" s="1668" t="s">
        <v>493</v>
      </c>
      <c r="V5" s="1667" t="s">
        <v>494</v>
      </c>
      <c r="W5" s="1668" t="s">
        <v>495</v>
      </c>
      <c r="X5" s="1669" t="s">
        <v>296</v>
      </c>
      <c r="Y5" s="1669" t="s">
        <v>297</v>
      </c>
      <c r="Z5" s="1669" t="s">
        <v>298</v>
      </c>
      <c r="AA5" s="1669" t="s">
        <v>299</v>
      </c>
      <c r="AB5" s="1670"/>
      <c r="AD5" s="555"/>
    </row>
    <row r="6" ht="41" customHeight="1" spans="1:31">
      <c r="A6" s="1672" t="s">
        <v>354</v>
      </c>
      <c r="B6" s="1673" t="s">
        <v>702</v>
      </c>
      <c r="C6" s="1674" t="s">
        <v>501</v>
      </c>
      <c r="D6" s="1675">
        <v>1044</v>
      </c>
      <c r="E6" s="1676">
        <v>7</v>
      </c>
      <c r="F6" s="1675">
        <v>1024</v>
      </c>
      <c r="G6" s="1676">
        <v>6.9</v>
      </c>
      <c r="H6" s="1675">
        <v>1046</v>
      </c>
      <c r="I6" s="1676">
        <v>7</v>
      </c>
      <c r="J6" s="1675">
        <v>1026</v>
      </c>
      <c r="K6" s="1676">
        <v>6.9</v>
      </c>
      <c r="L6" s="1675">
        <v>1085</v>
      </c>
      <c r="M6" s="1676">
        <v>7.2</v>
      </c>
      <c r="N6" s="1675">
        <v>1065</v>
      </c>
      <c r="O6" s="1676">
        <v>7.1</v>
      </c>
      <c r="P6" s="1675">
        <v>1062</v>
      </c>
      <c r="Q6" s="1676">
        <v>7.1</v>
      </c>
      <c r="R6" s="1675">
        <v>1042</v>
      </c>
      <c r="S6" s="1676">
        <v>7</v>
      </c>
      <c r="T6" s="1675">
        <v>1185</v>
      </c>
      <c r="U6" s="1676">
        <v>7.7</v>
      </c>
      <c r="V6" s="1675">
        <v>1165</v>
      </c>
      <c r="W6" s="1676">
        <v>7.6</v>
      </c>
      <c r="X6" s="1676" t="s">
        <v>703</v>
      </c>
      <c r="Y6" s="1676" t="s">
        <v>518</v>
      </c>
      <c r="Z6" s="1676" t="s">
        <v>703</v>
      </c>
      <c r="AA6" s="1676" t="s">
        <v>528</v>
      </c>
      <c r="AB6" s="1677" t="s">
        <v>509</v>
      </c>
      <c r="AD6" s="1343"/>
      <c r="AE6" s="1343"/>
    </row>
    <row r="7" ht="41" customHeight="1" spans="1:31">
      <c r="A7" s="1679"/>
      <c r="B7" s="1680"/>
      <c r="C7" s="1681" t="s">
        <v>497</v>
      </c>
      <c r="D7" s="1675">
        <v>1044</v>
      </c>
      <c r="E7" s="1676">
        <v>7</v>
      </c>
      <c r="F7" s="1675">
        <v>1024</v>
      </c>
      <c r="G7" s="1676">
        <v>6.9</v>
      </c>
      <c r="H7" s="1675">
        <v>1046</v>
      </c>
      <c r="I7" s="1676">
        <v>7</v>
      </c>
      <c r="J7" s="1675">
        <v>1026</v>
      </c>
      <c r="K7" s="1676">
        <v>6.9</v>
      </c>
      <c r="L7" s="1675">
        <v>1085</v>
      </c>
      <c r="M7" s="1676">
        <v>7.2</v>
      </c>
      <c r="N7" s="1675">
        <v>1065</v>
      </c>
      <c r="O7" s="1676">
        <v>7.1</v>
      </c>
      <c r="P7" s="1675">
        <v>1062</v>
      </c>
      <c r="Q7" s="1676">
        <v>7.1</v>
      </c>
      <c r="R7" s="1675">
        <v>1042</v>
      </c>
      <c r="S7" s="1676">
        <v>7</v>
      </c>
      <c r="T7" s="1675">
        <v>1185</v>
      </c>
      <c r="U7" s="1676">
        <v>7.7</v>
      </c>
      <c r="V7" s="1675">
        <v>1165</v>
      </c>
      <c r="W7" s="1676">
        <v>7.6</v>
      </c>
      <c r="X7" s="1676" t="s">
        <v>703</v>
      </c>
      <c r="Y7" s="1676" t="s">
        <v>518</v>
      </c>
      <c r="Z7" s="1676" t="s">
        <v>703</v>
      </c>
      <c r="AA7" s="1676" t="s">
        <v>528</v>
      </c>
      <c r="AB7" s="1677" t="s">
        <v>509</v>
      </c>
      <c r="AD7" s="1343"/>
      <c r="AE7" s="1343"/>
    </row>
    <row r="8" ht="41" customHeight="1" spans="1:31">
      <c r="A8" s="1679"/>
      <c r="B8" s="1680"/>
      <c r="C8" s="1681" t="s">
        <v>506</v>
      </c>
      <c r="D8" s="1675">
        <v>1044</v>
      </c>
      <c r="E8" s="1676">
        <v>7</v>
      </c>
      <c r="F8" s="1675">
        <v>1024</v>
      </c>
      <c r="G8" s="1676">
        <v>6.9</v>
      </c>
      <c r="H8" s="1675">
        <v>1046</v>
      </c>
      <c r="I8" s="1676">
        <v>7</v>
      </c>
      <c r="J8" s="1675">
        <v>1026</v>
      </c>
      <c r="K8" s="1676">
        <v>6.9</v>
      </c>
      <c r="L8" s="1675">
        <v>1085</v>
      </c>
      <c r="M8" s="1676">
        <v>7.2</v>
      </c>
      <c r="N8" s="1675">
        <v>1065</v>
      </c>
      <c r="O8" s="1676">
        <v>7.1</v>
      </c>
      <c r="P8" s="1675">
        <v>1062</v>
      </c>
      <c r="Q8" s="1676">
        <v>7.1</v>
      </c>
      <c r="R8" s="1675">
        <v>1042</v>
      </c>
      <c r="S8" s="1676">
        <v>7</v>
      </c>
      <c r="T8" s="1675">
        <v>1185</v>
      </c>
      <c r="U8" s="1676">
        <v>7.7</v>
      </c>
      <c r="V8" s="1675">
        <v>1165</v>
      </c>
      <c r="W8" s="1676">
        <v>7.6</v>
      </c>
      <c r="X8" s="1676" t="s">
        <v>703</v>
      </c>
      <c r="Y8" s="1676" t="s">
        <v>518</v>
      </c>
      <c r="Z8" s="1676" t="s">
        <v>703</v>
      </c>
      <c r="AA8" s="1676" t="s">
        <v>528</v>
      </c>
      <c r="AB8" s="1677" t="s">
        <v>509</v>
      </c>
      <c r="AD8" s="1343"/>
      <c r="AE8" s="1343"/>
    </row>
    <row r="9" ht="41" customHeight="1" spans="1:31">
      <c r="A9" s="1679"/>
      <c r="B9" s="1680"/>
      <c r="C9" s="1674" t="s">
        <v>505</v>
      </c>
      <c r="D9" s="1675">
        <v>1044</v>
      </c>
      <c r="E9" s="1676">
        <v>7</v>
      </c>
      <c r="F9" s="1675">
        <v>1024</v>
      </c>
      <c r="G9" s="1676">
        <v>6.9</v>
      </c>
      <c r="H9" s="1675">
        <v>1046</v>
      </c>
      <c r="I9" s="1676">
        <v>7</v>
      </c>
      <c r="J9" s="1675">
        <v>1026</v>
      </c>
      <c r="K9" s="1676">
        <v>6.9</v>
      </c>
      <c r="L9" s="1675">
        <v>1085</v>
      </c>
      <c r="M9" s="1676">
        <v>7.2</v>
      </c>
      <c r="N9" s="1675">
        <v>1065</v>
      </c>
      <c r="O9" s="1676">
        <v>7.1</v>
      </c>
      <c r="P9" s="1675">
        <v>1062</v>
      </c>
      <c r="Q9" s="1676">
        <v>7.1</v>
      </c>
      <c r="R9" s="1675">
        <v>1042</v>
      </c>
      <c r="S9" s="1676">
        <v>7</v>
      </c>
      <c r="T9" s="1675">
        <v>1185</v>
      </c>
      <c r="U9" s="1676">
        <v>7.7</v>
      </c>
      <c r="V9" s="1675">
        <v>1165</v>
      </c>
      <c r="W9" s="1676">
        <v>7.6</v>
      </c>
      <c r="X9" s="1676" t="s">
        <v>703</v>
      </c>
      <c r="Y9" s="1676" t="s">
        <v>518</v>
      </c>
      <c r="Z9" s="1676" t="s">
        <v>703</v>
      </c>
      <c r="AA9" s="1676" t="s">
        <v>528</v>
      </c>
      <c r="AB9" s="1677" t="s">
        <v>509</v>
      </c>
      <c r="AD9" s="1343"/>
      <c r="AE9" s="1343"/>
    </row>
    <row r="10" ht="41" customHeight="1" spans="1:31">
      <c r="A10" s="1679"/>
      <c r="B10" s="1680"/>
      <c r="C10" s="1674" t="s">
        <v>502</v>
      </c>
      <c r="D10" s="1675">
        <v>1044</v>
      </c>
      <c r="E10" s="1676">
        <v>7</v>
      </c>
      <c r="F10" s="1675">
        <v>1024</v>
      </c>
      <c r="G10" s="1676">
        <v>6.9</v>
      </c>
      <c r="H10" s="1675">
        <v>1046</v>
      </c>
      <c r="I10" s="1676">
        <v>7</v>
      </c>
      <c r="J10" s="1675">
        <v>1026</v>
      </c>
      <c r="K10" s="1676">
        <v>6.9</v>
      </c>
      <c r="L10" s="1675">
        <v>1085</v>
      </c>
      <c r="M10" s="1676">
        <v>7.2</v>
      </c>
      <c r="N10" s="1675">
        <v>1065</v>
      </c>
      <c r="O10" s="1676">
        <v>7.1</v>
      </c>
      <c r="P10" s="1675">
        <v>1062</v>
      </c>
      <c r="Q10" s="1676">
        <v>7.1</v>
      </c>
      <c r="R10" s="1675">
        <v>1042</v>
      </c>
      <c r="S10" s="1676">
        <v>7</v>
      </c>
      <c r="T10" s="1675">
        <v>1185</v>
      </c>
      <c r="U10" s="1676">
        <v>7.7</v>
      </c>
      <c r="V10" s="1675">
        <v>1165</v>
      </c>
      <c r="W10" s="1676">
        <v>7.6</v>
      </c>
      <c r="X10" s="1676" t="s">
        <v>704</v>
      </c>
      <c r="Y10" s="1676" t="s">
        <v>667</v>
      </c>
      <c r="Z10" s="1676" t="s">
        <v>704</v>
      </c>
      <c r="AA10" s="1676" t="s">
        <v>705</v>
      </c>
      <c r="AB10" s="1677" t="s">
        <v>585</v>
      </c>
      <c r="AD10" s="1343"/>
      <c r="AE10" s="1343"/>
    </row>
    <row r="11" ht="41" customHeight="1" spans="1:31">
      <c r="A11" s="1679"/>
      <c r="B11" s="1680"/>
      <c r="C11" s="1674" t="s">
        <v>503</v>
      </c>
      <c r="D11" s="1675">
        <v>1044</v>
      </c>
      <c r="E11" s="1676">
        <v>7</v>
      </c>
      <c r="F11" s="1675">
        <v>1024</v>
      </c>
      <c r="G11" s="1676">
        <v>6.9</v>
      </c>
      <c r="H11" s="1675">
        <v>1046</v>
      </c>
      <c r="I11" s="1676">
        <v>7</v>
      </c>
      <c r="J11" s="1675">
        <v>1026</v>
      </c>
      <c r="K11" s="1676">
        <v>6.9</v>
      </c>
      <c r="L11" s="1675">
        <v>1085</v>
      </c>
      <c r="M11" s="1676">
        <v>7.2</v>
      </c>
      <c r="N11" s="1675">
        <v>1065</v>
      </c>
      <c r="O11" s="1676">
        <v>7.1</v>
      </c>
      <c r="P11" s="1675">
        <v>1062</v>
      </c>
      <c r="Q11" s="1676">
        <v>7.1</v>
      </c>
      <c r="R11" s="1675">
        <v>1042</v>
      </c>
      <c r="S11" s="1676">
        <v>7</v>
      </c>
      <c r="T11" s="1675">
        <v>1185</v>
      </c>
      <c r="U11" s="1676">
        <v>7.7</v>
      </c>
      <c r="V11" s="1675">
        <v>1165</v>
      </c>
      <c r="W11" s="1676">
        <v>7.6</v>
      </c>
      <c r="X11" s="1676" t="s">
        <v>704</v>
      </c>
      <c r="Y11" s="1676" t="s">
        <v>667</v>
      </c>
      <c r="Z11" s="1676" t="s">
        <v>704</v>
      </c>
      <c r="AA11" s="1676" t="s">
        <v>705</v>
      </c>
      <c r="AB11" s="1677" t="s">
        <v>585</v>
      </c>
      <c r="AD11" s="1343"/>
      <c r="AE11" s="1343"/>
    </row>
    <row r="12" ht="41" customHeight="1" spans="1:31">
      <c r="A12" s="1679"/>
      <c r="B12" s="1680"/>
      <c r="C12" s="1674" t="s">
        <v>504</v>
      </c>
      <c r="D12" s="1675">
        <v>1044</v>
      </c>
      <c r="E12" s="1676">
        <v>7</v>
      </c>
      <c r="F12" s="1675">
        <v>1024</v>
      </c>
      <c r="G12" s="1676">
        <v>6.9</v>
      </c>
      <c r="H12" s="1675">
        <v>1046</v>
      </c>
      <c r="I12" s="1676">
        <v>7</v>
      </c>
      <c r="J12" s="1675">
        <v>1026</v>
      </c>
      <c r="K12" s="1676">
        <v>6.9</v>
      </c>
      <c r="L12" s="1675">
        <v>1085</v>
      </c>
      <c r="M12" s="1676">
        <v>7.2</v>
      </c>
      <c r="N12" s="1675">
        <v>1065</v>
      </c>
      <c r="O12" s="1676">
        <v>7.1</v>
      </c>
      <c r="P12" s="1675">
        <v>1062</v>
      </c>
      <c r="Q12" s="1676">
        <v>7.1</v>
      </c>
      <c r="R12" s="1675">
        <v>1042</v>
      </c>
      <c r="S12" s="1676">
        <v>7</v>
      </c>
      <c r="T12" s="1675">
        <v>1185</v>
      </c>
      <c r="U12" s="1676">
        <v>7.7</v>
      </c>
      <c r="V12" s="1675">
        <v>1165</v>
      </c>
      <c r="W12" s="1676">
        <v>7.6</v>
      </c>
      <c r="X12" s="1676" t="s">
        <v>704</v>
      </c>
      <c r="Y12" s="1676" t="s">
        <v>667</v>
      </c>
      <c r="Z12" s="1676" t="s">
        <v>704</v>
      </c>
      <c r="AA12" s="1676" t="s">
        <v>705</v>
      </c>
      <c r="AB12" s="1677" t="s">
        <v>585</v>
      </c>
      <c r="AD12" s="1343"/>
      <c r="AE12" s="1343"/>
    </row>
    <row r="13" ht="41" customHeight="1" spans="1:31">
      <c r="A13" s="1679"/>
      <c r="B13" s="1680"/>
      <c r="C13" s="1674" t="s">
        <v>512</v>
      </c>
      <c r="D13" s="1675">
        <v>1152</v>
      </c>
      <c r="E13" s="1676">
        <v>7.5</v>
      </c>
      <c r="F13" s="1675">
        <v>1132</v>
      </c>
      <c r="G13" s="1676">
        <v>7.4</v>
      </c>
      <c r="H13" s="1675">
        <v>1155</v>
      </c>
      <c r="I13" s="1676">
        <v>7.5</v>
      </c>
      <c r="J13" s="1675">
        <v>1135</v>
      </c>
      <c r="K13" s="1676">
        <v>7.4</v>
      </c>
      <c r="L13" s="1675">
        <v>1194</v>
      </c>
      <c r="M13" s="1676">
        <v>7.7</v>
      </c>
      <c r="N13" s="1675">
        <v>1174</v>
      </c>
      <c r="O13" s="1676">
        <v>7.6</v>
      </c>
      <c r="P13" s="1675">
        <v>1171</v>
      </c>
      <c r="Q13" s="1676">
        <v>7.6</v>
      </c>
      <c r="R13" s="1675">
        <v>1151</v>
      </c>
      <c r="S13" s="1676">
        <v>7.5</v>
      </c>
      <c r="T13" s="1675">
        <v>1294</v>
      </c>
      <c r="U13" s="1676">
        <v>8.2</v>
      </c>
      <c r="V13" s="1675">
        <v>1274</v>
      </c>
      <c r="W13" s="1676">
        <v>8.1</v>
      </c>
      <c r="X13" s="1676" t="s">
        <v>703</v>
      </c>
      <c r="Y13" s="1676" t="s">
        <v>518</v>
      </c>
      <c r="Z13" s="1676" t="s">
        <v>703</v>
      </c>
      <c r="AA13" s="1676" t="s">
        <v>528</v>
      </c>
      <c r="AB13" s="1677" t="s">
        <v>509</v>
      </c>
      <c r="AD13" s="1343"/>
      <c r="AE13" s="1343"/>
    </row>
    <row r="14" ht="41" customHeight="1" spans="1:31">
      <c r="A14" s="1679"/>
      <c r="B14" s="1680"/>
      <c r="C14" s="1674" t="s">
        <v>513</v>
      </c>
      <c r="D14" s="1675">
        <v>1152</v>
      </c>
      <c r="E14" s="1676">
        <v>7.5</v>
      </c>
      <c r="F14" s="1675">
        <v>1132</v>
      </c>
      <c r="G14" s="1676">
        <v>7.4</v>
      </c>
      <c r="H14" s="1675">
        <v>1155</v>
      </c>
      <c r="I14" s="1676">
        <v>7.5</v>
      </c>
      <c r="J14" s="1675">
        <v>1135</v>
      </c>
      <c r="K14" s="1676">
        <v>7.4</v>
      </c>
      <c r="L14" s="1675">
        <v>1194</v>
      </c>
      <c r="M14" s="1676">
        <v>7.7</v>
      </c>
      <c r="N14" s="1675">
        <v>1174</v>
      </c>
      <c r="O14" s="1676">
        <v>7.6</v>
      </c>
      <c r="P14" s="1675">
        <v>1171</v>
      </c>
      <c r="Q14" s="1676">
        <v>7.6</v>
      </c>
      <c r="R14" s="1675">
        <v>1151</v>
      </c>
      <c r="S14" s="1676">
        <v>7.5</v>
      </c>
      <c r="T14" s="1675">
        <v>1294</v>
      </c>
      <c r="U14" s="1676">
        <v>8.2</v>
      </c>
      <c r="V14" s="1675">
        <v>1274</v>
      </c>
      <c r="W14" s="1676">
        <v>8.1</v>
      </c>
      <c r="X14" s="1676" t="s">
        <v>703</v>
      </c>
      <c r="Y14" s="1676" t="s">
        <v>518</v>
      </c>
      <c r="Z14" s="1676" t="s">
        <v>703</v>
      </c>
      <c r="AA14" s="1676" t="s">
        <v>528</v>
      </c>
      <c r="AB14" s="1677" t="s">
        <v>509</v>
      </c>
      <c r="AD14" s="1343"/>
      <c r="AE14" s="1343"/>
    </row>
    <row r="15" ht="41" customHeight="1" spans="1:31">
      <c r="A15" s="1679"/>
      <c r="B15" s="1680"/>
      <c r="C15" s="1674" t="s">
        <v>521</v>
      </c>
      <c r="D15" s="1675">
        <v>1152</v>
      </c>
      <c r="E15" s="1676">
        <v>7.5</v>
      </c>
      <c r="F15" s="1675">
        <v>1132</v>
      </c>
      <c r="G15" s="1676">
        <v>7.4</v>
      </c>
      <c r="H15" s="1675">
        <v>1155</v>
      </c>
      <c r="I15" s="1676">
        <v>7.5</v>
      </c>
      <c r="J15" s="1675">
        <v>1135</v>
      </c>
      <c r="K15" s="1676">
        <v>7.4</v>
      </c>
      <c r="L15" s="1675">
        <v>1194</v>
      </c>
      <c r="M15" s="1676">
        <v>7.7</v>
      </c>
      <c r="N15" s="1675">
        <v>1174</v>
      </c>
      <c r="O15" s="1676">
        <v>7.6</v>
      </c>
      <c r="P15" s="1675">
        <v>1171</v>
      </c>
      <c r="Q15" s="1676">
        <v>7.6</v>
      </c>
      <c r="R15" s="1675">
        <v>1151</v>
      </c>
      <c r="S15" s="1676">
        <v>7.5</v>
      </c>
      <c r="T15" s="1675">
        <v>1294</v>
      </c>
      <c r="U15" s="1676">
        <v>8.2</v>
      </c>
      <c r="V15" s="1675">
        <v>1274</v>
      </c>
      <c r="W15" s="1676">
        <v>8.1</v>
      </c>
      <c r="X15" s="1676" t="s">
        <v>703</v>
      </c>
      <c r="Y15" s="1676" t="s">
        <v>518</v>
      </c>
      <c r="Z15" s="1676" t="s">
        <v>703</v>
      </c>
      <c r="AA15" s="1676" t="s">
        <v>528</v>
      </c>
      <c r="AB15" s="1677" t="s">
        <v>509</v>
      </c>
    </row>
    <row r="16" ht="41" customHeight="1" spans="1:31">
      <c r="A16" s="1679"/>
      <c r="B16" s="1680"/>
      <c r="C16" s="1674" t="s">
        <v>508</v>
      </c>
      <c r="D16" s="1675">
        <v>1152</v>
      </c>
      <c r="E16" s="1676">
        <v>7.5</v>
      </c>
      <c r="F16" s="1675">
        <v>1132</v>
      </c>
      <c r="G16" s="1676">
        <v>7.4</v>
      </c>
      <c r="H16" s="1675">
        <v>1155</v>
      </c>
      <c r="I16" s="1676">
        <v>7.5</v>
      </c>
      <c r="J16" s="1675">
        <v>1135</v>
      </c>
      <c r="K16" s="1676">
        <v>7.4</v>
      </c>
      <c r="L16" s="1675">
        <v>1194</v>
      </c>
      <c r="M16" s="1676">
        <v>7.7</v>
      </c>
      <c r="N16" s="1675">
        <v>1174</v>
      </c>
      <c r="O16" s="1676">
        <v>7.6</v>
      </c>
      <c r="P16" s="1675">
        <v>1171</v>
      </c>
      <c r="Q16" s="1676">
        <v>7.6</v>
      </c>
      <c r="R16" s="1675">
        <v>1151</v>
      </c>
      <c r="S16" s="1676">
        <v>7.5</v>
      </c>
      <c r="T16" s="1675">
        <v>1294</v>
      </c>
      <c r="U16" s="1676">
        <v>8.2</v>
      </c>
      <c r="V16" s="1675">
        <v>1274</v>
      </c>
      <c r="W16" s="1676">
        <v>8.1</v>
      </c>
      <c r="X16" s="1676" t="s">
        <v>703</v>
      </c>
      <c r="Y16" s="1676" t="s">
        <v>518</v>
      </c>
      <c r="Z16" s="1676" t="s">
        <v>703</v>
      </c>
      <c r="AA16" s="1676" t="s">
        <v>528</v>
      </c>
      <c r="AB16" s="1677" t="s">
        <v>509</v>
      </c>
    </row>
    <row r="17" ht="41" customHeight="1" spans="1:28">
      <c r="A17" s="1679"/>
      <c r="B17" s="1680"/>
      <c r="C17" s="1674" t="s">
        <v>706</v>
      </c>
      <c r="D17" s="1675">
        <v>1050</v>
      </c>
      <c r="E17" s="1676">
        <v>7</v>
      </c>
      <c r="F17" s="1675">
        <v>1030</v>
      </c>
      <c r="G17" s="1676">
        <v>6.9</v>
      </c>
      <c r="H17" s="1675">
        <v>1053</v>
      </c>
      <c r="I17" s="1676">
        <v>7</v>
      </c>
      <c r="J17" s="1675">
        <v>1033</v>
      </c>
      <c r="K17" s="1676">
        <v>6.9</v>
      </c>
      <c r="L17" s="1675">
        <v>1092</v>
      </c>
      <c r="M17" s="1676">
        <v>7.2</v>
      </c>
      <c r="N17" s="1675">
        <v>1072</v>
      </c>
      <c r="O17" s="1676">
        <v>7.1</v>
      </c>
      <c r="P17" s="1675">
        <v>1069</v>
      </c>
      <c r="Q17" s="1676">
        <v>7.1</v>
      </c>
      <c r="R17" s="1675">
        <v>1049</v>
      </c>
      <c r="S17" s="1676">
        <v>7</v>
      </c>
      <c r="T17" s="1675">
        <v>1192</v>
      </c>
      <c r="U17" s="1676">
        <v>7.7</v>
      </c>
      <c r="V17" s="1675">
        <v>1172</v>
      </c>
      <c r="W17" s="1676">
        <v>7.6</v>
      </c>
      <c r="X17" s="1676" t="s">
        <v>707</v>
      </c>
      <c r="Y17" s="1676" t="s">
        <v>525</v>
      </c>
      <c r="Z17" s="1676" t="s">
        <v>707</v>
      </c>
      <c r="AA17" s="1676" t="s">
        <v>708</v>
      </c>
      <c r="AB17" s="1677" t="s">
        <v>709</v>
      </c>
    </row>
    <row r="18" ht="41" customHeight="1" spans="1:28">
      <c r="A18" s="1679"/>
      <c r="B18" s="1680"/>
      <c r="C18" s="1674" t="s">
        <v>529</v>
      </c>
      <c r="D18" s="1675">
        <v>1044</v>
      </c>
      <c r="E18" s="1676">
        <v>7</v>
      </c>
      <c r="F18" s="1675">
        <v>1024</v>
      </c>
      <c r="G18" s="1676">
        <v>6.9</v>
      </c>
      <c r="H18" s="1675">
        <v>1046</v>
      </c>
      <c r="I18" s="1676">
        <v>7</v>
      </c>
      <c r="J18" s="1675">
        <v>1026</v>
      </c>
      <c r="K18" s="1676">
        <v>6.9</v>
      </c>
      <c r="L18" s="1675">
        <v>1085</v>
      </c>
      <c r="M18" s="1676">
        <v>7.2</v>
      </c>
      <c r="N18" s="1675">
        <v>1065</v>
      </c>
      <c r="O18" s="1676">
        <v>7.1</v>
      </c>
      <c r="P18" s="1675">
        <v>1062</v>
      </c>
      <c r="Q18" s="1676">
        <v>7.1</v>
      </c>
      <c r="R18" s="1675">
        <v>1042</v>
      </c>
      <c r="S18" s="1676">
        <v>7</v>
      </c>
      <c r="T18" s="1675">
        <v>1185</v>
      </c>
      <c r="U18" s="1676">
        <v>7.7</v>
      </c>
      <c r="V18" s="1675">
        <v>1165</v>
      </c>
      <c r="W18" s="1676">
        <v>7.6</v>
      </c>
      <c r="X18" s="1676" t="s">
        <v>704</v>
      </c>
      <c r="Y18" s="1676" t="s">
        <v>667</v>
      </c>
      <c r="Z18" s="1676" t="s">
        <v>704</v>
      </c>
      <c r="AA18" s="1676" t="s">
        <v>705</v>
      </c>
      <c r="AB18" s="1677" t="s">
        <v>585</v>
      </c>
    </row>
    <row r="19" ht="41" customHeight="1" spans="1:28">
      <c r="A19" s="1679"/>
      <c r="B19" s="1680"/>
      <c r="C19" s="1674" t="s">
        <v>530</v>
      </c>
      <c r="D19" s="1675">
        <v>1044</v>
      </c>
      <c r="E19" s="1676">
        <v>7</v>
      </c>
      <c r="F19" s="1675">
        <v>1024</v>
      </c>
      <c r="G19" s="1676">
        <v>6.9</v>
      </c>
      <c r="H19" s="1675">
        <v>1046</v>
      </c>
      <c r="I19" s="1676">
        <v>7</v>
      </c>
      <c r="J19" s="1675">
        <v>1026</v>
      </c>
      <c r="K19" s="1676">
        <v>6.9</v>
      </c>
      <c r="L19" s="1675">
        <v>1085</v>
      </c>
      <c r="M19" s="1676">
        <v>7.2</v>
      </c>
      <c r="N19" s="1675">
        <v>1065</v>
      </c>
      <c r="O19" s="1676">
        <v>7.1</v>
      </c>
      <c r="P19" s="1675">
        <v>1062</v>
      </c>
      <c r="Q19" s="1676">
        <v>7.1</v>
      </c>
      <c r="R19" s="1675">
        <v>1042</v>
      </c>
      <c r="S19" s="1676">
        <v>7</v>
      </c>
      <c r="T19" s="1675">
        <v>1185</v>
      </c>
      <c r="U19" s="1676">
        <v>7.7</v>
      </c>
      <c r="V19" s="1675">
        <v>1165</v>
      </c>
      <c r="W19" s="1676">
        <v>7.6</v>
      </c>
      <c r="X19" s="1676" t="s">
        <v>704</v>
      </c>
      <c r="Y19" s="1676" t="s">
        <v>667</v>
      </c>
      <c r="Z19" s="1676" t="s">
        <v>704</v>
      </c>
      <c r="AA19" s="1676" t="s">
        <v>705</v>
      </c>
      <c r="AB19" s="1677" t="s">
        <v>585</v>
      </c>
    </row>
    <row r="20" ht="41" customHeight="1" spans="1:28">
      <c r="A20" s="1679"/>
      <c r="B20" s="1680"/>
      <c r="C20" s="1674" t="s">
        <v>531</v>
      </c>
      <c r="D20" s="1675">
        <v>1044</v>
      </c>
      <c r="E20" s="1676">
        <v>7</v>
      </c>
      <c r="F20" s="1675">
        <v>1024</v>
      </c>
      <c r="G20" s="1676">
        <v>6.9</v>
      </c>
      <c r="H20" s="1675">
        <v>1046</v>
      </c>
      <c r="I20" s="1676">
        <v>7</v>
      </c>
      <c r="J20" s="1675">
        <v>1026</v>
      </c>
      <c r="K20" s="1676">
        <v>6.9</v>
      </c>
      <c r="L20" s="1675">
        <v>1085</v>
      </c>
      <c r="M20" s="1676">
        <v>7.2</v>
      </c>
      <c r="N20" s="1675">
        <v>1065</v>
      </c>
      <c r="O20" s="1676">
        <v>7.1</v>
      </c>
      <c r="P20" s="1675">
        <v>1062</v>
      </c>
      <c r="Q20" s="1676">
        <v>7.1</v>
      </c>
      <c r="R20" s="1675">
        <v>1042</v>
      </c>
      <c r="S20" s="1676">
        <v>7</v>
      </c>
      <c r="T20" s="1675">
        <v>1185</v>
      </c>
      <c r="U20" s="1676">
        <v>7.7</v>
      </c>
      <c r="V20" s="1675">
        <v>1165</v>
      </c>
      <c r="W20" s="1676">
        <v>7.6</v>
      </c>
      <c r="X20" s="1676" t="s">
        <v>704</v>
      </c>
      <c r="Y20" s="1676" t="s">
        <v>667</v>
      </c>
      <c r="Z20" s="1676" t="s">
        <v>704</v>
      </c>
      <c r="AA20" s="1676" t="s">
        <v>705</v>
      </c>
      <c r="AB20" s="1677" t="s">
        <v>585</v>
      </c>
    </row>
    <row r="21" ht="41" customHeight="1" spans="1:28">
      <c r="A21" s="1679"/>
      <c r="B21" s="1680"/>
      <c r="C21" s="1674" t="s">
        <v>540</v>
      </c>
      <c r="D21" s="1675">
        <v>1105</v>
      </c>
      <c r="E21" s="1676">
        <v>7.2</v>
      </c>
      <c r="F21" s="1675">
        <v>1085</v>
      </c>
      <c r="G21" s="1676">
        <v>7.1</v>
      </c>
      <c r="H21" s="1675">
        <v>1108</v>
      </c>
      <c r="I21" s="1676">
        <v>7.3</v>
      </c>
      <c r="J21" s="1675">
        <v>1088</v>
      </c>
      <c r="K21" s="1676">
        <v>7.2</v>
      </c>
      <c r="L21" s="1675">
        <v>1147</v>
      </c>
      <c r="M21" s="1676">
        <v>7.5</v>
      </c>
      <c r="N21" s="1675">
        <v>1127</v>
      </c>
      <c r="O21" s="1676">
        <v>7.4</v>
      </c>
      <c r="P21" s="1675">
        <v>1124</v>
      </c>
      <c r="Q21" s="1676">
        <v>7.3</v>
      </c>
      <c r="R21" s="1675">
        <v>1104</v>
      </c>
      <c r="S21" s="1676">
        <v>7.2</v>
      </c>
      <c r="T21" s="1675">
        <v>1247</v>
      </c>
      <c r="U21" s="1676">
        <v>8</v>
      </c>
      <c r="V21" s="1675">
        <v>1227</v>
      </c>
      <c r="W21" s="1676">
        <v>7.9</v>
      </c>
      <c r="X21" s="1676" t="s">
        <v>710</v>
      </c>
      <c r="Y21" s="1676" t="s">
        <v>570</v>
      </c>
      <c r="Z21" s="1676" t="s">
        <v>710</v>
      </c>
      <c r="AA21" s="1676" t="s">
        <v>711</v>
      </c>
      <c r="AB21" s="1677" t="s">
        <v>589</v>
      </c>
    </row>
    <row r="22" ht="41" customHeight="1" spans="1:28">
      <c r="A22" s="1679"/>
      <c r="B22" s="1680"/>
      <c r="C22" s="1674" t="s">
        <v>666</v>
      </c>
      <c r="D22" s="1675">
        <v>1424</v>
      </c>
      <c r="E22" s="1676">
        <v>8.7</v>
      </c>
      <c r="F22" s="1675">
        <v>1404</v>
      </c>
      <c r="G22" s="1676">
        <v>8.6</v>
      </c>
      <c r="H22" s="1675">
        <v>1427</v>
      </c>
      <c r="I22" s="1676">
        <v>8.7</v>
      </c>
      <c r="J22" s="1675">
        <v>1407</v>
      </c>
      <c r="K22" s="1676">
        <v>8.6</v>
      </c>
      <c r="L22" s="1675">
        <v>1466</v>
      </c>
      <c r="M22" s="1676">
        <v>8.9</v>
      </c>
      <c r="N22" s="1675">
        <v>1446</v>
      </c>
      <c r="O22" s="1676">
        <v>8.8</v>
      </c>
      <c r="P22" s="1675">
        <v>1443</v>
      </c>
      <c r="Q22" s="1676">
        <v>8.8</v>
      </c>
      <c r="R22" s="1675">
        <v>1423</v>
      </c>
      <c r="S22" s="1676">
        <v>8.7</v>
      </c>
      <c r="T22" s="1675">
        <v>1566</v>
      </c>
      <c r="U22" s="1676">
        <v>9.4</v>
      </c>
      <c r="V22" s="1675">
        <v>1546</v>
      </c>
      <c r="W22" s="1676">
        <v>9.3</v>
      </c>
      <c r="X22" s="1676" t="s">
        <v>712</v>
      </c>
      <c r="Y22" s="1676" t="s">
        <v>537</v>
      </c>
      <c r="Z22" s="1676" t="s">
        <v>712</v>
      </c>
      <c r="AA22" s="1676" t="s">
        <v>538</v>
      </c>
      <c r="AB22" s="1677" t="s">
        <v>539</v>
      </c>
    </row>
    <row r="23" ht="41" customHeight="1" spans="1:28">
      <c r="A23" s="1679"/>
      <c r="B23" s="1680"/>
      <c r="C23" s="1674" t="s">
        <v>510</v>
      </c>
      <c r="D23" s="1675">
        <v>1186</v>
      </c>
      <c r="E23" s="1676">
        <v>7.6</v>
      </c>
      <c r="F23" s="1675">
        <v>1166</v>
      </c>
      <c r="G23" s="1676">
        <v>7.5</v>
      </c>
      <c r="H23" s="1675">
        <v>1189</v>
      </c>
      <c r="I23" s="1676">
        <v>7.6</v>
      </c>
      <c r="J23" s="1675">
        <v>1169</v>
      </c>
      <c r="K23" s="1676">
        <v>7.5</v>
      </c>
      <c r="L23" s="1675">
        <v>1228</v>
      </c>
      <c r="M23" s="1676">
        <v>7.8</v>
      </c>
      <c r="N23" s="1675">
        <v>1208</v>
      </c>
      <c r="O23" s="1676">
        <v>7.7</v>
      </c>
      <c r="P23" s="1675">
        <v>1205</v>
      </c>
      <c r="Q23" s="1676">
        <v>7.7</v>
      </c>
      <c r="R23" s="1675">
        <v>1185</v>
      </c>
      <c r="S23" s="1676">
        <v>7.6</v>
      </c>
      <c r="T23" s="1675">
        <v>1328</v>
      </c>
      <c r="U23" s="1676">
        <v>8.3</v>
      </c>
      <c r="V23" s="1675">
        <v>1308</v>
      </c>
      <c r="W23" s="1676">
        <v>8.2</v>
      </c>
      <c r="X23" s="1676" t="s">
        <v>710</v>
      </c>
      <c r="Y23" s="1676" t="s">
        <v>570</v>
      </c>
      <c r="Z23" s="1676" t="s">
        <v>710</v>
      </c>
      <c r="AA23" s="1676" t="s">
        <v>711</v>
      </c>
      <c r="AB23" s="1677" t="s">
        <v>589</v>
      </c>
    </row>
    <row r="24" ht="41" customHeight="1" spans="1:28">
      <c r="A24" s="1679"/>
      <c r="B24" s="1680"/>
      <c r="C24" s="1674" t="s">
        <v>451</v>
      </c>
      <c r="D24" s="1675">
        <v>1186</v>
      </c>
      <c r="E24" s="1676">
        <v>7.6</v>
      </c>
      <c r="F24" s="1675">
        <v>1166</v>
      </c>
      <c r="G24" s="1676">
        <v>7.5</v>
      </c>
      <c r="H24" s="1675">
        <v>1189</v>
      </c>
      <c r="I24" s="1676">
        <v>7.6</v>
      </c>
      <c r="J24" s="1675">
        <v>1169</v>
      </c>
      <c r="K24" s="1676">
        <v>7.5</v>
      </c>
      <c r="L24" s="1675">
        <v>1228</v>
      </c>
      <c r="M24" s="1676">
        <v>7.8</v>
      </c>
      <c r="N24" s="1675">
        <v>1208</v>
      </c>
      <c r="O24" s="1676">
        <v>7.7</v>
      </c>
      <c r="P24" s="1675">
        <v>1205</v>
      </c>
      <c r="Q24" s="1676">
        <v>7.7</v>
      </c>
      <c r="R24" s="1675">
        <v>1185</v>
      </c>
      <c r="S24" s="1676">
        <v>7.6</v>
      </c>
      <c r="T24" s="1675">
        <v>1328</v>
      </c>
      <c r="U24" s="1676">
        <v>8.3</v>
      </c>
      <c r="V24" s="1675">
        <v>1308</v>
      </c>
      <c r="W24" s="1676">
        <v>8.2</v>
      </c>
      <c r="X24" s="1676" t="s">
        <v>713</v>
      </c>
      <c r="Y24" s="1676" t="s">
        <v>587</v>
      </c>
      <c r="Z24" s="1676" t="s">
        <v>713</v>
      </c>
      <c r="AA24" s="1676" t="s">
        <v>714</v>
      </c>
      <c r="AB24" s="1677" t="s">
        <v>580</v>
      </c>
    </row>
    <row r="25" ht="41" customHeight="1" spans="1:28">
      <c r="A25" s="1679"/>
      <c r="B25" s="1680"/>
      <c r="C25" s="1674" t="s">
        <v>591</v>
      </c>
      <c r="D25" s="1675">
        <v>1241</v>
      </c>
      <c r="E25" s="1676">
        <v>7.8</v>
      </c>
      <c r="F25" s="1675">
        <v>1221</v>
      </c>
      <c r="G25" s="1676">
        <v>7.7</v>
      </c>
      <c r="H25" s="1675">
        <v>1244</v>
      </c>
      <c r="I25" s="1676">
        <v>7.9</v>
      </c>
      <c r="J25" s="1675">
        <v>1224</v>
      </c>
      <c r="K25" s="1676">
        <v>7.8</v>
      </c>
      <c r="L25" s="1675">
        <v>1283</v>
      </c>
      <c r="M25" s="1676">
        <v>8.1</v>
      </c>
      <c r="N25" s="1675">
        <v>1263</v>
      </c>
      <c r="O25" s="1676">
        <v>8</v>
      </c>
      <c r="P25" s="1675">
        <v>1260</v>
      </c>
      <c r="Q25" s="1676">
        <v>8</v>
      </c>
      <c r="R25" s="1675">
        <v>1240</v>
      </c>
      <c r="S25" s="1676">
        <v>7.9</v>
      </c>
      <c r="T25" s="1675">
        <v>1383</v>
      </c>
      <c r="U25" s="1676">
        <v>8.6</v>
      </c>
      <c r="V25" s="1675">
        <v>1363</v>
      </c>
      <c r="W25" s="1676">
        <v>8.5</v>
      </c>
      <c r="X25" s="1676" t="s">
        <v>710</v>
      </c>
      <c r="Y25" s="1676" t="s">
        <v>570</v>
      </c>
      <c r="Z25" s="1676" t="s">
        <v>710</v>
      </c>
      <c r="AA25" s="1676" t="s">
        <v>711</v>
      </c>
      <c r="AB25" s="1677" t="s">
        <v>589</v>
      </c>
    </row>
    <row r="26" ht="41" customHeight="1" spans="1:28">
      <c r="A26" s="1679"/>
      <c r="B26" s="1680"/>
      <c r="C26" s="1674" t="s">
        <v>592</v>
      </c>
      <c r="D26" s="1675">
        <v>1241</v>
      </c>
      <c r="E26" s="1676">
        <v>7.8</v>
      </c>
      <c r="F26" s="1675">
        <v>1221</v>
      </c>
      <c r="G26" s="1676">
        <v>7.7</v>
      </c>
      <c r="H26" s="1675">
        <v>1244</v>
      </c>
      <c r="I26" s="1676">
        <v>7.9</v>
      </c>
      <c r="J26" s="1675">
        <v>1224</v>
      </c>
      <c r="K26" s="1676">
        <v>7.8</v>
      </c>
      <c r="L26" s="1675">
        <v>1283</v>
      </c>
      <c r="M26" s="1676">
        <v>8.1</v>
      </c>
      <c r="N26" s="1675">
        <v>1263</v>
      </c>
      <c r="O26" s="1676">
        <v>8</v>
      </c>
      <c r="P26" s="1675">
        <v>1260</v>
      </c>
      <c r="Q26" s="1676">
        <v>8</v>
      </c>
      <c r="R26" s="1675">
        <v>1240</v>
      </c>
      <c r="S26" s="1676">
        <v>7.9</v>
      </c>
      <c r="T26" s="1675">
        <v>1383</v>
      </c>
      <c r="U26" s="1676">
        <v>8.6</v>
      </c>
      <c r="V26" s="1675">
        <v>1363</v>
      </c>
      <c r="W26" s="1676">
        <v>8.5</v>
      </c>
      <c r="X26" s="1676" t="s">
        <v>710</v>
      </c>
      <c r="Y26" s="1676" t="s">
        <v>570</v>
      </c>
      <c r="Z26" s="1676" t="s">
        <v>710</v>
      </c>
      <c r="AA26" s="1676" t="s">
        <v>711</v>
      </c>
      <c r="AB26" s="1677" t="s">
        <v>589</v>
      </c>
    </row>
    <row r="27" ht="41" customHeight="1" spans="1:28">
      <c r="A27" s="1679"/>
      <c r="B27" s="1680"/>
      <c r="C27" s="1674" t="s">
        <v>511</v>
      </c>
      <c r="D27" s="1675">
        <v>1152</v>
      </c>
      <c r="E27" s="1676">
        <v>7.5</v>
      </c>
      <c r="F27" s="1675">
        <v>1132</v>
      </c>
      <c r="G27" s="1676">
        <v>7.4</v>
      </c>
      <c r="H27" s="1675">
        <v>1155</v>
      </c>
      <c r="I27" s="1676">
        <v>7.5</v>
      </c>
      <c r="J27" s="1675">
        <v>1135</v>
      </c>
      <c r="K27" s="1676">
        <v>7.4</v>
      </c>
      <c r="L27" s="1675">
        <v>1194</v>
      </c>
      <c r="M27" s="1676">
        <v>7.7</v>
      </c>
      <c r="N27" s="1675">
        <v>1174</v>
      </c>
      <c r="O27" s="1676">
        <v>7.6</v>
      </c>
      <c r="P27" s="1675">
        <v>1171</v>
      </c>
      <c r="Q27" s="1676">
        <v>7.6</v>
      </c>
      <c r="R27" s="1675">
        <v>1151</v>
      </c>
      <c r="S27" s="1676">
        <v>7.5</v>
      </c>
      <c r="T27" s="1675">
        <v>1294</v>
      </c>
      <c r="U27" s="1676">
        <v>8.2</v>
      </c>
      <c r="V27" s="1675">
        <v>1274</v>
      </c>
      <c r="W27" s="1676">
        <v>8.1</v>
      </c>
      <c r="X27" s="1676" t="s">
        <v>710</v>
      </c>
      <c r="Y27" s="1676" t="s">
        <v>570</v>
      </c>
      <c r="Z27" s="1676" t="s">
        <v>710</v>
      </c>
      <c r="AA27" s="1676" t="s">
        <v>711</v>
      </c>
      <c r="AB27" s="1677" t="s">
        <v>589</v>
      </c>
    </row>
    <row r="28" ht="41" customHeight="1" spans="1:28">
      <c r="A28" s="1679"/>
      <c r="B28" s="1680"/>
      <c r="C28" s="1674" t="s">
        <v>715</v>
      </c>
      <c r="D28" s="1675">
        <v>1050</v>
      </c>
      <c r="E28" s="1676">
        <v>7</v>
      </c>
      <c r="F28" s="1675">
        <v>1030</v>
      </c>
      <c r="G28" s="1676">
        <v>6.9</v>
      </c>
      <c r="H28" s="1675">
        <v>1053</v>
      </c>
      <c r="I28" s="1676">
        <v>7</v>
      </c>
      <c r="J28" s="1675">
        <v>1033</v>
      </c>
      <c r="K28" s="1676">
        <v>6.9</v>
      </c>
      <c r="L28" s="1675">
        <v>1092</v>
      </c>
      <c r="M28" s="1676">
        <v>7.2</v>
      </c>
      <c r="N28" s="1675">
        <v>1072</v>
      </c>
      <c r="O28" s="1676">
        <v>7.1</v>
      </c>
      <c r="P28" s="1675">
        <v>1069</v>
      </c>
      <c r="Q28" s="1676">
        <v>7.1</v>
      </c>
      <c r="R28" s="1675">
        <v>1049</v>
      </c>
      <c r="S28" s="1676">
        <v>7</v>
      </c>
      <c r="T28" s="1675">
        <v>1192</v>
      </c>
      <c r="U28" s="1676">
        <v>7.7</v>
      </c>
      <c r="V28" s="1675">
        <v>1172</v>
      </c>
      <c r="W28" s="1676">
        <v>7.6</v>
      </c>
      <c r="X28" s="1676" t="s">
        <v>704</v>
      </c>
      <c r="Y28" s="1676" t="s">
        <v>667</v>
      </c>
      <c r="Z28" s="1676" t="s">
        <v>704</v>
      </c>
      <c r="AA28" s="1676" t="s">
        <v>705</v>
      </c>
      <c r="AB28" s="1677" t="s">
        <v>585</v>
      </c>
    </row>
    <row r="29" ht="41" customHeight="1" spans="1:28">
      <c r="A29" s="1679"/>
      <c r="B29" s="1680"/>
      <c r="C29" s="1682" t="s">
        <v>655</v>
      </c>
      <c r="D29" s="1675">
        <v>1071</v>
      </c>
      <c r="E29" s="1676">
        <v>7.1</v>
      </c>
      <c r="F29" s="1675">
        <v>1051</v>
      </c>
      <c r="G29" s="1676">
        <v>7</v>
      </c>
      <c r="H29" s="1675">
        <v>1074</v>
      </c>
      <c r="I29" s="1676">
        <v>7.1</v>
      </c>
      <c r="J29" s="1675">
        <v>1054</v>
      </c>
      <c r="K29" s="1676">
        <v>7</v>
      </c>
      <c r="L29" s="1675">
        <v>1113</v>
      </c>
      <c r="M29" s="1676">
        <v>7.3</v>
      </c>
      <c r="N29" s="1675">
        <v>1093</v>
      </c>
      <c r="O29" s="1676">
        <v>7.2</v>
      </c>
      <c r="P29" s="1675">
        <v>1090</v>
      </c>
      <c r="Q29" s="1676">
        <v>7.2</v>
      </c>
      <c r="R29" s="1675">
        <v>1070</v>
      </c>
      <c r="S29" s="1676">
        <v>7.1</v>
      </c>
      <c r="T29" s="1675">
        <v>1213</v>
      </c>
      <c r="U29" s="1676">
        <v>7.8</v>
      </c>
      <c r="V29" s="1675">
        <v>1193</v>
      </c>
      <c r="W29" s="1676">
        <v>7.7</v>
      </c>
      <c r="X29" s="1676" t="s">
        <v>704</v>
      </c>
      <c r="Y29" s="1676" t="s">
        <v>667</v>
      </c>
      <c r="Z29" s="1676" t="s">
        <v>704</v>
      </c>
      <c r="AA29" s="1676" t="s">
        <v>705</v>
      </c>
      <c r="AB29" s="1677" t="s">
        <v>585</v>
      </c>
    </row>
    <row r="30" ht="41" customHeight="1" spans="1:28">
      <c r="A30" s="1679"/>
      <c r="B30" s="1680"/>
      <c r="C30" s="1674" t="s">
        <v>507</v>
      </c>
      <c r="D30" s="1675">
        <v>1084</v>
      </c>
      <c r="E30" s="1676">
        <v>7.2</v>
      </c>
      <c r="F30" s="1675">
        <v>1064</v>
      </c>
      <c r="G30" s="1676">
        <v>7.1</v>
      </c>
      <c r="H30" s="1675">
        <v>1087</v>
      </c>
      <c r="I30" s="1676">
        <v>7.2</v>
      </c>
      <c r="J30" s="1675">
        <v>1067</v>
      </c>
      <c r="K30" s="1676">
        <v>7.1</v>
      </c>
      <c r="L30" s="1675">
        <v>1126</v>
      </c>
      <c r="M30" s="1676">
        <v>7.4</v>
      </c>
      <c r="N30" s="1675">
        <v>1106</v>
      </c>
      <c r="O30" s="1676">
        <v>7.3</v>
      </c>
      <c r="P30" s="1675">
        <v>1103</v>
      </c>
      <c r="Q30" s="1676">
        <v>7.3</v>
      </c>
      <c r="R30" s="1675">
        <v>1083</v>
      </c>
      <c r="S30" s="1676">
        <v>7.2</v>
      </c>
      <c r="T30" s="1675">
        <v>1226</v>
      </c>
      <c r="U30" s="1676">
        <v>7.9</v>
      </c>
      <c r="V30" s="1675">
        <v>1206</v>
      </c>
      <c r="W30" s="1676">
        <v>7.8</v>
      </c>
      <c r="X30" s="1676" t="s">
        <v>704</v>
      </c>
      <c r="Y30" s="1676" t="s">
        <v>667</v>
      </c>
      <c r="Z30" s="1676" t="s">
        <v>704</v>
      </c>
      <c r="AA30" s="1676" t="s">
        <v>705</v>
      </c>
      <c r="AB30" s="1677" t="s">
        <v>585</v>
      </c>
    </row>
    <row r="31" ht="41" customHeight="1" spans="1:28">
      <c r="A31" s="1679"/>
      <c r="B31" s="1680"/>
      <c r="C31" s="1682" t="s">
        <v>653</v>
      </c>
      <c r="D31" s="1675">
        <v>1071</v>
      </c>
      <c r="E31" s="1676">
        <v>7.1</v>
      </c>
      <c r="F31" s="1675">
        <v>1051</v>
      </c>
      <c r="G31" s="1676">
        <v>7</v>
      </c>
      <c r="H31" s="1675">
        <v>1074</v>
      </c>
      <c r="I31" s="1676">
        <v>7.1</v>
      </c>
      <c r="J31" s="1675">
        <v>1054</v>
      </c>
      <c r="K31" s="1676">
        <v>7</v>
      </c>
      <c r="L31" s="1675">
        <v>1113</v>
      </c>
      <c r="M31" s="1676">
        <v>7.3</v>
      </c>
      <c r="N31" s="1675">
        <v>1093</v>
      </c>
      <c r="O31" s="1676">
        <v>7.2</v>
      </c>
      <c r="P31" s="1675">
        <v>1090</v>
      </c>
      <c r="Q31" s="1676">
        <v>7.2</v>
      </c>
      <c r="R31" s="1675">
        <v>1070</v>
      </c>
      <c r="S31" s="1676">
        <v>7.1</v>
      </c>
      <c r="T31" s="1675">
        <v>1213</v>
      </c>
      <c r="U31" s="1676">
        <v>7.8</v>
      </c>
      <c r="V31" s="1675">
        <v>1193</v>
      </c>
      <c r="W31" s="1676">
        <v>7.7</v>
      </c>
      <c r="X31" s="1676" t="s">
        <v>704</v>
      </c>
      <c r="Y31" s="1676" t="s">
        <v>667</v>
      </c>
      <c r="Z31" s="1676" t="s">
        <v>704</v>
      </c>
      <c r="AA31" s="1676" t="s">
        <v>705</v>
      </c>
      <c r="AB31" s="1677" t="s">
        <v>585</v>
      </c>
    </row>
    <row r="32" ht="41" customHeight="1" spans="1:28">
      <c r="A32" s="1679"/>
      <c r="B32" s="1680"/>
      <c r="C32" s="1682" t="s">
        <v>716</v>
      </c>
      <c r="D32" s="1675">
        <v>1071</v>
      </c>
      <c r="E32" s="1676">
        <v>7.1</v>
      </c>
      <c r="F32" s="1675">
        <v>1051</v>
      </c>
      <c r="G32" s="1676">
        <v>7</v>
      </c>
      <c r="H32" s="1675">
        <v>1074</v>
      </c>
      <c r="I32" s="1676">
        <v>7.1</v>
      </c>
      <c r="J32" s="1675">
        <v>1054</v>
      </c>
      <c r="K32" s="1676">
        <v>7</v>
      </c>
      <c r="L32" s="1675">
        <v>1113</v>
      </c>
      <c r="M32" s="1676">
        <v>7.3</v>
      </c>
      <c r="N32" s="1675">
        <v>1093</v>
      </c>
      <c r="O32" s="1676">
        <v>7.2</v>
      </c>
      <c r="P32" s="1675">
        <v>1090</v>
      </c>
      <c r="Q32" s="1676">
        <v>7.2</v>
      </c>
      <c r="R32" s="1675">
        <v>1070</v>
      </c>
      <c r="S32" s="1676">
        <v>7.1</v>
      </c>
      <c r="T32" s="1675">
        <v>1213</v>
      </c>
      <c r="U32" s="1676">
        <v>7.8</v>
      </c>
      <c r="V32" s="1675">
        <v>1193</v>
      </c>
      <c r="W32" s="1676">
        <v>7.7</v>
      </c>
      <c r="X32" s="1676" t="s">
        <v>704</v>
      </c>
      <c r="Y32" s="1676" t="s">
        <v>667</v>
      </c>
      <c r="Z32" s="1676" t="s">
        <v>704</v>
      </c>
      <c r="AA32" s="1676" t="s">
        <v>705</v>
      </c>
      <c r="AB32" s="1677" t="s">
        <v>585</v>
      </c>
    </row>
    <row r="33" ht="41" customHeight="1" spans="1:28">
      <c r="A33" s="1679"/>
      <c r="B33" s="1680"/>
      <c r="C33" s="1674" t="s">
        <v>656</v>
      </c>
      <c r="D33" s="1675">
        <v>1118</v>
      </c>
      <c r="E33" s="1676">
        <v>7.3</v>
      </c>
      <c r="F33" s="1675">
        <v>1098</v>
      </c>
      <c r="G33" s="1676">
        <v>7.2</v>
      </c>
      <c r="H33" s="1675">
        <v>1121</v>
      </c>
      <c r="I33" s="1676">
        <v>7.3</v>
      </c>
      <c r="J33" s="1675">
        <v>1101</v>
      </c>
      <c r="K33" s="1676">
        <v>7.2</v>
      </c>
      <c r="L33" s="1675">
        <v>1160</v>
      </c>
      <c r="M33" s="1676">
        <v>7.5</v>
      </c>
      <c r="N33" s="1675">
        <v>1140</v>
      </c>
      <c r="O33" s="1676">
        <v>7.4</v>
      </c>
      <c r="P33" s="1675">
        <v>1137</v>
      </c>
      <c r="Q33" s="1676">
        <v>7.4</v>
      </c>
      <c r="R33" s="1675">
        <v>1117</v>
      </c>
      <c r="S33" s="1676">
        <v>7.3</v>
      </c>
      <c r="T33" s="1675">
        <v>1260</v>
      </c>
      <c r="U33" s="1676">
        <v>8</v>
      </c>
      <c r="V33" s="1675">
        <v>1240</v>
      </c>
      <c r="W33" s="1676">
        <v>7.9</v>
      </c>
      <c r="X33" s="1676" t="s">
        <v>704</v>
      </c>
      <c r="Y33" s="1676" t="s">
        <v>667</v>
      </c>
      <c r="Z33" s="1676" t="s">
        <v>704</v>
      </c>
      <c r="AA33" s="1676" t="s">
        <v>705</v>
      </c>
      <c r="AB33" s="1677" t="s">
        <v>585</v>
      </c>
    </row>
    <row r="34" ht="41" customHeight="1" spans="1:28">
      <c r="A34" s="1679"/>
      <c r="B34" s="1680"/>
      <c r="C34" s="1682" t="s">
        <v>657</v>
      </c>
      <c r="D34" s="1675">
        <v>1220</v>
      </c>
      <c r="E34" s="1676">
        <v>7.8</v>
      </c>
      <c r="F34" s="1675">
        <v>1200</v>
      </c>
      <c r="G34" s="1676">
        <v>7.7</v>
      </c>
      <c r="H34" s="1675">
        <v>1223</v>
      </c>
      <c r="I34" s="1676">
        <v>7.8</v>
      </c>
      <c r="J34" s="1675">
        <v>1203</v>
      </c>
      <c r="K34" s="1676">
        <v>7.7</v>
      </c>
      <c r="L34" s="1675">
        <v>1262</v>
      </c>
      <c r="M34" s="1676">
        <v>8</v>
      </c>
      <c r="N34" s="1675">
        <v>1242</v>
      </c>
      <c r="O34" s="1676">
        <v>7.9</v>
      </c>
      <c r="P34" s="1675">
        <v>1239</v>
      </c>
      <c r="Q34" s="1676">
        <v>7.9</v>
      </c>
      <c r="R34" s="1675">
        <v>1219</v>
      </c>
      <c r="S34" s="1676">
        <v>7.8</v>
      </c>
      <c r="T34" s="1675">
        <v>1362</v>
      </c>
      <c r="U34" s="1676">
        <v>8.5</v>
      </c>
      <c r="V34" s="1675">
        <v>1342</v>
      </c>
      <c r="W34" s="1676">
        <v>8.4</v>
      </c>
      <c r="X34" s="1676" t="s">
        <v>710</v>
      </c>
      <c r="Y34" s="1676" t="s">
        <v>570</v>
      </c>
      <c r="Z34" s="1676" t="s">
        <v>710</v>
      </c>
      <c r="AA34" s="1676" t="s">
        <v>711</v>
      </c>
      <c r="AB34" s="1677" t="s">
        <v>589</v>
      </c>
    </row>
    <row r="35" ht="41" customHeight="1" spans="1:28">
      <c r="A35" s="1679"/>
      <c r="B35" s="1680"/>
      <c r="C35" s="1674" t="s">
        <v>717</v>
      </c>
      <c r="D35" s="1675">
        <v>1166</v>
      </c>
      <c r="E35" s="1676">
        <v>7.5</v>
      </c>
      <c r="F35" s="1675">
        <v>1146</v>
      </c>
      <c r="G35" s="1676">
        <v>7.4</v>
      </c>
      <c r="H35" s="1675">
        <v>1169</v>
      </c>
      <c r="I35" s="1676">
        <v>7.5</v>
      </c>
      <c r="J35" s="1675">
        <v>1149</v>
      </c>
      <c r="K35" s="1676">
        <v>7.4</v>
      </c>
      <c r="L35" s="1675">
        <v>1208</v>
      </c>
      <c r="M35" s="1676">
        <v>7.7</v>
      </c>
      <c r="N35" s="1675">
        <v>1188</v>
      </c>
      <c r="O35" s="1676">
        <v>7.6</v>
      </c>
      <c r="P35" s="1675">
        <v>1185</v>
      </c>
      <c r="Q35" s="1676">
        <v>7.6</v>
      </c>
      <c r="R35" s="1675">
        <v>1165</v>
      </c>
      <c r="S35" s="1676">
        <v>7.5</v>
      </c>
      <c r="T35" s="1675">
        <v>1308</v>
      </c>
      <c r="U35" s="1676">
        <v>8.2</v>
      </c>
      <c r="V35" s="1675">
        <v>1288</v>
      </c>
      <c r="W35" s="1676">
        <v>8.1</v>
      </c>
      <c r="X35" s="1676" t="s">
        <v>718</v>
      </c>
      <c r="Y35" s="1676" t="s">
        <v>697</v>
      </c>
      <c r="Z35" s="1676" t="s">
        <v>718</v>
      </c>
      <c r="AA35" s="1676" t="s">
        <v>719</v>
      </c>
      <c r="AB35" s="1677" t="s">
        <v>519</v>
      </c>
    </row>
    <row r="36" ht="41" customHeight="1" spans="1:28">
      <c r="A36" s="1679"/>
      <c r="B36" s="1680"/>
      <c r="C36" s="1674" t="s">
        <v>720</v>
      </c>
      <c r="D36" s="1675">
        <v>1220</v>
      </c>
      <c r="E36" s="1676">
        <v>7.8</v>
      </c>
      <c r="F36" s="1675">
        <v>1200</v>
      </c>
      <c r="G36" s="1676">
        <v>7.7</v>
      </c>
      <c r="H36" s="1675">
        <v>1223</v>
      </c>
      <c r="I36" s="1676">
        <v>7.8</v>
      </c>
      <c r="J36" s="1675">
        <v>1203</v>
      </c>
      <c r="K36" s="1676">
        <v>7.7</v>
      </c>
      <c r="L36" s="1675">
        <v>1262</v>
      </c>
      <c r="M36" s="1676">
        <v>8</v>
      </c>
      <c r="N36" s="1675">
        <v>1242</v>
      </c>
      <c r="O36" s="1676">
        <v>7.9</v>
      </c>
      <c r="P36" s="1675">
        <v>1239</v>
      </c>
      <c r="Q36" s="1676">
        <v>7.9</v>
      </c>
      <c r="R36" s="1675">
        <v>1219</v>
      </c>
      <c r="S36" s="1676">
        <v>7.8</v>
      </c>
      <c r="T36" s="1675">
        <v>1362</v>
      </c>
      <c r="U36" s="1676">
        <v>8.5</v>
      </c>
      <c r="V36" s="1675">
        <v>1342</v>
      </c>
      <c r="W36" s="1676">
        <v>8.4</v>
      </c>
      <c r="X36" s="1676" t="s">
        <v>718</v>
      </c>
      <c r="Y36" s="1676" t="s">
        <v>697</v>
      </c>
      <c r="Z36" s="1676" t="s">
        <v>718</v>
      </c>
      <c r="AA36" s="1676" t="s">
        <v>719</v>
      </c>
      <c r="AB36" s="1677" t="s">
        <v>519</v>
      </c>
    </row>
    <row r="37" ht="41" customHeight="1" spans="1:28">
      <c r="A37" s="1679"/>
      <c r="B37" s="1680"/>
      <c r="C37" s="1674" t="s">
        <v>583</v>
      </c>
      <c r="D37" s="1675">
        <v>1166</v>
      </c>
      <c r="E37" s="1676">
        <v>7.5</v>
      </c>
      <c r="F37" s="1675">
        <v>1146</v>
      </c>
      <c r="G37" s="1676">
        <v>7.4</v>
      </c>
      <c r="H37" s="1675">
        <v>1169</v>
      </c>
      <c r="I37" s="1676">
        <v>7.5</v>
      </c>
      <c r="J37" s="1675">
        <v>1149</v>
      </c>
      <c r="K37" s="1676">
        <v>7.4</v>
      </c>
      <c r="L37" s="1675">
        <v>1208</v>
      </c>
      <c r="M37" s="1676">
        <v>7.7</v>
      </c>
      <c r="N37" s="1675">
        <v>1188</v>
      </c>
      <c r="O37" s="1676">
        <v>7.6</v>
      </c>
      <c r="P37" s="1675">
        <v>1185</v>
      </c>
      <c r="Q37" s="1676">
        <v>7.6</v>
      </c>
      <c r="R37" s="1675">
        <v>1165</v>
      </c>
      <c r="S37" s="1676">
        <v>7.5</v>
      </c>
      <c r="T37" s="1675">
        <v>1308</v>
      </c>
      <c r="U37" s="1676">
        <v>8.2</v>
      </c>
      <c r="V37" s="1675">
        <v>1288</v>
      </c>
      <c r="W37" s="1676">
        <v>8.1</v>
      </c>
      <c r="X37" s="1676" t="s">
        <v>707</v>
      </c>
      <c r="Y37" s="1676" t="s">
        <v>525</v>
      </c>
      <c r="Z37" s="1676" t="s">
        <v>707</v>
      </c>
      <c r="AA37" s="1676" t="s">
        <v>708</v>
      </c>
      <c r="AB37" s="1677" t="s">
        <v>709</v>
      </c>
    </row>
    <row r="38" ht="41" customHeight="1" spans="1:28">
      <c r="A38" s="1679"/>
      <c r="B38" s="1680"/>
      <c r="C38" s="1674" t="s">
        <v>595</v>
      </c>
      <c r="D38" s="1675">
        <v>1166</v>
      </c>
      <c r="E38" s="1676">
        <v>7.5</v>
      </c>
      <c r="F38" s="1675">
        <v>1146</v>
      </c>
      <c r="G38" s="1676">
        <v>7.4</v>
      </c>
      <c r="H38" s="1675">
        <v>1169</v>
      </c>
      <c r="I38" s="1676">
        <v>7.5</v>
      </c>
      <c r="J38" s="1675">
        <v>1149</v>
      </c>
      <c r="K38" s="1676">
        <v>7.4</v>
      </c>
      <c r="L38" s="1675">
        <v>1208</v>
      </c>
      <c r="M38" s="1676">
        <v>7.7</v>
      </c>
      <c r="N38" s="1675">
        <v>1188</v>
      </c>
      <c r="O38" s="1676">
        <v>7.6</v>
      </c>
      <c r="P38" s="1675">
        <v>1185</v>
      </c>
      <c r="Q38" s="1676">
        <v>7.6</v>
      </c>
      <c r="R38" s="1675">
        <v>1165</v>
      </c>
      <c r="S38" s="1676">
        <v>7.5</v>
      </c>
      <c r="T38" s="1675">
        <v>1308</v>
      </c>
      <c r="U38" s="1676">
        <v>8.2</v>
      </c>
      <c r="V38" s="1675">
        <v>1288</v>
      </c>
      <c r="W38" s="1676">
        <v>8.1</v>
      </c>
      <c r="X38" s="1676" t="s">
        <v>707</v>
      </c>
      <c r="Y38" s="1676" t="s">
        <v>525</v>
      </c>
      <c r="Z38" s="1676" t="s">
        <v>707</v>
      </c>
      <c r="AA38" s="1676" t="s">
        <v>708</v>
      </c>
      <c r="AB38" s="1677" t="s">
        <v>709</v>
      </c>
    </row>
    <row r="39" ht="41" customHeight="1" spans="1:28">
      <c r="A39" s="1679"/>
      <c r="B39" s="1680"/>
      <c r="C39" s="1674" t="s">
        <v>721</v>
      </c>
      <c r="D39" s="1675">
        <v>1220</v>
      </c>
      <c r="E39" s="1676">
        <v>7.8</v>
      </c>
      <c r="F39" s="1675">
        <v>1200</v>
      </c>
      <c r="G39" s="1676">
        <v>7.7</v>
      </c>
      <c r="H39" s="1675">
        <v>1223</v>
      </c>
      <c r="I39" s="1676">
        <v>7.8</v>
      </c>
      <c r="J39" s="1675">
        <v>1203</v>
      </c>
      <c r="K39" s="1676">
        <v>7.7</v>
      </c>
      <c r="L39" s="1675">
        <v>1262</v>
      </c>
      <c r="M39" s="1676">
        <v>8</v>
      </c>
      <c r="N39" s="1675">
        <v>1242</v>
      </c>
      <c r="O39" s="1676">
        <v>7.9</v>
      </c>
      <c r="P39" s="1675">
        <v>1239</v>
      </c>
      <c r="Q39" s="1676">
        <v>7.9</v>
      </c>
      <c r="R39" s="1675">
        <v>1219</v>
      </c>
      <c r="S39" s="1676">
        <v>7.8</v>
      </c>
      <c r="T39" s="1675">
        <v>1362</v>
      </c>
      <c r="U39" s="1676">
        <v>8.5</v>
      </c>
      <c r="V39" s="1675">
        <v>1342</v>
      </c>
      <c r="W39" s="1676">
        <v>8.4</v>
      </c>
      <c r="X39" s="1676" t="s">
        <v>718</v>
      </c>
      <c r="Y39" s="1676" t="s">
        <v>697</v>
      </c>
      <c r="Z39" s="1676" t="s">
        <v>718</v>
      </c>
      <c r="AA39" s="1676" t="s">
        <v>719</v>
      </c>
      <c r="AB39" s="1677" t="s">
        <v>519</v>
      </c>
    </row>
    <row r="40" ht="41" customHeight="1" spans="1:28">
      <c r="A40" s="1679"/>
      <c r="B40" s="1680"/>
      <c r="C40" s="1674" t="s">
        <v>590</v>
      </c>
      <c r="D40" s="1675">
        <v>1220</v>
      </c>
      <c r="E40" s="1676">
        <v>7.8</v>
      </c>
      <c r="F40" s="1675">
        <v>1200</v>
      </c>
      <c r="G40" s="1676">
        <v>7.7</v>
      </c>
      <c r="H40" s="1675">
        <v>1223</v>
      </c>
      <c r="I40" s="1676">
        <v>7.8</v>
      </c>
      <c r="J40" s="1675">
        <v>1203</v>
      </c>
      <c r="K40" s="1676">
        <v>7.7</v>
      </c>
      <c r="L40" s="1675">
        <v>1262</v>
      </c>
      <c r="M40" s="1676">
        <v>8</v>
      </c>
      <c r="N40" s="1675">
        <v>1242</v>
      </c>
      <c r="O40" s="1676">
        <v>7.9</v>
      </c>
      <c r="P40" s="1675">
        <v>1239</v>
      </c>
      <c r="Q40" s="1676">
        <v>7.9</v>
      </c>
      <c r="R40" s="1675">
        <v>1219</v>
      </c>
      <c r="S40" s="1676">
        <v>7.8</v>
      </c>
      <c r="T40" s="1675">
        <v>1362</v>
      </c>
      <c r="U40" s="1676">
        <v>8.5</v>
      </c>
      <c r="V40" s="1675">
        <v>1342</v>
      </c>
      <c r="W40" s="1676">
        <v>8.4</v>
      </c>
      <c r="X40" s="1676" t="s">
        <v>718</v>
      </c>
      <c r="Y40" s="1676" t="s">
        <v>697</v>
      </c>
      <c r="Z40" s="1676" t="s">
        <v>718</v>
      </c>
      <c r="AA40" s="1676" t="s">
        <v>719</v>
      </c>
      <c r="AB40" s="1677" t="s">
        <v>519</v>
      </c>
    </row>
    <row r="41" ht="41" customHeight="1" spans="1:28">
      <c r="A41" s="1679"/>
      <c r="B41" s="1680"/>
      <c r="C41" s="1682" t="s">
        <v>658</v>
      </c>
      <c r="D41" s="1675">
        <v>1220</v>
      </c>
      <c r="E41" s="1676">
        <v>7.8</v>
      </c>
      <c r="F41" s="1675">
        <v>1200</v>
      </c>
      <c r="G41" s="1676">
        <v>7.7</v>
      </c>
      <c r="H41" s="1675">
        <v>1223</v>
      </c>
      <c r="I41" s="1676">
        <v>7.8</v>
      </c>
      <c r="J41" s="1675">
        <v>1203</v>
      </c>
      <c r="K41" s="1676">
        <v>7.7</v>
      </c>
      <c r="L41" s="1675">
        <v>1262</v>
      </c>
      <c r="M41" s="1676">
        <v>8</v>
      </c>
      <c r="N41" s="1675">
        <v>1242</v>
      </c>
      <c r="O41" s="1676">
        <v>7.9</v>
      </c>
      <c r="P41" s="1675">
        <v>1239</v>
      </c>
      <c r="Q41" s="1676">
        <v>7.9</v>
      </c>
      <c r="R41" s="1675">
        <v>1219</v>
      </c>
      <c r="S41" s="1676">
        <v>7.8</v>
      </c>
      <c r="T41" s="1675">
        <v>1362</v>
      </c>
      <c r="U41" s="1676">
        <v>8.5</v>
      </c>
      <c r="V41" s="1675">
        <v>1342</v>
      </c>
      <c r="W41" s="1676">
        <v>8.4</v>
      </c>
      <c r="X41" s="1676" t="s">
        <v>718</v>
      </c>
      <c r="Y41" s="1676" t="s">
        <v>697</v>
      </c>
      <c r="Z41" s="1676" t="s">
        <v>718</v>
      </c>
      <c r="AA41" s="1676" t="s">
        <v>719</v>
      </c>
      <c r="AB41" s="1677" t="s">
        <v>519</v>
      </c>
    </row>
    <row r="42" ht="41" customHeight="1" spans="1:28">
      <c r="A42" s="1679"/>
      <c r="B42" s="1680"/>
      <c r="C42" s="1674" t="s">
        <v>659</v>
      </c>
      <c r="D42" s="1675">
        <v>1234</v>
      </c>
      <c r="E42" s="1676">
        <v>7.8</v>
      </c>
      <c r="F42" s="1675">
        <v>1214</v>
      </c>
      <c r="G42" s="1676">
        <v>7.7</v>
      </c>
      <c r="H42" s="1675">
        <v>1237</v>
      </c>
      <c r="I42" s="1676">
        <v>7.8</v>
      </c>
      <c r="J42" s="1675">
        <v>1217</v>
      </c>
      <c r="K42" s="1676">
        <v>7.7</v>
      </c>
      <c r="L42" s="1675">
        <v>1276</v>
      </c>
      <c r="M42" s="1676">
        <v>8</v>
      </c>
      <c r="N42" s="1675">
        <v>1256</v>
      </c>
      <c r="O42" s="1676">
        <v>7.9</v>
      </c>
      <c r="P42" s="1675">
        <v>1253</v>
      </c>
      <c r="Q42" s="1676">
        <v>7.9</v>
      </c>
      <c r="R42" s="1675">
        <v>1233</v>
      </c>
      <c r="S42" s="1676">
        <v>7.8</v>
      </c>
      <c r="T42" s="1675">
        <v>1376</v>
      </c>
      <c r="U42" s="1676">
        <v>8.5</v>
      </c>
      <c r="V42" s="1675">
        <v>1356</v>
      </c>
      <c r="W42" s="1676">
        <v>8.4</v>
      </c>
      <c r="X42" s="1676" t="s">
        <v>718</v>
      </c>
      <c r="Y42" s="1676" t="s">
        <v>697</v>
      </c>
      <c r="Z42" s="1676" t="s">
        <v>718</v>
      </c>
      <c r="AA42" s="1676" t="s">
        <v>719</v>
      </c>
      <c r="AB42" s="1677" t="s">
        <v>519</v>
      </c>
    </row>
    <row r="43" ht="41" customHeight="1" spans="1:28">
      <c r="A43" s="1679"/>
      <c r="B43" s="1680"/>
      <c r="C43" s="1682" t="s">
        <v>594</v>
      </c>
      <c r="D43" s="1675">
        <v>1220</v>
      </c>
      <c r="E43" s="1676">
        <v>7.8</v>
      </c>
      <c r="F43" s="1675">
        <v>1200</v>
      </c>
      <c r="G43" s="1676">
        <v>7.7</v>
      </c>
      <c r="H43" s="1675">
        <v>1223</v>
      </c>
      <c r="I43" s="1676">
        <v>7.8</v>
      </c>
      <c r="J43" s="1675">
        <v>1203</v>
      </c>
      <c r="K43" s="1676">
        <v>7.7</v>
      </c>
      <c r="L43" s="1675">
        <v>1262</v>
      </c>
      <c r="M43" s="1676">
        <v>8</v>
      </c>
      <c r="N43" s="1675">
        <v>1242</v>
      </c>
      <c r="O43" s="1676">
        <v>7.9</v>
      </c>
      <c r="P43" s="1675">
        <v>1239</v>
      </c>
      <c r="Q43" s="1676">
        <v>7.9</v>
      </c>
      <c r="R43" s="1675">
        <v>1219</v>
      </c>
      <c r="S43" s="1676">
        <v>7.8</v>
      </c>
      <c r="T43" s="1675">
        <v>1362</v>
      </c>
      <c r="U43" s="1676">
        <v>8.5</v>
      </c>
      <c r="V43" s="1675">
        <v>1342</v>
      </c>
      <c r="W43" s="1676">
        <v>8.4</v>
      </c>
      <c r="X43" s="1676" t="s">
        <v>718</v>
      </c>
      <c r="Y43" s="1676" t="s">
        <v>697</v>
      </c>
      <c r="Z43" s="1676" t="s">
        <v>718</v>
      </c>
      <c r="AA43" s="1676" t="s">
        <v>719</v>
      </c>
      <c r="AB43" s="1677" t="s">
        <v>519</v>
      </c>
    </row>
    <row r="44" ht="41" customHeight="1" spans="1:28">
      <c r="A44" s="1679"/>
      <c r="B44" s="1680"/>
      <c r="C44" s="1682" t="s">
        <v>654</v>
      </c>
      <c r="D44" s="1675">
        <v>1071</v>
      </c>
      <c r="E44" s="1676">
        <v>7.1</v>
      </c>
      <c r="F44" s="1675">
        <v>1051</v>
      </c>
      <c r="G44" s="1676">
        <v>7</v>
      </c>
      <c r="H44" s="1675">
        <v>1074</v>
      </c>
      <c r="I44" s="1676">
        <v>7.1</v>
      </c>
      <c r="J44" s="1675">
        <v>1054</v>
      </c>
      <c r="K44" s="1676">
        <v>7</v>
      </c>
      <c r="L44" s="1675">
        <v>1113</v>
      </c>
      <c r="M44" s="1676">
        <v>7.3</v>
      </c>
      <c r="N44" s="1675">
        <v>1093</v>
      </c>
      <c r="O44" s="1676">
        <v>7.2</v>
      </c>
      <c r="P44" s="1675">
        <v>1090</v>
      </c>
      <c r="Q44" s="1676">
        <v>7.2</v>
      </c>
      <c r="R44" s="1675">
        <v>1070</v>
      </c>
      <c r="S44" s="1676">
        <v>7.1</v>
      </c>
      <c r="T44" s="1675">
        <v>1213</v>
      </c>
      <c r="U44" s="1676">
        <v>7.8</v>
      </c>
      <c r="V44" s="1675">
        <v>1193</v>
      </c>
      <c r="W44" s="1676">
        <v>7.7</v>
      </c>
      <c r="X44" s="1676" t="s">
        <v>718</v>
      </c>
      <c r="Y44" s="1676" t="s">
        <v>697</v>
      </c>
      <c r="Z44" s="1676" t="s">
        <v>718</v>
      </c>
      <c r="AA44" s="1676" t="s">
        <v>719</v>
      </c>
      <c r="AB44" s="1677" t="s">
        <v>519</v>
      </c>
    </row>
    <row r="45" ht="41" customHeight="1" spans="1:28">
      <c r="A45" s="1679"/>
      <c r="B45" s="1680"/>
      <c r="C45" s="1674" t="s">
        <v>722</v>
      </c>
      <c r="D45" s="1675">
        <v>1071</v>
      </c>
      <c r="E45" s="1676">
        <v>7.1</v>
      </c>
      <c r="F45" s="1675">
        <v>1051</v>
      </c>
      <c r="G45" s="1676">
        <v>7</v>
      </c>
      <c r="H45" s="1675">
        <v>1074</v>
      </c>
      <c r="I45" s="1676">
        <v>7.1</v>
      </c>
      <c r="J45" s="1675">
        <v>1054</v>
      </c>
      <c r="K45" s="1676">
        <v>7</v>
      </c>
      <c r="L45" s="1675">
        <v>1113</v>
      </c>
      <c r="M45" s="1676">
        <v>7.3</v>
      </c>
      <c r="N45" s="1675">
        <v>1093</v>
      </c>
      <c r="O45" s="1676">
        <v>7.2</v>
      </c>
      <c r="P45" s="1675">
        <v>1090</v>
      </c>
      <c r="Q45" s="1676">
        <v>7.2</v>
      </c>
      <c r="R45" s="1675">
        <v>1070</v>
      </c>
      <c r="S45" s="1676">
        <v>7.1</v>
      </c>
      <c r="T45" s="1675">
        <v>1213</v>
      </c>
      <c r="U45" s="1676">
        <v>7.8</v>
      </c>
      <c r="V45" s="1675">
        <v>1193</v>
      </c>
      <c r="W45" s="1676">
        <v>7.7</v>
      </c>
      <c r="X45" s="1676" t="s">
        <v>718</v>
      </c>
      <c r="Y45" s="1676" t="s">
        <v>697</v>
      </c>
      <c r="Z45" s="1676" t="s">
        <v>718</v>
      </c>
      <c r="AA45" s="1676" t="s">
        <v>719</v>
      </c>
      <c r="AB45" s="1677" t="s">
        <v>519</v>
      </c>
    </row>
    <row r="46" ht="41" customHeight="1" spans="1:28">
      <c r="A46" s="1679"/>
      <c r="B46" s="1680"/>
      <c r="C46" s="1674" t="s">
        <v>723</v>
      </c>
      <c r="D46" s="1675">
        <v>1084</v>
      </c>
      <c r="E46" s="1676">
        <v>7.2</v>
      </c>
      <c r="F46" s="1675">
        <v>1064</v>
      </c>
      <c r="G46" s="1676">
        <v>7.1</v>
      </c>
      <c r="H46" s="1675">
        <v>1087</v>
      </c>
      <c r="I46" s="1676">
        <v>7.2</v>
      </c>
      <c r="J46" s="1675">
        <v>1067</v>
      </c>
      <c r="K46" s="1676">
        <v>7.1</v>
      </c>
      <c r="L46" s="1675">
        <v>1126</v>
      </c>
      <c r="M46" s="1676">
        <v>7.4</v>
      </c>
      <c r="N46" s="1675">
        <v>1106</v>
      </c>
      <c r="O46" s="1676">
        <v>7.3</v>
      </c>
      <c r="P46" s="1675">
        <v>1103</v>
      </c>
      <c r="Q46" s="1676">
        <v>7.3</v>
      </c>
      <c r="R46" s="1675">
        <v>1083</v>
      </c>
      <c r="S46" s="1676">
        <v>7.2</v>
      </c>
      <c r="T46" s="1675">
        <v>1226</v>
      </c>
      <c r="U46" s="1676">
        <v>7.9</v>
      </c>
      <c r="V46" s="1675">
        <v>1206</v>
      </c>
      <c r="W46" s="1676">
        <v>7.8</v>
      </c>
      <c r="X46" s="1676" t="s">
        <v>718</v>
      </c>
      <c r="Y46" s="1676" t="s">
        <v>697</v>
      </c>
      <c r="Z46" s="1676" t="s">
        <v>718</v>
      </c>
      <c r="AA46" s="1676" t="s">
        <v>719</v>
      </c>
      <c r="AB46" s="1677" t="s">
        <v>519</v>
      </c>
    </row>
    <row r="47" ht="41" customHeight="1" spans="1:28">
      <c r="A47" s="1679"/>
      <c r="B47" s="1680"/>
      <c r="C47" s="1674" t="s">
        <v>724</v>
      </c>
      <c r="D47" s="1675">
        <v>1084</v>
      </c>
      <c r="E47" s="1676">
        <v>7.2</v>
      </c>
      <c r="F47" s="1675">
        <v>1064</v>
      </c>
      <c r="G47" s="1676">
        <v>7.1</v>
      </c>
      <c r="H47" s="1675">
        <v>1087</v>
      </c>
      <c r="I47" s="1676">
        <v>7.2</v>
      </c>
      <c r="J47" s="1675">
        <v>1067</v>
      </c>
      <c r="K47" s="1676">
        <v>7.1</v>
      </c>
      <c r="L47" s="1675">
        <v>1126</v>
      </c>
      <c r="M47" s="1676">
        <v>7.4</v>
      </c>
      <c r="N47" s="1675">
        <v>1106</v>
      </c>
      <c r="O47" s="1676">
        <v>7.3</v>
      </c>
      <c r="P47" s="1675">
        <v>1103</v>
      </c>
      <c r="Q47" s="1676">
        <v>7.3</v>
      </c>
      <c r="R47" s="1675">
        <v>1083</v>
      </c>
      <c r="S47" s="1676">
        <v>7.2</v>
      </c>
      <c r="T47" s="1675">
        <v>1226</v>
      </c>
      <c r="U47" s="1676">
        <v>7.9</v>
      </c>
      <c r="V47" s="1675">
        <v>1206</v>
      </c>
      <c r="W47" s="1676">
        <v>7.8</v>
      </c>
      <c r="X47" s="1676" t="s">
        <v>704</v>
      </c>
      <c r="Y47" s="1676" t="s">
        <v>667</v>
      </c>
      <c r="Z47" s="1676" t="s">
        <v>704</v>
      </c>
      <c r="AA47" s="1676" t="s">
        <v>705</v>
      </c>
      <c r="AB47" s="1677" t="s">
        <v>585</v>
      </c>
    </row>
    <row r="48" ht="41" customHeight="1" spans="1:28">
      <c r="A48" s="1679"/>
      <c r="B48" s="1680"/>
      <c r="C48" s="1674" t="s">
        <v>725</v>
      </c>
      <c r="D48" s="1675">
        <v>1118</v>
      </c>
      <c r="E48" s="1676">
        <v>7.3</v>
      </c>
      <c r="F48" s="1675">
        <v>1098</v>
      </c>
      <c r="G48" s="1676">
        <v>7.2</v>
      </c>
      <c r="H48" s="1675">
        <v>1121</v>
      </c>
      <c r="I48" s="1676">
        <v>7.3</v>
      </c>
      <c r="J48" s="1675">
        <v>1101</v>
      </c>
      <c r="K48" s="1676">
        <v>7.2</v>
      </c>
      <c r="L48" s="1675">
        <v>1160</v>
      </c>
      <c r="M48" s="1676">
        <v>7.5</v>
      </c>
      <c r="N48" s="1675">
        <v>1140</v>
      </c>
      <c r="O48" s="1676">
        <v>7.4</v>
      </c>
      <c r="P48" s="1675">
        <v>1137</v>
      </c>
      <c r="Q48" s="1676">
        <v>7.4</v>
      </c>
      <c r="R48" s="1675">
        <v>1117</v>
      </c>
      <c r="S48" s="1676">
        <v>7.3</v>
      </c>
      <c r="T48" s="1675">
        <v>1260</v>
      </c>
      <c r="U48" s="1676">
        <v>8</v>
      </c>
      <c r="V48" s="1675">
        <v>1240</v>
      </c>
      <c r="W48" s="1676">
        <v>7.9</v>
      </c>
      <c r="X48" s="1676" t="s">
        <v>718</v>
      </c>
      <c r="Y48" s="1676" t="s">
        <v>697</v>
      </c>
      <c r="Z48" s="1676" t="s">
        <v>718</v>
      </c>
      <c r="AA48" s="1676" t="s">
        <v>719</v>
      </c>
      <c r="AB48" s="1677" t="s">
        <v>519</v>
      </c>
    </row>
    <row r="49" ht="41" customHeight="1" spans="1:28">
      <c r="A49" s="1679"/>
      <c r="B49" s="1680"/>
      <c r="C49" s="1682" t="s">
        <v>726</v>
      </c>
      <c r="D49" s="1675">
        <v>1220</v>
      </c>
      <c r="E49" s="1676">
        <v>7.8</v>
      </c>
      <c r="F49" s="1675">
        <v>1200</v>
      </c>
      <c r="G49" s="1676">
        <v>7.7</v>
      </c>
      <c r="H49" s="1675">
        <v>1223</v>
      </c>
      <c r="I49" s="1676">
        <v>7.8</v>
      </c>
      <c r="J49" s="1675">
        <v>1203</v>
      </c>
      <c r="K49" s="1676">
        <v>7.7</v>
      </c>
      <c r="L49" s="1675">
        <v>1262</v>
      </c>
      <c r="M49" s="1676">
        <v>8</v>
      </c>
      <c r="N49" s="1675">
        <v>1242</v>
      </c>
      <c r="O49" s="1676">
        <v>7.9</v>
      </c>
      <c r="P49" s="1675">
        <v>1239</v>
      </c>
      <c r="Q49" s="1676">
        <v>7.9</v>
      </c>
      <c r="R49" s="1675">
        <v>1219</v>
      </c>
      <c r="S49" s="1676">
        <v>7.8</v>
      </c>
      <c r="T49" s="1675">
        <v>1362</v>
      </c>
      <c r="U49" s="1676">
        <v>8.5</v>
      </c>
      <c r="V49" s="1675">
        <v>1342</v>
      </c>
      <c r="W49" s="1676">
        <v>8.4</v>
      </c>
      <c r="X49" s="1676" t="s">
        <v>718</v>
      </c>
      <c r="Y49" s="1676" t="s">
        <v>697</v>
      </c>
      <c r="Z49" s="1676" t="s">
        <v>718</v>
      </c>
      <c r="AA49" s="1676" t="s">
        <v>719</v>
      </c>
      <c r="AB49" s="1677" t="s">
        <v>519</v>
      </c>
    </row>
    <row r="50" ht="41" customHeight="1" spans="1:28">
      <c r="A50" s="1679"/>
      <c r="B50" s="1680"/>
      <c r="C50" s="1674" t="s">
        <v>727</v>
      </c>
      <c r="D50" s="1675">
        <v>1220</v>
      </c>
      <c r="E50" s="1676">
        <v>7.8</v>
      </c>
      <c r="F50" s="1675">
        <v>1200</v>
      </c>
      <c r="G50" s="1676">
        <v>7.7</v>
      </c>
      <c r="H50" s="1675">
        <v>1223</v>
      </c>
      <c r="I50" s="1676">
        <v>7.8</v>
      </c>
      <c r="J50" s="1675">
        <v>1203</v>
      </c>
      <c r="K50" s="1676">
        <v>7.7</v>
      </c>
      <c r="L50" s="1675">
        <v>1262</v>
      </c>
      <c r="M50" s="1676">
        <v>8</v>
      </c>
      <c r="N50" s="1675">
        <v>1242</v>
      </c>
      <c r="O50" s="1676">
        <v>7.9</v>
      </c>
      <c r="P50" s="1675">
        <v>1239</v>
      </c>
      <c r="Q50" s="1676">
        <v>7.9</v>
      </c>
      <c r="R50" s="1675">
        <v>1219</v>
      </c>
      <c r="S50" s="1676">
        <v>7.8</v>
      </c>
      <c r="T50" s="1675">
        <v>1362</v>
      </c>
      <c r="U50" s="1676">
        <v>8.5</v>
      </c>
      <c r="V50" s="1675">
        <v>1342</v>
      </c>
      <c r="W50" s="1676">
        <v>8.4</v>
      </c>
      <c r="X50" s="1676" t="s">
        <v>718</v>
      </c>
      <c r="Y50" s="1676" t="s">
        <v>697</v>
      </c>
      <c r="Z50" s="1676" t="s">
        <v>718</v>
      </c>
      <c r="AA50" s="1676" t="s">
        <v>719</v>
      </c>
      <c r="AB50" s="1677" t="s">
        <v>519</v>
      </c>
    </row>
    <row r="51" ht="41" customHeight="1" spans="1:28">
      <c r="A51" s="1679"/>
      <c r="B51" s="1680"/>
      <c r="C51" s="1674" t="s">
        <v>728</v>
      </c>
      <c r="D51" s="1675">
        <v>1220</v>
      </c>
      <c r="E51" s="1676">
        <v>7.8</v>
      </c>
      <c r="F51" s="1675">
        <v>1200</v>
      </c>
      <c r="G51" s="1676">
        <v>7.7</v>
      </c>
      <c r="H51" s="1675">
        <v>1223</v>
      </c>
      <c r="I51" s="1676">
        <v>7.8</v>
      </c>
      <c r="J51" s="1675">
        <v>1203</v>
      </c>
      <c r="K51" s="1676">
        <v>7.7</v>
      </c>
      <c r="L51" s="1675">
        <v>1262</v>
      </c>
      <c r="M51" s="1676">
        <v>8</v>
      </c>
      <c r="N51" s="1675">
        <v>1242</v>
      </c>
      <c r="O51" s="1676">
        <v>7.9</v>
      </c>
      <c r="P51" s="1675">
        <v>1239</v>
      </c>
      <c r="Q51" s="1676">
        <v>7.9</v>
      </c>
      <c r="R51" s="1675">
        <v>1219</v>
      </c>
      <c r="S51" s="1676">
        <v>7.8</v>
      </c>
      <c r="T51" s="1675">
        <v>1362</v>
      </c>
      <c r="U51" s="1676">
        <v>8.5</v>
      </c>
      <c r="V51" s="1675">
        <v>1342</v>
      </c>
      <c r="W51" s="1676">
        <v>8.4</v>
      </c>
      <c r="X51" s="1676" t="s">
        <v>704</v>
      </c>
      <c r="Y51" s="1676" t="s">
        <v>667</v>
      </c>
      <c r="Z51" s="1676" t="s">
        <v>704</v>
      </c>
      <c r="AA51" s="1676" t="s">
        <v>705</v>
      </c>
      <c r="AB51" s="1677" t="s">
        <v>585</v>
      </c>
    </row>
    <row r="52" ht="41" customHeight="1" spans="1:28">
      <c r="A52" s="1679"/>
      <c r="B52" s="1680"/>
      <c r="C52" s="1682" t="s">
        <v>729</v>
      </c>
      <c r="D52" s="1675">
        <v>1220</v>
      </c>
      <c r="E52" s="1676">
        <v>7.8</v>
      </c>
      <c r="F52" s="1675">
        <v>1200</v>
      </c>
      <c r="G52" s="1676">
        <v>7.7</v>
      </c>
      <c r="H52" s="1675">
        <v>1223</v>
      </c>
      <c r="I52" s="1676">
        <v>7.8</v>
      </c>
      <c r="J52" s="1675">
        <v>1203</v>
      </c>
      <c r="K52" s="1676">
        <v>7.7</v>
      </c>
      <c r="L52" s="1675">
        <v>1262</v>
      </c>
      <c r="M52" s="1676">
        <v>8</v>
      </c>
      <c r="N52" s="1675">
        <v>1242</v>
      </c>
      <c r="O52" s="1676">
        <v>7.9</v>
      </c>
      <c r="P52" s="1675">
        <v>1239</v>
      </c>
      <c r="Q52" s="1676">
        <v>7.9</v>
      </c>
      <c r="R52" s="1675">
        <v>1219</v>
      </c>
      <c r="S52" s="1676">
        <v>7.8</v>
      </c>
      <c r="T52" s="1675">
        <v>1362</v>
      </c>
      <c r="U52" s="1676">
        <v>8.5</v>
      </c>
      <c r="V52" s="1675">
        <v>1342</v>
      </c>
      <c r="W52" s="1676">
        <v>8.4</v>
      </c>
      <c r="X52" s="1676" t="s">
        <v>704</v>
      </c>
      <c r="Y52" s="1676" t="s">
        <v>667</v>
      </c>
      <c r="Z52" s="1676" t="s">
        <v>704</v>
      </c>
      <c r="AA52" s="1676" t="s">
        <v>705</v>
      </c>
      <c r="AB52" s="1677" t="s">
        <v>585</v>
      </c>
    </row>
    <row r="53" ht="41" customHeight="1" spans="1:28">
      <c r="A53" s="1679"/>
      <c r="B53" s="1680"/>
      <c r="C53" s="1674" t="s">
        <v>660</v>
      </c>
      <c r="D53" s="1675">
        <v>1900</v>
      </c>
      <c r="E53" s="1676">
        <v>10.8</v>
      </c>
      <c r="F53" s="1675">
        <v>1880</v>
      </c>
      <c r="G53" s="1676">
        <v>10.7</v>
      </c>
      <c r="H53" s="1675">
        <v>1903</v>
      </c>
      <c r="I53" s="1676">
        <v>10.8</v>
      </c>
      <c r="J53" s="1675">
        <v>1883</v>
      </c>
      <c r="K53" s="1676">
        <v>10.7</v>
      </c>
      <c r="L53" s="1675">
        <v>1942</v>
      </c>
      <c r="M53" s="1676">
        <v>11</v>
      </c>
      <c r="N53" s="1675">
        <v>1922</v>
      </c>
      <c r="O53" s="1676">
        <v>10.9</v>
      </c>
      <c r="P53" s="1675">
        <v>1919</v>
      </c>
      <c r="Q53" s="1676">
        <v>10.9</v>
      </c>
      <c r="R53" s="1675">
        <v>1899</v>
      </c>
      <c r="S53" s="1676">
        <v>10.8</v>
      </c>
      <c r="T53" s="1675">
        <v>2042</v>
      </c>
      <c r="U53" s="1676">
        <v>11.5</v>
      </c>
      <c r="V53" s="1675">
        <v>2022</v>
      </c>
      <c r="W53" s="1676">
        <v>11.4</v>
      </c>
      <c r="X53" s="1676" t="s">
        <v>713</v>
      </c>
      <c r="Y53" s="1676" t="s">
        <v>587</v>
      </c>
      <c r="Z53" s="1676" t="s">
        <v>713</v>
      </c>
      <c r="AA53" s="1676" t="s">
        <v>714</v>
      </c>
      <c r="AB53" s="1677" t="s">
        <v>580</v>
      </c>
    </row>
    <row r="54" ht="41" customHeight="1" spans="1:28">
      <c r="A54" s="1679"/>
      <c r="B54" s="1680"/>
      <c r="C54" s="1674" t="s">
        <v>678</v>
      </c>
      <c r="D54" s="1675">
        <v>1832</v>
      </c>
      <c r="E54" s="1676">
        <v>10.5</v>
      </c>
      <c r="F54" s="1675">
        <v>1812</v>
      </c>
      <c r="G54" s="1676">
        <v>10.4</v>
      </c>
      <c r="H54" s="1675">
        <v>1835</v>
      </c>
      <c r="I54" s="1676">
        <v>10.5</v>
      </c>
      <c r="J54" s="1675">
        <v>1815</v>
      </c>
      <c r="K54" s="1676">
        <v>10.4</v>
      </c>
      <c r="L54" s="1675">
        <v>1874</v>
      </c>
      <c r="M54" s="1676">
        <v>10.7</v>
      </c>
      <c r="N54" s="1675">
        <v>1854</v>
      </c>
      <c r="O54" s="1676">
        <v>10.6</v>
      </c>
      <c r="P54" s="1675">
        <v>1851</v>
      </c>
      <c r="Q54" s="1676">
        <v>10.6</v>
      </c>
      <c r="R54" s="1675">
        <v>1831</v>
      </c>
      <c r="S54" s="1676">
        <v>10.5</v>
      </c>
      <c r="T54" s="1675">
        <v>1974</v>
      </c>
      <c r="U54" s="1676">
        <v>11.2</v>
      </c>
      <c r="V54" s="1675">
        <v>1954</v>
      </c>
      <c r="W54" s="1676">
        <v>11.1</v>
      </c>
      <c r="X54" s="1676" t="s">
        <v>713</v>
      </c>
      <c r="Y54" s="1676" t="s">
        <v>587</v>
      </c>
      <c r="Z54" s="1676" t="s">
        <v>713</v>
      </c>
      <c r="AA54" s="1676" t="s">
        <v>714</v>
      </c>
      <c r="AB54" s="1677" t="s">
        <v>580</v>
      </c>
    </row>
    <row r="55" ht="41" customHeight="1" spans="1:28">
      <c r="A55" s="1679"/>
      <c r="B55" s="1680"/>
      <c r="C55" s="1674" t="s">
        <v>730</v>
      </c>
      <c r="D55" s="1675">
        <v>1220</v>
      </c>
      <c r="E55" s="1676">
        <v>7.8</v>
      </c>
      <c r="F55" s="1675">
        <v>1200</v>
      </c>
      <c r="G55" s="1676">
        <v>7.7</v>
      </c>
      <c r="H55" s="1675">
        <v>1223</v>
      </c>
      <c r="I55" s="1676">
        <v>7.8</v>
      </c>
      <c r="J55" s="1675">
        <v>1203</v>
      </c>
      <c r="K55" s="1676">
        <v>7.7</v>
      </c>
      <c r="L55" s="1675">
        <v>1262</v>
      </c>
      <c r="M55" s="1676">
        <v>8</v>
      </c>
      <c r="N55" s="1675">
        <v>1242</v>
      </c>
      <c r="O55" s="1676">
        <v>7.9</v>
      </c>
      <c r="P55" s="1675">
        <v>1239</v>
      </c>
      <c r="Q55" s="1676">
        <v>7.9</v>
      </c>
      <c r="R55" s="1675">
        <v>1219</v>
      </c>
      <c r="S55" s="1676">
        <v>7.8</v>
      </c>
      <c r="T55" s="1675">
        <v>1362</v>
      </c>
      <c r="U55" s="1676">
        <v>8.5</v>
      </c>
      <c r="V55" s="1675">
        <v>1342</v>
      </c>
      <c r="W55" s="1676">
        <v>8.4</v>
      </c>
      <c r="X55" s="1676" t="s">
        <v>713</v>
      </c>
      <c r="Y55" s="1676" t="s">
        <v>587</v>
      </c>
      <c r="Z55" s="1676" t="s">
        <v>713</v>
      </c>
      <c r="AA55" s="1676" t="s">
        <v>714</v>
      </c>
      <c r="AB55" s="1677" t="s">
        <v>580</v>
      </c>
    </row>
    <row r="56" ht="41" customHeight="1" spans="1:28">
      <c r="A56" s="1679"/>
      <c r="B56" s="1680"/>
      <c r="C56" s="1674" t="s">
        <v>668</v>
      </c>
      <c r="D56" s="1675">
        <v>1424</v>
      </c>
      <c r="E56" s="1676">
        <v>8.7</v>
      </c>
      <c r="F56" s="1675">
        <v>1404</v>
      </c>
      <c r="G56" s="1676">
        <v>8.6</v>
      </c>
      <c r="H56" s="1675">
        <v>1427</v>
      </c>
      <c r="I56" s="1676">
        <v>8.7</v>
      </c>
      <c r="J56" s="1675">
        <v>1407</v>
      </c>
      <c r="K56" s="1676">
        <v>8.6</v>
      </c>
      <c r="L56" s="1675">
        <v>1466</v>
      </c>
      <c r="M56" s="1676">
        <v>8.9</v>
      </c>
      <c r="N56" s="1675">
        <v>1446</v>
      </c>
      <c r="O56" s="1676">
        <v>8.8</v>
      </c>
      <c r="P56" s="1675">
        <v>1443</v>
      </c>
      <c r="Q56" s="1676">
        <v>8.8</v>
      </c>
      <c r="R56" s="1675">
        <v>1423</v>
      </c>
      <c r="S56" s="1676">
        <v>8.7</v>
      </c>
      <c r="T56" s="1675">
        <v>1566</v>
      </c>
      <c r="U56" s="1676">
        <v>9.4</v>
      </c>
      <c r="V56" s="1675">
        <v>1546</v>
      </c>
      <c r="W56" s="1676">
        <v>9.3</v>
      </c>
      <c r="X56" s="1676" t="s">
        <v>704</v>
      </c>
      <c r="Y56" s="1676" t="s">
        <v>667</v>
      </c>
      <c r="Z56" s="1676" t="s">
        <v>704</v>
      </c>
      <c r="AA56" s="1676" t="s">
        <v>705</v>
      </c>
      <c r="AB56" s="1677" t="s">
        <v>585</v>
      </c>
    </row>
    <row r="57" ht="41" customHeight="1" spans="1:28">
      <c r="A57" s="1679"/>
      <c r="B57" s="1680"/>
      <c r="C57" s="1674" t="s">
        <v>598</v>
      </c>
      <c r="D57" s="1675">
        <v>1560</v>
      </c>
      <c r="E57" s="1676">
        <v>9.3</v>
      </c>
      <c r="F57" s="1675">
        <v>1540</v>
      </c>
      <c r="G57" s="1676">
        <v>9.2</v>
      </c>
      <c r="H57" s="1675">
        <v>1563</v>
      </c>
      <c r="I57" s="1676">
        <v>9.3</v>
      </c>
      <c r="J57" s="1675">
        <v>1543</v>
      </c>
      <c r="K57" s="1676">
        <v>9.2</v>
      </c>
      <c r="L57" s="1675">
        <v>1602</v>
      </c>
      <c r="M57" s="1676">
        <v>9.5</v>
      </c>
      <c r="N57" s="1675">
        <v>1582</v>
      </c>
      <c r="O57" s="1676">
        <v>9.4</v>
      </c>
      <c r="P57" s="1675">
        <v>1579</v>
      </c>
      <c r="Q57" s="1676">
        <v>9.4</v>
      </c>
      <c r="R57" s="1675">
        <v>1559</v>
      </c>
      <c r="S57" s="1676">
        <v>9.3</v>
      </c>
      <c r="T57" s="1675">
        <v>1702</v>
      </c>
      <c r="U57" s="1676">
        <v>10</v>
      </c>
      <c r="V57" s="1675">
        <v>1682</v>
      </c>
      <c r="W57" s="1676">
        <v>9.9</v>
      </c>
      <c r="X57" s="1676" t="s">
        <v>704</v>
      </c>
      <c r="Y57" s="1676" t="s">
        <v>667</v>
      </c>
      <c r="Z57" s="1676" t="s">
        <v>704</v>
      </c>
      <c r="AA57" s="1676" t="s">
        <v>705</v>
      </c>
      <c r="AB57" s="1677" t="s">
        <v>585</v>
      </c>
    </row>
    <row r="58" ht="41" customHeight="1" spans="1:28">
      <c r="A58" s="1679"/>
      <c r="B58" s="1680"/>
      <c r="C58" s="1674" t="s">
        <v>600</v>
      </c>
      <c r="D58" s="1675">
        <v>1560</v>
      </c>
      <c r="E58" s="1676">
        <v>9.3</v>
      </c>
      <c r="F58" s="1675">
        <v>1540</v>
      </c>
      <c r="G58" s="1676">
        <v>9.2</v>
      </c>
      <c r="H58" s="1675">
        <v>1563</v>
      </c>
      <c r="I58" s="1676">
        <v>9.3</v>
      </c>
      <c r="J58" s="1675">
        <v>1543</v>
      </c>
      <c r="K58" s="1676">
        <v>9.2</v>
      </c>
      <c r="L58" s="1675">
        <v>1602</v>
      </c>
      <c r="M58" s="1676">
        <v>9.5</v>
      </c>
      <c r="N58" s="1675">
        <v>1582</v>
      </c>
      <c r="O58" s="1676">
        <v>9.4</v>
      </c>
      <c r="P58" s="1675">
        <v>1579</v>
      </c>
      <c r="Q58" s="1676">
        <v>9.4</v>
      </c>
      <c r="R58" s="1675">
        <v>1559</v>
      </c>
      <c r="S58" s="1676">
        <v>9.3</v>
      </c>
      <c r="T58" s="1675">
        <v>1702</v>
      </c>
      <c r="U58" s="1676">
        <v>10</v>
      </c>
      <c r="V58" s="1675">
        <v>1682</v>
      </c>
      <c r="W58" s="1676">
        <v>9.9</v>
      </c>
      <c r="X58" s="1676" t="s">
        <v>704</v>
      </c>
      <c r="Y58" s="1676" t="s">
        <v>667</v>
      </c>
      <c r="Z58" s="1676" t="s">
        <v>704</v>
      </c>
      <c r="AA58" s="1676" t="s">
        <v>705</v>
      </c>
      <c r="AB58" s="1677" t="s">
        <v>585</v>
      </c>
    </row>
    <row r="59" ht="41" customHeight="1" spans="1:28">
      <c r="A59" s="1679"/>
      <c r="B59" s="1680"/>
      <c r="C59" s="1674" t="s">
        <v>670</v>
      </c>
      <c r="D59" s="1675">
        <v>1424</v>
      </c>
      <c r="E59" s="1676">
        <v>8.7</v>
      </c>
      <c r="F59" s="1675">
        <v>1404</v>
      </c>
      <c r="G59" s="1676">
        <v>8.6</v>
      </c>
      <c r="H59" s="1675">
        <v>1427</v>
      </c>
      <c r="I59" s="1676">
        <v>8.7</v>
      </c>
      <c r="J59" s="1675">
        <v>1407</v>
      </c>
      <c r="K59" s="1676">
        <v>8.6</v>
      </c>
      <c r="L59" s="1675">
        <v>1466</v>
      </c>
      <c r="M59" s="1676">
        <v>8.9</v>
      </c>
      <c r="N59" s="1675">
        <v>1446</v>
      </c>
      <c r="O59" s="1676">
        <v>8.8</v>
      </c>
      <c r="P59" s="1675">
        <v>1443</v>
      </c>
      <c r="Q59" s="1676">
        <v>8.8</v>
      </c>
      <c r="R59" s="1675">
        <v>1423</v>
      </c>
      <c r="S59" s="1676">
        <v>8.7</v>
      </c>
      <c r="T59" s="1675">
        <v>1566</v>
      </c>
      <c r="U59" s="1676">
        <v>9.4</v>
      </c>
      <c r="V59" s="1675">
        <v>1546</v>
      </c>
      <c r="W59" s="1676">
        <v>9.3</v>
      </c>
      <c r="X59" s="1676" t="s">
        <v>704</v>
      </c>
      <c r="Y59" s="1676" t="s">
        <v>667</v>
      </c>
      <c r="Z59" s="1676" t="s">
        <v>704</v>
      </c>
      <c r="AA59" s="1676" t="s">
        <v>705</v>
      </c>
      <c r="AB59" s="1677" t="s">
        <v>585</v>
      </c>
    </row>
    <row r="60" ht="41" customHeight="1" spans="1:28">
      <c r="A60" s="1679"/>
      <c r="B60" s="1680"/>
      <c r="C60" s="1674" t="s">
        <v>514</v>
      </c>
      <c r="D60" s="1675">
        <v>1390</v>
      </c>
      <c r="E60" s="1676">
        <v>8.5</v>
      </c>
      <c r="F60" s="1675">
        <v>1370</v>
      </c>
      <c r="G60" s="1676">
        <v>8.4</v>
      </c>
      <c r="H60" s="1675">
        <v>1393</v>
      </c>
      <c r="I60" s="1676">
        <v>8.5</v>
      </c>
      <c r="J60" s="1675">
        <v>1373</v>
      </c>
      <c r="K60" s="1676">
        <v>8.4</v>
      </c>
      <c r="L60" s="1675">
        <v>1432</v>
      </c>
      <c r="M60" s="1676">
        <v>8.7</v>
      </c>
      <c r="N60" s="1675">
        <v>1412</v>
      </c>
      <c r="O60" s="1676">
        <v>8.6</v>
      </c>
      <c r="P60" s="1675">
        <v>1409</v>
      </c>
      <c r="Q60" s="1676">
        <v>8.6</v>
      </c>
      <c r="R60" s="1675">
        <v>1389</v>
      </c>
      <c r="S60" s="1676">
        <v>8.5</v>
      </c>
      <c r="T60" s="1675">
        <v>1532</v>
      </c>
      <c r="U60" s="1676">
        <v>9.2</v>
      </c>
      <c r="V60" s="1675">
        <v>1512</v>
      </c>
      <c r="W60" s="1676">
        <v>9.1</v>
      </c>
      <c r="X60" s="1676" t="s">
        <v>713</v>
      </c>
      <c r="Y60" s="1676" t="s">
        <v>587</v>
      </c>
      <c r="Z60" s="1676" t="s">
        <v>713</v>
      </c>
      <c r="AA60" s="1676" t="s">
        <v>714</v>
      </c>
      <c r="AB60" s="1677" t="s">
        <v>580</v>
      </c>
    </row>
    <row r="61" ht="41" customHeight="1" spans="1:28">
      <c r="A61" s="1679"/>
      <c r="B61" s="1680"/>
      <c r="C61" s="1674" t="s">
        <v>663</v>
      </c>
      <c r="D61" s="1675">
        <v>1662</v>
      </c>
      <c r="E61" s="1676">
        <v>9.7</v>
      </c>
      <c r="F61" s="1675">
        <v>1642</v>
      </c>
      <c r="G61" s="1676">
        <v>9.6</v>
      </c>
      <c r="H61" s="1675">
        <v>1665</v>
      </c>
      <c r="I61" s="1676">
        <v>9.7</v>
      </c>
      <c r="J61" s="1675">
        <v>1645</v>
      </c>
      <c r="K61" s="1676">
        <v>9.6</v>
      </c>
      <c r="L61" s="1675">
        <v>1704</v>
      </c>
      <c r="M61" s="1676">
        <v>10</v>
      </c>
      <c r="N61" s="1675">
        <v>1684</v>
      </c>
      <c r="O61" s="1676">
        <v>9.9</v>
      </c>
      <c r="P61" s="1675">
        <v>1681</v>
      </c>
      <c r="Q61" s="1676">
        <v>9.8</v>
      </c>
      <c r="R61" s="1675">
        <v>1661</v>
      </c>
      <c r="S61" s="1676">
        <v>9.7</v>
      </c>
      <c r="T61" s="1675">
        <v>1804</v>
      </c>
      <c r="U61" s="1676">
        <v>10.5</v>
      </c>
      <c r="V61" s="1675">
        <v>1784</v>
      </c>
      <c r="W61" s="1676">
        <v>10.4</v>
      </c>
      <c r="X61" s="1676" t="s">
        <v>731</v>
      </c>
      <c r="Y61" s="1676" t="s">
        <v>533</v>
      </c>
      <c r="Z61" s="1676" t="s">
        <v>731</v>
      </c>
      <c r="AA61" s="1676" t="s">
        <v>534</v>
      </c>
      <c r="AB61" s="1677" t="s">
        <v>535</v>
      </c>
    </row>
    <row r="62" ht="41" customHeight="1" spans="1:28">
      <c r="A62" s="1679"/>
      <c r="B62" s="1680"/>
      <c r="C62" s="1674" t="s">
        <v>669</v>
      </c>
      <c r="D62" s="1675">
        <v>1424</v>
      </c>
      <c r="E62" s="1676">
        <v>8.7</v>
      </c>
      <c r="F62" s="1675">
        <v>1404</v>
      </c>
      <c r="G62" s="1676">
        <v>8.6</v>
      </c>
      <c r="H62" s="1675">
        <v>1427</v>
      </c>
      <c r="I62" s="1676">
        <v>8.7</v>
      </c>
      <c r="J62" s="1675">
        <v>1407</v>
      </c>
      <c r="K62" s="1676">
        <v>8.6</v>
      </c>
      <c r="L62" s="1675">
        <v>1466</v>
      </c>
      <c r="M62" s="1676">
        <v>8.9</v>
      </c>
      <c r="N62" s="1675">
        <v>1446</v>
      </c>
      <c r="O62" s="1676">
        <v>8.8</v>
      </c>
      <c r="P62" s="1675">
        <v>1443</v>
      </c>
      <c r="Q62" s="1676">
        <v>8.8</v>
      </c>
      <c r="R62" s="1675">
        <v>1423</v>
      </c>
      <c r="S62" s="1676">
        <v>8.7</v>
      </c>
      <c r="T62" s="1675">
        <v>1566</v>
      </c>
      <c r="U62" s="1676">
        <v>9.4</v>
      </c>
      <c r="V62" s="1675">
        <v>1546</v>
      </c>
      <c r="W62" s="1676">
        <v>9.3</v>
      </c>
      <c r="X62" s="1676" t="s">
        <v>712</v>
      </c>
      <c r="Y62" s="1676" t="s">
        <v>537</v>
      </c>
      <c r="Z62" s="1676" t="s">
        <v>712</v>
      </c>
      <c r="AA62" s="1676" t="s">
        <v>538</v>
      </c>
      <c r="AB62" s="1677" t="s">
        <v>539</v>
      </c>
    </row>
    <row r="63" ht="41" customHeight="1" spans="1:28">
      <c r="A63" s="1679"/>
      <c r="B63" s="1680"/>
      <c r="C63" s="1682" t="s">
        <v>664</v>
      </c>
      <c r="D63" s="1675">
        <v>1424</v>
      </c>
      <c r="E63" s="1676">
        <v>8.7</v>
      </c>
      <c r="F63" s="1675">
        <v>1404</v>
      </c>
      <c r="G63" s="1676">
        <v>8.6</v>
      </c>
      <c r="H63" s="1675">
        <v>1427</v>
      </c>
      <c r="I63" s="1676">
        <v>8.7</v>
      </c>
      <c r="J63" s="1675">
        <v>1407</v>
      </c>
      <c r="K63" s="1676">
        <v>8.6</v>
      </c>
      <c r="L63" s="1675">
        <v>1466</v>
      </c>
      <c r="M63" s="1676">
        <v>8.9</v>
      </c>
      <c r="N63" s="1675">
        <v>1446</v>
      </c>
      <c r="O63" s="1676">
        <v>8.8</v>
      </c>
      <c r="P63" s="1675">
        <v>1443</v>
      </c>
      <c r="Q63" s="1676">
        <v>8.8</v>
      </c>
      <c r="R63" s="1675">
        <v>1423</v>
      </c>
      <c r="S63" s="1676">
        <v>8.7</v>
      </c>
      <c r="T63" s="1675">
        <v>1566</v>
      </c>
      <c r="U63" s="1676">
        <v>9.4</v>
      </c>
      <c r="V63" s="1675">
        <v>1546</v>
      </c>
      <c r="W63" s="1676">
        <v>9.3</v>
      </c>
      <c r="X63" s="1676" t="s">
        <v>712</v>
      </c>
      <c r="Y63" s="1676" t="s">
        <v>537</v>
      </c>
      <c r="Z63" s="1676" t="s">
        <v>712</v>
      </c>
      <c r="AA63" s="1676" t="s">
        <v>538</v>
      </c>
      <c r="AB63" s="1677" t="s">
        <v>539</v>
      </c>
    </row>
    <row r="64" ht="41" customHeight="1" spans="1:28">
      <c r="A64" s="1679"/>
      <c r="B64" s="1680"/>
      <c r="C64" s="1674" t="s">
        <v>608</v>
      </c>
      <c r="D64" s="1675">
        <v>1560</v>
      </c>
      <c r="E64" s="1676">
        <v>9.3</v>
      </c>
      <c r="F64" s="1675">
        <v>1540</v>
      </c>
      <c r="G64" s="1676">
        <v>9.2</v>
      </c>
      <c r="H64" s="1675">
        <v>1563</v>
      </c>
      <c r="I64" s="1676">
        <v>9.3</v>
      </c>
      <c r="J64" s="1675">
        <v>1543</v>
      </c>
      <c r="K64" s="1676">
        <v>9.2</v>
      </c>
      <c r="L64" s="1675">
        <v>1602</v>
      </c>
      <c r="M64" s="1676">
        <v>9.5</v>
      </c>
      <c r="N64" s="1675">
        <v>1582</v>
      </c>
      <c r="O64" s="1676">
        <v>9.4</v>
      </c>
      <c r="P64" s="1675">
        <v>1579</v>
      </c>
      <c r="Q64" s="1676">
        <v>9.4</v>
      </c>
      <c r="R64" s="1675">
        <v>1559</v>
      </c>
      <c r="S64" s="1676">
        <v>9.3</v>
      </c>
      <c r="T64" s="1675">
        <v>1702</v>
      </c>
      <c r="U64" s="1676">
        <v>10</v>
      </c>
      <c r="V64" s="1675">
        <v>1682</v>
      </c>
      <c r="W64" s="1676">
        <v>9.9</v>
      </c>
      <c r="X64" s="1676" t="s">
        <v>712</v>
      </c>
      <c r="Y64" s="1676" t="s">
        <v>537</v>
      </c>
      <c r="Z64" s="1676" t="s">
        <v>712</v>
      </c>
      <c r="AA64" s="1676" t="s">
        <v>538</v>
      </c>
      <c r="AB64" s="1677" t="s">
        <v>539</v>
      </c>
    </row>
    <row r="65" ht="41" customHeight="1" spans="1:31">
      <c r="A65" s="1679"/>
      <c r="B65" s="1680"/>
      <c r="C65" s="1674" t="s">
        <v>605</v>
      </c>
      <c r="D65" s="1675">
        <v>1628</v>
      </c>
      <c r="E65" s="1676">
        <v>9.6</v>
      </c>
      <c r="F65" s="1675">
        <v>1608</v>
      </c>
      <c r="G65" s="1676">
        <v>9.5</v>
      </c>
      <c r="H65" s="1675">
        <v>1631</v>
      </c>
      <c r="I65" s="1676">
        <v>9.6</v>
      </c>
      <c r="J65" s="1675">
        <v>1611</v>
      </c>
      <c r="K65" s="1676">
        <v>9.5</v>
      </c>
      <c r="L65" s="1675">
        <v>1670</v>
      </c>
      <c r="M65" s="1676">
        <v>9.8</v>
      </c>
      <c r="N65" s="1675">
        <v>1650</v>
      </c>
      <c r="O65" s="1676">
        <v>9.7</v>
      </c>
      <c r="P65" s="1675">
        <v>1647</v>
      </c>
      <c r="Q65" s="1676">
        <v>9.7</v>
      </c>
      <c r="R65" s="1675">
        <v>1627</v>
      </c>
      <c r="S65" s="1676">
        <v>9.6</v>
      </c>
      <c r="T65" s="1675">
        <v>1770</v>
      </c>
      <c r="U65" s="1676">
        <v>10.3</v>
      </c>
      <c r="V65" s="1675">
        <v>1750</v>
      </c>
      <c r="W65" s="1676">
        <v>10.2</v>
      </c>
      <c r="X65" s="1676" t="s">
        <v>712</v>
      </c>
      <c r="Y65" s="1676" t="s">
        <v>537</v>
      </c>
      <c r="Z65" s="1676" t="s">
        <v>712</v>
      </c>
      <c r="AA65" s="1676" t="s">
        <v>538</v>
      </c>
      <c r="AB65" s="1677" t="s">
        <v>539</v>
      </c>
      <c r="AD65" s="1343"/>
      <c r="AE65" s="1343"/>
    </row>
    <row r="66" ht="41" customHeight="1" spans="1:31">
      <c r="A66" s="1679"/>
      <c r="B66" s="1680"/>
      <c r="C66" s="1674" t="s">
        <v>673</v>
      </c>
      <c r="D66" s="1675">
        <v>1424</v>
      </c>
      <c r="E66" s="1676">
        <v>8.7</v>
      </c>
      <c r="F66" s="1675">
        <v>1404</v>
      </c>
      <c r="G66" s="1676">
        <v>8.6</v>
      </c>
      <c r="H66" s="1675">
        <v>1427</v>
      </c>
      <c r="I66" s="1676">
        <v>8.7</v>
      </c>
      <c r="J66" s="1675">
        <v>1407</v>
      </c>
      <c r="K66" s="1676">
        <v>8.6</v>
      </c>
      <c r="L66" s="1675">
        <v>1466</v>
      </c>
      <c r="M66" s="1676">
        <v>8.9</v>
      </c>
      <c r="N66" s="1675">
        <v>1446</v>
      </c>
      <c r="O66" s="1676">
        <v>8.8</v>
      </c>
      <c r="P66" s="1675">
        <v>1443</v>
      </c>
      <c r="Q66" s="1676">
        <v>8.8</v>
      </c>
      <c r="R66" s="1675">
        <v>1423</v>
      </c>
      <c r="S66" s="1676">
        <v>8.7</v>
      </c>
      <c r="T66" s="1675">
        <v>1566</v>
      </c>
      <c r="U66" s="1676">
        <v>9.4</v>
      </c>
      <c r="V66" s="1675">
        <v>1546</v>
      </c>
      <c r="W66" s="1676">
        <v>9.3</v>
      </c>
      <c r="X66" s="1676" t="s">
        <v>712</v>
      </c>
      <c r="Y66" s="1676" t="s">
        <v>537</v>
      </c>
      <c r="Z66" s="1676" t="s">
        <v>712</v>
      </c>
      <c r="AA66" s="1676" t="s">
        <v>538</v>
      </c>
      <c r="AB66" s="1677" t="s">
        <v>539</v>
      </c>
      <c r="AD66" s="1343"/>
      <c r="AE66" s="1343"/>
    </row>
    <row r="67" ht="41" customHeight="1" spans="1:31">
      <c r="A67" s="1679"/>
      <c r="B67" s="1680"/>
      <c r="C67" s="1674" t="s">
        <v>671</v>
      </c>
      <c r="D67" s="1675">
        <v>1526</v>
      </c>
      <c r="E67" s="1676">
        <v>9.1</v>
      </c>
      <c r="F67" s="1675">
        <v>1506</v>
      </c>
      <c r="G67" s="1676">
        <v>9</v>
      </c>
      <c r="H67" s="1675">
        <v>1529</v>
      </c>
      <c r="I67" s="1676">
        <v>9.1</v>
      </c>
      <c r="J67" s="1675">
        <v>1509</v>
      </c>
      <c r="K67" s="1676">
        <v>9</v>
      </c>
      <c r="L67" s="1675">
        <v>1568</v>
      </c>
      <c r="M67" s="1676">
        <v>9.3</v>
      </c>
      <c r="N67" s="1675">
        <v>1548</v>
      </c>
      <c r="O67" s="1676">
        <v>9.2</v>
      </c>
      <c r="P67" s="1675">
        <v>1545</v>
      </c>
      <c r="Q67" s="1676">
        <v>9.2</v>
      </c>
      <c r="R67" s="1675">
        <v>1525</v>
      </c>
      <c r="S67" s="1676">
        <v>9.1</v>
      </c>
      <c r="T67" s="1675">
        <v>1668</v>
      </c>
      <c r="U67" s="1676">
        <v>9.8</v>
      </c>
      <c r="V67" s="1675">
        <v>1648</v>
      </c>
      <c r="W67" s="1676">
        <v>9.7</v>
      </c>
      <c r="X67" s="1676" t="s">
        <v>713</v>
      </c>
      <c r="Y67" s="1676" t="s">
        <v>587</v>
      </c>
      <c r="Z67" s="1676" t="s">
        <v>713</v>
      </c>
      <c r="AA67" s="1676" t="s">
        <v>714</v>
      </c>
      <c r="AB67" s="1677" t="s">
        <v>580</v>
      </c>
      <c r="AD67" s="1343"/>
      <c r="AE67" s="1343"/>
    </row>
    <row r="68" ht="41" customHeight="1" spans="1:31">
      <c r="A68" s="1679"/>
      <c r="B68" s="1680"/>
      <c r="C68" s="1674" t="s">
        <v>732</v>
      </c>
      <c r="D68" s="1675">
        <v>1662</v>
      </c>
      <c r="E68" s="1676">
        <v>9.7</v>
      </c>
      <c r="F68" s="1675">
        <v>1642</v>
      </c>
      <c r="G68" s="1676">
        <v>9.6</v>
      </c>
      <c r="H68" s="1675">
        <v>1665</v>
      </c>
      <c r="I68" s="1676">
        <v>9.7</v>
      </c>
      <c r="J68" s="1675">
        <v>1645</v>
      </c>
      <c r="K68" s="1676">
        <v>9.6</v>
      </c>
      <c r="L68" s="1675">
        <v>1704</v>
      </c>
      <c r="M68" s="1676">
        <v>10</v>
      </c>
      <c r="N68" s="1675">
        <v>1684</v>
      </c>
      <c r="O68" s="1676">
        <v>9.9</v>
      </c>
      <c r="P68" s="1675">
        <v>1681</v>
      </c>
      <c r="Q68" s="1676">
        <v>9.8</v>
      </c>
      <c r="R68" s="1675">
        <v>1661</v>
      </c>
      <c r="S68" s="1676">
        <v>9.7</v>
      </c>
      <c r="T68" s="1675">
        <v>1804</v>
      </c>
      <c r="U68" s="1676">
        <v>10.5</v>
      </c>
      <c r="V68" s="1675">
        <v>1784</v>
      </c>
      <c r="W68" s="1676">
        <v>10.4</v>
      </c>
      <c r="X68" s="1676" t="s">
        <v>713</v>
      </c>
      <c r="Y68" s="1676" t="s">
        <v>587</v>
      </c>
      <c r="Z68" s="1676" t="s">
        <v>713</v>
      </c>
      <c r="AA68" s="1676" t="s">
        <v>714</v>
      </c>
      <c r="AB68" s="1677" t="s">
        <v>580</v>
      </c>
      <c r="AD68" s="1343"/>
      <c r="AE68" s="1343"/>
    </row>
    <row r="69" ht="41" customHeight="1" spans="1:31">
      <c r="A69" s="1679"/>
      <c r="B69" s="1680"/>
      <c r="C69" s="1682" t="s">
        <v>733</v>
      </c>
      <c r="D69" s="1675">
        <v>1628</v>
      </c>
      <c r="E69" s="1676">
        <v>9.6</v>
      </c>
      <c r="F69" s="1675">
        <v>1608</v>
      </c>
      <c r="G69" s="1676">
        <v>9.5</v>
      </c>
      <c r="H69" s="1675">
        <v>1631</v>
      </c>
      <c r="I69" s="1676">
        <v>9.6</v>
      </c>
      <c r="J69" s="1675">
        <v>1611</v>
      </c>
      <c r="K69" s="1676">
        <v>9.5</v>
      </c>
      <c r="L69" s="1675">
        <v>1670</v>
      </c>
      <c r="M69" s="1676">
        <v>9.8</v>
      </c>
      <c r="N69" s="1675">
        <v>1650</v>
      </c>
      <c r="O69" s="1676">
        <v>9.7</v>
      </c>
      <c r="P69" s="1675">
        <v>1647</v>
      </c>
      <c r="Q69" s="1676">
        <v>9.7</v>
      </c>
      <c r="R69" s="1675">
        <v>1627</v>
      </c>
      <c r="S69" s="1676">
        <v>9.6</v>
      </c>
      <c r="T69" s="1675">
        <v>1770</v>
      </c>
      <c r="U69" s="1676">
        <v>10.3</v>
      </c>
      <c r="V69" s="1675">
        <v>1750</v>
      </c>
      <c r="W69" s="1676">
        <v>10.2</v>
      </c>
      <c r="X69" s="1676" t="s">
        <v>713</v>
      </c>
      <c r="Y69" s="1676" t="s">
        <v>587</v>
      </c>
      <c r="Z69" s="1676" t="s">
        <v>713</v>
      </c>
      <c r="AA69" s="1676" t="s">
        <v>714</v>
      </c>
      <c r="AB69" s="1677" t="s">
        <v>580</v>
      </c>
      <c r="AD69" s="1343"/>
      <c r="AE69" s="1343"/>
    </row>
    <row r="70" ht="41" customHeight="1" spans="1:31">
      <c r="A70" s="1679"/>
      <c r="B70" s="1680"/>
      <c r="C70" s="1674" t="s">
        <v>680</v>
      </c>
      <c r="D70" s="1675">
        <v>1560</v>
      </c>
      <c r="E70" s="1676">
        <v>9.3</v>
      </c>
      <c r="F70" s="1675">
        <v>1540</v>
      </c>
      <c r="G70" s="1676">
        <v>9.2</v>
      </c>
      <c r="H70" s="1675">
        <v>1563</v>
      </c>
      <c r="I70" s="1676">
        <v>9.3</v>
      </c>
      <c r="J70" s="1675">
        <v>1543</v>
      </c>
      <c r="K70" s="1676">
        <v>9.2</v>
      </c>
      <c r="L70" s="1675">
        <v>1602</v>
      </c>
      <c r="M70" s="1676">
        <v>9.5</v>
      </c>
      <c r="N70" s="1675">
        <v>1582</v>
      </c>
      <c r="O70" s="1676">
        <v>9.4</v>
      </c>
      <c r="P70" s="1675">
        <v>1579</v>
      </c>
      <c r="Q70" s="1676">
        <v>9.4</v>
      </c>
      <c r="R70" s="1675">
        <v>1559</v>
      </c>
      <c r="S70" s="1676">
        <v>9.3</v>
      </c>
      <c r="T70" s="1675">
        <v>1702</v>
      </c>
      <c r="U70" s="1676">
        <v>10</v>
      </c>
      <c r="V70" s="1675">
        <v>1682</v>
      </c>
      <c r="W70" s="1676">
        <v>9.9</v>
      </c>
      <c r="X70" s="1676" t="s">
        <v>713</v>
      </c>
      <c r="Y70" s="1676" t="s">
        <v>587</v>
      </c>
      <c r="Z70" s="1676" t="s">
        <v>713</v>
      </c>
      <c r="AA70" s="1676" t="s">
        <v>714</v>
      </c>
      <c r="AB70" s="1677" t="s">
        <v>580</v>
      </c>
      <c r="AD70" s="1343"/>
      <c r="AE70" s="1343"/>
    </row>
    <row r="71" ht="41" customHeight="1" spans="1:31">
      <c r="A71" s="1679"/>
      <c r="B71" s="1680"/>
      <c r="C71" s="1674" t="s">
        <v>607</v>
      </c>
      <c r="D71" s="1675">
        <v>1560</v>
      </c>
      <c r="E71" s="1676">
        <v>9.3</v>
      </c>
      <c r="F71" s="1675">
        <v>1540</v>
      </c>
      <c r="G71" s="1676">
        <v>9.2</v>
      </c>
      <c r="H71" s="1675">
        <v>1563</v>
      </c>
      <c r="I71" s="1676">
        <v>9.3</v>
      </c>
      <c r="J71" s="1675">
        <v>1543</v>
      </c>
      <c r="K71" s="1676">
        <v>9.2</v>
      </c>
      <c r="L71" s="1675">
        <v>1602</v>
      </c>
      <c r="M71" s="1676">
        <v>9.5</v>
      </c>
      <c r="N71" s="1675">
        <v>1582</v>
      </c>
      <c r="O71" s="1676">
        <v>9.4</v>
      </c>
      <c r="P71" s="1675">
        <v>1579</v>
      </c>
      <c r="Q71" s="1676">
        <v>9.4</v>
      </c>
      <c r="R71" s="1675">
        <v>1559</v>
      </c>
      <c r="S71" s="1676">
        <v>9.3</v>
      </c>
      <c r="T71" s="1675">
        <v>1702</v>
      </c>
      <c r="U71" s="1676">
        <v>10</v>
      </c>
      <c r="V71" s="1675">
        <v>1682</v>
      </c>
      <c r="W71" s="1676">
        <v>9.9</v>
      </c>
      <c r="X71" s="1676" t="s">
        <v>713</v>
      </c>
      <c r="Y71" s="1676" t="s">
        <v>587</v>
      </c>
      <c r="Z71" s="1676" t="s">
        <v>713</v>
      </c>
      <c r="AA71" s="1676" t="s">
        <v>714</v>
      </c>
      <c r="AB71" s="1677" t="s">
        <v>580</v>
      </c>
      <c r="AD71" s="1343"/>
      <c r="AE71" s="1343"/>
    </row>
    <row r="72" ht="41" customHeight="1" spans="1:31">
      <c r="A72" s="1679"/>
      <c r="B72" s="1680"/>
      <c r="C72" s="1674" t="s">
        <v>674</v>
      </c>
      <c r="D72" s="1675">
        <v>1764</v>
      </c>
      <c r="E72" s="1676">
        <v>10.2</v>
      </c>
      <c r="F72" s="1675">
        <v>1744</v>
      </c>
      <c r="G72" s="1676">
        <v>10.1</v>
      </c>
      <c r="H72" s="1675">
        <v>1767</v>
      </c>
      <c r="I72" s="1676">
        <v>10.2</v>
      </c>
      <c r="J72" s="1675">
        <v>1747</v>
      </c>
      <c r="K72" s="1676">
        <v>10.1</v>
      </c>
      <c r="L72" s="1675">
        <v>1806</v>
      </c>
      <c r="M72" s="1676">
        <v>10.4</v>
      </c>
      <c r="N72" s="1675">
        <v>1786</v>
      </c>
      <c r="O72" s="1676">
        <v>10.3</v>
      </c>
      <c r="P72" s="1675">
        <v>1783</v>
      </c>
      <c r="Q72" s="1676">
        <v>10.3</v>
      </c>
      <c r="R72" s="1675">
        <v>1763</v>
      </c>
      <c r="S72" s="1676">
        <v>10.2</v>
      </c>
      <c r="T72" s="1675">
        <v>1906</v>
      </c>
      <c r="U72" s="1676">
        <v>10.9</v>
      </c>
      <c r="V72" s="1675">
        <v>1886</v>
      </c>
      <c r="W72" s="1676">
        <v>10.8</v>
      </c>
      <c r="X72" s="1676" t="s">
        <v>713</v>
      </c>
      <c r="Y72" s="1676" t="s">
        <v>587</v>
      </c>
      <c r="Z72" s="1676" t="s">
        <v>713</v>
      </c>
      <c r="AA72" s="1676" t="s">
        <v>714</v>
      </c>
      <c r="AB72" s="1677" t="s">
        <v>580</v>
      </c>
      <c r="AD72" s="1343"/>
      <c r="AE72" s="1343"/>
    </row>
    <row r="73" ht="41" customHeight="1" spans="1:31">
      <c r="A73" s="1679"/>
      <c r="B73" s="1680"/>
      <c r="C73" s="1674" t="s">
        <v>565</v>
      </c>
      <c r="D73" s="1675">
        <v>1832</v>
      </c>
      <c r="E73" s="1676">
        <v>10.5</v>
      </c>
      <c r="F73" s="1675">
        <v>1812</v>
      </c>
      <c r="G73" s="1676">
        <v>10.4</v>
      </c>
      <c r="H73" s="1675">
        <v>1835</v>
      </c>
      <c r="I73" s="1676">
        <v>10.5</v>
      </c>
      <c r="J73" s="1675">
        <v>1815</v>
      </c>
      <c r="K73" s="1676">
        <v>10.4</v>
      </c>
      <c r="L73" s="1675">
        <v>1874</v>
      </c>
      <c r="M73" s="1676">
        <v>10.7</v>
      </c>
      <c r="N73" s="1675">
        <v>1854</v>
      </c>
      <c r="O73" s="1676">
        <v>10.6</v>
      </c>
      <c r="P73" s="1675">
        <v>1851</v>
      </c>
      <c r="Q73" s="1676">
        <v>10.6</v>
      </c>
      <c r="R73" s="1675">
        <v>1831</v>
      </c>
      <c r="S73" s="1676">
        <v>10.5</v>
      </c>
      <c r="T73" s="1675">
        <v>1974</v>
      </c>
      <c r="U73" s="1676">
        <v>11.2</v>
      </c>
      <c r="V73" s="1675">
        <v>1954</v>
      </c>
      <c r="W73" s="1676">
        <v>11.1</v>
      </c>
      <c r="X73" s="1676" t="s">
        <v>734</v>
      </c>
      <c r="Y73" s="1676" t="s">
        <v>577</v>
      </c>
      <c r="Z73" s="1676" t="s">
        <v>734</v>
      </c>
      <c r="AA73" s="1676" t="s">
        <v>735</v>
      </c>
      <c r="AB73" s="1677" t="s">
        <v>599</v>
      </c>
      <c r="AD73" s="1343"/>
      <c r="AE73" s="1343"/>
    </row>
    <row r="74" ht="41" customHeight="1" spans="1:31">
      <c r="A74" s="1679"/>
      <c r="B74" s="1680"/>
      <c r="C74" s="1674" t="s">
        <v>616</v>
      </c>
      <c r="D74" s="1675">
        <v>1866</v>
      </c>
      <c r="E74" s="1676">
        <v>10.6</v>
      </c>
      <c r="F74" s="1675">
        <v>1846</v>
      </c>
      <c r="G74" s="1676">
        <v>10.5</v>
      </c>
      <c r="H74" s="1675">
        <v>1869</v>
      </c>
      <c r="I74" s="1676">
        <v>10.6</v>
      </c>
      <c r="J74" s="1675">
        <v>1849</v>
      </c>
      <c r="K74" s="1676">
        <v>10.5</v>
      </c>
      <c r="L74" s="1675">
        <v>1908</v>
      </c>
      <c r="M74" s="1676">
        <v>10.9</v>
      </c>
      <c r="N74" s="1675">
        <v>1888</v>
      </c>
      <c r="O74" s="1676">
        <v>10.8</v>
      </c>
      <c r="P74" s="1675">
        <v>1885</v>
      </c>
      <c r="Q74" s="1676">
        <v>10.7</v>
      </c>
      <c r="R74" s="1675">
        <v>1865</v>
      </c>
      <c r="S74" s="1676">
        <v>10.6</v>
      </c>
      <c r="T74" s="1675">
        <v>2008</v>
      </c>
      <c r="U74" s="1676">
        <v>11.4</v>
      </c>
      <c r="V74" s="1675">
        <v>1988</v>
      </c>
      <c r="W74" s="1676">
        <v>11.3</v>
      </c>
      <c r="X74" s="1676" t="s">
        <v>713</v>
      </c>
      <c r="Y74" s="1676" t="s">
        <v>587</v>
      </c>
      <c r="Z74" s="1676" t="s">
        <v>713</v>
      </c>
      <c r="AA74" s="1676" t="s">
        <v>714</v>
      </c>
      <c r="AB74" s="1677" t="s">
        <v>580</v>
      </c>
      <c r="AD74" s="1343"/>
      <c r="AE74" s="1343"/>
    </row>
    <row r="75" ht="41" customHeight="1" spans="1:31">
      <c r="A75" s="1679"/>
      <c r="B75" s="1680"/>
      <c r="C75" s="1674" t="s">
        <v>681</v>
      </c>
      <c r="D75" s="1675">
        <v>1866</v>
      </c>
      <c r="E75" s="1676">
        <v>10.6</v>
      </c>
      <c r="F75" s="1675">
        <v>1846</v>
      </c>
      <c r="G75" s="1676">
        <v>10.5</v>
      </c>
      <c r="H75" s="1675">
        <v>1869</v>
      </c>
      <c r="I75" s="1676">
        <v>10.6</v>
      </c>
      <c r="J75" s="1675">
        <v>1849</v>
      </c>
      <c r="K75" s="1676">
        <v>10.5</v>
      </c>
      <c r="L75" s="1675">
        <v>1908</v>
      </c>
      <c r="M75" s="1676">
        <v>10.9</v>
      </c>
      <c r="N75" s="1675">
        <v>1888</v>
      </c>
      <c r="O75" s="1676">
        <v>10.8</v>
      </c>
      <c r="P75" s="1675">
        <v>1885</v>
      </c>
      <c r="Q75" s="1676">
        <v>10.7</v>
      </c>
      <c r="R75" s="1675">
        <v>1865</v>
      </c>
      <c r="S75" s="1676">
        <v>10.6</v>
      </c>
      <c r="T75" s="1675">
        <v>2008</v>
      </c>
      <c r="U75" s="1676">
        <v>11.4</v>
      </c>
      <c r="V75" s="1675">
        <v>1988</v>
      </c>
      <c r="W75" s="1676">
        <v>11.3</v>
      </c>
      <c r="X75" s="1676" t="s">
        <v>713</v>
      </c>
      <c r="Y75" s="1676" t="s">
        <v>587</v>
      </c>
      <c r="Z75" s="1676" t="s">
        <v>713</v>
      </c>
      <c r="AA75" s="1676" t="s">
        <v>714</v>
      </c>
      <c r="AB75" s="1677" t="s">
        <v>580</v>
      </c>
      <c r="AD75" s="1343"/>
      <c r="AE75" s="1343"/>
    </row>
    <row r="76" ht="41" customHeight="1" spans="1:31">
      <c r="A76" s="1679"/>
      <c r="B76" s="1680"/>
      <c r="C76" s="1674" t="s">
        <v>683</v>
      </c>
      <c r="D76" s="1675">
        <v>1866</v>
      </c>
      <c r="E76" s="1676">
        <v>10.6</v>
      </c>
      <c r="F76" s="1675">
        <v>1846</v>
      </c>
      <c r="G76" s="1676">
        <v>10.5</v>
      </c>
      <c r="H76" s="1675">
        <v>1869</v>
      </c>
      <c r="I76" s="1676">
        <v>10.6</v>
      </c>
      <c r="J76" s="1675">
        <v>1849</v>
      </c>
      <c r="K76" s="1676">
        <v>10.5</v>
      </c>
      <c r="L76" s="1675">
        <v>1908</v>
      </c>
      <c r="M76" s="1676">
        <v>10.9</v>
      </c>
      <c r="N76" s="1675">
        <v>1888</v>
      </c>
      <c r="O76" s="1676">
        <v>10.8</v>
      </c>
      <c r="P76" s="1675">
        <v>1885</v>
      </c>
      <c r="Q76" s="1676">
        <v>10.7</v>
      </c>
      <c r="R76" s="1675">
        <v>1865</v>
      </c>
      <c r="S76" s="1676">
        <v>10.6</v>
      </c>
      <c r="T76" s="1675">
        <v>2008</v>
      </c>
      <c r="U76" s="1676">
        <v>11.4</v>
      </c>
      <c r="V76" s="1675">
        <v>1988</v>
      </c>
      <c r="W76" s="1676">
        <v>11.3</v>
      </c>
      <c r="X76" s="1676" t="s">
        <v>713</v>
      </c>
      <c r="Y76" s="1676" t="s">
        <v>587</v>
      </c>
      <c r="Z76" s="1676" t="s">
        <v>713</v>
      </c>
      <c r="AA76" s="1676" t="s">
        <v>714</v>
      </c>
      <c r="AB76" s="1677" t="s">
        <v>580</v>
      </c>
      <c r="AD76" s="1343"/>
      <c r="AE76" s="1343"/>
    </row>
    <row r="77" ht="41" customHeight="1" spans="1:31">
      <c r="A77" s="1679"/>
      <c r="B77" s="1680"/>
      <c r="C77" s="1674" t="s">
        <v>551</v>
      </c>
      <c r="D77" s="1675">
        <v>1832</v>
      </c>
      <c r="E77" s="1676">
        <v>10.5</v>
      </c>
      <c r="F77" s="1675">
        <v>1812</v>
      </c>
      <c r="G77" s="1676">
        <v>10.4</v>
      </c>
      <c r="H77" s="1675">
        <v>1835</v>
      </c>
      <c r="I77" s="1676">
        <v>10.5</v>
      </c>
      <c r="J77" s="1675">
        <v>1815</v>
      </c>
      <c r="K77" s="1676">
        <v>10.4</v>
      </c>
      <c r="L77" s="1675">
        <v>1874</v>
      </c>
      <c r="M77" s="1676">
        <v>10.7</v>
      </c>
      <c r="N77" s="1675">
        <v>1854</v>
      </c>
      <c r="O77" s="1676">
        <v>10.6</v>
      </c>
      <c r="P77" s="1675">
        <v>1851</v>
      </c>
      <c r="Q77" s="1676">
        <v>10.6</v>
      </c>
      <c r="R77" s="1675">
        <v>1831</v>
      </c>
      <c r="S77" s="1676">
        <v>10.5</v>
      </c>
      <c r="T77" s="1675">
        <v>1974</v>
      </c>
      <c r="U77" s="1676">
        <v>11.2</v>
      </c>
      <c r="V77" s="1675">
        <v>1954</v>
      </c>
      <c r="W77" s="1676">
        <v>11.1</v>
      </c>
      <c r="X77" s="1676" t="s">
        <v>713</v>
      </c>
      <c r="Y77" s="1676" t="s">
        <v>587</v>
      </c>
      <c r="Z77" s="1676" t="s">
        <v>713</v>
      </c>
      <c r="AA77" s="1676" t="s">
        <v>714</v>
      </c>
      <c r="AB77" s="1677" t="s">
        <v>580</v>
      </c>
      <c r="AD77" s="1343"/>
      <c r="AE77" s="1343"/>
    </row>
    <row r="78" ht="41" customHeight="1" spans="1:31">
      <c r="A78" s="1679"/>
      <c r="B78" s="1680"/>
      <c r="C78" s="1674" t="s">
        <v>568</v>
      </c>
      <c r="D78" s="1675">
        <v>1832</v>
      </c>
      <c r="E78" s="1676">
        <v>10.5</v>
      </c>
      <c r="F78" s="1675">
        <v>1812</v>
      </c>
      <c r="G78" s="1676">
        <v>10.4</v>
      </c>
      <c r="H78" s="1675">
        <v>1835</v>
      </c>
      <c r="I78" s="1676">
        <v>10.5</v>
      </c>
      <c r="J78" s="1675">
        <v>1815</v>
      </c>
      <c r="K78" s="1676">
        <v>10.4</v>
      </c>
      <c r="L78" s="1675">
        <v>1874</v>
      </c>
      <c r="M78" s="1676">
        <v>10.7</v>
      </c>
      <c r="N78" s="1675">
        <v>1854</v>
      </c>
      <c r="O78" s="1676">
        <v>10.6</v>
      </c>
      <c r="P78" s="1675">
        <v>1851</v>
      </c>
      <c r="Q78" s="1676">
        <v>10.6</v>
      </c>
      <c r="R78" s="1675">
        <v>1831</v>
      </c>
      <c r="S78" s="1676">
        <v>10.5</v>
      </c>
      <c r="T78" s="1675">
        <v>1974</v>
      </c>
      <c r="U78" s="1676">
        <v>11.2</v>
      </c>
      <c r="V78" s="1675">
        <v>1954</v>
      </c>
      <c r="W78" s="1676">
        <v>11.1</v>
      </c>
      <c r="X78" s="1676" t="s">
        <v>713</v>
      </c>
      <c r="Y78" s="1676" t="s">
        <v>587</v>
      </c>
      <c r="Z78" s="1676" t="s">
        <v>713</v>
      </c>
      <c r="AA78" s="1676" t="s">
        <v>714</v>
      </c>
      <c r="AB78" s="1677" t="s">
        <v>580</v>
      </c>
      <c r="AD78" s="1343"/>
      <c r="AE78" s="1343"/>
    </row>
    <row r="79" ht="41" customHeight="1" spans="1:31">
      <c r="A79" s="1679"/>
      <c r="B79" s="1680"/>
      <c r="C79" s="1674" t="s">
        <v>545</v>
      </c>
      <c r="D79" s="1675">
        <v>1832</v>
      </c>
      <c r="E79" s="1676">
        <v>10.5</v>
      </c>
      <c r="F79" s="1675">
        <v>1812</v>
      </c>
      <c r="G79" s="1676">
        <v>10.4</v>
      </c>
      <c r="H79" s="1675">
        <v>1835</v>
      </c>
      <c r="I79" s="1676">
        <v>10.5</v>
      </c>
      <c r="J79" s="1675">
        <v>1815</v>
      </c>
      <c r="K79" s="1676">
        <v>10.4</v>
      </c>
      <c r="L79" s="1675">
        <v>1874</v>
      </c>
      <c r="M79" s="1676">
        <v>10.7</v>
      </c>
      <c r="N79" s="1675">
        <v>1854</v>
      </c>
      <c r="O79" s="1676">
        <v>10.6</v>
      </c>
      <c r="P79" s="1675">
        <v>1851</v>
      </c>
      <c r="Q79" s="1676">
        <v>10.6</v>
      </c>
      <c r="R79" s="1675">
        <v>1831</v>
      </c>
      <c r="S79" s="1676">
        <v>10.5</v>
      </c>
      <c r="T79" s="1675">
        <v>1974</v>
      </c>
      <c r="U79" s="1676">
        <v>11.2</v>
      </c>
      <c r="V79" s="1675">
        <v>1954</v>
      </c>
      <c r="W79" s="1676">
        <v>11.1</v>
      </c>
      <c r="X79" s="1676" t="s">
        <v>713</v>
      </c>
      <c r="Y79" s="1676" t="s">
        <v>587</v>
      </c>
      <c r="Z79" s="1676" t="s">
        <v>713</v>
      </c>
      <c r="AA79" s="1676" t="s">
        <v>714</v>
      </c>
      <c r="AB79" s="1677" t="s">
        <v>580</v>
      </c>
    </row>
    <row r="80" ht="41" customHeight="1" spans="1:31">
      <c r="A80" s="1679"/>
      <c r="B80" s="1680"/>
      <c r="C80" s="1674" t="s">
        <v>736</v>
      </c>
      <c r="D80" s="1675">
        <v>1492</v>
      </c>
      <c r="E80" s="1676">
        <v>9</v>
      </c>
      <c r="F80" s="1675">
        <v>1472</v>
      </c>
      <c r="G80" s="1676">
        <v>8.9</v>
      </c>
      <c r="H80" s="1675">
        <v>1495</v>
      </c>
      <c r="I80" s="1676">
        <v>9</v>
      </c>
      <c r="J80" s="1675">
        <v>1475</v>
      </c>
      <c r="K80" s="1676">
        <v>8.9</v>
      </c>
      <c r="L80" s="1675">
        <v>1534</v>
      </c>
      <c r="M80" s="1676">
        <v>9.2</v>
      </c>
      <c r="N80" s="1675">
        <v>1514</v>
      </c>
      <c r="O80" s="1676">
        <v>9.1</v>
      </c>
      <c r="P80" s="1675">
        <v>1511</v>
      </c>
      <c r="Q80" s="1676">
        <v>9.1</v>
      </c>
      <c r="R80" s="1675">
        <v>1491</v>
      </c>
      <c r="S80" s="1676">
        <v>9</v>
      </c>
      <c r="T80" s="1675">
        <v>1634</v>
      </c>
      <c r="U80" s="1676">
        <v>9.7</v>
      </c>
      <c r="V80" s="1675">
        <v>1614</v>
      </c>
      <c r="W80" s="1676">
        <v>9.6</v>
      </c>
      <c r="X80" s="1676" t="s">
        <v>713</v>
      </c>
      <c r="Y80" s="1676" t="s">
        <v>587</v>
      </c>
      <c r="Z80" s="1676" t="s">
        <v>713</v>
      </c>
      <c r="AA80" s="1676" t="s">
        <v>714</v>
      </c>
      <c r="AB80" s="1677" t="s">
        <v>580</v>
      </c>
    </row>
    <row r="81" ht="41" customHeight="1" spans="1:28">
      <c r="A81" s="1679"/>
      <c r="B81" s="1680"/>
      <c r="C81" s="1682" t="s">
        <v>665</v>
      </c>
      <c r="D81" s="1675">
        <v>1492</v>
      </c>
      <c r="E81" s="1676">
        <v>9</v>
      </c>
      <c r="F81" s="1675">
        <v>1472</v>
      </c>
      <c r="G81" s="1676">
        <v>8.9</v>
      </c>
      <c r="H81" s="1675">
        <v>1495</v>
      </c>
      <c r="I81" s="1676">
        <v>9</v>
      </c>
      <c r="J81" s="1675">
        <v>1475</v>
      </c>
      <c r="K81" s="1676">
        <v>8.9</v>
      </c>
      <c r="L81" s="1675">
        <v>1534</v>
      </c>
      <c r="M81" s="1676">
        <v>9.2</v>
      </c>
      <c r="N81" s="1675">
        <v>1514</v>
      </c>
      <c r="O81" s="1676">
        <v>9.1</v>
      </c>
      <c r="P81" s="1675">
        <v>1511</v>
      </c>
      <c r="Q81" s="1676">
        <v>9.1</v>
      </c>
      <c r="R81" s="1675">
        <v>1491</v>
      </c>
      <c r="S81" s="1676">
        <v>9</v>
      </c>
      <c r="T81" s="1675">
        <v>1634</v>
      </c>
      <c r="U81" s="1676">
        <v>9.7</v>
      </c>
      <c r="V81" s="1675">
        <v>1614</v>
      </c>
      <c r="W81" s="1676">
        <v>9.6</v>
      </c>
      <c r="X81" s="1676" t="s">
        <v>713</v>
      </c>
      <c r="Y81" s="1676" t="s">
        <v>587</v>
      </c>
      <c r="Z81" s="1676" t="s">
        <v>713</v>
      </c>
      <c r="AA81" s="1676" t="s">
        <v>714</v>
      </c>
      <c r="AB81" s="1677" t="s">
        <v>580</v>
      </c>
    </row>
    <row r="82" ht="41" customHeight="1" spans="1:28">
      <c r="A82" s="1679"/>
      <c r="B82" s="1680"/>
      <c r="C82" s="1674" t="s">
        <v>737</v>
      </c>
      <c r="D82" s="1675">
        <v>1628</v>
      </c>
      <c r="E82" s="1676">
        <v>9.6</v>
      </c>
      <c r="F82" s="1675">
        <v>1608</v>
      </c>
      <c r="G82" s="1676">
        <v>9.5</v>
      </c>
      <c r="H82" s="1675">
        <v>1631</v>
      </c>
      <c r="I82" s="1676">
        <v>9.6</v>
      </c>
      <c r="J82" s="1675">
        <v>1611</v>
      </c>
      <c r="K82" s="1676">
        <v>9.5</v>
      </c>
      <c r="L82" s="1675">
        <v>1670</v>
      </c>
      <c r="M82" s="1676">
        <v>9.8</v>
      </c>
      <c r="N82" s="1675">
        <v>1650</v>
      </c>
      <c r="O82" s="1676">
        <v>9.7</v>
      </c>
      <c r="P82" s="1675">
        <v>1647</v>
      </c>
      <c r="Q82" s="1676">
        <v>9.7</v>
      </c>
      <c r="R82" s="1675">
        <v>1627</v>
      </c>
      <c r="S82" s="1676">
        <v>9.6</v>
      </c>
      <c r="T82" s="1675">
        <v>1770</v>
      </c>
      <c r="U82" s="1676">
        <v>10.3</v>
      </c>
      <c r="V82" s="1675">
        <v>1750</v>
      </c>
      <c r="W82" s="1676">
        <v>10.2</v>
      </c>
      <c r="X82" s="1676" t="s">
        <v>713</v>
      </c>
      <c r="Y82" s="1676" t="s">
        <v>587</v>
      </c>
      <c r="Z82" s="1676" t="s">
        <v>713</v>
      </c>
      <c r="AA82" s="1676" t="s">
        <v>714</v>
      </c>
      <c r="AB82" s="1677" t="s">
        <v>580</v>
      </c>
    </row>
    <row r="83" ht="41" customHeight="1" spans="1:28">
      <c r="A83" s="1679"/>
      <c r="B83" s="1680"/>
      <c r="C83" s="1683" t="s">
        <v>738</v>
      </c>
      <c r="D83" s="1675">
        <v>1866</v>
      </c>
      <c r="E83" s="1676">
        <v>10.6</v>
      </c>
      <c r="F83" s="1675">
        <v>1846</v>
      </c>
      <c r="G83" s="1676">
        <v>10.5</v>
      </c>
      <c r="H83" s="1675">
        <v>1869</v>
      </c>
      <c r="I83" s="1676">
        <v>10.6</v>
      </c>
      <c r="J83" s="1675">
        <v>1849</v>
      </c>
      <c r="K83" s="1676">
        <v>10.5</v>
      </c>
      <c r="L83" s="1675">
        <v>1908</v>
      </c>
      <c r="M83" s="1676">
        <v>10.9</v>
      </c>
      <c r="N83" s="1675">
        <v>1888</v>
      </c>
      <c r="O83" s="1676">
        <v>10.8</v>
      </c>
      <c r="P83" s="1675">
        <v>1885</v>
      </c>
      <c r="Q83" s="1676">
        <v>10.7</v>
      </c>
      <c r="R83" s="1675">
        <v>1865</v>
      </c>
      <c r="S83" s="1676">
        <v>10.6</v>
      </c>
      <c r="T83" s="1675">
        <v>2008</v>
      </c>
      <c r="U83" s="1676">
        <v>11.4</v>
      </c>
      <c r="V83" s="1675">
        <v>1988</v>
      </c>
      <c r="W83" s="1676">
        <v>11.3</v>
      </c>
      <c r="X83" s="1676" t="s">
        <v>713</v>
      </c>
      <c r="Y83" s="1676" t="s">
        <v>587</v>
      </c>
      <c r="Z83" s="1676" t="s">
        <v>713</v>
      </c>
      <c r="AA83" s="1676" t="s">
        <v>714</v>
      </c>
      <c r="AB83" s="1677" t="s">
        <v>580</v>
      </c>
    </row>
    <row r="84" ht="41" customHeight="1" spans="1:28">
      <c r="A84" s="1679"/>
      <c r="B84" s="1680"/>
      <c r="C84" s="1683" t="s">
        <v>563</v>
      </c>
      <c r="D84" s="1675">
        <v>1832</v>
      </c>
      <c r="E84" s="1676">
        <v>10.5</v>
      </c>
      <c r="F84" s="1675">
        <v>1812</v>
      </c>
      <c r="G84" s="1676">
        <v>10.4</v>
      </c>
      <c r="H84" s="1675">
        <v>1835</v>
      </c>
      <c r="I84" s="1676">
        <v>10.5</v>
      </c>
      <c r="J84" s="1675">
        <v>1815</v>
      </c>
      <c r="K84" s="1676">
        <v>10.4</v>
      </c>
      <c r="L84" s="1675">
        <v>1874</v>
      </c>
      <c r="M84" s="1676">
        <v>10.7</v>
      </c>
      <c r="N84" s="1675">
        <v>1854</v>
      </c>
      <c r="O84" s="1676">
        <v>10.6</v>
      </c>
      <c r="P84" s="1675">
        <v>1851</v>
      </c>
      <c r="Q84" s="1676">
        <v>10.6</v>
      </c>
      <c r="R84" s="1675">
        <v>1831</v>
      </c>
      <c r="S84" s="1676">
        <v>10.5</v>
      </c>
      <c r="T84" s="1675">
        <v>1974</v>
      </c>
      <c r="U84" s="1676">
        <v>11.2</v>
      </c>
      <c r="V84" s="1675">
        <v>1954</v>
      </c>
      <c r="W84" s="1676">
        <v>11.1</v>
      </c>
      <c r="X84" s="1676" t="s">
        <v>713</v>
      </c>
      <c r="Y84" s="1676" t="s">
        <v>587</v>
      </c>
      <c r="Z84" s="1676" t="s">
        <v>713</v>
      </c>
      <c r="AA84" s="1676" t="s">
        <v>714</v>
      </c>
      <c r="AB84" s="1677" t="s">
        <v>580</v>
      </c>
    </row>
    <row r="85" ht="41" customHeight="1" spans="1:28">
      <c r="A85" s="1679"/>
      <c r="B85" s="1680"/>
      <c r="C85" s="1684" t="s">
        <v>739</v>
      </c>
      <c r="D85" s="1675">
        <v>1628</v>
      </c>
      <c r="E85" s="1676">
        <v>9.6</v>
      </c>
      <c r="F85" s="1675">
        <v>1608</v>
      </c>
      <c r="G85" s="1676">
        <v>9.5</v>
      </c>
      <c r="H85" s="1675">
        <v>1631</v>
      </c>
      <c r="I85" s="1676">
        <v>9.6</v>
      </c>
      <c r="J85" s="1675">
        <v>1611</v>
      </c>
      <c r="K85" s="1676">
        <v>9.5</v>
      </c>
      <c r="L85" s="1675">
        <v>1670</v>
      </c>
      <c r="M85" s="1676">
        <v>9.8</v>
      </c>
      <c r="N85" s="1675">
        <v>1650</v>
      </c>
      <c r="O85" s="1676">
        <v>9.7</v>
      </c>
      <c r="P85" s="1675">
        <v>1647</v>
      </c>
      <c r="Q85" s="1676">
        <v>9.7</v>
      </c>
      <c r="R85" s="1675">
        <v>1627</v>
      </c>
      <c r="S85" s="1676">
        <v>9.6</v>
      </c>
      <c r="T85" s="1675">
        <v>1770</v>
      </c>
      <c r="U85" s="1676">
        <v>10.3</v>
      </c>
      <c r="V85" s="1675">
        <v>1750</v>
      </c>
      <c r="W85" s="1676">
        <v>10.2</v>
      </c>
      <c r="X85" s="1676" t="s">
        <v>740</v>
      </c>
      <c r="Y85" s="1676" t="s">
        <v>553</v>
      </c>
      <c r="Z85" s="1676" t="s">
        <v>740</v>
      </c>
      <c r="AA85" s="1676" t="s">
        <v>741</v>
      </c>
      <c r="AB85" s="1677" t="s">
        <v>575</v>
      </c>
    </row>
    <row r="86" ht="41" customHeight="1" spans="1:28">
      <c r="A86" s="1679"/>
      <c r="B86" s="1680"/>
      <c r="C86" s="1685" t="s">
        <v>620</v>
      </c>
      <c r="D86" s="1675">
        <v>1866</v>
      </c>
      <c r="E86" s="1676">
        <v>10.6</v>
      </c>
      <c r="F86" s="1675">
        <v>1846</v>
      </c>
      <c r="G86" s="1676">
        <v>10.5</v>
      </c>
      <c r="H86" s="1675">
        <v>1869</v>
      </c>
      <c r="I86" s="1676">
        <v>10.6</v>
      </c>
      <c r="J86" s="1675">
        <v>1849</v>
      </c>
      <c r="K86" s="1676">
        <v>10.5</v>
      </c>
      <c r="L86" s="1675">
        <v>1908</v>
      </c>
      <c r="M86" s="1676">
        <v>10.9</v>
      </c>
      <c r="N86" s="1675">
        <v>1888</v>
      </c>
      <c r="O86" s="1676">
        <v>10.8</v>
      </c>
      <c r="P86" s="1675">
        <v>1885</v>
      </c>
      <c r="Q86" s="1676">
        <v>10.7</v>
      </c>
      <c r="R86" s="1675">
        <v>1865</v>
      </c>
      <c r="S86" s="1676">
        <v>10.6</v>
      </c>
      <c r="T86" s="1675">
        <v>2008</v>
      </c>
      <c r="U86" s="1676">
        <v>11.4</v>
      </c>
      <c r="V86" s="1675">
        <v>1988</v>
      </c>
      <c r="W86" s="1676">
        <v>11.3</v>
      </c>
      <c r="X86" s="1676" t="s">
        <v>731</v>
      </c>
      <c r="Y86" s="1676" t="s">
        <v>533</v>
      </c>
      <c r="Z86" s="1676" t="s">
        <v>731</v>
      </c>
      <c r="AA86" s="1676" t="s">
        <v>534</v>
      </c>
      <c r="AB86" s="1677" t="s">
        <v>535</v>
      </c>
    </row>
    <row r="87" ht="41" customHeight="1" spans="1:28">
      <c r="A87" s="1679"/>
      <c r="B87" s="1680"/>
      <c r="C87" s="1685" t="s">
        <v>623</v>
      </c>
      <c r="D87" s="1675">
        <v>1866</v>
      </c>
      <c r="E87" s="1676">
        <v>10.6</v>
      </c>
      <c r="F87" s="1675">
        <v>1846</v>
      </c>
      <c r="G87" s="1676">
        <v>10.5</v>
      </c>
      <c r="H87" s="1675">
        <v>1869</v>
      </c>
      <c r="I87" s="1676">
        <v>10.6</v>
      </c>
      <c r="J87" s="1675">
        <v>1849</v>
      </c>
      <c r="K87" s="1676">
        <v>10.5</v>
      </c>
      <c r="L87" s="1675">
        <v>1908</v>
      </c>
      <c r="M87" s="1676">
        <v>10.9</v>
      </c>
      <c r="N87" s="1675">
        <v>1888</v>
      </c>
      <c r="O87" s="1676">
        <v>10.8</v>
      </c>
      <c r="P87" s="1675">
        <v>1885</v>
      </c>
      <c r="Q87" s="1676">
        <v>10.7</v>
      </c>
      <c r="R87" s="1675">
        <v>1865</v>
      </c>
      <c r="S87" s="1676">
        <v>10.6</v>
      </c>
      <c r="T87" s="1675">
        <v>2008</v>
      </c>
      <c r="U87" s="1676">
        <v>11.4</v>
      </c>
      <c r="V87" s="1675">
        <v>1988</v>
      </c>
      <c r="W87" s="1676">
        <v>11.3</v>
      </c>
      <c r="X87" s="1676" t="s">
        <v>731</v>
      </c>
      <c r="Y87" s="1676" t="s">
        <v>533</v>
      </c>
      <c r="Z87" s="1676" t="s">
        <v>731</v>
      </c>
      <c r="AA87" s="1676" t="s">
        <v>534</v>
      </c>
      <c r="AB87" s="1677" t="s">
        <v>535</v>
      </c>
    </row>
    <row r="88" ht="41" customHeight="1" spans="1:28">
      <c r="A88" s="1679"/>
      <c r="B88" s="1680"/>
      <c r="C88" s="1685" t="s">
        <v>625</v>
      </c>
      <c r="D88" s="1675">
        <v>1866</v>
      </c>
      <c r="E88" s="1676">
        <v>10.6</v>
      </c>
      <c r="F88" s="1675">
        <v>1846</v>
      </c>
      <c r="G88" s="1676">
        <v>10.5</v>
      </c>
      <c r="H88" s="1675">
        <v>1869</v>
      </c>
      <c r="I88" s="1676">
        <v>10.6</v>
      </c>
      <c r="J88" s="1675">
        <v>1849</v>
      </c>
      <c r="K88" s="1676">
        <v>10.5</v>
      </c>
      <c r="L88" s="1675">
        <v>1908</v>
      </c>
      <c r="M88" s="1676">
        <v>10.9</v>
      </c>
      <c r="N88" s="1675">
        <v>1888</v>
      </c>
      <c r="O88" s="1676">
        <v>10.8</v>
      </c>
      <c r="P88" s="1675">
        <v>1885</v>
      </c>
      <c r="Q88" s="1676">
        <v>10.7</v>
      </c>
      <c r="R88" s="1675">
        <v>1865</v>
      </c>
      <c r="S88" s="1676">
        <v>10.6</v>
      </c>
      <c r="T88" s="1675">
        <v>2008</v>
      </c>
      <c r="U88" s="1676">
        <v>11.4</v>
      </c>
      <c r="V88" s="1675">
        <v>1988</v>
      </c>
      <c r="W88" s="1676">
        <v>11.3</v>
      </c>
      <c r="X88" s="1676" t="s">
        <v>742</v>
      </c>
      <c r="Y88" s="1676" t="s">
        <v>579</v>
      </c>
      <c r="Z88" s="1676" t="s">
        <v>742</v>
      </c>
      <c r="AA88" s="1676" t="s">
        <v>743</v>
      </c>
      <c r="AB88" s="1677" t="s">
        <v>555</v>
      </c>
    </row>
    <row r="89" ht="41" customHeight="1" spans="1:28">
      <c r="A89" s="1679"/>
      <c r="B89" s="1680"/>
      <c r="C89" s="1685" t="s">
        <v>567</v>
      </c>
      <c r="D89" s="1675">
        <v>1832</v>
      </c>
      <c r="E89" s="1676">
        <v>10.5</v>
      </c>
      <c r="F89" s="1675">
        <v>1812</v>
      </c>
      <c r="G89" s="1676">
        <v>10.4</v>
      </c>
      <c r="H89" s="1675">
        <v>1835</v>
      </c>
      <c r="I89" s="1676">
        <v>10.5</v>
      </c>
      <c r="J89" s="1675">
        <v>1815</v>
      </c>
      <c r="K89" s="1676">
        <v>10.4</v>
      </c>
      <c r="L89" s="1675">
        <v>1874</v>
      </c>
      <c r="M89" s="1676">
        <v>10.7</v>
      </c>
      <c r="N89" s="1675">
        <v>1854</v>
      </c>
      <c r="O89" s="1676">
        <v>10.6</v>
      </c>
      <c r="P89" s="1675">
        <v>1851</v>
      </c>
      <c r="Q89" s="1676">
        <v>10.6</v>
      </c>
      <c r="R89" s="1675">
        <v>1831</v>
      </c>
      <c r="S89" s="1676">
        <v>10.5</v>
      </c>
      <c r="T89" s="1675">
        <v>1974</v>
      </c>
      <c r="U89" s="1676">
        <v>11.2</v>
      </c>
      <c r="V89" s="1675">
        <v>1954</v>
      </c>
      <c r="W89" s="1676">
        <v>11.1</v>
      </c>
      <c r="X89" s="1676" t="s">
        <v>742</v>
      </c>
      <c r="Y89" s="1676" t="s">
        <v>579</v>
      </c>
      <c r="Z89" s="1676" t="s">
        <v>742</v>
      </c>
      <c r="AA89" s="1676" t="s">
        <v>743</v>
      </c>
      <c r="AB89" s="1677" t="s">
        <v>555</v>
      </c>
    </row>
    <row r="90" ht="41" customHeight="1" spans="1:28">
      <c r="A90" s="1679"/>
      <c r="B90" s="1680"/>
      <c r="C90" s="1685" t="s">
        <v>676</v>
      </c>
      <c r="D90" s="1675">
        <v>1866</v>
      </c>
      <c r="E90" s="1676">
        <v>10.6</v>
      </c>
      <c r="F90" s="1675">
        <v>1846</v>
      </c>
      <c r="G90" s="1676">
        <v>10.5</v>
      </c>
      <c r="H90" s="1675">
        <v>1869</v>
      </c>
      <c r="I90" s="1676">
        <v>10.6</v>
      </c>
      <c r="J90" s="1675">
        <v>1849</v>
      </c>
      <c r="K90" s="1676">
        <v>10.5</v>
      </c>
      <c r="L90" s="1675">
        <v>1908</v>
      </c>
      <c r="M90" s="1676">
        <v>10.9</v>
      </c>
      <c r="N90" s="1675">
        <v>1888</v>
      </c>
      <c r="O90" s="1676">
        <v>10.8</v>
      </c>
      <c r="P90" s="1675">
        <v>1885</v>
      </c>
      <c r="Q90" s="1676">
        <v>10.7</v>
      </c>
      <c r="R90" s="1675">
        <v>1865</v>
      </c>
      <c r="S90" s="1676">
        <v>10.6</v>
      </c>
      <c r="T90" s="1675">
        <v>2008</v>
      </c>
      <c r="U90" s="1676">
        <v>11.4</v>
      </c>
      <c r="V90" s="1675">
        <v>1988</v>
      </c>
      <c r="W90" s="1676">
        <v>11.3</v>
      </c>
      <c r="X90" s="1676" t="s">
        <v>742</v>
      </c>
      <c r="Y90" s="1676" t="s">
        <v>579</v>
      </c>
      <c r="Z90" s="1676" t="s">
        <v>742</v>
      </c>
      <c r="AA90" s="1676" t="s">
        <v>743</v>
      </c>
      <c r="AB90" s="1677" t="s">
        <v>555</v>
      </c>
    </row>
    <row r="91" ht="41" customHeight="1" spans="1:28">
      <c r="A91" s="1679"/>
      <c r="B91" s="1680"/>
      <c r="C91" s="1685" t="s">
        <v>624</v>
      </c>
      <c r="D91" s="1675">
        <v>1934</v>
      </c>
      <c r="E91" s="1676">
        <v>10.9</v>
      </c>
      <c r="F91" s="1675">
        <v>1914</v>
      </c>
      <c r="G91" s="1676">
        <v>10.8</v>
      </c>
      <c r="H91" s="1675">
        <v>1937</v>
      </c>
      <c r="I91" s="1676">
        <v>10.9</v>
      </c>
      <c r="J91" s="1675">
        <v>1917</v>
      </c>
      <c r="K91" s="1676">
        <v>10.8</v>
      </c>
      <c r="L91" s="1675">
        <v>1976</v>
      </c>
      <c r="M91" s="1676">
        <v>11.2</v>
      </c>
      <c r="N91" s="1675">
        <v>1956</v>
      </c>
      <c r="O91" s="1676">
        <v>11.1</v>
      </c>
      <c r="P91" s="1675">
        <v>1953</v>
      </c>
      <c r="Q91" s="1676">
        <v>11</v>
      </c>
      <c r="R91" s="1675">
        <v>1933</v>
      </c>
      <c r="S91" s="1676">
        <v>10.9</v>
      </c>
      <c r="T91" s="1675">
        <v>2076</v>
      </c>
      <c r="U91" s="1676">
        <v>11.7</v>
      </c>
      <c r="V91" s="1675">
        <v>2056</v>
      </c>
      <c r="W91" s="1676">
        <v>11.6</v>
      </c>
      <c r="X91" s="1676" t="s">
        <v>731</v>
      </c>
      <c r="Y91" s="1676" t="s">
        <v>533</v>
      </c>
      <c r="Z91" s="1676" t="s">
        <v>731</v>
      </c>
      <c r="AA91" s="1676" t="s">
        <v>534</v>
      </c>
      <c r="AB91" s="1677" t="s">
        <v>535</v>
      </c>
    </row>
    <row r="92" ht="41" customHeight="1" spans="1:28">
      <c r="A92" s="1679"/>
      <c r="B92" s="1680"/>
      <c r="C92" s="1685" t="s">
        <v>744</v>
      </c>
      <c r="D92" s="1675">
        <v>1934</v>
      </c>
      <c r="E92" s="1676">
        <v>10.9</v>
      </c>
      <c r="F92" s="1675">
        <v>1914</v>
      </c>
      <c r="G92" s="1676">
        <v>10.8</v>
      </c>
      <c r="H92" s="1675">
        <v>1937</v>
      </c>
      <c r="I92" s="1676">
        <v>10.9</v>
      </c>
      <c r="J92" s="1675">
        <v>1917</v>
      </c>
      <c r="K92" s="1676">
        <v>10.8</v>
      </c>
      <c r="L92" s="1675">
        <v>1976</v>
      </c>
      <c r="M92" s="1676">
        <v>11.2</v>
      </c>
      <c r="N92" s="1675">
        <v>1956</v>
      </c>
      <c r="O92" s="1676">
        <v>11.1</v>
      </c>
      <c r="P92" s="1675">
        <v>1953</v>
      </c>
      <c r="Q92" s="1676">
        <v>11</v>
      </c>
      <c r="R92" s="1675">
        <v>1933</v>
      </c>
      <c r="S92" s="1676">
        <v>10.9</v>
      </c>
      <c r="T92" s="1675">
        <v>2076</v>
      </c>
      <c r="U92" s="1676">
        <v>11.7</v>
      </c>
      <c r="V92" s="1675">
        <v>2056</v>
      </c>
      <c r="W92" s="1676">
        <v>11.6</v>
      </c>
      <c r="X92" s="1676" t="s">
        <v>731</v>
      </c>
      <c r="Y92" s="1676" t="s">
        <v>533</v>
      </c>
      <c r="Z92" s="1676" t="s">
        <v>731</v>
      </c>
      <c r="AA92" s="1676" t="s">
        <v>534</v>
      </c>
      <c r="AB92" s="1677" t="s">
        <v>535</v>
      </c>
    </row>
    <row r="93" ht="41" customHeight="1" spans="1:28">
      <c r="A93" s="1679"/>
      <c r="B93" s="1680"/>
      <c r="C93" s="1685" t="s">
        <v>661</v>
      </c>
      <c r="D93" s="1675">
        <v>1764</v>
      </c>
      <c r="E93" s="1676">
        <v>10.2</v>
      </c>
      <c r="F93" s="1675">
        <v>1744</v>
      </c>
      <c r="G93" s="1676">
        <v>10.1</v>
      </c>
      <c r="H93" s="1675">
        <v>1767</v>
      </c>
      <c r="I93" s="1676">
        <v>10.2</v>
      </c>
      <c r="J93" s="1675">
        <v>1747</v>
      </c>
      <c r="K93" s="1676">
        <v>10.1</v>
      </c>
      <c r="L93" s="1675">
        <v>1806</v>
      </c>
      <c r="M93" s="1676">
        <v>10.4</v>
      </c>
      <c r="N93" s="1675">
        <v>1786</v>
      </c>
      <c r="O93" s="1676">
        <v>10.3</v>
      </c>
      <c r="P93" s="1675">
        <v>1783</v>
      </c>
      <c r="Q93" s="1676">
        <v>10.3</v>
      </c>
      <c r="R93" s="1675">
        <v>1763</v>
      </c>
      <c r="S93" s="1676">
        <v>10.2</v>
      </c>
      <c r="T93" s="1675">
        <v>1906</v>
      </c>
      <c r="U93" s="1676">
        <v>10.9</v>
      </c>
      <c r="V93" s="1675">
        <v>1886</v>
      </c>
      <c r="W93" s="1676">
        <v>10.8</v>
      </c>
      <c r="X93" s="1676" t="s">
        <v>731</v>
      </c>
      <c r="Y93" s="1676" t="s">
        <v>533</v>
      </c>
      <c r="Z93" s="1676" t="s">
        <v>731</v>
      </c>
      <c r="AA93" s="1676" t="s">
        <v>534</v>
      </c>
      <c r="AB93" s="1677" t="s">
        <v>535</v>
      </c>
    </row>
    <row r="94" ht="41" customHeight="1" spans="1:28">
      <c r="A94" s="1679"/>
      <c r="B94" s="1680"/>
      <c r="C94" s="1683" t="s">
        <v>745</v>
      </c>
      <c r="D94" s="1675">
        <v>1764</v>
      </c>
      <c r="E94" s="1676">
        <v>10.2</v>
      </c>
      <c r="F94" s="1675">
        <v>1744</v>
      </c>
      <c r="G94" s="1676">
        <v>10.1</v>
      </c>
      <c r="H94" s="1675">
        <v>1767</v>
      </c>
      <c r="I94" s="1676">
        <v>10.2</v>
      </c>
      <c r="J94" s="1675">
        <v>1747</v>
      </c>
      <c r="K94" s="1676">
        <v>10.1</v>
      </c>
      <c r="L94" s="1675">
        <v>1806</v>
      </c>
      <c r="M94" s="1676">
        <v>10.4</v>
      </c>
      <c r="N94" s="1675">
        <v>1786</v>
      </c>
      <c r="O94" s="1676">
        <v>10.3</v>
      </c>
      <c r="P94" s="1675">
        <v>1783</v>
      </c>
      <c r="Q94" s="1676">
        <v>10.3</v>
      </c>
      <c r="R94" s="1675">
        <v>1763</v>
      </c>
      <c r="S94" s="1676">
        <v>10.2</v>
      </c>
      <c r="T94" s="1675">
        <v>1906</v>
      </c>
      <c r="U94" s="1676">
        <v>10.9</v>
      </c>
      <c r="V94" s="1675">
        <v>1886</v>
      </c>
      <c r="W94" s="1676">
        <v>10.8</v>
      </c>
      <c r="X94" s="1676" t="s">
        <v>731</v>
      </c>
      <c r="Y94" s="1676" t="s">
        <v>533</v>
      </c>
      <c r="Z94" s="1676" t="s">
        <v>731</v>
      </c>
      <c r="AA94" s="1676" t="s">
        <v>534</v>
      </c>
      <c r="AB94" s="1677" t="s">
        <v>535</v>
      </c>
    </row>
    <row r="95" ht="41" customHeight="1" spans="1:28">
      <c r="A95" s="1679"/>
      <c r="B95" s="1680"/>
      <c r="C95" s="1683" t="s">
        <v>746</v>
      </c>
      <c r="D95" s="1675">
        <v>1628</v>
      </c>
      <c r="E95" s="1676">
        <v>9.6</v>
      </c>
      <c r="F95" s="1675">
        <v>1608</v>
      </c>
      <c r="G95" s="1676">
        <v>9.5</v>
      </c>
      <c r="H95" s="1675">
        <v>1631</v>
      </c>
      <c r="I95" s="1676">
        <v>9.6</v>
      </c>
      <c r="J95" s="1675">
        <v>1611</v>
      </c>
      <c r="K95" s="1676">
        <v>9.5</v>
      </c>
      <c r="L95" s="1675">
        <v>1670</v>
      </c>
      <c r="M95" s="1676">
        <v>9.8</v>
      </c>
      <c r="N95" s="1675">
        <v>1650</v>
      </c>
      <c r="O95" s="1676">
        <v>9.7</v>
      </c>
      <c r="P95" s="1675">
        <v>1647</v>
      </c>
      <c r="Q95" s="1676">
        <v>9.7</v>
      </c>
      <c r="R95" s="1675">
        <v>1627</v>
      </c>
      <c r="S95" s="1676">
        <v>9.6</v>
      </c>
      <c r="T95" s="1675">
        <v>1770</v>
      </c>
      <c r="U95" s="1676">
        <v>10.3</v>
      </c>
      <c r="V95" s="1675">
        <v>1750</v>
      </c>
      <c r="W95" s="1676">
        <v>10.2</v>
      </c>
      <c r="X95" s="1676" t="s">
        <v>731</v>
      </c>
      <c r="Y95" s="1676" t="s">
        <v>533</v>
      </c>
      <c r="Z95" s="1676" t="s">
        <v>731</v>
      </c>
      <c r="AA95" s="1676" t="s">
        <v>534</v>
      </c>
      <c r="AB95" s="1677" t="s">
        <v>535</v>
      </c>
    </row>
    <row r="96" ht="41" customHeight="1" spans="1:28">
      <c r="A96" s="1679"/>
      <c r="B96" s="1680"/>
      <c r="C96" s="1683" t="s">
        <v>747</v>
      </c>
      <c r="D96" s="1675">
        <v>1934</v>
      </c>
      <c r="E96" s="1676">
        <v>10.9</v>
      </c>
      <c r="F96" s="1675">
        <v>1914</v>
      </c>
      <c r="G96" s="1676">
        <v>10.8</v>
      </c>
      <c r="H96" s="1675">
        <v>1937</v>
      </c>
      <c r="I96" s="1676">
        <v>10.9</v>
      </c>
      <c r="J96" s="1675">
        <v>1917</v>
      </c>
      <c r="K96" s="1676">
        <v>10.8</v>
      </c>
      <c r="L96" s="1675">
        <v>1976</v>
      </c>
      <c r="M96" s="1676">
        <v>11.2</v>
      </c>
      <c r="N96" s="1675">
        <v>1956</v>
      </c>
      <c r="O96" s="1676">
        <v>11.1</v>
      </c>
      <c r="P96" s="1675">
        <v>1953</v>
      </c>
      <c r="Q96" s="1676">
        <v>11</v>
      </c>
      <c r="R96" s="1675">
        <v>1933</v>
      </c>
      <c r="S96" s="1676">
        <v>10.9</v>
      </c>
      <c r="T96" s="1675">
        <v>2076</v>
      </c>
      <c r="U96" s="1676">
        <v>11.7</v>
      </c>
      <c r="V96" s="1675">
        <v>2056</v>
      </c>
      <c r="W96" s="1676">
        <v>11.6</v>
      </c>
      <c r="X96" s="1676" t="s">
        <v>742</v>
      </c>
      <c r="Y96" s="1676" t="s">
        <v>579</v>
      </c>
      <c r="Z96" s="1676" t="s">
        <v>742</v>
      </c>
      <c r="AA96" s="1676" t="s">
        <v>743</v>
      </c>
      <c r="AB96" s="1677" t="s">
        <v>555</v>
      </c>
    </row>
    <row r="97" ht="41" customHeight="1" spans="1:28">
      <c r="A97" s="1679"/>
      <c r="B97" s="1680"/>
      <c r="C97" s="1683" t="s">
        <v>748</v>
      </c>
      <c r="D97" s="1675">
        <v>1832</v>
      </c>
      <c r="E97" s="1676">
        <v>10.5</v>
      </c>
      <c r="F97" s="1675">
        <v>1812</v>
      </c>
      <c r="G97" s="1676">
        <v>10.4</v>
      </c>
      <c r="H97" s="1675">
        <v>1835</v>
      </c>
      <c r="I97" s="1676">
        <v>10.5</v>
      </c>
      <c r="J97" s="1675">
        <v>1815</v>
      </c>
      <c r="K97" s="1676">
        <v>10.4</v>
      </c>
      <c r="L97" s="1675">
        <v>1874</v>
      </c>
      <c r="M97" s="1676">
        <v>10.7</v>
      </c>
      <c r="N97" s="1675">
        <v>1854</v>
      </c>
      <c r="O97" s="1676">
        <v>10.6</v>
      </c>
      <c r="P97" s="1675">
        <v>1851</v>
      </c>
      <c r="Q97" s="1676">
        <v>10.6</v>
      </c>
      <c r="R97" s="1675">
        <v>1831</v>
      </c>
      <c r="S97" s="1676">
        <v>10.5</v>
      </c>
      <c r="T97" s="1675">
        <v>1974</v>
      </c>
      <c r="U97" s="1676">
        <v>11.2</v>
      </c>
      <c r="V97" s="1675">
        <v>1954</v>
      </c>
      <c r="W97" s="1676">
        <v>11.1</v>
      </c>
      <c r="X97" s="1676" t="s">
        <v>742</v>
      </c>
      <c r="Y97" s="1676" t="s">
        <v>579</v>
      </c>
      <c r="Z97" s="1676" t="s">
        <v>742</v>
      </c>
      <c r="AA97" s="1676" t="s">
        <v>743</v>
      </c>
      <c r="AB97" s="1677" t="s">
        <v>555</v>
      </c>
    </row>
    <row r="98" ht="41" customHeight="1" spans="1:28">
      <c r="A98" s="1679"/>
      <c r="B98" s="1680"/>
      <c r="C98" s="1683" t="s">
        <v>606</v>
      </c>
      <c r="D98" s="1675">
        <v>1764</v>
      </c>
      <c r="E98" s="1676">
        <v>10.2</v>
      </c>
      <c r="F98" s="1675">
        <v>1744</v>
      </c>
      <c r="G98" s="1676">
        <v>10.1</v>
      </c>
      <c r="H98" s="1675">
        <v>1767</v>
      </c>
      <c r="I98" s="1676">
        <v>10.2</v>
      </c>
      <c r="J98" s="1675">
        <v>1747</v>
      </c>
      <c r="K98" s="1676">
        <v>10.1</v>
      </c>
      <c r="L98" s="1675">
        <v>1806</v>
      </c>
      <c r="M98" s="1676">
        <v>10.4</v>
      </c>
      <c r="N98" s="1675">
        <v>1786</v>
      </c>
      <c r="O98" s="1676">
        <v>10.3</v>
      </c>
      <c r="P98" s="1675">
        <v>1783</v>
      </c>
      <c r="Q98" s="1676">
        <v>10.3</v>
      </c>
      <c r="R98" s="1675">
        <v>1763</v>
      </c>
      <c r="S98" s="1676">
        <v>10.2</v>
      </c>
      <c r="T98" s="1675">
        <v>1906</v>
      </c>
      <c r="U98" s="1676">
        <v>10.9</v>
      </c>
      <c r="V98" s="1675">
        <v>1886</v>
      </c>
      <c r="W98" s="1676">
        <v>10.8</v>
      </c>
      <c r="X98" s="1676" t="s">
        <v>734</v>
      </c>
      <c r="Y98" s="1676" t="s">
        <v>577</v>
      </c>
      <c r="Z98" s="1676" t="s">
        <v>734</v>
      </c>
      <c r="AA98" s="1676" t="s">
        <v>735</v>
      </c>
      <c r="AB98" s="1677" t="s">
        <v>599</v>
      </c>
    </row>
    <row r="99" ht="41" customHeight="1" spans="1:28">
      <c r="A99" s="1679"/>
      <c r="B99" s="1680"/>
      <c r="C99" s="1674" t="s">
        <v>749</v>
      </c>
      <c r="D99" s="1675">
        <v>1764</v>
      </c>
      <c r="E99" s="1676">
        <v>10.2</v>
      </c>
      <c r="F99" s="1675">
        <v>1744</v>
      </c>
      <c r="G99" s="1676">
        <v>10.1</v>
      </c>
      <c r="H99" s="1675">
        <v>1767</v>
      </c>
      <c r="I99" s="1676">
        <v>10.2</v>
      </c>
      <c r="J99" s="1675">
        <v>1747</v>
      </c>
      <c r="K99" s="1676">
        <v>10.1</v>
      </c>
      <c r="L99" s="1675">
        <v>1806</v>
      </c>
      <c r="M99" s="1676">
        <v>10.4</v>
      </c>
      <c r="N99" s="1675">
        <v>1786</v>
      </c>
      <c r="O99" s="1676">
        <v>10.3</v>
      </c>
      <c r="P99" s="1675">
        <v>1783</v>
      </c>
      <c r="Q99" s="1676">
        <v>10.3</v>
      </c>
      <c r="R99" s="1675">
        <v>1763</v>
      </c>
      <c r="S99" s="1676">
        <v>10.2</v>
      </c>
      <c r="T99" s="1675">
        <v>1906</v>
      </c>
      <c r="U99" s="1676">
        <v>10.9</v>
      </c>
      <c r="V99" s="1675">
        <v>1886</v>
      </c>
      <c r="W99" s="1676">
        <v>10.8</v>
      </c>
      <c r="X99" s="1676" t="s">
        <v>742</v>
      </c>
      <c r="Y99" s="1676" t="s">
        <v>579</v>
      </c>
      <c r="Z99" s="1676" t="s">
        <v>742</v>
      </c>
      <c r="AA99" s="1676" t="s">
        <v>743</v>
      </c>
      <c r="AB99" s="1677" t="s">
        <v>555</v>
      </c>
    </row>
    <row r="100" ht="41" customHeight="1" spans="1:28">
      <c r="A100" s="1679"/>
      <c r="B100" s="1680"/>
      <c r="C100" s="1674" t="s">
        <v>662</v>
      </c>
      <c r="D100" s="1675">
        <v>1832</v>
      </c>
      <c r="E100" s="1676">
        <v>10.5</v>
      </c>
      <c r="F100" s="1675">
        <v>1812</v>
      </c>
      <c r="G100" s="1676">
        <v>10.4</v>
      </c>
      <c r="H100" s="1675">
        <v>1835</v>
      </c>
      <c r="I100" s="1676">
        <v>10.5</v>
      </c>
      <c r="J100" s="1675">
        <v>1815</v>
      </c>
      <c r="K100" s="1676">
        <v>10.4</v>
      </c>
      <c r="L100" s="1675">
        <v>1874</v>
      </c>
      <c r="M100" s="1676">
        <v>10.7</v>
      </c>
      <c r="N100" s="1675">
        <v>1854</v>
      </c>
      <c r="O100" s="1676">
        <v>10.6</v>
      </c>
      <c r="P100" s="1675">
        <v>1851</v>
      </c>
      <c r="Q100" s="1676">
        <v>10.6</v>
      </c>
      <c r="R100" s="1675">
        <v>1831</v>
      </c>
      <c r="S100" s="1676">
        <v>10.5</v>
      </c>
      <c r="T100" s="1675">
        <v>1974</v>
      </c>
      <c r="U100" s="1676">
        <v>11.2</v>
      </c>
      <c r="V100" s="1675">
        <v>1954</v>
      </c>
      <c r="W100" s="1676">
        <v>11.1</v>
      </c>
      <c r="X100" s="1676" t="s">
        <v>742</v>
      </c>
      <c r="Y100" s="1676" t="s">
        <v>579</v>
      </c>
      <c r="Z100" s="1676" t="s">
        <v>742</v>
      </c>
      <c r="AA100" s="1676" t="s">
        <v>743</v>
      </c>
      <c r="AB100" s="1677" t="s">
        <v>555</v>
      </c>
    </row>
    <row r="101" ht="41" customHeight="1" spans="1:28">
      <c r="A101" s="1679"/>
      <c r="B101" s="1680"/>
      <c r="C101" s="1674" t="s">
        <v>750</v>
      </c>
      <c r="D101" s="1675">
        <v>1900</v>
      </c>
      <c r="E101" s="1676">
        <v>10.8</v>
      </c>
      <c r="F101" s="1675">
        <v>1880</v>
      </c>
      <c r="G101" s="1676">
        <v>10.7</v>
      </c>
      <c r="H101" s="1675">
        <v>1903</v>
      </c>
      <c r="I101" s="1676">
        <v>10.8</v>
      </c>
      <c r="J101" s="1675">
        <v>1883</v>
      </c>
      <c r="K101" s="1676">
        <v>10.7</v>
      </c>
      <c r="L101" s="1675">
        <v>1942</v>
      </c>
      <c r="M101" s="1676">
        <v>11</v>
      </c>
      <c r="N101" s="1675">
        <v>1922</v>
      </c>
      <c r="O101" s="1676">
        <v>10.9</v>
      </c>
      <c r="P101" s="1675">
        <v>1919</v>
      </c>
      <c r="Q101" s="1676">
        <v>10.9</v>
      </c>
      <c r="R101" s="1675">
        <v>1899</v>
      </c>
      <c r="S101" s="1676">
        <v>10.8</v>
      </c>
      <c r="T101" s="1675">
        <v>2042</v>
      </c>
      <c r="U101" s="1676">
        <v>11.5</v>
      </c>
      <c r="V101" s="1675">
        <v>2022</v>
      </c>
      <c r="W101" s="1676">
        <v>11.4</v>
      </c>
      <c r="X101" s="1676" t="s">
        <v>742</v>
      </c>
      <c r="Y101" s="1676" t="s">
        <v>579</v>
      </c>
      <c r="Z101" s="1676" t="s">
        <v>742</v>
      </c>
      <c r="AA101" s="1676" t="s">
        <v>743</v>
      </c>
      <c r="AB101" s="1677" t="s">
        <v>555</v>
      </c>
    </row>
    <row r="102" ht="41" customHeight="1" spans="1:28">
      <c r="A102" s="1679"/>
      <c r="B102" s="1680"/>
      <c r="C102" s="1682" t="s">
        <v>751</v>
      </c>
      <c r="D102" s="1675">
        <v>1560</v>
      </c>
      <c r="E102" s="1676">
        <v>9.3</v>
      </c>
      <c r="F102" s="1675">
        <v>1540</v>
      </c>
      <c r="G102" s="1676">
        <v>9.2</v>
      </c>
      <c r="H102" s="1675">
        <v>1563</v>
      </c>
      <c r="I102" s="1676">
        <v>9.3</v>
      </c>
      <c r="J102" s="1675">
        <v>1543</v>
      </c>
      <c r="K102" s="1676">
        <v>9.2</v>
      </c>
      <c r="L102" s="1675">
        <v>1602</v>
      </c>
      <c r="M102" s="1676">
        <v>9.5</v>
      </c>
      <c r="N102" s="1675">
        <v>1582</v>
      </c>
      <c r="O102" s="1676">
        <v>9.4</v>
      </c>
      <c r="P102" s="1675">
        <v>1579</v>
      </c>
      <c r="Q102" s="1676">
        <v>9.4</v>
      </c>
      <c r="R102" s="1675">
        <v>1559</v>
      </c>
      <c r="S102" s="1676">
        <v>9.3</v>
      </c>
      <c r="T102" s="1675">
        <v>1702</v>
      </c>
      <c r="U102" s="1676">
        <v>10</v>
      </c>
      <c r="V102" s="1675">
        <v>1682</v>
      </c>
      <c r="W102" s="1676">
        <v>9.9</v>
      </c>
      <c r="X102" s="1676" t="s">
        <v>742</v>
      </c>
      <c r="Y102" s="1676" t="s">
        <v>579</v>
      </c>
      <c r="Z102" s="1676" t="s">
        <v>742</v>
      </c>
      <c r="AA102" s="1676" t="s">
        <v>743</v>
      </c>
      <c r="AB102" s="1677" t="s">
        <v>555</v>
      </c>
    </row>
    <row r="103" ht="41" customHeight="1" spans="1:28">
      <c r="A103" s="1679"/>
      <c r="B103" s="1680"/>
      <c r="C103" s="1682" t="s">
        <v>752</v>
      </c>
      <c r="D103" s="1675">
        <v>1560</v>
      </c>
      <c r="E103" s="1676">
        <v>9.3</v>
      </c>
      <c r="F103" s="1675">
        <v>1540</v>
      </c>
      <c r="G103" s="1676">
        <v>9.2</v>
      </c>
      <c r="H103" s="1675">
        <v>1563</v>
      </c>
      <c r="I103" s="1676">
        <v>9.3</v>
      </c>
      <c r="J103" s="1675">
        <v>1543</v>
      </c>
      <c r="K103" s="1676">
        <v>9.2</v>
      </c>
      <c r="L103" s="1675">
        <v>1602</v>
      </c>
      <c r="M103" s="1676">
        <v>9.5</v>
      </c>
      <c r="N103" s="1675">
        <v>1582</v>
      </c>
      <c r="O103" s="1676">
        <v>9.4</v>
      </c>
      <c r="P103" s="1675">
        <v>1579</v>
      </c>
      <c r="Q103" s="1676">
        <v>9.4</v>
      </c>
      <c r="R103" s="1675">
        <v>1559</v>
      </c>
      <c r="S103" s="1676">
        <v>9.3</v>
      </c>
      <c r="T103" s="1675">
        <v>1702</v>
      </c>
      <c r="U103" s="1676">
        <v>10</v>
      </c>
      <c r="V103" s="1675">
        <v>1682</v>
      </c>
      <c r="W103" s="1676">
        <v>9.9</v>
      </c>
      <c r="X103" s="1676" t="s">
        <v>742</v>
      </c>
      <c r="Y103" s="1676" t="s">
        <v>579</v>
      </c>
      <c r="Z103" s="1676" t="s">
        <v>742</v>
      </c>
      <c r="AA103" s="1676" t="s">
        <v>743</v>
      </c>
      <c r="AB103" s="1677" t="s">
        <v>555</v>
      </c>
    </row>
    <row r="104" ht="41" customHeight="1" spans="1:28">
      <c r="A104" s="1679"/>
      <c r="B104" s="1680"/>
      <c r="C104" s="1682" t="s">
        <v>753</v>
      </c>
      <c r="D104" s="1675">
        <v>1492</v>
      </c>
      <c r="E104" s="1676">
        <v>9</v>
      </c>
      <c r="F104" s="1675">
        <v>1472</v>
      </c>
      <c r="G104" s="1676">
        <v>8.9</v>
      </c>
      <c r="H104" s="1675">
        <v>1495</v>
      </c>
      <c r="I104" s="1676">
        <v>9</v>
      </c>
      <c r="J104" s="1675">
        <v>1475</v>
      </c>
      <c r="K104" s="1676">
        <v>8.9</v>
      </c>
      <c r="L104" s="1675">
        <v>1534</v>
      </c>
      <c r="M104" s="1676">
        <v>9.2</v>
      </c>
      <c r="N104" s="1675">
        <v>1514</v>
      </c>
      <c r="O104" s="1676">
        <v>9.1</v>
      </c>
      <c r="P104" s="1675">
        <v>1511</v>
      </c>
      <c r="Q104" s="1676">
        <v>9.1</v>
      </c>
      <c r="R104" s="1675">
        <v>1491</v>
      </c>
      <c r="S104" s="1676">
        <v>9</v>
      </c>
      <c r="T104" s="1675">
        <v>1634</v>
      </c>
      <c r="U104" s="1676">
        <v>9.7</v>
      </c>
      <c r="V104" s="1675">
        <v>1614</v>
      </c>
      <c r="W104" s="1676">
        <v>9.6</v>
      </c>
      <c r="X104" s="1676" t="s">
        <v>742</v>
      </c>
      <c r="Y104" s="1676" t="s">
        <v>579</v>
      </c>
      <c r="Z104" s="1676" t="s">
        <v>742</v>
      </c>
      <c r="AA104" s="1676" t="s">
        <v>743</v>
      </c>
      <c r="AB104" s="1677" t="s">
        <v>555</v>
      </c>
    </row>
    <row r="105" ht="41" customHeight="1" spans="1:28">
      <c r="A105" s="1679"/>
      <c r="B105" s="1680"/>
      <c r="C105" s="1674" t="s">
        <v>754</v>
      </c>
      <c r="D105" s="1675">
        <v>1917</v>
      </c>
      <c r="E105" s="1676">
        <v>10.9</v>
      </c>
      <c r="F105" s="1675">
        <v>1897</v>
      </c>
      <c r="G105" s="1676">
        <v>10.8</v>
      </c>
      <c r="H105" s="1675">
        <v>1920</v>
      </c>
      <c r="I105" s="1676">
        <v>10.9</v>
      </c>
      <c r="J105" s="1675">
        <v>1900</v>
      </c>
      <c r="K105" s="1676">
        <v>10.8</v>
      </c>
      <c r="L105" s="1675">
        <v>1959</v>
      </c>
      <c r="M105" s="1676">
        <v>11.1</v>
      </c>
      <c r="N105" s="1675">
        <v>1939</v>
      </c>
      <c r="O105" s="1676">
        <v>11</v>
      </c>
      <c r="P105" s="1675">
        <v>1936</v>
      </c>
      <c r="Q105" s="1676">
        <v>11</v>
      </c>
      <c r="R105" s="1675">
        <v>1916</v>
      </c>
      <c r="S105" s="1676">
        <v>10.9</v>
      </c>
      <c r="T105" s="1675">
        <v>2059</v>
      </c>
      <c r="U105" s="1676">
        <v>11.6</v>
      </c>
      <c r="V105" s="1675">
        <v>2039</v>
      </c>
      <c r="W105" s="1676">
        <v>11.5</v>
      </c>
      <c r="X105" s="1676" t="s">
        <v>755</v>
      </c>
      <c r="Y105" s="1676" t="s">
        <v>572</v>
      </c>
      <c r="Z105" s="1676" t="s">
        <v>755</v>
      </c>
      <c r="AA105" s="1676" t="s">
        <v>756</v>
      </c>
      <c r="AB105" s="1677" t="s">
        <v>757</v>
      </c>
    </row>
    <row r="106" ht="41" customHeight="1" spans="1:28">
      <c r="A106" s="1679"/>
      <c r="B106" s="1680"/>
      <c r="C106" s="1674" t="s">
        <v>758</v>
      </c>
      <c r="D106" s="1675">
        <v>1050</v>
      </c>
      <c r="E106" s="1676">
        <v>7</v>
      </c>
      <c r="F106" s="1675">
        <v>1030</v>
      </c>
      <c r="G106" s="1676">
        <v>6.9</v>
      </c>
      <c r="H106" s="1675">
        <v>1053</v>
      </c>
      <c r="I106" s="1676">
        <v>7</v>
      </c>
      <c r="J106" s="1675">
        <v>1033</v>
      </c>
      <c r="K106" s="1676">
        <v>6.9</v>
      </c>
      <c r="L106" s="1675">
        <v>1092</v>
      </c>
      <c r="M106" s="1676">
        <v>7.2</v>
      </c>
      <c r="N106" s="1675">
        <v>1072</v>
      </c>
      <c r="O106" s="1676">
        <v>7.1</v>
      </c>
      <c r="P106" s="1675">
        <v>1069</v>
      </c>
      <c r="Q106" s="1676">
        <v>7.1</v>
      </c>
      <c r="R106" s="1675">
        <v>1049</v>
      </c>
      <c r="S106" s="1676">
        <v>7</v>
      </c>
      <c r="T106" s="1675">
        <v>1192</v>
      </c>
      <c r="U106" s="1676">
        <v>7.7</v>
      </c>
      <c r="V106" s="1675">
        <v>1172</v>
      </c>
      <c r="W106" s="1676">
        <v>7.6</v>
      </c>
      <c r="X106" s="1676" t="s">
        <v>703</v>
      </c>
      <c r="Y106" s="1676" t="s">
        <v>518</v>
      </c>
      <c r="Z106" s="1676" t="s">
        <v>703</v>
      </c>
      <c r="AA106" s="1676" t="s">
        <v>528</v>
      </c>
      <c r="AB106" s="1677" t="s">
        <v>509</v>
      </c>
    </row>
    <row r="107" ht="41" customHeight="1" spans="1:28">
      <c r="A107" s="1679"/>
      <c r="B107" s="1680"/>
      <c r="C107" s="1674" t="s">
        <v>759</v>
      </c>
      <c r="D107" s="1675">
        <v>1050</v>
      </c>
      <c r="E107" s="1676">
        <v>7</v>
      </c>
      <c r="F107" s="1675">
        <v>1030</v>
      </c>
      <c r="G107" s="1676">
        <v>6.9</v>
      </c>
      <c r="H107" s="1675">
        <v>1053</v>
      </c>
      <c r="I107" s="1676">
        <v>7</v>
      </c>
      <c r="J107" s="1675">
        <v>1033</v>
      </c>
      <c r="K107" s="1676">
        <v>6.9</v>
      </c>
      <c r="L107" s="1675">
        <v>1092</v>
      </c>
      <c r="M107" s="1676">
        <v>7.2</v>
      </c>
      <c r="N107" s="1675">
        <v>1072</v>
      </c>
      <c r="O107" s="1676">
        <v>7.1</v>
      </c>
      <c r="P107" s="1675">
        <v>1069</v>
      </c>
      <c r="Q107" s="1676">
        <v>7.1</v>
      </c>
      <c r="R107" s="1675">
        <v>1049</v>
      </c>
      <c r="S107" s="1676">
        <v>7</v>
      </c>
      <c r="T107" s="1675">
        <v>1192</v>
      </c>
      <c r="U107" s="1676">
        <v>7.7</v>
      </c>
      <c r="V107" s="1675">
        <v>1172</v>
      </c>
      <c r="W107" s="1676">
        <v>7.6</v>
      </c>
      <c r="X107" s="1676" t="s">
        <v>703</v>
      </c>
      <c r="Y107" s="1676" t="s">
        <v>518</v>
      </c>
      <c r="Z107" s="1676" t="s">
        <v>703</v>
      </c>
      <c r="AA107" s="1676" t="s">
        <v>528</v>
      </c>
      <c r="AB107" s="1677" t="s">
        <v>509</v>
      </c>
    </row>
    <row r="108" ht="41" customHeight="1" spans="1:28">
      <c r="A108" s="1679"/>
      <c r="B108" s="1680"/>
      <c r="C108" s="1681" t="s">
        <v>685</v>
      </c>
      <c r="D108" s="1675">
        <v>982</v>
      </c>
      <c r="E108" s="1676">
        <v>6.7</v>
      </c>
      <c r="F108" s="1675">
        <v>962</v>
      </c>
      <c r="G108" s="1676">
        <v>6.6</v>
      </c>
      <c r="H108" s="1675">
        <v>985</v>
      </c>
      <c r="I108" s="1676">
        <v>6.7</v>
      </c>
      <c r="J108" s="1675">
        <v>965</v>
      </c>
      <c r="K108" s="1676">
        <v>6.6</v>
      </c>
      <c r="L108" s="1675">
        <v>1024</v>
      </c>
      <c r="M108" s="1676">
        <v>6.9</v>
      </c>
      <c r="N108" s="1675">
        <v>1004</v>
      </c>
      <c r="O108" s="1676">
        <v>6.8</v>
      </c>
      <c r="P108" s="1675">
        <v>1001</v>
      </c>
      <c r="Q108" s="1676">
        <v>6.8</v>
      </c>
      <c r="R108" s="1675">
        <v>981</v>
      </c>
      <c r="S108" s="1676">
        <v>6.7</v>
      </c>
      <c r="T108" s="1675">
        <v>1124</v>
      </c>
      <c r="U108" s="1676">
        <v>7.4</v>
      </c>
      <c r="V108" s="1675">
        <v>1104</v>
      </c>
      <c r="W108" s="1676">
        <v>7.3</v>
      </c>
      <c r="X108" s="1676" t="s">
        <v>703</v>
      </c>
      <c r="Y108" s="1676" t="s">
        <v>518</v>
      </c>
      <c r="Z108" s="1676" t="s">
        <v>703</v>
      </c>
      <c r="AA108" s="1676" t="s">
        <v>528</v>
      </c>
      <c r="AB108" s="1677" t="s">
        <v>509</v>
      </c>
    </row>
    <row r="109" ht="63" customHeight="1" spans="1:28">
      <c r="A109" s="1686" t="s">
        <v>698</v>
      </c>
      <c r="B109" s="1687"/>
      <c r="C109" s="1687"/>
      <c r="D109" s="1687"/>
      <c r="E109" s="1687"/>
      <c r="F109" s="1687"/>
      <c r="G109" s="1687"/>
      <c r="H109" s="1687"/>
      <c r="I109" s="1687"/>
      <c r="J109" s="1687"/>
      <c r="K109" s="1687"/>
      <c r="L109" s="1687"/>
      <c r="M109" s="1687"/>
      <c r="N109" s="1687"/>
      <c r="O109" s="1687"/>
      <c r="P109" s="1687"/>
      <c r="Q109" s="1687"/>
      <c r="R109" s="1687"/>
      <c r="S109" s="1687"/>
      <c r="T109" s="1687"/>
      <c r="U109" s="1687"/>
      <c r="V109" s="1687"/>
      <c r="W109" s="1687"/>
      <c r="X109" s="1687"/>
      <c r="Y109" s="1687"/>
      <c r="Z109" s="1687"/>
      <c r="AA109" s="1687"/>
      <c r="AB109" s="1688"/>
    </row>
    <row r="110" ht="42" customHeight="1" spans="1:28">
      <c r="A110" s="1694" t="s">
        <v>699</v>
      </c>
      <c r="B110" s="1695"/>
      <c r="C110" s="1695"/>
      <c r="D110" s="1695"/>
      <c r="E110" s="1695"/>
      <c r="F110" s="1695"/>
      <c r="G110" s="1695"/>
      <c r="H110" s="1695"/>
      <c r="I110" s="1695"/>
      <c r="J110" s="1695"/>
      <c r="K110" s="1695"/>
      <c r="L110" s="1695"/>
      <c r="M110" s="1695"/>
      <c r="N110" s="1695"/>
      <c r="O110" s="1695"/>
      <c r="P110" s="1695"/>
      <c r="Q110" s="1695"/>
      <c r="R110" s="1695"/>
      <c r="S110" s="1695"/>
      <c r="T110" s="1695"/>
      <c r="U110" s="1695"/>
      <c r="V110" s="1695"/>
      <c r="W110" s="1695"/>
      <c r="X110" s="1695"/>
      <c r="Y110" s="1695"/>
      <c r="Z110" s="1696"/>
      <c r="AA110" s="1696"/>
      <c r="AB110" s="1697"/>
    </row>
  </sheetData>
  <mergeCells count="17">
    <mergeCell ref="A2:AB2"/>
    <mergeCell ref="A3:AB3"/>
    <mergeCell ref="D4:G4"/>
    <mergeCell ref="H4:K4"/>
    <mergeCell ref="L4:O4"/>
    <mergeCell ref="P4:S4"/>
    <mergeCell ref="T4:W4"/>
    <mergeCell ref="X4:AA4"/>
    <mergeCell ref="AD5:AE5"/>
    <mergeCell ref="A109:AB109"/>
    <mergeCell ref="A110:AB110"/>
    <mergeCell ref="A4:A5"/>
    <mergeCell ref="A6:A108"/>
    <mergeCell ref="B4:B5"/>
    <mergeCell ref="B6:B108"/>
    <mergeCell ref="C4:C5"/>
    <mergeCell ref="AB4:AB5"/>
  </mergeCells>
  <conditionalFormatting sqref="C6">
    <cfRule type="duplicateValues" dxfId="0" priority="12"/>
  </conditionalFormatting>
  <conditionalFormatting sqref="C68">
    <cfRule type="duplicateValues" dxfId="0" priority="3"/>
  </conditionalFormatting>
  <conditionalFormatting sqref="C80">
    <cfRule type="duplicateValues" dxfId="0" priority="17"/>
  </conditionalFormatting>
  <conditionalFormatting sqref="C17:C37">
    <cfRule type="duplicateValues" dxfId="0" priority="7"/>
  </conditionalFormatting>
  <conditionalFormatting sqref="C38:C42">
    <cfRule type="duplicateValues" dxfId="0" priority="5"/>
  </conditionalFormatting>
  <conditionalFormatting sqref="C7:C16 C43:C67 C69:C79 C81:C108">
    <cfRule type="duplicateValues" dxfId="0" priority="19"/>
  </conditionalFormatting>
  <pageMargins left="0.75" right="0.75" top="1" bottom="1" header="0.5" footer="0.5"/>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AE111"/>
  <sheetViews>
    <sheetView showGridLines="0" zoomScale="35" zoomScaleNormal="35"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22.1296296296296" style="548" customWidth="1"/>
    <col min="2" max="2" width="48.2037037037037" style="548" customWidth="1"/>
    <col min="3" max="3" width="54.0555555555556" style="555" customWidth="1"/>
    <col min="4" max="4" width="35.3518518518519" style="1617" customWidth="1"/>
    <col min="5" max="5" width="35.3518518518519" style="831" customWidth="1"/>
    <col min="6" max="6" width="35.3518518518519" style="1617" customWidth="1"/>
    <col min="7" max="7" width="35.3518518518519" style="831" customWidth="1"/>
    <col min="8" max="8" width="35.3518518518519" style="1617" customWidth="1"/>
    <col min="9" max="9" width="35.3518518518519" style="831" customWidth="1"/>
    <col min="10" max="10" width="35.3518518518519" style="1617" customWidth="1"/>
    <col min="11" max="11" width="35.3518518518519" style="831" customWidth="1"/>
    <col min="12" max="12" width="35.3518518518519" style="1617" customWidth="1"/>
    <col min="13" max="13" width="35.3518518518519" style="831" customWidth="1"/>
    <col min="14" max="14" width="35.3518518518519" style="1617" customWidth="1"/>
    <col min="15" max="15" width="35.3518518518519" style="831" customWidth="1"/>
    <col min="16" max="16" width="35.3518518518519" style="1617" customWidth="1"/>
    <col min="17" max="17" width="35.3518518518519" style="831" customWidth="1"/>
    <col min="18" max="18" width="35.3518518518519" style="1617" customWidth="1"/>
    <col min="19" max="19" width="35.3518518518519" style="831" customWidth="1"/>
    <col min="20" max="20" width="35.3518518518519" style="1617" customWidth="1"/>
    <col min="21" max="21" width="35.3518518518519" style="831" customWidth="1"/>
    <col min="22" max="22" width="35.3518518518519" style="1617" customWidth="1"/>
    <col min="23" max="23" width="35.3518518518519" style="831" customWidth="1"/>
    <col min="24" max="24" width="38.2037037037037" style="548" customWidth="1"/>
    <col min="25" max="25" width="32.4907407407407" style="548" customWidth="1"/>
    <col min="26" max="27" width="27.8518518518519" style="548" customWidth="1"/>
    <col min="28" max="28" width="33.1296296296296" style="548" customWidth="1"/>
    <col min="29" max="29" width="28.287037037037" style="1652" customWidth="1"/>
    <col min="30" max="30" width="47.3888888888889" style="1652" customWidth="1"/>
    <col min="31" max="31" width="47.3888888888889" style="548" customWidth="1"/>
    <col min="32" max="32" width="61.4444444444444" style="548" customWidth="1"/>
    <col min="33" max="33" width="19.7592592592593" style="548" customWidth="1"/>
    <col min="34" max="34" width="21.8796296296296" style="548" customWidth="1"/>
    <col min="35" max="35" width="39.7592592592593" style="548" customWidth="1"/>
    <col min="36" max="36" width="20.212962962963" style="548" customWidth="1"/>
    <col min="37" max="37" width="20.7592592592593" style="548" customWidth="1"/>
    <col min="38" max="16384" width="9" style="548" customWidth="1"/>
  </cols>
  <sheetData>
    <row r="1" s="548" customFormat="1" spans="1:31">
      <c r="C1" s="555"/>
      <c r="D1" s="1617"/>
      <c r="E1" s="831"/>
      <c r="F1" s="1617"/>
      <c r="G1" s="831"/>
      <c r="H1" s="1617"/>
      <c r="I1" s="831"/>
      <c r="J1" s="1617"/>
      <c r="K1" s="831"/>
      <c r="L1" s="1617"/>
      <c r="M1" s="831"/>
      <c r="N1" s="1617"/>
      <c r="O1" s="831"/>
      <c r="P1" s="1617"/>
      <c r="Q1" s="831"/>
      <c r="R1" s="1617"/>
      <c r="S1" s="831"/>
      <c r="T1" s="1617"/>
      <c r="U1" s="831"/>
      <c r="V1" s="1617"/>
      <c r="W1" s="831"/>
      <c r="AC1" s="1652"/>
      <c r="AD1" s="1652"/>
    </row>
    <row r="2" s="548" customFormat="1" ht="63" customHeight="1" spans="1:31">
      <c r="A2" s="1385" t="s">
        <v>1</v>
      </c>
      <c r="B2" s="1385"/>
      <c r="C2" s="1385"/>
      <c r="D2" s="1617"/>
      <c r="E2" s="1385"/>
      <c r="F2" s="1617"/>
      <c r="G2" s="1385"/>
      <c r="H2" s="1617"/>
      <c r="I2" s="1385"/>
      <c r="J2" s="1617"/>
      <c r="K2" s="1385"/>
      <c r="L2" s="1617"/>
      <c r="M2" s="1385"/>
      <c r="N2" s="1617"/>
      <c r="O2" s="1385"/>
      <c r="P2" s="1617"/>
      <c r="Q2" s="1385"/>
      <c r="R2" s="1617"/>
      <c r="S2" s="1385"/>
      <c r="T2" s="1617"/>
      <c r="U2" s="1385"/>
      <c r="V2" s="1617"/>
      <c r="W2" s="1385"/>
      <c r="X2" s="1385"/>
      <c r="Y2" s="1385"/>
      <c r="Z2" s="1385"/>
      <c r="AA2" s="1385"/>
      <c r="AB2" s="1385"/>
      <c r="AC2" s="1652"/>
      <c r="AD2" s="1652"/>
    </row>
    <row r="3" s="548" customFormat="1" ht="61" customHeight="1" spans="1:31">
      <c r="A3" s="1653" t="s">
        <v>23</v>
      </c>
      <c r="B3" s="1654"/>
      <c r="C3" s="1654"/>
      <c r="D3" s="1655"/>
      <c r="E3" s="1654"/>
      <c r="F3" s="1655"/>
      <c r="G3" s="1654"/>
      <c r="H3" s="1655"/>
      <c r="I3" s="1654"/>
      <c r="J3" s="1655"/>
      <c r="K3" s="1654"/>
      <c r="L3" s="1655"/>
      <c r="M3" s="1654"/>
      <c r="N3" s="1655"/>
      <c r="O3" s="1654"/>
      <c r="P3" s="1655"/>
      <c r="Q3" s="1654"/>
      <c r="R3" s="1655"/>
      <c r="S3" s="1654"/>
      <c r="T3" s="1655"/>
      <c r="U3" s="1654"/>
      <c r="V3" s="1655"/>
      <c r="W3" s="1654"/>
      <c r="X3" s="1654"/>
      <c r="Y3" s="1654"/>
      <c r="Z3" s="1654"/>
      <c r="AA3" s="1654"/>
      <c r="AB3" s="1656"/>
      <c r="AC3" s="1652"/>
      <c r="AD3" s="1652"/>
    </row>
    <row r="4" ht="95" customHeight="1" spans="1:31">
      <c r="A4" s="1657" t="s">
        <v>480</v>
      </c>
      <c r="B4" s="1658" t="s">
        <v>107</v>
      </c>
      <c r="C4" s="1659" t="s">
        <v>481</v>
      </c>
      <c r="D4" s="1660" t="s">
        <v>632</v>
      </c>
      <c r="E4" s="1661"/>
      <c r="F4" s="1660"/>
      <c r="G4" s="1661"/>
      <c r="H4" s="1660" t="s">
        <v>694</v>
      </c>
      <c r="I4" s="1661"/>
      <c r="J4" s="1660"/>
      <c r="K4" s="1661"/>
      <c r="L4" s="1660" t="s">
        <v>631</v>
      </c>
      <c r="M4" s="1661"/>
      <c r="N4" s="1660"/>
      <c r="O4" s="1661"/>
      <c r="P4" s="1660" t="s">
        <v>487</v>
      </c>
      <c r="Q4" s="1661"/>
      <c r="R4" s="1660"/>
      <c r="S4" s="1661"/>
      <c r="T4" s="1660" t="s">
        <v>488</v>
      </c>
      <c r="U4" s="1661"/>
      <c r="V4" s="1660"/>
      <c r="W4" s="1661"/>
      <c r="X4" s="1662" t="s">
        <v>489</v>
      </c>
      <c r="Y4" s="1662"/>
      <c r="Z4" s="1662"/>
      <c r="AA4" s="1662"/>
      <c r="AB4" s="1663" t="s">
        <v>490</v>
      </c>
      <c r="AC4" s="1664"/>
    </row>
    <row r="5" ht="49" customHeight="1" spans="1:31">
      <c r="A5" s="1665"/>
      <c r="B5" s="1666"/>
      <c r="C5" s="1666"/>
      <c r="D5" s="1667" t="s">
        <v>492</v>
      </c>
      <c r="E5" s="1668" t="s">
        <v>493</v>
      </c>
      <c r="F5" s="1667" t="s">
        <v>494</v>
      </c>
      <c r="G5" s="1668" t="s">
        <v>495</v>
      </c>
      <c r="H5" s="1667" t="s">
        <v>492</v>
      </c>
      <c r="I5" s="1668" t="s">
        <v>493</v>
      </c>
      <c r="J5" s="1667" t="s">
        <v>494</v>
      </c>
      <c r="K5" s="1668" t="s">
        <v>495</v>
      </c>
      <c r="L5" s="1667" t="s">
        <v>492</v>
      </c>
      <c r="M5" s="1668" t="s">
        <v>493</v>
      </c>
      <c r="N5" s="1667" t="s">
        <v>494</v>
      </c>
      <c r="O5" s="1668" t="s">
        <v>495</v>
      </c>
      <c r="P5" s="1667" t="s">
        <v>492</v>
      </c>
      <c r="Q5" s="1668" t="s">
        <v>493</v>
      </c>
      <c r="R5" s="1667" t="s">
        <v>494</v>
      </c>
      <c r="S5" s="1668" t="s">
        <v>495</v>
      </c>
      <c r="T5" s="1667" t="s">
        <v>492</v>
      </c>
      <c r="U5" s="1668" t="s">
        <v>493</v>
      </c>
      <c r="V5" s="1667" t="s">
        <v>494</v>
      </c>
      <c r="W5" s="1668" t="s">
        <v>495</v>
      </c>
      <c r="X5" s="1669" t="s">
        <v>296</v>
      </c>
      <c r="Y5" s="1669" t="s">
        <v>297</v>
      </c>
      <c r="Z5" s="1669" t="s">
        <v>298</v>
      </c>
      <c r="AA5" s="1669" t="s">
        <v>299</v>
      </c>
      <c r="AB5" s="1670"/>
      <c r="AD5" s="1671"/>
      <c r="AE5" s="555"/>
    </row>
    <row r="6" ht="41" customHeight="1" spans="1:31">
      <c r="A6" s="1672" t="s">
        <v>354</v>
      </c>
      <c r="B6" s="1673" t="s">
        <v>23</v>
      </c>
      <c r="C6" s="1674" t="s">
        <v>501</v>
      </c>
      <c r="D6" s="1675">
        <v>1194</v>
      </c>
      <c r="E6" s="1676">
        <v>8</v>
      </c>
      <c r="F6" s="1675">
        <v>1174</v>
      </c>
      <c r="G6" s="1676">
        <v>7.9</v>
      </c>
      <c r="H6" s="1675">
        <v>1281</v>
      </c>
      <c r="I6" s="1676">
        <v>8.5</v>
      </c>
      <c r="J6" s="1675">
        <v>1261</v>
      </c>
      <c r="K6" s="1676">
        <v>8.4</v>
      </c>
      <c r="L6" s="1675">
        <v>1235</v>
      </c>
      <c r="M6" s="1676">
        <v>8.2</v>
      </c>
      <c r="N6" s="1675">
        <v>1215</v>
      </c>
      <c r="O6" s="1676">
        <v>8.1</v>
      </c>
      <c r="P6" s="1675">
        <v>1297</v>
      </c>
      <c r="Q6" s="1676">
        <v>8.5</v>
      </c>
      <c r="R6" s="1675">
        <v>1277</v>
      </c>
      <c r="S6" s="1676">
        <v>8.4</v>
      </c>
      <c r="T6" s="1675">
        <v>1335</v>
      </c>
      <c r="U6" s="1676">
        <v>8.7</v>
      </c>
      <c r="V6" s="1675">
        <v>1315</v>
      </c>
      <c r="W6" s="1676">
        <v>8.6</v>
      </c>
      <c r="X6" s="1676" t="s">
        <v>760</v>
      </c>
      <c r="Y6" s="1676" t="s">
        <v>761</v>
      </c>
      <c r="Z6" s="1676" t="s">
        <v>760</v>
      </c>
      <c r="AA6" s="1676" t="s">
        <v>760</v>
      </c>
      <c r="AB6" s="1677" t="s">
        <v>516</v>
      </c>
      <c r="AD6" s="1678"/>
      <c r="AE6" s="1343"/>
    </row>
    <row r="7" ht="41" customHeight="1" spans="1:31">
      <c r="A7" s="1679"/>
      <c r="B7" s="1680"/>
      <c r="C7" s="1681" t="s">
        <v>497</v>
      </c>
      <c r="D7" s="1675">
        <v>1194</v>
      </c>
      <c r="E7" s="1676">
        <v>8</v>
      </c>
      <c r="F7" s="1675">
        <v>1174</v>
      </c>
      <c r="G7" s="1676">
        <v>7.9</v>
      </c>
      <c r="H7" s="1675">
        <v>1281</v>
      </c>
      <c r="I7" s="1676">
        <v>8.5</v>
      </c>
      <c r="J7" s="1675">
        <v>1261</v>
      </c>
      <c r="K7" s="1676">
        <v>8.4</v>
      </c>
      <c r="L7" s="1675">
        <v>1235</v>
      </c>
      <c r="M7" s="1676">
        <v>8.2</v>
      </c>
      <c r="N7" s="1675">
        <v>1215</v>
      </c>
      <c r="O7" s="1676">
        <v>8.1</v>
      </c>
      <c r="P7" s="1675">
        <v>1297</v>
      </c>
      <c r="Q7" s="1676">
        <v>8.5</v>
      </c>
      <c r="R7" s="1675">
        <v>1277</v>
      </c>
      <c r="S7" s="1676">
        <v>8.4</v>
      </c>
      <c r="T7" s="1675">
        <v>1335</v>
      </c>
      <c r="U7" s="1676">
        <v>8.7</v>
      </c>
      <c r="V7" s="1675">
        <v>1315</v>
      </c>
      <c r="W7" s="1676">
        <v>8.6</v>
      </c>
      <c r="X7" s="1676" t="s">
        <v>760</v>
      </c>
      <c r="Y7" s="1676" t="s">
        <v>761</v>
      </c>
      <c r="Z7" s="1676" t="s">
        <v>760</v>
      </c>
      <c r="AA7" s="1676" t="s">
        <v>760</v>
      </c>
      <c r="AB7" s="1677" t="s">
        <v>516</v>
      </c>
      <c r="AD7" s="1678"/>
      <c r="AE7" s="1343"/>
    </row>
    <row r="8" ht="41" customHeight="1" spans="1:31">
      <c r="A8" s="1679"/>
      <c r="B8" s="1680"/>
      <c r="C8" s="1681" t="s">
        <v>506</v>
      </c>
      <c r="D8" s="1675">
        <v>1194</v>
      </c>
      <c r="E8" s="1676">
        <v>8</v>
      </c>
      <c r="F8" s="1675">
        <v>1174</v>
      </c>
      <c r="G8" s="1676">
        <v>7.9</v>
      </c>
      <c r="H8" s="1675">
        <v>1281</v>
      </c>
      <c r="I8" s="1676">
        <v>8.5</v>
      </c>
      <c r="J8" s="1675">
        <v>1261</v>
      </c>
      <c r="K8" s="1676">
        <v>8.4</v>
      </c>
      <c r="L8" s="1675">
        <v>1235</v>
      </c>
      <c r="M8" s="1676">
        <v>8.2</v>
      </c>
      <c r="N8" s="1675">
        <v>1215</v>
      </c>
      <c r="O8" s="1676">
        <v>8.1</v>
      </c>
      <c r="P8" s="1675">
        <v>1297</v>
      </c>
      <c r="Q8" s="1676">
        <v>8.5</v>
      </c>
      <c r="R8" s="1675">
        <v>1277</v>
      </c>
      <c r="S8" s="1676">
        <v>8.4</v>
      </c>
      <c r="T8" s="1675">
        <v>1335</v>
      </c>
      <c r="U8" s="1676">
        <v>8.7</v>
      </c>
      <c r="V8" s="1675">
        <v>1315</v>
      </c>
      <c r="W8" s="1676">
        <v>8.6</v>
      </c>
      <c r="X8" s="1676" t="s">
        <v>760</v>
      </c>
      <c r="Y8" s="1676" t="s">
        <v>761</v>
      </c>
      <c r="Z8" s="1676" t="s">
        <v>760</v>
      </c>
      <c r="AA8" s="1676" t="s">
        <v>760</v>
      </c>
      <c r="AB8" s="1677" t="s">
        <v>516</v>
      </c>
      <c r="AD8" s="1678"/>
      <c r="AE8" s="1343"/>
    </row>
    <row r="9" ht="41" customHeight="1" spans="1:31">
      <c r="A9" s="1679"/>
      <c r="B9" s="1680"/>
      <c r="C9" s="1674" t="s">
        <v>505</v>
      </c>
      <c r="D9" s="1675">
        <v>1194</v>
      </c>
      <c r="E9" s="1676">
        <v>8</v>
      </c>
      <c r="F9" s="1675">
        <v>1174</v>
      </c>
      <c r="G9" s="1676">
        <v>7.9</v>
      </c>
      <c r="H9" s="1675">
        <v>1281</v>
      </c>
      <c r="I9" s="1676">
        <v>8.5</v>
      </c>
      <c r="J9" s="1675">
        <v>1261</v>
      </c>
      <c r="K9" s="1676">
        <v>8.4</v>
      </c>
      <c r="L9" s="1675">
        <v>1235</v>
      </c>
      <c r="M9" s="1676">
        <v>8.2</v>
      </c>
      <c r="N9" s="1675">
        <v>1215</v>
      </c>
      <c r="O9" s="1676">
        <v>8.1</v>
      </c>
      <c r="P9" s="1675">
        <v>1297</v>
      </c>
      <c r="Q9" s="1676">
        <v>8.5</v>
      </c>
      <c r="R9" s="1675">
        <v>1277</v>
      </c>
      <c r="S9" s="1676">
        <v>8.4</v>
      </c>
      <c r="T9" s="1675">
        <v>1335</v>
      </c>
      <c r="U9" s="1676">
        <v>8.7</v>
      </c>
      <c r="V9" s="1675">
        <v>1315</v>
      </c>
      <c r="W9" s="1676">
        <v>8.6</v>
      </c>
      <c r="X9" s="1676" t="s">
        <v>760</v>
      </c>
      <c r="Y9" s="1676" t="s">
        <v>761</v>
      </c>
      <c r="Z9" s="1676" t="s">
        <v>760</v>
      </c>
      <c r="AA9" s="1676" t="s">
        <v>760</v>
      </c>
      <c r="AB9" s="1677" t="s">
        <v>516</v>
      </c>
      <c r="AD9" s="1678"/>
      <c r="AE9" s="1343"/>
    </row>
    <row r="10" ht="41" customHeight="1" spans="1:31">
      <c r="A10" s="1679"/>
      <c r="B10" s="1680"/>
      <c r="C10" s="1674" t="s">
        <v>502</v>
      </c>
      <c r="D10" s="1675">
        <v>1194</v>
      </c>
      <c r="E10" s="1676">
        <v>8</v>
      </c>
      <c r="F10" s="1675">
        <v>1174</v>
      </c>
      <c r="G10" s="1676">
        <v>7.9</v>
      </c>
      <c r="H10" s="1675">
        <v>1281</v>
      </c>
      <c r="I10" s="1676">
        <v>8.5</v>
      </c>
      <c r="J10" s="1675">
        <v>1261</v>
      </c>
      <c r="K10" s="1676">
        <v>8.4</v>
      </c>
      <c r="L10" s="1675">
        <v>1235</v>
      </c>
      <c r="M10" s="1676">
        <v>8.2</v>
      </c>
      <c r="N10" s="1675">
        <v>1215</v>
      </c>
      <c r="O10" s="1676">
        <v>8.1</v>
      </c>
      <c r="P10" s="1675">
        <v>1297</v>
      </c>
      <c r="Q10" s="1676">
        <v>8.5</v>
      </c>
      <c r="R10" s="1675">
        <v>1277</v>
      </c>
      <c r="S10" s="1676">
        <v>8.4</v>
      </c>
      <c r="T10" s="1675">
        <v>1335</v>
      </c>
      <c r="U10" s="1676">
        <v>8.7</v>
      </c>
      <c r="V10" s="1675">
        <v>1315</v>
      </c>
      <c r="W10" s="1676">
        <v>8.6</v>
      </c>
      <c r="X10" s="1676" t="s">
        <v>708</v>
      </c>
      <c r="Y10" s="1676" t="s">
        <v>762</v>
      </c>
      <c r="Z10" s="1676" t="s">
        <v>708</v>
      </c>
      <c r="AA10" s="1676" t="s">
        <v>708</v>
      </c>
      <c r="AB10" s="1677" t="s">
        <v>589</v>
      </c>
      <c r="AD10" s="1678"/>
      <c r="AE10" s="1343"/>
    </row>
    <row r="11" ht="41" customHeight="1" spans="1:31">
      <c r="A11" s="1679"/>
      <c r="B11" s="1680"/>
      <c r="C11" s="1674" t="s">
        <v>503</v>
      </c>
      <c r="D11" s="1675">
        <v>1194</v>
      </c>
      <c r="E11" s="1676">
        <v>8</v>
      </c>
      <c r="F11" s="1675">
        <v>1174</v>
      </c>
      <c r="G11" s="1676">
        <v>7.9</v>
      </c>
      <c r="H11" s="1675">
        <v>1281</v>
      </c>
      <c r="I11" s="1676">
        <v>8.5</v>
      </c>
      <c r="J11" s="1675">
        <v>1261</v>
      </c>
      <c r="K11" s="1676">
        <v>8.4</v>
      </c>
      <c r="L11" s="1675">
        <v>1235</v>
      </c>
      <c r="M11" s="1676">
        <v>8.2</v>
      </c>
      <c r="N11" s="1675">
        <v>1215</v>
      </c>
      <c r="O11" s="1676">
        <v>8.1</v>
      </c>
      <c r="P11" s="1675">
        <v>1297</v>
      </c>
      <c r="Q11" s="1676">
        <v>8.5</v>
      </c>
      <c r="R11" s="1675">
        <v>1277</v>
      </c>
      <c r="S11" s="1676">
        <v>8.4</v>
      </c>
      <c r="T11" s="1675">
        <v>1335</v>
      </c>
      <c r="U11" s="1676">
        <v>8.7</v>
      </c>
      <c r="V11" s="1675">
        <v>1315</v>
      </c>
      <c r="W11" s="1676">
        <v>8.6</v>
      </c>
      <c r="X11" s="1676" t="s">
        <v>708</v>
      </c>
      <c r="Y11" s="1676" t="s">
        <v>762</v>
      </c>
      <c r="Z11" s="1676" t="s">
        <v>708</v>
      </c>
      <c r="AA11" s="1676" t="s">
        <v>708</v>
      </c>
      <c r="AB11" s="1677" t="s">
        <v>589</v>
      </c>
      <c r="AD11" s="1678"/>
      <c r="AE11" s="1343"/>
    </row>
    <row r="12" ht="41" customHeight="1" spans="1:31">
      <c r="A12" s="1679"/>
      <c r="B12" s="1680"/>
      <c r="C12" s="1674" t="s">
        <v>504</v>
      </c>
      <c r="D12" s="1675">
        <v>1194</v>
      </c>
      <c r="E12" s="1676">
        <v>8</v>
      </c>
      <c r="F12" s="1675">
        <v>1174</v>
      </c>
      <c r="G12" s="1676">
        <v>7.9</v>
      </c>
      <c r="H12" s="1675">
        <v>1281</v>
      </c>
      <c r="I12" s="1676">
        <v>8.5</v>
      </c>
      <c r="J12" s="1675">
        <v>1261</v>
      </c>
      <c r="K12" s="1676">
        <v>8.4</v>
      </c>
      <c r="L12" s="1675">
        <v>1235</v>
      </c>
      <c r="M12" s="1676">
        <v>8.2</v>
      </c>
      <c r="N12" s="1675">
        <v>1215</v>
      </c>
      <c r="O12" s="1676">
        <v>8.1</v>
      </c>
      <c r="P12" s="1675">
        <v>1297</v>
      </c>
      <c r="Q12" s="1676">
        <v>8.5</v>
      </c>
      <c r="R12" s="1675">
        <v>1277</v>
      </c>
      <c r="S12" s="1676">
        <v>8.4</v>
      </c>
      <c r="T12" s="1675">
        <v>1335</v>
      </c>
      <c r="U12" s="1676">
        <v>8.7</v>
      </c>
      <c r="V12" s="1675">
        <v>1315</v>
      </c>
      <c r="W12" s="1676">
        <v>8.6</v>
      </c>
      <c r="X12" s="1676" t="s">
        <v>708</v>
      </c>
      <c r="Y12" s="1676" t="s">
        <v>762</v>
      </c>
      <c r="Z12" s="1676" t="s">
        <v>708</v>
      </c>
      <c r="AA12" s="1676" t="s">
        <v>708</v>
      </c>
      <c r="AB12" s="1677" t="s">
        <v>589</v>
      </c>
      <c r="AD12" s="1678"/>
      <c r="AE12" s="1343"/>
    </row>
    <row r="13" ht="41" customHeight="1" spans="1:31">
      <c r="A13" s="1679"/>
      <c r="B13" s="1680"/>
      <c r="C13" s="1674" t="s">
        <v>512</v>
      </c>
      <c r="D13" s="1675">
        <v>1302</v>
      </c>
      <c r="E13" s="1676">
        <v>8.5</v>
      </c>
      <c r="F13" s="1675">
        <v>1282</v>
      </c>
      <c r="G13" s="1676">
        <v>8.4</v>
      </c>
      <c r="H13" s="1675">
        <v>1390</v>
      </c>
      <c r="I13" s="1676">
        <v>8.9</v>
      </c>
      <c r="J13" s="1675">
        <v>1370</v>
      </c>
      <c r="K13" s="1676">
        <v>8.8</v>
      </c>
      <c r="L13" s="1675">
        <v>1344</v>
      </c>
      <c r="M13" s="1676">
        <v>8.7</v>
      </c>
      <c r="N13" s="1675">
        <v>1324</v>
      </c>
      <c r="O13" s="1676">
        <v>8.6</v>
      </c>
      <c r="P13" s="1675">
        <v>1406</v>
      </c>
      <c r="Q13" s="1676">
        <v>9</v>
      </c>
      <c r="R13" s="1675">
        <v>1386</v>
      </c>
      <c r="S13" s="1676">
        <v>8.9</v>
      </c>
      <c r="T13" s="1675">
        <v>1444</v>
      </c>
      <c r="U13" s="1676">
        <v>9.2</v>
      </c>
      <c r="V13" s="1675">
        <v>1424</v>
      </c>
      <c r="W13" s="1676">
        <v>9.1</v>
      </c>
      <c r="X13" s="1676" t="s">
        <v>760</v>
      </c>
      <c r="Y13" s="1676" t="s">
        <v>761</v>
      </c>
      <c r="Z13" s="1676" t="s">
        <v>760</v>
      </c>
      <c r="AA13" s="1676" t="s">
        <v>760</v>
      </c>
      <c r="AB13" s="1677" t="s">
        <v>516</v>
      </c>
      <c r="AD13" s="1678"/>
      <c r="AE13" s="1343"/>
    </row>
    <row r="14" ht="41" customHeight="1" spans="1:31">
      <c r="A14" s="1679"/>
      <c r="B14" s="1680"/>
      <c r="C14" s="1674" t="s">
        <v>513</v>
      </c>
      <c r="D14" s="1675">
        <v>1302</v>
      </c>
      <c r="E14" s="1676">
        <v>8.5</v>
      </c>
      <c r="F14" s="1675">
        <v>1282</v>
      </c>
      <c r="G14" s="1676">
        <v>8.4</v>
      </c>
      <c r="H14" s="1675">
        <v>1390</v>
      </c>
      <c r="I14" s="1676">
        <v>8.9</v>
      </c>
      <c r="J14" s="1675">
        <v>1370</v>
      </c>
      <c r="K14" s="1676">
        <v>8.8</v>
      </c>
      <c r="L14" s="1675">
        <v>1344</v>
      </c>
      <c r="M14" s="1676">
        <v>8.7</v>
      </c>
      <c r="N14" s="1675">
        <v>1324</v>
      </c>
      <c r="O14" s="1676">
        <v>8.6</v>
      </c>
      <c r="P14" s="1675">
        <v>1406</v>
      </c>
      <c r="Q14" s="1676">
        <v>9</v>
      </c>
      <c r="R14" s="1675">
        <v>1386</v>
      </c>
      <c r="S14" s="1676">
        <v>8.9</v>
      </c>
      <c r="T14" s="1675">
        <v>1444</v>
      </c>
      <c r="U14" s="1676">
        <v>9.2</v>
      </c>
      <c r="V14" s="1675">
        <v>1424</v>
      </c>
      <c r="W14" s="1676">
        <v>9.1</v>
      </c>
      <c r="X14" s="1676" t="s">
        <v>760</v>
      </c>
      <c r="Y14" s="1676" t="s">
        <v>761</v>
      </c>
      <c r="Z14" s="1676" t="s">
        <v>760</v>
      </c>
      <c r="AA14" s="1676" t="s">
        <v>760</v>
      </c>
      <c r="AB14" s="1677" t="s">
        <v>516</v>
      </c>
      <c r="AD14" s="1678"/>
      <c r="AE14" s="1343"/>
    </row>
    <row r="15" ht="41" customHeight="1" spans="1:31">
      <c r="A15" s="1679"/>
      <c r="B15" s="1680"/>
      <c r="C15" s="1674" t="s">
        <v>521</v>
      </c>
      <c r="D15" s="1675">
        <v>1302</v>
      </c>
      <c r="E15" s="1676">
        <v>8.5</v>
      </c>
      <c r="F15" s="1675">
        <v>1282</v>
      </c>
      <c r="G15" s="1676">
        <v>8.4</v>
      </c>
      <c r="H15" s="1675">
        <v>1390</v>
      </c>
      <c r="I15" s="1676">
        <v>8.9</v>
      </c>
      <c r="J15" s="1675">
        <v>1370</v>
      </c>
      <c r="K15" s="1676">
        <v>8.8</v>
      </c>
      <c r="L15" s="1675">
        <v>1344</v>
      </c>
      <c r="M15" s="1676">
        <v>8.7</v>
      </c>
      <c r="N15" s="1675">
        <v>1324</v>
      </c>
      <c r="O15" s="1676">
        <v>8.6</v>
      </c>
      <c r="P15" s="1675">
        <v>1406</v>
      </c>
      <c r="Q15" s="1676">
        <v>9</v>
      </c>
      <c r="R15" s="1675">
        <v>1386</v>
      </c>
      <c r="S15" s="1676">
        <v>8.9</v>
      </c>
      <c r="T15" s="1675">
        <v>1444</v>
      </c>
      <c r="U15" s="1676">
        <v>9.2</v>
      </c>
      <c r="V15" s="1675">
        <v>1424</v>
      </c>
      <c r="W15" s="1676">
        <v>9.1</v>
      </c>
      <c r="X15" s="1676" t="s">
        <v>760</v>
      </c>
      <c r="Y15" s="1676" t="s">
        <v>761</v>
      </c>
      <c r="Z15" s="1676" t="s">
        <v>760</v>
      </c>
      <c r="AA15" s="1676" t="s">
        <v>760</v>
      </c>
      <c r="AB15" s="1677" t="s">
        <v>516</v>
      </c>
      <c r="AD15" s="1678"/>
      <c r="AE15" s="1343"/>
    </row>
    <row r="16" ht="41" customHeight="1" spans="1:31">
      <c r="A16" s="1679"/>
      <c r="B16" s="1680"/>
      <c r="C16" s="1674" t="s">
        <v>508</v>
      </c>
      <c r="D16" s="1675">
        <v>1302</v>
      </c>
      <c r="E16" s="1676">
        <v>8.5</v>
      </c>
      <c r="F16" s="1675">
        <v>1282</v>
      </c>
      <c r="G16" s="1676">
        <v>8.4</v>
      </c>
      <c r="H16" s="1675">
        <v>1390</v>
      </c>
      <c r="I16" s="1676">
        <v>8.9</v>
      </c>
      <c r="J16" s="1675">
        <v>1370</v>
      </c>
      <c r="K16" s="1676">
        <v>8.8</v>
      </c>
      <c r="L16" s="1675">
        <v>1344</v>
      </c>
      <c r="M16" s="1676">
        <v>8.7</v>
      </c>
      <c r="N16" s="1675">
        <v>1324</v>
      </c>
      <c r="O16" s="1676">
        <v>8.6</v>
      </c>
      <c r="P16" s="1675">
        <v>1406</v>
      </c>
      <c r="Q16" s="1676">
        <v>9</v>
      </c>
      <c r="R16" s="1675">
        <v>1386</v>
      </c>
      <c r="S16" s="1676">
        <v>8.9</v>
      </c>
      <c r="T16" s="1675">
        <v>1444</v>
      </c>
      <c r="U16" s="1676">
        <v>9.2</v>
      </c>
      <c r="V16" s="1675">
        <v>1424</v>
      </c>
      <c r="W16" s="1676">
        <v>9.1</v>
      </c>
      <c r="X16" s="1676" t="s">
        <v>760</v>
      </c>
      <c r="Y16" s="1676" t="s">
        <v>761</v>
      </c>
      <c r="Z16" s="1676" t="s">
        <v>760</v>
      </c>
      <c r="AA16" s="1676" t="s">
        <v>760</v>
      </c>
      <c r="AB16" s="1677" t="s">
        <v>516</v>
      </c>
      <c r="AD16" s="1678"/>
      <c r="AE16" s="1343"/>
    </row>
    <row r="17" ht="41" customHeight="1" spans="1:31">
      <c r="A17" s="1679"/>
      <c r="B17" s="1680"/>
      <c r="C17" s="1674" t="s">
        <v>706</v>
      </c>
      <c r="D17" s="1675">
        <v>1200</v>
      </c>
      <c r="E17" s="1676">
        <v>8</v>
      </c>
      <c r="F17" s="1675">
        <v>1180</v>
      </c>
      <c r="G17" s="1676">
        <v>7.9</v>
      </c>
      <c r="H17" s="1675">
        <v>1288</v>
      </c>
      <c r="I17" s="1676">
        <v>8.5</v>
      </c>
      <c r="J17" s="1675">
        <v>1268</v>
      </c>
      <c r="K17" s="1676">
        <v>8.4</v>
      </c>
      <c r="L17" s="1675">
        <v>1242</v>
      </c>
      <c r="M17" s="1676">
        <v>8.2</v>
      </c>
      <c r="N17" s="1675">
        <v>1222</v>
      </c>
      <c r="O17" s="1676">
        <v>8.1</v>
      </c>
      <c r="P17" s="1675">
        <v>1304</v>
      </c>
      <c r="Q17" s="1676">
        <v>8.6</v>
      </c>
      <c r="R17" s="1675">
        <v>1284</v>
      </c>
      <c r="S17" s="1676">
        <v>8.5</v>
      </c>
      <c r="T17" s="1675">
        <v>1342</v>
      </c>
      <c r="U17" s="1676">
        <v>8.7</v>
      </c>
      <c r="V17" s="1675">
        <v>1322</v>
      </c>
      <c r="W17" s="1676">
        <v>8.6</v>
      </c>
      <c r="X17" s="1676" t="s">
        <v>763</v>
      </c>
      <c r="Y17" s="1676" t="s">
        <v>764</v>
      </c>
      <c r="Z17" s="1676" t="s">
        <v>763</v>
      </c>
      <c r="AA17" s="1676" t="s">
        <v>763</v>
      </c>
      <c r="AB17" s="1677" t="s">
        <v>585</v>
      </c>
      <c r="AD17" s="1678"/>
      <c r="AE17" s="1343"/>
    </row>
    <row r="18" ht="41" customHeight="1" spans="1:31">
      <c r="A18" s="1679"/>
      <c r="B18" s="1680"/>
      <c r="C18" s="1674" t="s">
        <v>529</v>
      </c>
      <c r="D18" s="1675">
        <v>1194</v>
      </c>
      <c r="E18" s="1676">
        <v>8</v>
      </c>
      <c r="F18" s="1675">
        <v>1174</v>
      </c>
      <c r="G18" s="1676">
        <v>7.9</v>
      </c>
      <c r="H18" s="1675">
        <v>1281</v>
      </c>
      <c r="I18" s="1676">
        <v>8.5</v>
      </c>
      <c r="J18" s="1675">
        <v>1261</v>
      </c>
      <c r="K18" s="1676">
        <v>8.4</v>
      </c>
      <c r="L18" s="1675">
        <v>1235</v>
      </c>
      <c r="M18" s="1676">
        <v>8.2</v>
      </c>
      <c r="N18" s="1675">
        <v>1215</v>
      </c>
      <c r="O18" s="1676">
        <v>8.1</v>
      </c>
      <c r="P18" s="1675">
        <v>1297</v>
      </c>
      <c r="Q18" s="1676">
        <v>8.5</v>
      </c>
      <c r="R18" s="1675">
        <v>1277</v>
      </c>
      <c r="S18" s="1676">
        <v>8.4</v>
      </c>
      <c r="T18" s="1675">
        <v>1335</v>
      </c>
      <c r="U18" s="1676">
        <v>8.7</v>
      </c>
      <c r="V18" s="1675">
        <v>1315</v>
      </c>
      <c r="W18" s="1676">
        <v>8.6</v>
      </c>
      <c r="X18" s="1676" t="s">
        <v>708</v>
      </c>
      <c r="Y18" s="1676" t="s">
        <v>762</v>
      </c>
      <c r="Z18" s="1676" t="s">
        <v>708</v>
      </c>
      <c r="AA18" s="1676" t="s">
        <v>708</v>
      </c>
      <c r="AB18" s="1677" t="s">
        <v>589</v>
      </c>
      <c r="AD18" s="1678"/>
      <c r="AE18" s="1343"/>
    </row>
    <row r="19" ht="41" customHeight="1" spans="1:31">
      <c r="A19" s="1679"/>
      <c r="B19" s="1680"/>
      <c r="C19" s="1674" t="s">
        <v>530</v>
      </c>
      <c r="D19" s="1675">
        <v>1194</v>
      </c>
      <c r="E19" s="1676">
        <v>8</v>
      </c>
      <c r="F19" s="1675">
        <v>1174</v>
      </c>
      <c r="G19" s="1676">
        <v>7.9</v>
      </c>
      <c r="H19" s="1675">
        <v>1281</v>
      </c>
      <c r="I19" s="1676">
        <v>8.5</v>
      </c>
      <c r="J19" s="1675">
        <v>1261</v>
      </c>
      <c r="K19" s="1676">
        <v>8.4</v>
      </c>
      <c r="L19" s="1675">
        <v>1235</v>
      </c>
      <c r="M19" s="1676">
        <v>8.2</v>
      </c>
      <c r="N19" s="1675">
        <v>1215</v>
      </c>
      <c r="O19" s="1676">
        <v>8.1</v>
      </c>
      <c r="P19" s="1675">
        <v>1297</v>
      </c>
      <c r="Q19" s="1676">
        <v>8.5</v>
      </c>
      <c r="R19" s="1675">
        <v>1277</v>
      </c>
      <c r="S19" s="1676">
        <v>8.4</v>
      </c>
      <c r="T19" s="1675">
        <v>1335</v>
      </c>
      <c r="U19" s="1676">
        <v>8.7</v>
      </c>
      <c r="V19" s="1675">
        <v>1315</v>
      </c>
      <c r="W19" s="1676">
        <v>8.6</v>
      </c>
      <c r="X19" s="1676" t="s">
        <v>708</v>
      </c>
      <c r="Y19" s="1676" t="s">
        <v>762</v>
      </c>
      <c r="Z19" s="1676" t="s">
        <v>708</v>
      </c>
      <c r="AA19" s="1676" t="s">
        <v>708</v>
      </c>
      <c r="AB19" s="1677" t="s">
        <v>589</v>
      </c>
      <c r="AD19" s="1678"/>
      <c r="AE19" s="1343"/>
    </row>
    <row r="20" ht="41" customHeight="1" spans="1:31">
      <c r="A20" s="1679"/>
      <c r="B20" s="1680"/>
      <c r="C20" s="1674" t="s">
        <v>531</v>
      </c>
      <c r="D20" s="1675">
        <v>1194</v>
      </c>
      <c r="E20" s="1676">
        <v>8</v>
      </c>
      <c r="F20" s="1675">
        <v>1174</v>
      </c>
      <c r="G20" s="1676">
        <v>7.9</v>
      </c>
      <c r="H20" s="1675">
        <v>1281</v>
      </c>
      <c r="I20" s="1676">
        <v>8.5</v>
      </c>
      <c r="J20" s="1675">
        <v>1261</v>
      </c>
      <c r="K20" s="1676">
        <v>8.4</v>
      </c>
      <c r="L20" s="1675">
        <v>1235</v>
      </c>
      <c r="M20" s="1676">
        <v>8.2</v>
      </c>
      <c r="N20" s="1675">
        <v>1215</v>
      </c>
      <c r="O20" s="1676">
        <v>8.1</v>
      </c>
      <c r="P20" s="1675">
        <v>1297</v>
      </c>
      <c r="Q20" s="1676">
        <v>8.5</v>
      </c>
      <c r="R20" s="1675">
        <v>1277</v>
      </c>
      <c r="S20" s="1676">
        <v>8.4</v>
      </c>
      <c r="T20" s="1675">
        <v>1335</v>
      </c>
      <c r="U20" s="1676">
        <v>8.7</v>
      </c>
      <c r="V20" s="1675">
        <v>1315</v>
      </c>
      <c r="W20" s="1676">
        <v>8.6</v>
      </c>
      <c r="X20" s="1676" t="s">
        <v>708</v>
      </c>
      <c r="Y20" s="1676" t="s">
        <v>762</v>
      </c>
      <c r="Z20" s="1676" t="s">
        <v>708</v>
      </c>
      <c r="AA20" s="1676" t="s">
        <v>708</v>
      </c>
      <c r="AB20" s="1677" t="s">
        <v>589</v>
      </c>
      <c r="AD20" s="1678"/>
      <c r="AE20" s="1343"/>
    </row>
    <row r="21" ht="41" customHeight="1" spans="1:31">
      <c r="A21" s="1679"/>
      <c r="B21" s="1680"/>
      <c r="C21" s="1674" t="s">
        <v>540</v>
      </c>
      <c r="D21" s="1675">
        <v>1255</v>
      </c>
      <c r="E21" s="1676">
        <v>8.2</v>
      </c>
      <c r="F21" s="1675">
        <v>1235</v>
      </c>
      <c r="G21" s="1676">
        <v>8.1</v>
      </c>
      <c r="H21" s="1675">
        <v>1343</v>
      </c>
      <c r="I21" s="1676">
        <v>8.7</v>
      </c>
      <c r="J21" s="1675">
        <v>1323</v>
      </c>
      <c r="K21" s="1676">
        <v>8.6</v>
      </c>
      <c r="L21" s="1675">
        <v>1297</v>
      </c>
      <c r="M21" s="1676">
        <v>8.5</v>
      </c>
      <c r="N21" s="1675">
        <v>1277</v>
      </c>
      <c r="O21" s="1676">
        <v>8.4</v>
      </c>
      <c r="P21" s="1675">
        <v>1359</v>
      </c>
      <c r="Q21" s="1676">
        <v>8.8</v>
      </c>
      <c r="R21" s="1675">
        <v>1339</v>
      </c>
      <c r="S21" s="1676">
        <v>8.7</v>
      </c>
      <c r="T21" s="1675">
        <v>1397</v>
      </c>
      <c r="U21" s="1676">
        <v>9</v>
      </c>
      <c r="V21" s="1675">
        <v>1377</v>
      </c>
      <c r="W21" s="1676">
        <v>8.9</v>
      </c>
      <c r="X21" s="1676" t="s">
        <v>705</v>
      </c>
      <c r="Y21" s="1676" t="s">
        <v>765</v>
      </c>
      <c r="Z21" s="1676" t="s">
        <v>705</v>
      </c>
      <c r="AA21" s="1676" t="s">
        <v>705</v>
      </c>
      <c r="AB21" s="1677" t="s">
        <v>757</v>
      </c>
      <c r="AD21" s="1678"/>
      <c r="AE21" s="1343"/>
    </row>
    <row r="22" ht="41" customHeight="1" spans="1:31">
      <c r="A22" s="1679"/>
      <c r="B22" s="1680"/>
      <c r="C22" s="1674" t="s">
        <v>666</v>
      </c>
      <c r="D22" s="1675">
        <v>1574</v>
      </c>
      <c r="E22" s="1676">
        <v>9.7</v>
      </c>
      <c r="F22" s="1675">
        <v>1554</v>
      </c>
      <c r="G22" s="1676">
        <v>9.6</v>
      </c>
      <c r="H22" s="1675">
        <v>1662</v>
      </c>
      <c r="I22" s="1676">
        <v>10.2</v>
      </c>
      <c r="J22" s="1675">
        <v>1642</v>
      </c>
      <c r="K22" s="1676">
        <v>10.1</v>
      </c>
      <c r="L22" s="1675">
        <v>1616</v>
      </c>
      <c r="M22" s="1676">
        <v>9.9</v>
      </c>
      <c r="N22" s="1675">
        <v>1596</v>
      </c>
      <c r="O22" s="1676">
        <v>9.8</v>
      </c>
      <c r="P22" s="1675">
        <v>1678</v>
      </c>
      <c r="Q22" s="1676">
        <v>10.2</v>
      </c>
      <c r="R22" s="1675">
        <v>1658</v>
      </c>
      <c r="S22" s="1676">
        <v>10.1</v>
      </c>
      <c r="T22" s="1675">
        <v>1716</v>
      </c>
      <c r="U22" s="1676">
        <v>10.4</v>
      </c>
      <c r="V22" s="1675">
        <v>1696</v>
      </c>
      <c r="W22" s="1676">
        <v>10.3</v>
      </c>
      <c r="X22" s="1676" t="s">
        <v>719</v>
      </c>
      <c r="Y22" s="1676" t="s">
        <v>766</v>
      </c>
      <c r="Z22" s="1676" t="s">
        <v>719</v>
      </c>
      <c r="AA22" s="1676" t="s">
        <v>719</v>
      </c>
      <c r="AB22" s="1677" t="s">
        <v>580</v>
      </c>
      <c r="AD22" s="1678"/>
      <c r="AE22" s="1343"/>
    </row>
    <row r="23" ht="41" customHeight="1" spans="1:31">
      <c r="A23" s="1679"/>
      <c r="B23" s="1680"/>
      <c r="C23" s="1674" t="s">
        <v>510</v>
      </c>
      <c r="D23" s="1675">
        <v>1336</v>
      </c>
      <c r="E23" s="1676">
        <v>8.6</v>
      </c>
      <c r="F23" s="1675">
        <v>1316</v>
      </c>
      <c r="G23" s="1676">
        <v>8.5</v>
      </c>
      <c r="H23" s="1675">
        <v>1424</v>
      </c>
      <c r="I23" s="1676">
        <v>9.1</v>
      </c>
      <c r="J23" s="1675">
        <v>1404</v>
      </c>
      <c r="K23" s="1676">
        <v>9</v>
      </c>
      <c r="L23" s="1675">
        <v>1378</v>
      </c>
      <c r="M23" s="1676">
        <v>8.8</v>
      </c>
      <c r="N23" s="1675">
        <v>1358</v>
      </c>
      <c r="O23" s="1676">
        <v>8.7</v>
      </c>
      <c r="P23" s="1675">
        <v>1440</v>
      </c>
      <c r="Q23" s="1676">
        <v>9.2</v>
      </c>
      <c r="R23" s="1675">
        <v>1420</v>
      </c>
      <c r="S23" s="1676">
        <v>9.1</v>
      </c>
      <c r="T23" s="1675">
        <v>1478</v>
      </c>
      <c r="U23" s="1676">
        <v>9.3</v>
      </c>
      <c r="V23" s="1675">
        <v>1458</v>
      </c>
      <c r="W23" s="1676">
        <v>9.2</v>
      </c>
      <c r="X23" s="1676" t="s">
        <v>705</v>
      </c>
      <c r="Y23" s="1676" t="s">
        <v>765</v>
      </c>
      <c r="Z23" s="1676" t="s">
        <v>705</v>
      </c>
      <c r="AA23" s="1676" t="s">
        <v>705</v>
      </c>
      <c r="AB23" s="1677" t="s">
        <v>757</v>
      </c>
      <c r="AD23" s="1678"/>
      <c r="AE23" s="1343"/>
    </row>
    <row r="24" ht="41" customHeight="1" spans="1:31">
      <c r="A24" s="1679"/>
      <c r="B24" s="1680"/>
      <c r="C24" s="1674" t="s">
        <v>451</v>
      </c>
      <c r="D24" s="1675">
        <v>1336</v>
      </c>
      <c r="E24" s="1676">
        <v>8.6</v>
      </c>
      <c r="F24" s="1675">
        <v>1316</v>
      </c>
      <c r="G24" s="1676">
        <v>8.5</v>
      </c>
      <c r="H24" s="1675">
        <v>1424</v>
      </c>
      <c r="I24" s="1676">
        <v>9.1</v>
      </c>
      <c r="J24" s="1675">
        <v>1404</v>
      </c>
      <c r="K24" s="1676">
        <v>9</v>
      </c>
      <c r="L24" s="1675">
        <v>1378</v>
      </c>
      <c r="M24" s="1676">
        <v>8.8</v>
      </c>
      <c r="N24" s="1675">
        <v>1358</v>
      </c>
      <c r="O24" s="1676">
        <v>8.7</v>
      </c>
      <c r="P24" s="1675">
        <v>1440</v>
      </c>
      <c r="Q24" s="1676">
        <v>9.2</v>
      </c>
      <c r="R24" s="1675">
        <v>1420</v>
      </c>
      <c r="S24" s="1676">
        <v>9.1</v>
      </c>
      <c r="T24" s="1675">
        <v>1478</v>
      </c>
      <c r="U24" s="1676">
        <v>9.3</v>
      </c>
      <c r="V24" s="1675">
        <v>1458</v>
      </c>
      <c r="W24" s="1676">
        <v>9.2</v>
      </c>
      <c r="X24" s="1676" t="s">
        <v>538</v>
      </c>
      <c r="Y24" s="1676" t="s">
        <v>767</v>
      </c>
      <c r="Z24" s="1676" t="s">
        <v>538</v>
      </c>
      <c r="AA24" s="1676" t="s">
        <v>538</v>
      </c>
      <c r="AB24" s="1677" t="s">
        <v>535</v>
      </c>
      <c r="AD24" s="1678"/>
      <c r="AE24" s="1343"/>
    </row>
    <row r="25" ht="41" customHeight="1" spans="1:31">
      <c r="A25" s="1679"/>
      <c r="B25" s="1680"/>
      <c r="C25" s="1674" t="s">
        <v>591</v>
      </c>
      <c r="D25" s="1675">
        <v>1391</v>
      </c>
      <c r="E25" s="1676">
        <v>8.8</v>
      </c>
      <c r="F25" s="1675">
        <v>1371</v>
      </c>
      <c r="G25" s="1676">
        <v>8.7</v>
      </c>
      <c r="H25" s="1675">
        <v>1479</v>
      </c>
      <c r="I25" s="1676">
        <v>9.3</v>
      </c>
      <c r="J25" s="1675">
        <v>1459</v>
      </c>
      <c r="K25" s="1676">
        <v>9.2</v>
      </c>
      <c r="L25" s="1675">
        <v>1433</v>
      </c>
      <c r="M25" s="1676">
        <v>9.1</v>
      </c>
      <c r="N25" s="1675">
        <v>1413</v>
      </c>
      <c r="O25" s="1676">
        <v>9</v>
      </c>
      <c r="P25" s="1675">
        <v>1495</v>
      </c>
      <c r="Q25" s="1676">
        <v>9.4</v>
      </c>
      <c r="R25" s="1675">
        <v>1475</v>
      </c>
      <c r="S25" s="1676">
        <v>9.3</v>
      </c>
      <c r="T25" s="1675">
        <v>1533</v>
      </c>
      <c r="U25" s="1676">
        <v>9.6</v>
      </c>
      <c r="V25" s="1675">
        <v>1513</v>
      </c>
      <c r="W25" s="1676">
        <v>9.5</v>
      </c>
      <c r="X25" s="1676" t="s">
        <v>705</v>
      </c>
      <c r="Y25" s="1676" t="s">
        <v>765</v>
      </c>
      <c r="Z25" s="1676" t="s">
        <v>705</v>
      </c>
      <c r="AA25" s="1676" t="s">
        <v>705</v>
      </c>
      <c r="AB25" s="1677" t="s">
        <v>757</v>
      </c>
      <c r="AD25" s="1678"/>
      <c r="AE25" s="1343"/>
    </row>
    <row r="26" ht="41" customHeight="1" spans="1:31">
      <c r="A26" s="1679"/>
      <c r="B26" s="1680"/>
      <c r="C26" s="1674" t="s">
        <v>592</v>
      </c>
      <c r="D26" s="1675">
        <v>1391</v>
      </c>
      <c r="E26" s="1676">
        <v>8.8</v>
      </c>
      <c r="F26" s="1675">
        <v>1371</v>
      </c>
      <c r="G26" s="1676">
        <v>8.7</v>
      </c>
      <c r="H26" s="1675">
        <v>1479</v>
      </c>
      <c r="I26" s="1676">
        <v>9.3</v>
      </c>
      <c r="J26" s="1675">
        <v>1459</v>
      </c>
      <c r="K26" s="1676">
        <v>9.2</v>
      </c>
      <c r="L26" s="1675">
        <v>1433</v>
      </c>
      <c r="M26" s="1676">
        <v>9.1</v>
      </c>
      <c r="N26" s="1675">
        <v>1413</v>
      </c>
      <c r="O26" s="1676">
        <v>9</v>
      </c>
      <c r="P26" s="1675">
        <v>1495</v>
      </c>
      <c r="Q26" s="1676">
        <v>9.4</v>
      </c>
      <c r="R26" s="1675">
        <v>1475</v>
      </c>
      <c r="S26" s="1676">
        <v>9.3</v>
      </c>
      <c r="T26" s="1675">
        <v>1533</v>
      </c>
      <c r="U26" s="1676">
        <v>9.6</v>
      </c>
      <c r="V26" s="1675">
        <v>1513</v>
      </c>
      <c r="W26" s="1676">
        <v>9.5</v>
      </c>
      <c r="X26" s="1676" t="s">
        <v>705</v>
      </c>
      <c r="Y26" s="1676" t="s">
        <v>765</v>
      </c>
      <c r="Z26" s="1676" t="s">
        <v>705</v>
      </c>
      <c r="AA26" s="1676" t="s">
        <v>705</v>
      </c>
      <c r="AB26" s="1677" t="s">
        <v>757</v>
      </c>
      <c r="AD26" s="1678"/>
      <c r="AE26" s="1343"/>
    </row>
    <row r="27" ht="41" customHeight="1" spans="1:31">
      <c r="A27" s="1679"/>
      <c r="B27" s="1680"/>
      <c r="C27" s="1674" t="s">
        <v>511</v>
      </c>
      <c r="D27" s="1675">
        <v>1302</v>
      </c>
      <c r="E27" s="1676">
        <v>8.5</v>
      </c>
      <c r="F27" s="1675">
        <v>1282</v>
      </c>
      <c r="G27" s="1676">
        <v>8.4</v>
      </c>
      <c r="H27" s="1675">
        <v>1390</v>
      </c>
      <c r="I27" s="1676">
        <v>8.9</v>
      </c>
      <c r="J27" s="1675">
        <v>1370</v>
      </c>
      <c r="K27" s="1676">
        <v>8.8</v>
      </c>
      <c r="L27" s="1675">
        <v>1344</v>
      </c>
      <c r="M27" s="1676">
        <v>8.7</v>
      </c>
      <c r="N27" s="1675">
        <v>1324</v>
      </c>
      <c r="O27" s="1676">
        <v>8.6</v>
      </c>
      <c r="P27" s="1675">
        <v>1406</v>
      </c>
      <c r="Q27" s="1676">
        <v>9</v>
      </c>
      <c r="R27" s="1675">
        <v>1386</v>
      </c>
      <c r="S27" s="1676">
        <v>8.9</v>
      </c>
      <c r="T27" s="1675">
        <v>1444</v>
      </c>
      <c r="U27" s="1676">
        <v>9.2</v>
      </c>
      <c r="V27" s="1675">
        <v>1424</v>
      </c>
      <c r="W27" s="1676">
        <v>9.1</v>
      </c>
      <c r="X27" s="1676" t="s">
        <v>705</v>
      </c>
      <c r="Y27" s="1676" t="s">
        <v>765</v>
      </c>
      <c r="Z27" s="1676" t="s">
        <v>705</v>
      </c>
      <c r="AA27" s="1676" t="s">
        <v>705</v>
      </c>
      <c r="AB27" s="1677" t="s">
        <v>757</v>
      </c>
      <c r="AD27" s="1678"/>
      <c r="AE27" s="1343"/>
    </row>
    <row r="28" ht="41" customHeight="1" spans="1:31">
      <c r="A28" s="1679"/>
      <c r="B28" s="1680"/>
      <c r="C28" s="1674" t="s">
        <v>715</v>
      </c>
      <c r="D28" s="1675">
        <v>1200</v>
      </c>
      <c r="E28" s="1676">
        <v>8</v>
      </c>
      <c r="F28" s="1675">
        <v>1180</v>
      </c>
      <c r="G28" s="1676">
        <v>7.9</v>
      </c>
      <c r="H28" s="1675">
        <v>1288</v>
      </c>
      <c r="I28" s="1676">
        <v>8.5</v>
      </c>
      <c r="J28" s="1675">
        <v>1268</v>
      </c>
      <c r="K28" s="1676">
        <v>8.4</v>
      </c>
      <c r="L28" s="1675">
        <v>1242</v>
      </c>
      <c r="M28" s="1676">
        <v>8.2</v>
      </c>
      <c r="N28" s="1675">
        <v>1222</v>
      </c>
      <c r="O28" s="1676">
        <v>8.1</v>
      </c>
      <c r="P28" s="1675">
        <v>1304</v>
      </c>
      <c r="Q28" s="1676">
        <v>8.6</v>
      </c>
      <c r="R28" s="1675">
        <v>1284</v>
      </c>
      <c r="S28" s="1676">
        <v>8.5</v>
      </c>
      <c r="T28" s="1675">
        <v>1342</v>
      </c>
      <c r="U28" s="1676">
        <v>8.7</v>
      </c>
      <c r="V28" s="1675">
        <v>1322</v>
      </c>
      <c r="W28" s="1676">
        <v>8.6</v>
      </c>
      <c r="X28" s="1676" t="s">
        <v>708</v>
      </c>
      <c r="Y28" s="1676" t="s">
        <v>762</v>
      </c>
      <c r="Z28" s="1676" t="s">
        <v>708</v>
      </c>
      <c r="AA28" s="1676" t="s">
        <v>708</v>
      </c>
      <c r="AB28" s="1677" t="s">
        <v>589</v>
      </c>
      <c r="AD28" s="1678"/>
      <c r="AE28" s="1343"/>
    </row>
    <row r="29" ht="41" customHeight="1" spans="1:31">
      <c r="A29" s="1679"/>
      <c r="B29" s="1680"/>
      <c r="C29" s="1682" t="s">
        <v>655</v>
      </c>
      <c r="D29" s="1675">
        <v>1221</v>
      </c>
      <c r="E29" s="1676">
        <v>8.1</v>
      </c>
      <c r="F29" s="1675">
        <v>1201</v>
      </c>
      <c r="G29" s="1676">
        <v>8</v>
      </c>
      <c r="H29" s="1675">
        <v>1309</v>
      </c>
      <c r="I29" s="1676">
        <v>8.6</v>
      </c>
      <c r="J29" s="1675">
        <v>1289</v>
      </c>
      <c r="K29" s="1676">
        <v>8.5</v>
      </c>
      <c r="L29" s="1675">
        <v>1263</v>
      </c>
      <c r="M29" s="1676">
        <v>8.3</v>
      </c>
      <c r="N29" s="1675">
        <v>1243</v>
      </c>
      <c r="O29" s="1676">
        <v>8.2</v>
      </c>
      <c r="P29" s="1675">
        <v>1325</v>
      </c>
      <c r="Q29" s="1676">
        <v>8.7</v>
      </c>
      <c r="R29" s="1675">
        <v>1305</v>
      </c>
      <c r="S29" s="1676">
        <v>8.6</v>
      </c>
      <c r="T29" s="1675">
        <v>1363</v>
      </c>
      <c r="U29" s="1676">
        <v>8.8</v>
      </c>
      <c r="V29" s="1675">
        <v>1343</v>
      </c>
      <c r="W29" s="1676">
        <v>8.7</v>
      </c>
      <c r="X29" s="1676" t="s">
        <v>708</v>
      </c>
      <c r="Y29" s="1676" t="s">
        <v>762</v>
      </c>
      <c r="Z29" s="1676" t="s">
        <v>708</v>
      </c>
      <c r="AA29" s="1676" t="s">
        <v>708</v>
      </c>
      <c r="AB29" s="1677" t="s">
        <v>589</v>
      </c>
      <c r="AD29" s="1678"/>
      <c r="AE29" s="1343"/>
    </row>
    <row r="30" ht="41" customHeight="1" spans="1:31">
      <c r="A30" s="1679"/>
      <c r="B30" s="1680"/>
      <c r="C30" s="1674" t="s">
        <v>507</v>
      </c>
      <c r="D30" s="1675">
        <v>1234</v>
      </c>
      <c r="E30" s="1676">
        <v>8.2</v>
      </c>
      <c r="F30" s="1675">
        <v>1214</v>
      </c>
      <c r="G30" s="1676">
        <v>8.1</v>
      </c>
      <c r="H30" s="1675">
        <v>1322</v>
      </c>
      <c r="I30" s="1676">
        <v>8.6</v>
      </c>
      <c r="J30" s="1675">
        <v>1302</v>
      </c>
      <c r="K30" s="1676">
        <v>8.5</v>
      </c>
      <c r="L30" s="1675">
        <v>1276</v>
      </c>
      <c r="M30" s="1676">
        <v>8.4</v>
      </c>
      <c r="N30" s="1675">
        <v>1256</v>
      </c>
      <c r="O30" s="1676">
        <v>8.3</v>
      </c>
      <c r="P30" s="1675">
        <v>1338</v>
      </c>
      <c r="Q30" s="1676">
        <v>8.7</v>
      </c>
      <c r="R30" s="1675">
        <v>1318</v>
      </c>
      <c r="S30" s="1676">
        <v>8.6</v>
      </c>
      <c r="T30" s="1675">
        <v>1376</v>
      </c>
      <c r="U30" s="1676">
        <v>8.9</v>
      </c>
      <c r="V30" s="1675">
        <v>1356</v>
      </c>
      <c r="W30" s="1676">
        <v>8.8</v>
      </c>
      <c r="X30" s="1676" t="s">
        <v>708</v>
      </c>
      <c r="Y30" s="1676" t="s">
        <v>762</v>
      </c>
      <c r="Z30" s="1676" t="s">
        <v>708</v>
      </c>
      <c r="AA30" s="1676" t="s">
        <v>708</v>
      </c>
      <c r="AB30" s="1677" t="s">
        <v>589</v>
      </c>
      <c r="AD30" s="1678"/>
      <c r="AE30" s="1343"/>
    </row>
    <row r="31" ht="41" customHeight="1" spans="1:31">
      <c r="A31" s="1679"/>
      <c r="B31" s="1680"/>
      <c r="C31" s="1682" t="s">
        <v>653</v>
      </c>
      <c r="D31" s="1675">
        <v>1221</v>
      </c>
      <c r="E31" s="1676">
        <v>8.1</v>
      </c>
      <c r="F31" s="1675">
        <v>1201</v>
      </c>
      <c r="G31" s="1676">
        <v>8</v>
      </c>
      <c r="H31" s="1675">
        <v>1309</v>
      </c>
      <c r="I31" s="1676">
        <v>8.6</v>
      </c>
      <c r="J31" s="1675">
        <v>1289</v>
      </c>
      <c r="K31" s="1676">
        <v>8.5</v>
      </c>
      <c r="L31" s="1675">
        <v>1263</v>
      </c>
      <c r="M31" s="1676">
        <v>8.3</v>
      </c>
      <c r="N31" s="1675">
        <v>1243</v>
      </c>
      <c r="O31" s="1676">
        <v>8.2</v>
      </c>
      <c r="P31" s="1675">
        <v>1325</v>
      </c>
      <c r="Q31" s="1676">
        <v>8.7</v>
      </c>
      <c r="R31" s="1675">
        <v>1305</v>
      </c>
      <c r="S31" s="1676">
        <v>8.6</v>
      </c>
      <c r="T31" s="1675">
        <v>1363</v>
      </c>
      <c r="U31" s="1676">
        <v>8.8</v>
      </c>
      <c r="V31" s="1675">
        <v>1343</v>
      </c>
      <c r="W31" s="1676">
        <v>8.7</v>
      </c>
      <c r="X31" s="1676" t="s">
        <v>708</v>
      </c>
      <c r="Y31" s="1676" t="s">
        <v>762</v>
      </c>
      <c r="Z31" s="1676" t="s">
        <v>708</v>
      </c>
      <c r="AA31" s="1676" t="s">
        <v>708</v>
      </c>
      <c r="AB31" s="1677" t="s">
        <v>589</v>
      </c>
      <c r="AD31" s="1678"/>
      <c r="AE31" s="1343"/>
    </row>
    <row r="32" ht="41" customHeight="1" spans="1:31">
      <c r="A32" s="1679"/>
      <c r="B32" s="1680"/>
      <c r="C32" s="1682" t="s">
        <v>716</v>
      </c>
      <c r="D32" s="1675">
        <v>1221</v>
      </c>
      <c r="E32" s="1676">
        <v>8.1</v>
      </c>
      <c r="F32" s="1675">
        <v>1201</v>
      </c>
      <c r="G32" s="1676">
        <v>8</v>
      </c>
      <c r="H32" s="1675">
        <v>1309</v>
      </c>
      <c r="I32" s="1676">
        <v>8.6</v>
      </c>
      <c r="J32" s="1675">
        <v>1289</v>
      </c>
      <c r="K32" s="1676">
        <v>8.5</v>
      </c>
      <c r="L32" s="1675">
        <v>1263</v>
      </c>
      <c r="M32" s="1676">
        <v>8.3</v>
      </c>
      <c r="N32" s="1675">
        <v>1243</v>
      </c>
      <c r="O32" s="1676">
        <v>8.2</v>
      </c>
      <c r="P32" s="1675">
        <v>1325</v>
      </c>
      <c r="Q32" s="1676">
        <v>8.7</v>
      </c>
      <c r="R32" s="1675">
        <v>1305</v>
      </c>
      <c r="S32" s="1676">
        <v>8.6</v>
      </c>
      <c r="T32" s="1675">
        <v>1363</v>
      </c>
      <c r="U32" s="1676">
        <v>8.8</v>
      </c>
      <c r="V32" s="1675">
        <v>1343</v>
      </c>
      <c r="W32" s="1676">
        <v>8.7</v>
      </c>
      <c r="X32" s="1676" t="s">
        <v>708</v>
      </c>
      <c r="Y32" s="1676" t="s">
        <v>762</v>
      </c>
      <c r="Z32" s="1676" t="s">
        <v>708</v>
      </c>
      <c r="AA32" s="1676" t="s">
        <v>708</v>
      </c>
      <c r="AB32" s="1677" t="s">
        <v>589</v>
      </c>
      <c r="AD32" s="1678"/>
      <c r="AE32" s="1343"/>
    </row>
    <row r="33" ht="41" customHeight="1" spans="1:31">
      <c r="A33" s="1679"/>
      <c r="B33" s="1680"/>
      <c r="C33" s="1674" t="s">
        <v>656</v>
      </c>
      <c r="D33" s="1675">
        <v>1268</v>
      </c>
      <c r="E33" s="1676">
        <v>8.3</v>
      </c>
      <c r="F33" s="1675">
        <v>1248</v>
      </c>
      <c r="G33" s="1676">
        <v>8.2</v>
      </c>
      <c r="H33" s="1675">
        <v>1356</v>
      </c>
      <c r="I33" s="1676">
        <v>8.8</v>
      </c>
      <c r="J33" s="1675">
        <v>1336</v>
      </c>
      <c r="K33" s="1676">
        <v>8.7</v>
      </c>
      <c r="L33" s="1675">
        <v>1310</v>
      </c>
      <c r="M33" s="1676">
        <v>8.5</v>
      </c>
      <c r="N33" s="1675">
        <v>1290</v>
      </c>
      <c r="O33" s="1676">
        <v>8.4</v>
      </c>
      <c r="P33" s="1675">
        <v>1372</v>
      </c>
      <c r="Q33" s="1676">
        <v>8.9</v>
      </c>
      <c r="R33" s="1675">
        <v>1352</v>
      </c>
      <c r="S33" s="1676">
        <v>8.8</v>
      </c>
      <c r="T33" s="1675">
        <v>1410</v>
      </c>
      <c r="U33" s="1676">
        <v>9</v>
      </c>
      <c r="V33" s="1675">
        <v>1390</v>
      </c>
      <c r="W33" s="1676">
        <v>8.9</v>
      </c>
      <c r="X33" s="1676" t="s">
        <v>708</v>
      </c>
      <c r="Y33" s="1676" t="s">
        <v>762</v>
      </c>
      <c r="Z33" s="1676" t="s">
        <v>708</v>
      </c>
      <c r="AA33" s="1676" t="s">
        <v>708</v>
      </c>
      <c r="AB33" s="1677" t="s">
        <v>589</v>
      </c>
      <c r="AD33" s="1678"/>
      <c r="AE33" s="1343"/>
    </row>
    <row r="34" ht="41" customHeight="1" spans="1:31">
      <c r="A34" s="1679"/>
      <c r="B34" s="1680"/>
      <c r="C34" s="1682" t="s">
        <v>657</v>
      </c>
      <c r="D34" s="1675">
        <v>1370</v>
      </c>
      <c r="E34" s="1676">
        <v>8.8</v>
      </c>
      <c r="F34" s="1675">
        <v>1350</v>
      </c>
      <c r="G34" s="1676">
        <v>8.7</v>
      </c>
      <c r="H34" s="1675">
        <v>1458</v>
      </c>
      <c r="I34" s="1676">
        <v>9.2</v>
      </c>
      <c r="J34" s="1675">
        <v>1438</v>
      </c>
      <c r="K34" s="1676">
        <v>9.1</v>
      </c>
      <c r="L34" s="1675">
        <v>1412</v>
      </c>
      <c r="M34" s="1676">
        <v>9</v>
      </c>
      <c r="N34" s="1675">
        <v>1392</v>
      </c>
      <c r="O34" s="1676">
        <v>8.9</v>
      </c>
      <c r="P34" s="1675">
        <v>1474</v>
      </c>
      <c r="Q34" s="1676">
        <v>9.3</v>
      </c>
      <c r="R34" s="1675">
        <v>1454</v>
      </c>
      <c r="S34" s="1676">
        <v>9.2</v>
      </c>
      <c r="T34" s="1675">
        <v>1512</v>
      </c>
      <c r="U34" s="1676">
        <v>9.5</v>
      </c>
      <c r="V34" s="1675">
        <v>1492</v>
      </c>
      <c r="W34" s="1676">
        <v>9.4</v>
      </c>
      <c r="X34" s="1676" t="s">
        <v>705</v>
      </c>
      <c r="Y34" s="1676" t="s">
        <v>765</v>
      </c>
      <c r="Z34" s="1676" t="s">
        <v>705</v>
      </c>
      <c r="AA34" s="1676" t="s">
        <v>705</v>
      </c>
      <c r="AB34" s="1677" t="s">
        <v>757</v>
      </c>
      <c r="AD34" s="1678"/>
      <c r="AE34" s="1343"/>
    </row>
    <row r="35" ht="41" customHeight="1" spans="1:31">
      <c r="A35" s="1679"/>
      <c r="B35" s="1680"/>
      <c r="C35" s="1674" t="s">
        <v>717</v>
      </c>
      <c r="D35" s="1675">
        <v>1316</v>
      </c>
      <c r="E35" s="1676">
        <v>8.5</v>
      </c>
      <c r="F35" s="1675">
        <v>1296</v>
      </c>
      <c r="G35" s="1676">
        <v>8.4</v>
      </c>
      <c r="H35" s="1675">
        <v>1404</v>
      </c>
      <c r="I35" s="1676">
        <v>9</v>
      </c>
      <c r="J35" s="1675">
        <v>1384</v>
      </c>
      <c r="K35" s="1676">
        <v>8.9</v>
      </c>
      <c r="L35" s="1675">
        <v>1358</v>
      </c>
      <c r="M35" s="1676">
        <v>8.7</v>
      </c>
      <c r="N35" s="1675">
        <v>1338</v>
      </c>
      <c r="O35" s="1676">
        <v>8.6</v>
      </c>
      <c r="P35" s="1675">
        <v>1420</v>
      </c>
      <c r="Q35" s="1676">
        <v>9.1</v>
      </c>
      <c r="R35" s="1675">
        <v>1400</v>
      </c>
      <c r="S35" s="1676">
        <v>9</v>
      </c>
      <c r="T35" s="1675">
        <v>1458</v>
      </c>
      <c r="U35" s="1676">
        <v>9.2</v>
      </c>
      <c r="V35" s="1675">
        <v>1438</v>
      </c>
      <c r="W35" s="1676">
        <v>9.1</v>
      </c>
      <c r="X35" s="1676" t="s">
        <v>543</v>
      </c>
      <c r="Y35" s="1676" t="s">
        <v>768</v>
      </c>
      <c r="Z35" s="1676" t="s">
        <v>543</v>
      </c>
      <c r="AA35" s="1676" t="s">
        <v>543</v>
      </c>
      <c r="AB35" s="1677" t="s">
        <v>539</v>
      </c>
      <c r="AD35" s="1678"/>
      <c r="AE35" s="1343"/>
    </row>
    <row r="36" ht="41" customHeight="1" spans="1:31">
      <c r="A36" s="1679"/>
      <c r="B36" s="1680"/>
      <c r="C36" s="1674" t="s">
        <v>720</v>
      </c>
      <c r="D36" s="1675">
        <v>1370</v>
      </c>
      <c r="E36" s="1676">
        <v>8.8</v>
      </c>
      <c r="F36" s="1675">
        <v>1350</v>
      </c>
      <c r="G36" s="1676">
        <v>8.7</v>
      </c>
      <c r="H36" s="1675">
        <v>1458</v>
      </c>
      <c r="I36" s="1676">
        <v>9.2</v>
      </c>
      <c r="J36" s="1675">
        <v>1438</v>
      </c>
      <c r="K36" s="1676">
        <v>9.1</v>
      </c>
      <c r="L36" s="1675">
        <v>1412</v>
      </c>
      <c r="M36" s="1676">
        <v>9</v>
      </c>
      <c r="N36" s="1675">
        <v>1392</v>
      </c>
      <c r="O36" s="1676">
        <v>8.9</v>
      </c>
      <c r="P36" s="1675">
        <v>1474</v>
      </c>
      <c r="Q36" s="1676">
        <v>9.3</v>
      </c>
      <c r="R36" s="1675">
        <v>1454</v>
      </c>
      <c r="S36" s="1676">
        <v>9.2</v>
      </c>
      <c r="T36" s="1675">
        <v>1512</v>
      </c>
      <c r="U36" s="1676">
        <v>9.5</v>
      </c>
      <c r="V36" s="1675">
        <v>1492</v>
      </c>
      <c r="W36" s="1676">
        <v>9.4</v>
      </c>
      <c r="X36" s="1676" t="s">
        <v>543</v>
      </c>
      <c r="Y36" s="1676" t="s">
        <v>768</v>
      </c>
      <c r="Z36" s="1676" t="s">
        <v>543</v>
      </c>
      <c r="AA36" s="1676" t="s">
        <v>543</v>
      </c>
      <c r="AB36" s="1677" t="s">
        <v>539</v>
      </c>
      <c r="AD36" s="1678"/>
      <c r="AE36" s="1343"/>
    </row>
    <row r="37" ht="41" customHeight="1" spans="1:31">
      <c r="A37" s="1679"/>
      <c r="B37" s="1680"/>
      <c r="C37" s="1674" t="s">
        <v>583</v>
      </c>
      <c r="D37" s="1675">
        <v>1316</v>
      </c>
      <c r="E37" s="1676">
        <v>8.5</v>
      </c>
      <c r="F37" s="1675">
        <v>1296</v>
      </c>
      <c r="G37" s="1676">
        <v>8.4</v>
      </c>
      <c r="H37" s="1675">
        <v>1404</v>
      </c>
      <c r="I37" s="1676">
        <v>9</v>
      </c>
      <c r="J37" s="1675">
        <v>1384</v>
      </c>
      <c r="K37" s="1676">
        <v>8.9</v>
      </c>
      <c r="L37" s="1675">
        <v>1358</v>
      </c>
      <c r="M37" s="1676">
        <v>8.7</v>
      </c>
      <c r="N37" s="1675">
        <v>1338</v>
      </c>
      <c r="O37" s="1676">
        <v>8.6</v>
      </c>
      <c r="P37" s="1675">
        <v>1420</v>
      </c>
      <c r="Q37" s="1676">
        <v>9.1</v>
      </c>
      <c r="R37" s="1675">
        <v>1400</v>
      </c>
      <c r="S37" s="1676">
        <v>9</v>
      </c>
      <c r="T37" s="1675">
        <v>1458</v>
      </c>
      <c r="U37" s="1676">
        <v>9.2</v>
      </c>
      <c r="V37" s="1675">
        <v>1438</v>
      </c>
      <c r="W37" s="1676">
        <v>9.1</v>
      </c>
      <c r="X37" s="1676" t="s">
        <v>763</v>
      </c>
      <c r="Y37" s="1676" t="s">
        <v>764</v>
      </c>
      <c r="Z37" s="1676" t="s">
        <v>763</v>
      </c>
      <c r="AA37" s="1676" t="s">
        <v>763</v>
      </c>
      <c r="AB37" s="1677" t="s">
        <v>585</v>
      </c>
      <c r="AD37" s="1678"/>
      <c r="AE37" s="1343"/>
    </row>
    <row r="38" ht="41" customHeight="1" spans="1:31">
      <c r="A38" s="1679"/>
      <c r="B38" s="1680"/>
      <c r="C38" s="1674" t="s">
        <v>595</v>
      </c>
      <c r="D38" s="1675">
        <v>1316</v>
      </c>
      <c r="E38" s="1676">
        <v>8.5</v>
      </c>
      <c r="F38" s="1675">
        <v>1296</v>
      </c>
      <c r="G38" s="1676">
        <v>8.4</v>
      </c>
      <c r="H38" s="1675">
        <v>1404</v>
      </c>
      <c r="I38" s="1676">
        <v>9</v>
      </c>
      <c r="J38" s="1675">
        <v>1384</v>
      </c>
      <c r="K38" s="1676">
        <v>8.9</v>
      </c>
      <c r="L38" s="1675">
        <v>1358</v>
      </c>
      <c r="M38" s="1676">
        <v>8.7</v>
      </c>
      <c r="N38" s="1675">
        <v>1338</v>
      </c>
      <c r="O38" s="1676">
        <v>8.6</v>
      </c>
      <c r="P38" s="1675">
        <v>1420</v>
      </c>
      <c r="Q38" s="1676">
        <v>9.1</v>
      </c>
      <c r="R38" s="1675">
        <v>1400</v>
      </c>
      <c r="S38" s="1676">
        <v>9</v>
      </c>
      <c r="T38" s="1675">
        <v>1458</v>
      </c>
      <c r="U38" s="1676">
        <v>9.2</v>
      </c>
      <c r="V38" s="1675">
        <v>1438</v>
      </c>
      <c r="W38" s="1676">
        <v>9.1</v>
      </c>
      <c r="X38" s="1676" t="s">
        <v>763</v>
      </c>
      <c r="Y38" s="1676" t="s">
        <v>764</v>
      </c>
      <c r="Z38" s="1676" t="s">
        <v>763</v>
      </c>
      <c r="AA38" s="1676" t="s">
        <v>763</v>
      </c>
      <c r="AB38" s="1677" t="s">
        <v>585</v>
      </c>
      <c r="AD38" s="1678"/>
      <c r="AE38" s="1343"/>
    </row>
    <row r="39" ht="41" customHeight="1" spans="1:31">
      <c r="A39" s="1679"/>
      <c r="B39" s="1680"/>
      <c r="C39" s="1674" t="s">
        <v>721</v>
      </c>
      <c r="D39" s="1675">
        <v>1370</v>
      </c>
      <c r="E39" s="1676">
        <v>8.8</v>
      </c>
      <c r="F39" s="1675">
        <v>1350</v>
      </c>
      <c r="G39" s="1676">
        <v>8.7</v>
      </c>
      <c r="H39" s="1675">
        <v>1458</v>
      </c>
      <c r="I39" s="1676">
        <v>9.2</v>
      </c>
      <c r="J39" s="1675">
        <v>1438</v>
      </c>
      <c r="K39" s="1676">
        <v>9.1</v>
      </c>
      <c r="L39" s="1675">
        <v>1412</v>
      </c>
      <c r="M39" s="1676">
        <v>9</v>
      </c>
      <c r="N39" s="1675">
        <v>1392</v>
      </c>
      <c r="O39" s="1676">
        <v>8.9</v>
      </c>
      <c r="P39" s="1675">
        <v>1474</v>
      </c>
      <c r="Q39" s="1676">
        <v>9.3</v>
      </c>
      <c r="R39" s="1675">
        <v>1454</v>
      </c>
      <c r="S39" s="1676">
        <v>9.2</v>
      </c>
      <c r="T39" s="1675">
        <v>1512</v>
      </c>
      <c r="U39" s="1676">
        <v>9.5</v>
      </c>
      <c r="V39" s="1675">
        <v>1492</v>
      </c>
      <c r="W39" s="1676">
        <v>9.4</v>
      </c>
      <c r="X39" s="1676" t="s">
        <v>543</v>
      </c>
      <c r="Y39" s="1676" t="s">
        <v>768</v>
      </c>
      <c r="Z39" s="1676" t="s">
        <v>543</v>
      </c>
      <c r="AA39" s="1676" t="s">
        <v>543</v>
      </c>
      <c r="AB39" s="1677" t="s">
        <v>539</v>
      </c>
      <c r="AD39" s="1678"/>
      <c r="AE39" s="1343"/>
    </row>
    <row r="40" ht="41" customHeight="1" spans="1:31">
      <c r="A40" s="1679"/>
      <c r="B40" s="1680"/>
      <c r="C40" s="1674" t="s">
        <v>590</v>
      </c>
      <c r="D40" s="1675">
        <v>1370</v>
      </c>
      <c r="E40" s="1676">
        <v>8.8</v>
      </c>
      <c r="F40" s="1675">
        <v>1350</v>
      </c>
      <c r="G40" s="1676">
        <v>8.7</v>
      </c>
      <c r="H40" s="1675">
        <v>1458</v>
      </c>
      <c r="I40" s="1676">
        <v>9.2</v>
      </c>
      <c r="J40" s="1675">
        <v>1438</v>
      </c>
      <c r="K40" s="1676">
        <v>9.1</v>
      </c>
      <c r="L40" s="1675">
        <v>1412</v>
      </c>
      <c r="M40" s="1676">
        <v>9</v>
      </c>
      <c r="N40" s="1675">
        <v>1392</v>
      </c>
      <c r="O40" s="1676">
        <v>8.9</v>
      </c>
      <c r="P40" s="1675">
        <v>1474</v>
      </c>
      <c r="Q40" s="1676">
        <v>9.3</v>
      </c>
      <c r="R40" s="1675">
        <v>1454</v>
      </c>
      <c r="S40" s="1676">
        <v>9.2</v>
      </c>
      <c r="T40" s="1675">
        <v>1512</v>
      </c>
      <c r="U40" s="1676">
        <v>9.5</v>
      </c>
      <c r="V40" s="1675">
        <v>1492</v>
      </c>
      <c r="W40" s="1676">
        <v>9.4</v>
      </c>
      <c r="X40" s="1676" t="s">
        <v>543</v>
      </c>
      <c r="Y40" s="1676" t="s">
        <v>768</v>
      </c>
      <c r="Z40" s="1676" t="s">
        <v>543</v>
      </c>
      <c r="AA40" s="1676" t="s">
        <v>543</v>
      </c>
      <c r="AB40" s="1677" t="s">
        <v>539</v>
      </c>
      <c r="AD40" s="1678"/>
      <c r="AE40" s="1343"/>
    </row>
    <row r="41" ht="41" customHeight="1" spans="1:31">
      <c r="A41" s="1679"/>
      <c r="B41" s="1680"/>
      <c r="C41" s="1682" t="s">
        <v>658</v>
      </c>
      <c r="D41" s="1675">
        <v>1370</v>
      </c>
      <c r="E41" s="1676">
        <v>8.8</v>
      </c>
      <c r="F41" s="1675">
        <v>1350</v>
      </c>
      <c r="G41" s="1676">
        <v>8.7</v>
      </c>
      <c r="H41" s="1675">
        <v>1458</v>
      </c>
      <c r="I41" s="1676">
        <v>9.2</v>
      </c>
      <c r="J41" s="1675">
        <v>1438</v>
      </c>
      <c r="K41" s="1676">
        <v>9.1</v>
      </c>
      <c r="L41" s="1675">
        <v>1412</v>
      </c>
      <c r="M41" s="1676">
        <v>9</v>
      </c>
      <c r="N41" s="1675">
        <v>1392</v>
      </c>
      <c r="O41" s="1676">
        <v>8.9</v>
      </c>
      <c r="P41" s="1675">
        <v>1474</v>
      </c>
      <c r="Q41" s="1676">
        <v>9.3</v>
      </c>
      <c r="R41" s="1675">
        <v>1454</v>
      </c>
      <c r="S41" s="1676">
        <v>9.2</v>
      </c>
      <c r="T41" s="1675">
        <v>1512</v>
      </c>
      <c r="U41" s="1676">
        <v>9.5</v>
      </c>
      <c r="V41" s="1675">
        <v>1492</v>
      </c>
      <c r="W41" s="1676">
        <v>9.4</v>
      </c>
      <c r="X41" s="1676" t="s">
        <v>543</v>
      </c>
      <c r="Y41" s="1676" t="s">
        <v>768</v>
      </c>
      <c r="Z41" s="1676" t="s">
        <v>543</v>
      </c>
      <c r="AA41" s="1676" t="s">
        <v>543</v>
      </c>
      <c r="AB41" s="1677" t="s">
        <v>539</v>
      </c>
      <c r="AD41" s="1678"/>
      <c r="AE41" s="1343"/>
    </row>
    <row r="42" ht="41" customHeight="1" spans="1:31">
      <c r="A42" s="1679"/>
      <c r="B42" s="1680"/>
      <c r="C42" s="1674" t="s">
        <v>659</v>
      </c>
      <c r="D42" s="1675">
        <v>1384</v>
      </c>
      <c r="E42" s="1676">
        <v>8.8</v>
      </c>
      <c r="F42" s="1675">
        <v>1364</v>
      </c>
      <c r="G42" s="1676">
        <v>8.7</v>
      </c>
      <c r="H42" s="1675">
        <v>1472</v>
      </c>
      <c r="I42" s="1676">
        <v>9.3</v>
      </c>
      <c r="J42" s="1675">
        <v>1452</v>
      </c>
      <c r="K42" s="1676">
        <v>9.2</v>
      </c>
      <c r="L42" s="1675">
        <v>1426</v>
      </c>
      <c r="M42" s="1676">
        <v>9</v>
      </c>
      <c r="N42" s="1675">
        <v>1406</v>
      </c>
      <c r="O42" s="1676">
        <v>8.9</v>
      </c>
      <c r="P42" s="1675">
        <v>1488</v>
      </c>
      <c r="Q42" s="1676">
        <v>9.4</v>
      </c>
      <c r="R42" s="1675">
        <v>1468</v>
      </c>
      <c r="S42" s="1676">
        <v>9.3</v>
      </c>
      <c r="T42" s="1675">
        <v>1526</v>
      </c>
      <c r="U42" s="1676">
        <v>9.5</v>
      </c>
      <c r="V42" s="1675">
        <v>1506</v>
      </c>
      <c r="W42" s="1676">
        <v>9.4</v>
      </c>
      <c r="X42" s="1676" t="s">
        <v>543</v>
      </c>
      <c r="Y42" s="1676" t="s">
        <v>768</v>
      </c>
      <c r="Z42" s="1676" t="s">
        <v>543</v>
      </c>
      <c r="AA42" s="1676" t="s">
        <v>543</v>
      </c>
      <c r="AB42" s="1677" t="s">
        <v>539</v>
      </c>
      <c r="AD42" s="1678"/>
      <c r="AE42" s="1343"/>
    </row>
    <row r="43" ht="41" customHeight="1" spans="1:31">
      <c r="A43" s="1679"/>
      <c r="B43" s="1680"/>
      <c r="C43" s="1682" t="s">
        <v>594</v>
      </c>
      <c r="D43" s="1675">
        <v>1370</v>
      </c>
      <c r="E43" s="1676">
        <v>8.8</v>
      </c>
      <c r="F43" s="1675">
        <v>1350</v>
      </c>
      <c r="G43" s="1676">
        <v>8.7</v>
      </c>
      <c r="H43" s="1675">
        <v>1458</v>
      </c>
      <c r="I43" s="1676">
        <v>9.2</v>
      </c>
      <c r="J43" s="1675">
        <v>1438</v>
      </c>
      <c r="K43" s="1676">
        <v>9.1</v>
      </c>
      <c r="L43" s="1675">
        <v>1412</v>
      </c>
      <c r="M43" s="1676">
        <v>9</v>
      </c>
      <c r="N43" s="1675">
        <v>1392</v>
      </c>
      <c r="O43" s="1676">
        <v>8.9</v>
      </c>
      <c r="P43" s="1675">
        <v>1474</v>
      </c>
      <c r="Q43" s="1676">
        <v>9.3</v>
      </c>
      <c r="R43" s="1675">
        <v>1454</v>
      </c>
      <c r="S43" s="1676">
        <v>9.2</v>
      </c>
      <c r="T43" s="1675">
        <v>1512</v>
      </c>
      <c r="U43" s="1676">
        <v>9.5</v>
      </c>
      <c r="V43" s="1675">
        <v>1492</v>
      </c>
      <c r="W43" s="1676">
        <v>9.4</v>
      </c>
      <c r="X43" s="1676" t="s">
        <v>543</v>
      </c>
      <c r="Y43" s="1676" t="s">
        <v>768</v>
      </c>
      <c r="Z43" s="1676" t="s">
        <v>543</v>
      </c>
      <c r="AA43" s="1676" t="s">
        <v>543</v>
      </c>
      <c r="AB43" s="1677" t="s">
        <v>539</v>
      </c>
      <c r="AD43" s="1678"/>
      <c r="AE43" s="1343"/>
    </row>
    <row r="44" ht="41" customHeight="1" spans="1:31">
      <c r="A44" s="1679"/>
      <c r="B44" s="1680"/>
      <c r="C44" s="1682" t="s">
        <v>654</v>
      </c>
      <c r="D44" s="1675">
        <v>1221</v>
      </c>
      <c r="E44" s="1676">
        <v>8.1</v>
      </c>
      <c r="F44" s="1675">
        <v>1201</v>
      </c>
      <c r="G44" s="1676">
        <v>8</v>
      </c>
      <c r="H44" s="1675">
        <v>1309</v>
      </c>
      <c r="I44" s="1676">
        <v>8.6</v>
      </c>
      <c r="J44" s="1675">
        <v>1289</v>
      </c>
      <c r="K44" s="1676">
        <v>8.5</v>
      </c>
      <c r="L44" s="1675">
        <v>1263</v>
      </c>
      <c r="M44" s="1676">
        <v>8.3</v>
      </c>
      <c r="N44" s="1675">
        <v>1243</v>
      </c>
      <c r="O44" s="1676">
        <v>8.2</v>
      </c>
      <c r="P44" s="1675">
        <v>1325</v>
      </c>
      <c r="Q44" s="1676">
        <v>8.7</v>
      </c>
      <c r="R44" s="1675">
        <v>1305</v>
      </c>
      <c r="S44" s="1676">
        <v>8.6</v>
      </c>
      <c r="T44" s="1675">
        <v>1363</v>
      </c>
      <c r="U44" s="1676">
        <v>8.8</v>
      </c>
      <c r="V44" s="1675">
        <v>1343</v>
      </c>
      <c r="W44" s="1676">
        <v>8.7</v>
      </c>
      <c r="X44" s="1676" t="s">
        <v>543</v>
      </c>
      <c r="Y44" s="1676" t="s">
        <v>768</v>
      </c>
      <c r="Z44" s="1676" t="s">
        <v>543</v>
      </c>
      <c r="AA44" s="1676" t="s">
        <v>543</v>
      </c>
      <c r="AB44" s="1677" t="s">
        <v>539</v>
      </c>
      <c r="AD44" s="1678"/>
      <c r="AE44" s="1343"/>
    </row>
    <row r="45" ht="41" customHeight="1" spans="1:31">
      <c r="A45" s="1679"/>
      <c r="B45" s="1680"/>
      <c r="C45" s="1674" t="s">
        <v>722</v>
      </c>
      <c r="D45" s="1675">
        <v>1221</v>
      </c>
      <c r="E45" s="1676">
        <v>8.1</v>
      </c>
      <c r="F45" s="1675">
        <v>1201</v>
      </c>
      <c r="G45" s="1676">
        <v>8</v>
      </c>
      <c r="H45" s="1675">
        <v>1309</v>
      </c>
      <c r="I45" s="1676">
        <v>8.6</v>
      </c>
      <c r="J45" s="1675">
        <v>1289</v>
      </c>
      <c r="K45" s="1676">
        <v>8.5</v>
      </c>
      <c r="L45" s="1675">
        <v>1263</v>
      </c>
      <c r="M45" s="1676">
        <v>8.3</v>
      </c>
      <c r="N45" s="1675">
        <v>1243</v>
      </c>
      <c r="O45" s="1676">
        <v>8.2</v>
      </c>
      <c r="P45" s="1675">
        <v>1325</v>
      </c>
      <c r="Q45" s="1676">
        <v>8.7</v>
      </c>
      <c r="R45" s="1675">
        <v>1305</v>
      </c>
      <c r="S45" s="1676">
        <v>8.6</v>
      </c>
      <c r="T45" s="1675">
        <v>1363</v>
      </c>
      <c r="U45" s="1676">
        <v>8.8</v>
      </c>
      <c r="V45" s="1675">
        <v>1343</v>
      </c>
      <c r="W45" s="1676">
        <v>8.7</v>
      </c>
      <c r="X45" s="1676" t="s">
        <v>543</v>
      </c>
      <c r="Y45" s="1676" t="s">
        <v>768</v>
      </c>
      <c r="Z45" s="1676" t="s">
        <v>543</v>
      </c>
      <c r="AA45" s="1676" t="s">
        <v>543</v>
      </c>
      <c r="AB45" s="1677" t="s">
        <v>539</v>
      </c>
      <c r="AD45" s="1678"/>
      <c r="AE45" s="1343"/>
    </row>
    <row r="46" ht="41" customHeight="1" spans="1:31">
      <c r="A46" s="1679"/>
      <c r="B46" s="1680"/>
      <c r="C46" s="1674" t="s">
        <v>723</v>
      </c>
      <c r="D46" s="1675">
        <v>1234</v>
      </c>
      <c r="E46" s="1676">
        <v>8.2</v>
      </c>
      <c r="F46" s="1675">
        <v>1214</v>
      </c>
      <c r="G46" s="1676">
        <v>8.1</v>
      </c>
      <c r="H46" s="1675">
        <v>1322</v>
      </c>
      <c r="I46" s="1676">
        <v>8.6</v>
      </c>
      <c r="J46" s="1675">
        <v>1302</v>
      </c>
      <c r="K46" s="1676">
        <v>8.5</v>
      </c>
      <c r="L46" s="1675">
        <v>1276</v>
      </c>
      <c r="M46" s="1676">
        <v>8.4</v>
      </c>
      <c r="N46" s="1675">
        <v>1256</v>
      </c>
      <c r="O46" s="1676">
        <v>8.3</v>
      </c>
      <c r="P46" s="1675">
        <v>1338</v>
      </c>
      <c r="Q46" s="1676">
        <v>8.7</v>
      </c>
      <c r="R46" s="1675">
        <v>1318</v>
      </c>
      <c r="S46" s="1676">
        <v>8.6</v>
      </c>
      <c r="T46" s="1675">
        <v>1376</v>
      </c>
      <c r="U46" s="1676">
        <v>8.9</v>
      </c>
      <c r="V46" s="1675">
        <v>1356</v>
      </c>
      <c r="W46" s="1676">
        <v>8.8</v>
      </c>
      <c r="X46" s="1676" t="s">
        <v>543</v>
      </c>
      <c r="Y46" s="1676" t="s">
        <v>768</v>
      </c>
      <c r="Z46" s="1676" t="s">
        <v>543</v>
      </c>
      <c r="AA46" s="1676" t="s">
        <v>543</v>
      </c>
      <c r="AB46" s="1677" t="s">
        <v>539</v>
      </c>
      <c r="AD46" s="1678"/>
      <c r="AE46" s="1343"/>
    </row>
    <row r="47" ht="41" customHeight="1" spans="1:31">
      <c r="A47" s="1679"/>
      <c r="B47" s="1680"/>
      <c r="C47" s="1674" t="s">
        <v>724</v>
      </c>
      <c r="D47" s="1675">
        <v>1234</v>
      </c>
      <c r="E47" s="1676">
        <v>8.2</v>
      </c>
      <c r="F47" s="1675">
        <v>1214</v>
      </c>
      <c r="G47" s="1676">
        <v>8.1</v>
      </c>
      <c r="H47" s="1675">
        <v>1322</v>
      </c>
      <c r="I47" s="1676">
        <v>8.6</v>
      </c>
      <c r="J47" s="1675">
        <v>1302</v>
      </c>
      <c r="K47" s="1676">
        <v>8.5</v>
      </c>
      <c r="L47" s="1675">
        <v>1276</v>
      </c>
      <c r="M47" s="1676">
        <v>8.4</v>
      </c>
      <c r="N47" s="1675">
        <v>1256</v>
      </c>
      <c r="O47" s="1676">
        <v>8.3</v>
      </c>
      <c r="P47" s="1675">
        <v>1338</v>
      </c>
      <c r="Q47" s="1676">
        <v>8.7</v>
      </c>
      <c r="R47" s="1675">
        <v>1318</v>
      </c>
      <c r="S47" s="1676">
        <v>8.6</v>
      </c>
      <c r="T47" s="1675">
        <v>1376</v>
      </c>
      <c r="U47" s="1676">
        <v>8.9</v>
      </c>
      <c r="V47" s="1675">
        <v>1356</v>
      </c>
      <c r="W47" s="1676">
        <v>8.8</v>
      </c>
      <c r="X47" s="1676" t="s">
        <v>708</v>
      </c>
      <c r="Y47" s="1676" t="s">
        <v>762</v>
      </c>
      <c r="Z47" s="1676" t="s">
        <v>708</v>
      </c>
      <c r="AA47" s="1676" t="s">
        <v>708</v>
      </c>
      <c r="AB47" s="1677" t="s">
        <v>589</v>
      </c>
      <c r="AD47" s="1678"/>
      <c r="AE47" s="1343"/>
    </row>
    <row r="48" ht="41" customHeight="1" spans="1:31">
      <c r="A48" s="1679"/>
      <c r="B48" s="1680"/>
      <c r="C48" s="1674" t="s">
        <v>725</v>
      </c>
      <c r="D48" s="1675">
        <v>1268</v>
      </c>
      <c r="E48" s="1676">
        <v>8.3</v>
      </c>
      <c r="F48" s="1675">
        <v>1248</v>
      </c>
      <c r="G48" s="1676">
        <v>8.2</v>
      </c>
      <c r="H48" s="1675">
        <v>1356</v>
      </c>
      <c r="I48" s="1676">
        <v>8.8</v>
      </c>
      <c r="J48" s="1675">
        <v>1336</v>
      </c>
      <c r="K48" s="1676">
        <v>8.7</v>
      </c>
      <c r="L48" s="1675">
        <v>1310</v>
      </c>
      <c r="M48" s="1676">
        <v>8.5</v>
      </c>
      <c r="N48" s="1675">
        <v>1290</v>
      </c>
      <c r="O48" s="1676">
        <v>8.4</v>
      </c>
      <c r="P48" s="1675">
        <v>1372</v>
      </c>
      <c r="Q48" s="1676">
        <v>8.9</v>
      </c>
      <c r="R48" s="1675">
        <v>1352</v>
      </c>
      <c r="S48" s="1676">
        <v>8.8</v>
      </c>
      <c r="T48" s="1675">
        <v>1410</v>
      </c>
      <c r="U48" s="1676">
        <v>9</v>
      </c>
      <c r="V48" s="1675">
        <v>1390</v>
      </c>
      <c r="W48" s="1676">
        <v>8.9</v>
      </c>
      <c r="X48" s="1676" t="s">
        <v>543</v>
      </c>
      <c r="Y48" s="1676" t="s">
        <v>768</v>
      </c>
      <c r="Z48" s="1676" t="s">
        <v>543</v>
      </c>
      <c r="AA48" s="1676" t="s">
        <v>543</v>
      </c>
      <c r="AB48" s="1677" t="s">
        <v>539</v>
      </c>
      <c r="AD48" s="1678"/>
      <c r="AE48" s="1343"/>
    </row>
    <row r="49" ht="41" customHeight="1" spans="1:31">
      <c r="A49" s="1679"/>
      <c r="B49" s="1680"/>
      <c r="C49" s="1682" t="s">
        <v>726</v>
      </c>
      <c r="D49" s="1675">
        <v>1370</v>
      </c>
      <c r="E49" s="1676">
        <v>8.8</v>
      </c>
      <c r="F49" s="1675">
        <v>1350</v>
      </c>
      <c r="G49" s="1676">
        <v>8.7</v>
      </c>
      <c r="H49" s="1675">
        <v>1458</v>
      </c>
      <c r="I49" s="1676">
        <v>9.2</v>
      </c>
      <c r="J49" s="1675">
        <v>1438</v>
      </c>
      <c r="K49" s="1676">
        <v>9.1</v>
      </c>
      <c r="L49" s="1675">
        <v>1412</v>
      </c>
      <c r="M49" s="1676">
        <v>9</v>
      </c>
      <c r="N49" s="1675">
        <v>1392</v>
      </c>
      <c r="O49" s="1676">
        <v>8.9</v>
      </c>
      <c r="P49" s="1675">
        <v>1474</v>
      </c>
      <c r="Q49" s="1676">
        <v>9.3</v>
      </c>
      <c r="R49" s="1675">
        <v>1454</v>
      </c>
      <c r="S49" s="1676">
        <v>9.2</v>
      </c>
      <c r="T49" s="1675">
        <v>1512</v>
      </c>
      <c r="U49" s="1676">
        <v>9.5</v>
      </c>
      <c r="V49" s="1675">
        <v>1492</v>
      </c>
      <c r="W49" s="1676">
        <v>9.4</v>
      </c>
      <c r="X49" s="1676" t="s">
        <v>543</v>
      </c>
      <c r="Y49" s="1676" t="s">
        <v>768</v>
      </c>
      <c r="Z49" s="1676" t="s">
        <v>543</v>
      </c>
      <c r="AA49" s="1676" t="s">
        <v>543</v>
      </c>
      <c r="AB49" s="1677" t="s">
        <v>539</v>
      </c>
      <c r="AD49" s="1678"/>
      <c r="AE49" s="1343"/>
    </row>
    <row r="50" ht="41" customHeight="1" spans="1:31">
      <c r="A50" s="1679"/>
      <c r="B50" s="1680"/>
      <c r="C50" s="1674" t="s">
        <v>727</v>
      </c>
      <c r="D50" s="1675">
        <v>1370</v>
      </c>
      <c r="E50" s="1676">
        <v>8.8</v>
      </c>
      <c r="F50" s="1675">
        <v>1350</v>
      </c>
      <c r="G50" s="1676">
        <v>8.7</v>
      </c>
      <c r="H50" s="1675">
        <v>1458</v>
      </c>
      <c r="I50" s="1676">
        <v>9.2</v>
      </c>
      <c r="J50" s="1675">
        <v>1438</v>
      </c>
      <c r="K50" s="1676">
        <v>9.1</v>
      </c>
      <c r="L50" s="1675">
        <v>1412</v>
      </c>
      <c r="M50" s="1676">
        <v>9</v>
      </c>
      <c r="N50" s="1675">
        <v>1392</v>
      </c>
      <c r="O50" s="1676">
        <v>8.9</v>
      </c>
      <c r="P50" s="1675">
        <v>1474</v>
      </c>
      <c r="Q50" s="1676">
        <v>9.3</v>
      </c>
      <c r="R50" s="1675">
        <v>1454</v>
      </c>
      <c r="S50" s="1676">
        <v>9.2</v>
      </c>
      <c r="T50" s="1675">
        <v>1512</v>
      </c>
      <c r="U50" s="1676">
        <v>9.5</v>
      </c>
      <c r="V50" s="1675">
        <v>1492</v>
      </c>
      <c r="W50" s="1676">
        <v>9.4</v>
      </c>
      <c r="X50" s="1676" t="s">
        <v>543</v>
      </c>
      <c r="Y50" s="1676" t="s">
        <v>768</v>
      </c>
      <c r="Z50" s="1676" t="s">
        <v>543</v>
      </c>
      <c r="AA50" s="1676" t="s">
        <v>543</v>
      </c>
      <c r="AB50" s="1677" t="s">
        <v>539</v>
      </c>
      <c r="AD50" s="1678"/>
      <c r="AE50" s="1343"/>
    </row>
    <row r="51" ht="41" customHeight="1" spans="1:31">
      <c r="A51" s="1679"/>
      <c r="B51" s="1680"/>
      <c r="C51" s="1674" t="s">
        <v>728</v>
      </c>
      <c r="D51" s="1675">
        <v>1370</v>
      </c>
      <c r="E51" s="1676">
        <v>8.8</v>
      </c>
      <c r="F51" s="1675">
        <v>1350</v>
      </c>
      <c r="G51" s="1676">
        <v>8.7</v>
      </c>
      <c r="H51" s="1675">
        <v>1458</v>
      </c>
      <c r="I51" s="1676">
        <v>9.2</v>
      </c>
      <c r="J51" s="1675">
        <v>1438</v>
      </c>
      <c r="K51" s="1676">
        <v>9.1</v>
      </c>
      <c r="L51" s="1675">
        <v>1412</v>
      </c>
      <c r="M51" s="1676">
        <v>9</v>
      </c>
      <c r="N51" s="1675">
        <v>1392</v>
      </c>
      <c r="O51" s="1676">
        <v>8.9</v>
      </c>
      <c r="P51" s="1675">
        <v>1474</v>
      </c>
      <c r="Q51" s="1676">
        <v>9.3</v>
      </c>
      <c r="R51" s="1675">
        <v>1454</v>
      </c>
      <c r="S51" s="1676">
        <v>9.2</v>
      </c>
      <c r="T51" s="1675">
        <v>1512</v>
      </c>
      <c r="U51" s="1676">
        <v>9.5</v>
      </c>
      <c r="V51" s="1675">
        <v>1492</v>
      </c>
      <c r="W51" s="1676">
        <v>9.4</v>
      </c>
      <c r="X51" s="1676" t="s">
        <v>708</v>
      </c>
      <c r="Y51" s="1676" t="s">
        <v>762</v>
      </c>
      <c r="Z51" s="1676" t="s">
        <v>708</v>
      </c>
      <c r="AA51" s="1676" t="s">
        <v>708</v>
      </c>
      <c r="AB51" s="1677" t="s">
        <v>589</v>
      </c>
      <c r="AD51" s="1678"/>
      <c r="AE51" s="1343"/>
    </row>
    <row r="52" ht="41" customHeight="1" spans="1:31">
      <c r="A52" s="1679"/>
      <c r="B52" s="1680"/>
      <c r="C52" s="1682" t="s">
        <v>729</v>
      </c>
      <c r="D52" s="1675">
        <v>1370</v>
      </c>
      <c r="E52" s="1676">
        <v>8.8</v>
      </c>
      <c r="F52" s="1675">
        <v>1350</v>
      </c>
      <c r="G52" s="1676">
        <v>8.7</v>
      </c>
      <c r="H52" s="1675">
        <v>1458</v>
      </c>
      <c r="I52" s="1676">
        <v>9.2</v>
      </c>
      <c r="J52" s="1675">
        <v>1438</v>
      </c>
      <c r="K52" s="1676">
        <v>9.1</v>
      </c>
      <c r="L52" s="1675">
        <v>1412</v>
      </c>
      <c r="M52" s="1676">
        <v>9</v>
      </c>
      <c r="N52" s="1675">
        <v>1392</v>
      </c>
      <c r="O52" s="1676">
        <v>8.9</v>
      </c>
      <c r="P52" s="1675">
        <v>1474</v>
      </c>
      <c r="Q52" s="1676">
        <v>9.3</v>
      </c>
      <c r="R52" s="1675">
        <v>1454</v>
      </c>
      <c r="S52" s="1676">
        <v>9.2</v>
      </c>
      <c r="T52" s="1675">
        <v>1512</v>
      </c>
      <c r="U52" s="1676">
        <v>9.5</v>
      </c>
      <c r="V52" s="1675">
        <v>1492</v>
      </c>
      <c r="W52" s="1676">
        <v>9.4</v>
      </c>
      <c r="X52" s="1676" t="s">
        <v>708</v>
      </c>
      <c r="Y52" s="1676" t="s">
        <v>762</v>
      </c>
      <c r="Z52" s="1676" t="s">
        <v>708</v>
      </c>
      <c r="AA52" s="1676" t="s">
        <v>708</v>
      </c>
      <c r="AB52" s="1677" t="s">
        <v>589</v>
      </c>
      <c r="AD52" s="1678"/>
      <c r="AE52" s="1343"/>
    </row>
    <row r="53" ht="41" customHeight="1" spans="1:31">
      <c r="A53" s="1679"/>
      <c r="B53" s="1680"/>
      <c r="C53" s="1674" t="s">
        <v>660</v>
      </c>
      <c r="D53" s="1675">
        <v>2050</v>
      </c>
      <c r="E53" s="1676">
        <v>11.8</v>
      </c>
      <c r="F53" s="1675">
        <v>2030</v>
      </c>
      <c r="G53" s="1676">
        <v>11.7</v>
      </c>
      <c r="H53" s="1675">
        <v>2138</v>
      </c>
      <c r="I53" s="1676">
        <v>12.3</v>
      </c>
      <c r="J53" s="1675">
        <v>2118</v>
      </c>
      <c r="K53" s="1676">
        <v>12.2</v>
      </c>
      <c r="L53" s="1675">
        <v>2092</v>
      </c>
      <c r="M53" s="1676">
        <v>12</v>
      </c>
      <c r="N53" s="1675">
        <v>2072</v>
      </c>
      <c r="O53" s="1676">
        <v>11.9</v>
      </c>
      <c r="P53" s="1675">
        <v>2154</v>
      </c>
      <c r="Q53" s="1676">
        <v>12.4</v>
      </c>
      <c r="R53" s="1675">
        <v>2134</v>
      </c>
      <c r="S53" s="1676">
        <v>12.3</v>
      </c>
      <c r="T53" s="1675">
        <v>2192</v>
      </c>
      <c r="U53" s="1676">
        <v>12.5</v>
      </c>
      <c r="V53" s="1675">
        <v>2172</v>
      </c>
      <c r="W53" s="1676">
        <v>12.4</v>
      </c>
      <c r="X53" s="1676" t="s">
        <v>538</v>
      </c>
      <c r="Y53" s="1676" t="s">
        <v>767</v>
      </c>
      <c r="Z53" s="1676" t="s">
        <v>538</v>
      </c>
      <c r="AA53" s="1676" t="s">
        <v>538</v>
      </c>
      <c r="AB53" s="1677" t="s">
        <v>535</v>
      </c>
      <c r="AD53" s="1678"/>
      <c r="AE53" s="1343"/>
    </row>
    <row r="54" ht="41" customHeight="1" spans="1:31">
      <c r="A54" s="1679"/>
      <c r="B54" s="1680"/>
      <c r="C54" s="1674" t="s">
        <v>678</v>
      </c>
      <c r="D54" s="1675">
        <v>1982</v>
      </c>
      <c r="E54" s="1676">
        <v>11.5</v>
      </c>
      <c r="F54" s="1675">
        <v>1962</v>
      </c>
      <c r="G54" s="1676">
        <v>11.4</v>
      </c>
      <c r="H54" s="1675">
        <v>2070</v>
      </c>
      <c r="I54" s="1676">
        <v>12</v>
      </c>
      <c r="J54" s="1675">
        <v>2050</v>
      </c>
      <c r="K54" s="1676">
        <v>11.9</v>
      </c>
      <c r="L54" s="1675">
        <v>2024</v>
      </c>
      <c r="M54" s="1676">
        <v>11.7</v>
      </c>
      <c r="N54" s="1675">
        <v>2004</v>
      </c>
      <c r="O54" s="1676">
        <v>11.6</v>
      </c>
      <c r="P54" s="1675">
        <v>2086</v>
      </c>
      <c r="Q54" s="1676">
        <v>12.1</v>
      </c>
      <c r="R54" s="1675">
        <v>2066</v>
      </c>
      <c r="S54" s="1676">
        <v>12</v>
      </c>
      <c r="T54" s="1675">
        <v>2124</v>
      </c>
      <c r="U54" s="1676">
        <v>12.2</v>
      </c>
      <c r="V54" s="1675">
        <v>2104</v>
      </c>
      <c r="W54" s="1676">
        <v>12.1</v>
      </c>
      <c r="X54" s="1676" t="s">
        <v>538</v>
      </c>
      <c r="Y54" s="1676" t="s">
        <v>767</v>
      </c>
      <c r="Z54" s="1676" t="s">
        <v>538</v>
      </c>
      <c r="AA54" s="1676" t="s">
        <v>538</v>
      </c>
      <c r="AB54" s="1677" t="s">
        <v>535</v>
      </c>
      <c r="AD54" s="1678"/>
      <c r="AE54" s="1343"/>
    </row>
    <row r="55" ht="41" customHeight="1" spans="1:31">
      <c r="A55" s="1679"/>
      <c r="B55" s="1680"/>
      <c r="C55" s="1674" t="s">
        <v>668</v>
      </c>
      <c r="D55" s="1675">
        <v>1574</v>
      </c>
      <c r="E55" s="1676">
        <v>9.7</v>
      </c>
      <c r="F55" s="1675">
        <v>1554</v>
      </c>
      <c r="G55" s="1676">
        <v>9.6</v>
      </c>
      <c r="H55" s="1675">
        <v>1662</v>
      </c>
      <c r="I55" s="1676">
        <v>10.2</v>
      </c>
      <c r="J55" s="1675">
        <v>1642</v>
      </c>
      <c r="K55" s="1676">
        <v>10.1</v>
      </c>
      <c r="L55" s="1675">
        <v>1616</v>
      </c>
      <c r="M55" s="1676">
        <v>9.9</v>
      </c>
      <c r="N55" s="1675">
        <v>1596</v>
      </c>
      <c r="O55" s="1676">
        <v>9.8</v>
      </c>
      <c r="P55" s="1675">
        <v>1678</v>
      </c>
      <c r="Q55" s="1676">
        <v>10.2</v>
      </c>
      <c r="R55" s="1675">
        <v>1658</v>
      </c>
      <c r="S55" s="1676">
        <v>10.1</v>
      </c>
      <c r="T55" s="1675">
        <v>1716</v>
      </c>
      <c r="U55" s="1676">
        <v>10.4</v>
      </c>
      <c r="V55" s="1675">
        <v>1696</v>
      </c>
      <c r="W55" s="1676">
        <v>10.3</v>
      </c>
      <c r="X55" s="1676" t="s">
        <v>708</v>
      </c>
      <c r="Y55" s="1676" t="s">
        <v>762</v>
      </c>
      <c r="Z55" s="1676" t="s">
        <v>708</v>
      </c>
      <c r="AA55" s="1676" t="s">
        <v>708</v>
      </c>
      <c r="AB55" s="1677" t="s">
        <v>589</v>
      </c>
      <c r="AD55" s="1678"/>
      <c r="AE55" s="1343"/>
    </row>
    <row r="56" ht="41" customHeight="1" spans="1:31">
      <c r="A56" s="1679"/>
      <c r="B56" s="1680"/>
      <c r="C56" s="1674" t="s">
        <v>598</v>
      </c>
      <c r="D56" s="1675">
        <v>1710</v>
      </c>
      <c r="E56" s="1676">
        <v>10.3</v>
      </c>
      <c r="F56" s="1675">
        <v>1690</v>
      </c>
      <c r="G56" s="1676">
        <v>10.2</v>
      </c>
      <c r="H56" s="1675">
        <v>1798</v>
      </c>
      <c r="I56" s="1676">
        <v>10.8</v>
      </c>
      <c r="J56" s="1675">
        <v>1778</v>
      </c>
      <c r="K56" s="1676">
        <v>10.7</v>
      </c>
      <c r="L56" s="1675">
        <v>1752</v>
      </c>
      <c r="M56" s="1676">
        <v>10.5</v>
      </c>
      <c r="N56" s="1675">
        <v>1732</v>
      </c>
      <c r="O56" s="1676">
        <v>10.4</v>
      </c>
      <c r="P56" s="1675">
        <v>1814</v>
      </c>
      <c r="Q56" s="1676">
        <v>10.8</v>
      </c>
      <c r="R56" s="1675">
        <v>1794</v>
      </c>
      <c r="S56" s="1676">
        <v>10.7</v>
      </c>
      <c r="T56" s="1675">
        <v>1852</v>
      </c>
      <c r="U56" s="1676">
        <v>11</v>
      </c>
      <c r="V56" s="1675">
        <v>1832</v>
      </c>
      <c r="W56" s="1676">
        <v>10.9</v>
      </c>
      <c r="X56" s="1676" t="s">
        <v>708</v>
      </c>
      <c r="Y56" s="1676" t="s">
        <v>762</v>
      </c>
      <c r="Z56" s="1676" t="s">
        <v>708</v>
      </c>
      <c r="AA56" s="1676" t="s">
        <v>708</v>
      </c>
      <c r="AB56" s="1677" t="s">
        <v>589</v>
      </c>
      <c r="AD56" s="1678"/>
      <c r="AE56" s="1343"/>
    </row>
    <row r="57" ht="41" customHeight="1" spans="1:31">
      <c r="A57" s="1679"/>
      <c r="B57" s="1680"/>
      <c r="C57" s="1674" t="s">
        <v>600</v>
      </c>
      <c r="D57" s="1675">
        <v>1710</v>
      </c>
      <c r="E57" s="1676">
        <v>10.3</v>
      </c>
      <c r="F57" s="1675">
        <v>1690</v>
      </c>
      <c r="G57" s="1676">
        <v>10.2</v>
      </c>
      <c r="H57" s="1675">
        <v>1798</v>
      </c>
      <c r="I57" s="1676">
        <v>10.8</v>
      </c>
      <c r="J57" s="1675">
        <v>1778</v>
      </c>
      <c r="K57" s="1676">
        <v>10.7</v>
      </c>
      <c r="L57" s="1675">
        <v>1752</v>
      </c>
      <c r="M57" s="1676">
        <v>10.5</v>
      </c>
      <c r="N57" s="1675">
        <v>1732</v>
      </c>
      <c r="O57" s="1676">
        <v>10.4</v>
      </c>
      <c r="P57" s="1675">
        <v>1814</v>
      </c>
      <c r="Q57" s="1676">
        <v>10.8</v>
      </c>
      <c r="R57" s="1675">
        <v>1794</v>
      </c>
      <c r="S57" s="1676">
        <v>10.7</v>
      </c>
      <c r="T57" s="1675">
        <v>1852</v>
      </c>
      <c r="U57" s="1676">
        <v>11</v>
      </c>
      <c r="V57" s="1675">
        <v>1832</v>
      </c>
      <c r="W57" s="1676">
        <v>10.9</v>
      </c>
      <c r="X57" s="1676" t="s">
        <v>708</v>
      </c>
      <c r="Y57" s="1676" t="s">
        <v>762</v>
      </c>
      <c r="Z57" s="1676" t="s">
        <v>708</v>
      </c>
      <c r="AA57" s="1676" t="s">
        <v>708</v>
      </c>
      <c r="AB57" s="1677" t="s">
        <v>589</v>
      </c>
      <c r="AD57" s="1678"/>
      <c r="AE57" s="1343"/>
    </row>
    <row r="58" ht="41" customHeight="1" spans="1:31">
      <c r="A58" s="1679"/>
      <c r="B58" s="1680"/>
      <c r="C58" s="1674" t="s">
        <v>670</v>
      </c>
      <c r="D58" s="1675">
        <v>1574</v>
      </c>
      <c r="E58" s="1676">
        <v>9.7</v>
      </c>
      <c r="F58" s="1675">
        <v>1554</v>
      </c>
      <c r="G58" s="1676">
        <v>9.6</v>
      </c>
      <c r="H58" s="1675">
        <v>1662</v>
      </c>
      <c r="I58" s="1676">
        <v>10.2</v>
      </c>
      <c r="J58" s="1675">
        <v>1642</v>
      </c>
      <c r="K58" s="1676">
        <v>10.1</v>
      </c>
      <c r="L58" s="1675">
        <v>1616</v>
      </c>
      <c r="M58" s="1676">
        <v>9.9</v>
      </c>
      <c r="N58" s="1675">
        <v>1596</v>
      </c>
      <c r="O58" s="1676">
        <v>9.8</v>
      </c>
      <c r="P58" s="1675">
        <v>1678</v>
      </c>
      <c r="Q58" s="1676">
        <v>10.2</v>
      </c>
      <c r="R58" s="1675">
        <v>1658</v>
      </c>
      <c r="S58" s="1676">
        <v>10.1</v>
      </c>
      <c r="T58" s="1675">
        <v>1716</v>
      </c>
      <c r="U58" s="1676">
        <v>10.4</v>
      </c>
      <c r="V58" s="1675">
        <v>1696</v>
      </c>
      <c r="W58" s="1676">
        <v>10.3</v>
      </c>
      <c r="X58" s="1676" t="s">
        <v>708</v>
      </c>
      <c r="Y58" s="1676" t="s">
        <v>762</v>
      </c>
      <c r="Z58" s="1676" t="s">
        <v>708</v>
      </c>
      <c r="AA58" s="1676" t="s">
        <v>708</v>
      </c>
      <c r="AB58" s="1677" t="s">
        <v>589</v>
      </c>
      <c r="AD58" s="1678"/>
      <c r="AE58" s="1343"/>
    </row>
    <row r="59" ht="41" customHeight="1" spans="1:31">
      <c r="A59" s="1679"/>
      <c r="B59" s="1680"/>
      <c r="C59" s="1674" t="s">
        <v>514</v>
      </c>
      <c r="D59" s="1675">
        <v>1540</v>
      </c>
      <c r="E59" s="1676">
        <v>9.5</v>
      </c>
      <c r="F59" s="1675">
        <v>1520</v>
      </c>
      <c r="G59" s="1676">
        <v>9.4</v>
      </c>
      <c r="H59" s="1675">
        <v>1628</v>
      </c>
      <c r="I59" s="1676">
        <v>10</v>
      </c>
      <c r="J59" s="1675">
        <v>1608</v>
      </c>
      <c r="K59" s="1676">
        <v>9.9</v>
      </c>
      <c r="L59" s="1675">
        <v>1582</v>
      </c>
      <c r="M59" s="1676">
        <v>9.7</v>
      </c>
      <c r="N59" s="1675">
        <v>1562</v>
      </c>
      <c r="O59" s="1676">
        <v>9.6</v>
      </c>
      <c r="P59" s="1675">
        <v>1644</v>
      </c>
      <c r="Q59" s="1676">
        <v>10.1</v>
      </c>
      <c r="R59" s="1675">
        <v>1624</v>
      </c>
      <c r="S59" s="1676">
        <v>10</v>
      </c>
      <c r="T59" s="1675">
        <v>1682</v>
      </c>
      <c r="U59" s="1676">
        <v>10.2</v>
      </c>
      <c r="V59" s="1675">
        <v>1662</v>
      </c>
      <c r="W59" s="1676">
        <v>10.1</v>
      </c>
      <c r="X59" s="1676" t="s">
        <v>538</v>
      </c>
      <c r="Y59" s="1676" t="s">
        <v>767</v>
      </c>
      <c r="Z59" s="1676" t="s">
        <v>538</v>
      </c>
      <c r="AA59" s="1676" t="s">
        <v>538</v>
      </c>
      <c r="AB59" s="1677" t="s">
        <v>535</v>
      </c>
      <c r="AD59" s="1678"/>
      <c r="AE59" s="1343"/>
    </row>
    <row r="60" ht="41" customHeight="1" spans="1:31">
      <c r="A60" s="1679"/>
      <c r="B60" s="1680"/>
      <c r="C60" s="1674" t="s">
        <v>663</v>
      </c>
      <c r="D60" s="1675">
        <v>1812</v>
      </c>
      <c r="E60" s="1676">
        <v>10.7</v>
      </c>
      <c r="F60" s="1675">
        <v>1792</v>
      </c>
      <c r="G60" s="1676">
        <v>10.6</v>
      </c>
      <c r="H60" s="1675">
        <v>1900</v>
      </c>
      <c r="I60" s="1676">
        <v>11.2</v>
      </c>
      <c r="J60" s="1675">
        <v>1880</v>
      </c>
      <c r="K60" s="1676">
        <v>11.1</v>
      </c>
      <c r="L60" s="1675">
        <v>1854</v>
      </c>
      <c r="M60" s="1676">
        <v>11</v>
      </c>
      <c r="N60" s="1675">
        <v>1834</v>
      </c>
      <c r="O60" s="1676">
        <v>10.9</v>
      </c>
      <c r="P60" s="1675">
        <v>1916</v>
      </c>
      <c r="Q60" s="1676">
        <v>11.3</v>
      </c>
      <c r="R60" s="1675">
        <v>1896</v>
      </c>
      <c r="S60" s="1676">
        <v>11.2</v>
      </c>
      <c r="T60" s="1675">
        <v>1954</v>
      </c>
      <c r="U60" s="1676">
        <v>11.5</v>
      </c>
      <c r="V60" s="1675">
        <v>1934</v>
      </c>
      <c r="W60" s="1676">
        <v>11.4</v>
      </c>
      <c r="X60" s="1676" t="s">
        <v>714</v>
      </c>
      <c r="Y60" s="1676" t="s">
        <v>769</v>
      </c>
      <c r="Z60" s="1676" t="s">
        <v>714</v>
      </c>
      <c r="AA60" s="1676" t="s">
        <v>714</v>
      </c>
      <c r="AB60" s="1677" t="s">
        <v>575</v>
      </c>
      <c r="AD60" s="1678"/>
      <c r="AE60" s="1343"/>
    </row>
    <row r="61" ht="41" customHeight="1" spans="1:31">
      <c r="A61" s="1679"/>
      <c r="B61" s="1680"/>
      <c r="C61" s="1674" t="s">
        <v>669</v>
      </c>
      <c r="D61" s="1675">
        <v>1574</v>
      </c>
      <c r="E61" s="1676">
        <v>9.7</v>
      </c>
      <c r="F61" s="1675">
        <v>1554</v>
      </c>
      <c r="G61" s="1676">
        <v>9.6</v>
      </c>
      <c r="H61" s="1675">
        <v>1662</v>
      </c>
      <c r="I61" s="1676">
        <v>10.2</v>
      </c>
      <c r="J61" s="1675">
        <v>1642</v>
      </c>
      <c r="K61" s="1676">
        <v>10.1</v>
      </c>
      <c r="L61" s="1675">
        <v>1616</v>
      </c>
      <c r="M61" s="1676">
        <v>9.9</v>
      </c>
      <c r="N61" s="1675">
        <v>1596</v>
      </c>
      <c r="O61" s="1676">
        <v>9.8</v>
      </c>
      <c r="P61" s="1675">
        <v>1678</v>
      </c>
      <c r="Q61" s="1676">
        <v>10.2</v>
      </c>
      <c r="R61" s="1675">
        <v>1658</v>
      </c>
      <c r="S61" s="1676">
        <v>10.1</v>
      </c>
      <c r="T61" s="1675">
        <v>1716</v>
      </c>
      <c r="U61" s="1676">
        <v>10.4</v>
      </c>
      <c r="V61" s="1675">
        <v>1696</v>
      </c>
      <c r="W61" s="1676">
        <v>10.3</v>
      </c>
      <c r="X61" s="1676" t="s">
        <v>719</v>
      </c>
      <c r="Y61" s="1676" t="s">
        <v>766</v>
      </c>
      <c r="Z61" s="1676" t="s">
        <v>719</v>
      </c>
      <c r="AA61" s="1676" t="s">
        <v>719</v>
      </c>
      <c r="AB61" s="1677" t="s">
        <v>580</v>
      </c>
      <c r="AD61" s="1678"/>
      <c r="AE61" s="1343"/>
    </row>
    <row r="62" ht="41" customHeight="1" spans="1:31">
      <c r="A62" s="1679"/>
      <c r="B62" s="1680"/>
      <c r="C62" s="1682" t="s">
        <v>664</v>
      </c>
      <c r="D62" s="1675">
        <v>1574</v>
      </c>
      <c r="E62" s="1676">
        <v>9.7</v>
      </c>
      <c r="F62" s="1675">
        <v>1554</v>
      </c>
      <c r="G62" s="1676">
        <v>9.6</v>
      </c>
      <c r="H62" s="1675">
        <v>1662</v>
      </c>
      <c r="I62" s="1676">
        <v>10.2</v>
      </c>
      <c r="J62" s="1675">
        <v>1642</v>
      </c>
      <c r="K62" s="1676">
        <v>10.1</v>
      </c>
      <c r="L62" s="1675">
        <v>1616</v>
      </c>
      <c r="M62" s="1676">
        <v>9.9</v>
      </c>
      <c r="N62" s="1675">
        <v>1596</v>
      </c>
      <c r="O62" s="1676">
        <v>9.8</v>
      </c>
      <c r="P62" s="1675">
        <v>1678</v>
      </c>
      <c r="Q62" s="1676">
        <v>10.2</v>
      </c>
      <c r="R62" s="1675">
        <v>1658</v>
      </c>
      <c r="S62" s="1676">
        <v>10.1</v>
      </c>
      <c r="T62" s="1675">
        <v>1716</v>
      </c>
      <c r="U62" s="1676">
        <v>10.4</v>
      </c>
      <c r="V62" s="1675">
        <v>1696</v>
      </c>
      <c r="W62" s="1676">
        <v>10.3</v>
      </c>
      <c r="X62" s="1676" t="s">
        <v>719</v>
      </c>
      <c r="Y62" s="1676" t="s">
        <v>766</v>
      </c>
      <c r="Z62" s="1676" t="s">
        <v>719</v>
      </c>
      <c r="AA62" s="1676" t="s">
        <v>719</v>
      </c>
      <c r="AB62" s="1677" t="s">
        <v>580</v>
      </c>
      <c r="AD62" s="1678"/>
      <c r="AE62" s="1343"/>
    </row>
    <row r="63" ht="41" customHeight="1" spans="1:31">
      <c r="A63" s="1679"/>
      <c r="B63" s="1680"/>
      <c r="C63" s="1674" t="s">
        <v>608</v>
      </c>
      <c r="D63" s="1675">
        <v>1710</v>
      </c>
      <c r="E63" s="1676">
        <v>10.3</v>
      </c>
      <c r="F63" s="1675">
        <v>1690</v>
      </c>
      <c r="G63" s="1676">
        <v>10.2</v>
      </c>
      <c r="H63" s="1675">
        <v>1798</v>
      </c>
      <c r="I63" s="1676">
        <v>10.8</v>
      </c>
      <c r="J63" s="1675">
        <v>1778</v>
      </c>
      <c r="K63" s="1676">
        <v>10.7</v>
      </c>
      <c r="L63" s="1675">
        <v>1752</v>
      </c>
      <c r="M63" s="1676">
        <v>10.5</v>
      </c>
      <c r="N63" s="1675">
        <v>1732</v>
      </c>
      <c r="O63" s="1676">
        <v>10.4</v>
      </c>
      <c r="P63" s="1675">
        <v>1814</v>
      </c>
      <c r="Q63" s="1676">
        <v>10.8</v>
      </c>
      <c r="R63" s="1675">
        <v>1794</v>
      </c>
      <c r="S63" s="1676">
        <v>10.7</v>
      </c>
      <c r="T63" s="1675">
        <v>1852</v>
      </c>
      <c r="U63" s="1676">
        <v>11</v>
      </c>
      <c r="V63" s="1675">
        <v>1832</v>
      </c>
      <c r="W63" s="1676">
        <v>10.9</v>
      </c>
      <c r="X63" s="1676" t="s">
        <v>719</v>
      </c>
      <c r="Y63" s="1676" t="s">
        <v>766</v>
      </c>
      <c r="Z63" s="1676" t="s">
        <v>719</v>
      </c>
      <c r="AA63" s="1676" t="s">
        <v>719</v>
      </c>
      <c r="AB63" s="1677" t="s">
        <v>580</v>
      </c>
      <c r="AD63" s="1678"/>
      <c r="AE63" s="1343"/>
    </row>
    <row r="64" ht="41" customHeight="1" spans="1:31">
      <c r="A64" s="1679"/>
      <c r="B64" s="1680"/>
      <c r="C64" s="1674" t="s">
        <v>605</v>
      </c>
      <c r="D64" s="1675">
        <v>1778</v>
      </c>
      <c r="E64" s="1676">
        <v>10.6</v>
      </c>
      <c r="F64" s="1675">
        <v>1758</v>
      </c>
      <c r="G64" s="1676">
        <v>10.5</v>
      </c>
      <c r="H64" s="1675">
        <v>1866</v>
      </c>
      <c r="I64" s="1676">
        <v>11.1</v>
      </c>
      <c r="J64" s="1675">
        <v>1846</v>
      </c>
      <c r="K64" s="1676">
        <v>11</v>
      </c>
      <c r="L64" s="1675">
        <v>1820</v>
      </c>
      <c r="M64" s="1676">
        <v>10.8</v>
      </c>
      <c r="N64" s="1675">
        <v>1800</v>
      </c>
      <c r="O64" s="1676">
        <v>10.7</v>
      </c>
      <c r="P64" s="1675">
        <v>1882</v>
      </c>
      <c r="Q64" s="1676">
        <v>11.1</v>
      </c>
      <c r="R64" s="1675">
        <v>1862</v>
      </c>
      <c r="S64" s="1676">
        <v>11</v>
      </c>
      <c r="T64" s="1675">
        <v>1920</v>
      </c>
      <c r="U64" s="1676">
        <v>11.3</v>
      </c>
      <c r="V64" s="1675">
        <v>1900</v>
      </c>
      <c r="W64" s="1676">
        <v>11.2</v>
      </c>
      <c r="X64" s="1676" t="s">
        <v>719</v>
      </c>
      <c r="Y64" s="1676" t="s">
        <v>766</v>
      </c>
      <c r="Z64" s="1676" t="s">
        <v>719</v>
      </c>
      <c r="AA64" s="1676" t="s">
        <v>719</v>
      </c>
      <c r="AB64" s="1677" t="s">
        <v>580</v>
      </c>
      <c r="AD64" s="1678"/>
      <c r="AE64" s="1343"/>
    </row>
    <row r="65" ht="41" customHeight="1" spans="1:31">
      <c r="A65" s="1679"/>
      <c r="B65" s="1680"/>
      <c r="C65" s="1674" t="s">
        <v>673</v>
      </c>
      <c r="D65" s="1675">
        <v>1574</v>
      </c>
      <c r="E65" s="1676">
        <v>9.7</v>
      </c>
      <c r="F65" s="1675">
        <v>1554</v>
      </c>
      <c r="G65" s="1676">
        <v>9.6</v>
      </c>
      <c r="H65" s="1675">
        <v>1662</v>
      </c>
      <c r="I65" s="1676">
        <v>10.2</v>
      </c>
      <c r="J65" s="1675">
        <v>1642</v>
      </c>
      <c r="K65" s="1676">
        <v>10.1</v>
      </c>
      <c r="L65" s="1675">
        <v>1616</v>
      </c>
      <c r="M65" s="1676">
        <v>9.9</v>
      </c>
      <c r="N65" s="1675">
        <v>1596</v>
      </c>
      <c r="O65" s="1676">
        <v>9.8</v>
      </c>
      <c r="P65" s="1675">
        <v>1678</v>
      </c>
      <c r="Q65" s="1676">
        <v>10.2</v>
      </c>
      <c r="R65" s="1675">
        <v>1658</v>
      </c>
      <c r="S65" s="1676">
        <v>10.1</v>
      </c>
      <c r="T65" s="1675">
        <v>1716</v>
      </c>
      <c r="U65" s="1676">
        <v>10.4</v>
      </c>
      <c r="V65" s="1675">
        <v>1696</v>
      </c>
      <c r="W65" s="1676">
        <v>10.3</v>
      </c>
      <c r="X65" s="1676" t="s">
        <v>719</v>
      </c>
      <c r="Y65" s="1676" t="s">
        <v>766</v>
      </c>
      <c r="Z65" s="1676" t="s">
        <v>719</v>
      </c>
      <c r="AA65" s="1676" t="s">
        <v>719</v>
      </c>
      <c r="AB65" s="1677" t="s">
        <v>580</v>
      </c>
      <c r="AD65" s="1678"/>
      <c r="AE65" s="1343"/>
    </row>
    <row r="66" ht="41" customHeight="1" spans="1:31">
      <c r="A66" s="1679"/>
      <c r="B66" s="1680"/>
      <c r="C66" s="1674" t="s">
        <v>671</v>
      </c>
      <c r="D66" s="1675">
        <v>1676</v>
      </c>
      <c r="E66" s="1676">
        <v>10.1</v>
      </c>
      <c r="F66" s="1675">
        <v>1656</v>
      </c>
      <c r="G66" s="1676">
        <v>10</v>
      </c>
      <c r="H66" s="1675">
        <v>1764</v>
      </c>
      <c r="I66" s="1676">
        <v>10.6</v>
      </c>
      <c r="J66" s="1675">
        <v>1744</v>
      </c>
      <c r="K66" s="1676">
        <v>10.5</v>
      </c>
      <c r="L66" s="1675">
        <v>1718</v>
      </c>
      <c r="M66" s="1676">
        <v>10.3</v>
      </c>
      <c r="N66" s="1675">
        <v>1698</v>
      </c>
      <c r="O66" s="1676">
        <v>10.2</v>
      </c>
      <c r="P66" s="1675">
        <v>1780</v>
      </c>
      <c r="Q66" s="1676">
        <v>10.7</v>
      </c>
      <c r="R66" s="1675">
        <v>1760</v>
      </c>
      <c r="S66" s="1676">
        <v>10.6</v>
      </c>
      <c r="T66" s="1675">
        <v>1818</v>
      </c>
      <c r="U66" s="1676">
        <v>10.8</v>
      </c>
      <c r="V66" s="1675">
        <v>1798</v>
      </c>
      <c r="W66" s="1676">
        <v>10.7</v>
      </c>
      <c r="X66" s="1676" t="s">
        <v>538</v>
      </c>
      <c r="Y66" s="1676" t="s">
        <v>767</v>
      </c>
      <c r="Z66" s="1676" t="s">
        <v>538</v>
      </c>
      <c r="AA66" s="1676" t="s">
        <v>538</v>
      </c>
      <c r="AB66" s="1677" t="s">
        <v>535</v>
      </c>
      <c r="AD66" s="1678"/>
      <c r="AE66" s="1343"/>
    </row>
    <row r="67" ht="41" customHeight="1" spans="1:31">
      <c r="A67" s="1679"/>
      <c r="B67" s="1680"/>
      <c r="C67" s="1674" t="s">
        <v>732</v>
      </c>
      <c r="D67" s="1675">
        <v>1778</v>
      </c>
      <c r="E67" s="1676">
        <v>10.6</v>
      </c>
      <c r="F67" s="1675">
        <v>1758</v>
      </c>
      <c r="G67" s="1676">
        <v>10.5</v>
      </c>
      <c r="H67" s="1675">
        <v>1866</v>
      </c>
      <c r="I67" s="1676">
        <v>11.1</v>
      </c>
      <c r="J67" s="1675">
        <v>1846</v>
      </c>
      <c r="K67" s="1676">
        <v>11</v>
      </c>
      <c r="L67" s="1675">
        <v>1820</v>
      </c>
      <c r="M67" s="1676">
        <v>10.8</v>
      </c>
      <c r="N67" s="1675">
        <v>1800</v>
      </c>
      <c r="O67" s="1676">
        <v>10.7</v>
      </c>
      <c r="P67" s="1675">
        <v>1882</v>
      </c>
      <c r="Q67" s="1676">
        <v>11.1</v>
      </c>
      <c r="R67" s="1675">
        <v>1862</v>
      </c>
      <c r="S67" s="1676">
        <v>11</v>
      </c>
      <c r="T67" s="1675">
        <v>1920</v>
      </c>
      <c r="U67" s="1676">
        <v>11.3</v>
      </c>
      <c r="V67" s="1675">
        <v>1900</v>
      </c>
      <c r="W67" s="1676">
        <v>11.2</v>
      </c>
      <c r="X67" s="1676" t="s">
        <v>538</v>
      </c>
      <c r="Y67" s="1676" t="s">
        <v>767</v>
      </c>
      <c r="Z67" s="1676" t="s">
        <v>538</v>
      </c>
      <c r="AA67" s="1676" t="s">
        <v>538</v>
      </c>
      <c r="AB67" s="1677" t="s">
        <v>535</v>
      </c>
      <c r="AD67" s="1678"/>
      <c r="AE67" s="1343"/>
    </row>
    <row r="68" ht="41" customHeight="1" spans="1:31">
      <c r="A68" s="1679"/>
      <c r="B68" s="1680"/>
      <c r="C68" s="1682" t="s">
        <v>733</v>
      </c>
      <c r="D68" s="1675">
        <v>1778</v>
      </c>
      <c r="E68" s="1676">
        <v>10.6</v>
      </c>
      <c r="F68" s="1675">
        <v>1758</v>
      </c>
      <c r="G68" s="1676">
        <v>10.5</v>
      </c>
      <c r="H68" s="1675">
        <v>1866</v>
      </c>
      <c r="I68" s="1676">
        <v>11.1</v>
      </c>
      <c r="J68" s="1675">
        <v>1846</v>
      </c>
      <c r="K68" s="1676">
        <v>11</v>
      </c>
      <c r="L68" s="1675">
        <v>1820</v>
      </c>
      <c r="M68" s="1676">
        <v>10.8</v>
      </c>
      <c r="N68" s="1675">
        <v>1800</v>
      </c>
      <c r="O68" s="1676">
        <v>10.7</v>
      </c>
      <c r="P68" s="1675">
        <v>1882</v>
      </c>
      <c r="Q68" s="1676">
        <v>11.1</v>
      </c>
      <c r="R68" s="1675">
        <v>1862</v>
      </c>
      <c r="S68" s="1676">
        <v>11</v>
      </c>
      <c r="T68" s="1675">
        <v>1920</v>
      </c>
      <c r="U68" s="1676">
        <v>11.3</v>
      </c>
      <c r="V68" s="1675">
        <v>1900</v>
      </c>
      <c r="W68" s="1676">
        <v>11.2</v>
      </c>
      <c r="X68" s="1676" t="s">
        <v>538</v>
      </c>
      <c r="Y68" s="1676" t="s">
        <v>767</v>
      </c>
      <c r="Z68" s="1676" t="s">
        <v>538</v>
      </c>
      <c r="AA68" s="1676" t="s">
        <v>538</v>
      </c>
      <c r="AB68" s="1677" t="s">
        <v>535</v>
      </c>
      <c r="AD68" s="1678"/>
      <c r="AE68" s="1343"/>
    </row>
    <row r="69" ht="41" customHeight="1" spans="1:31">
      <c r="A69" s="1679"/>
      <c r="B69" s="1680"/>
      <c r="C69" s="1674" t="s">
        <v>680</v>
      </c>
      <c r="D69" s="1675">
        <v>1710</v>
      </c>
      <c r="E69" s="1676">
        <v>10.3</v>
      </c>
      <c r="F69" s="1675">
        <v>1690</v>
      </c>
      <c r="G69" s="1676">
        <v>10.2</v>
      </c>
      <c r="H69" s="1675">
        <v>1798</v>
      </c>
      <c r="I69" s="1676">
        <v>10.8</v>
      </c>
      <c r="J69" s="1675">
        <v>1778</v>
      </c>
      <c r="K69" s="1676">
        <v>10.7</v>
      </c>
      <c r="L69" s="1675">
        <v>1752</v>
      </c>
      <c r="M69" s="1676">
        <v>10.5</v>
      </c>
      <c r="N69" s="1675">
        <v>1732</v>
      </c>
      <c r="O69" s="1676">
        <v>10.4</v>
      </c>
      <c r="P69" s="1675">
        <v>1814</v>
      </c>
      <c r="Q69" s="1676">
        <v>10.8</v>
      </c>
      <c r="R69" s="1675">
        <v>1794</v>
      </c>
      <c r="S69" s="1676">
        <v>10.7</v>
      </c>
      <c r="T69" s="1675">
        <v>1852</v>
      </c>
      <c r="U69" s="1676">
        <v>11</v>
      </c>
      <c r="V69" s="1675">
        <v>1832</v>
      </c>
      <c r="W69" s="1676">
        <v>10.9</v>
      </c>
      <c r="X69" s="1676" t="s">
        <v>538</v>
      </c>
      <c r="Y69" s="1676" t="s">
        <v>767</v>
      </c>
      <c r="Z69" s="1676" t="s">
        <v>538</v>
      </c>
      <c r="AA69" s="1676" t="s">
        <v>538</v>
      </c>
      <c r="AB69" s="1677" t="s">
        <v>535</v>
      </c>
      <c r="AD69" s="1678"/>
      <c r="AE69" s="1343"/>
    </row>
    <row r="70" ht="41" customHeight="1" spans="1:31">
      <c r="A70" s="1679"/>
      <c r="B70" s="1680"/>
      <c r="C70" s="1674" t="s">
        <v>607</v>
      </c>
      <c r="D70" s="1675">
        <v>1710</v>
      </c>
      <c r="E70" s="1676">
        <v>10.3</v>
      </c>
      <c r="F70" s="1675">
        <v>1690</v>
      </c>
      <c r="G70" s="1676">
        <v>10.2</v>
      </c>
      <c r="H70" s="1675">
        <v>1798</v>
      </c>
      <c r="I70" s="1676">
        <v>10.8</v>
      </c>
      <c r="J70" s="1675">
        <v>1778</v>
      </c>
      <c r="K70" s="1676">
        <v>10.7</v>
      </c>
      <c r="L70" s="1675">
        <v>1752</v>
      </c>
      <c r="M70" s="1676">
        <v>10.5</v>
      </c>
      <c r="N70" s="1675">
        <v>1732</v>
      </c>
      <c r="O70" s="1676">
        <v>10.4</v>
      </c>
      <c r="P70" s="1675">
        <v>1814</v>
      </c>
      <c r="Q70" s="1676">
        <v>10.8</v>
      </c>
      <c r="R70" s="1675">
        <v>1794</v>
      </c>
      <c r="S70" s="1676">
        <v>10.7</v>
      </c>
      <c r="T70" s="1675">
        <v>1852</v>
      </c>
      <c r="U70" s="1676">
        <v>11</v>
      </c>
      <c r="V70" s="1675">
        <v>1832</v>
      </c>
      <c r="W70" s="1676">
        <v>10.9</v>
      </c>
      <c r="X70" s="1676" t="s">
        <v>538</v>
      </c>
      <c r="Y70" s="1676" t="s">
        <v>767</v>
      </c>
      <c r="Z70" s="1676" t="s">
        <v>538</v>
      </c>
      <c r="AA70" s="1676" t="s">
        <v>538</v>
      </c>
      <c r="AB70" s="1677" t="s">
        <v>535</v>
      </c>
      <c r="AD70" s="1678"/>
      <c r="AE70" s="1343"/>
    </row>
    <row r="71" ht="41" customHeight="1" spans="1:31">
      <c r="A71" s="1679"/>
      <c r="B71" s="1680"/>
      <c r="C71" s="1674" t="s">
        <v>674</v>
      </c>
      <c r="D71" s="1675">
        <v>1914</v>
      </c>
      <c r="E71" s="1676">
        <v>11.2</v>
      </c>
      <c r="F71" s="1675">
        <v>1894</v>
      </c>
      <c r="G71" s="1676">
        <v>11.1</v>
      </c>
      <c r="H71" s="1675">
        <v>2002</v>
      </c>
      <c r="I71" s="1676">
        <v>11.7</v>
      </c>
      <c r="J71" s="1675">
        <v>1982</v>
      </c>
      <c r="K71" s="1676">
        <v>11.6</v>
      </c>
      <c r="L71" s="1675">
        <v>1956</v>
      </c>
      <c r="M71" s="1676">
        <v>11.4</v>
      </c>
      <c r="N71" s="1675">
        <v>1936</v>
      </c>
      <c r="O71" s="1676">
        <v>11.3</v>
      </c>
      <c r="P71" s="1675">
        <v>2018</v>
      </c>
      <c r="Q71" s="1676">
        <v>11.7</v>
      </c>
      <c r="R71" s="1675">
        <v>1998</v>
      </c>
      <c r="S71" s="1676">
        <v>11.6</v>
      </c>
      <c r="T71" s="1675">
        <v>2056</v>
      </c>
      <c r="U71" s="1676">
        <v>11.9</v>
      </c>
      <c r="V71" s="1675">
        <v>2036</v>
      </c>
      <c r="W71" s="1676">
        <v>11.8</v>
      </c>
      <c r="X71" s="1676" t="s">
        <v>538</v>
      </c>
      <c r="Y71" s="1676" t="s">
        <v>767</v>
      </c>
      <c r="Z71" s="1676" t="s">
        <v>538</v>
      </c>
      <c r="AA71" s="1676" t="s">
        <v>538</v>
      </c>
      <c r="AB71" s="1677" t="s">
        <v>535</v>
      </c>
      <c r="AD71" s="1678"/>
      <c r="AE71" s="1343"/>
    </row>
    <row r="72" ht="41" customHeight="1" spans="1:31">
      <c r="A72" s="1679"/>
      <c r="B72" s="1680"/>
      <c r="C72" s="1674" t="s">
        <v>565</v>
      </c>
      <c r="D72" s="1675">
        <v>1982</v>
      </c>
      <c r="E72" s="1676">
        <v>11.5</v>
      </c>
      <c r="F72" s="1675">
        <v>1962</v>
      </c>
      <c r="G72" s="1676">
        <v>11.4</v>
      </c>
      <c r="H72" s="1675">
        <v>2070</v>
      </c>
      <c r="I72" s="1676">
        <v>12</v>
      </c>
      <c r="J72" s="1675">
        <v>2050</v>
      </c>
      <c r="K72" s="1676">
        <v>11.9</v>
      </c>
      <c r="L72" s="1675">
        <v>2024</v>
      </c>
      <c r="M72" s="1676">
        <v>11.7</v>
      </c>
      <c r="N72" s="1675">
        <v>2004</v>
      </c>
      <c r="O72" s="1676">
        <v>11.6</v>
      </c>
      <c r="P72" s="1675">
        <v>2086</v>
      </c>
      <c r="Q72" s="1676">
        <v>12.1</v>
      </c>
      <c r="R72" s="1675">
        <v>2066</v>
      </c>
      <c r="S72" s="1676">
        <v>12</v>
      </c>
      <c r="T72" s="1675">
        <v>2124</v>
      </c>
      <c r="U72" s="1676">
        <v>12.2</v>
      </c>
      <c r="V72" s="1675">
        <v>2104</v>
      </c>
      <c r="W72" s="1676">
        <v>12.1</v>
      </c>
      <c r="X72" s="1676" t="s">
        <v>770</v>
      </c>
      <c r="Y72" s="1676" t="s">
        <v>771</v>
      </c>
      <c r="Z72" s="1676" t="s">
        <v>770</v>
      </c>
      <c r="AA72" s="1676" t="s">
        <v>770</v>
      </c>
      <c r="AB72" s="1677" t="s">
        <v>555</v>
      </c>
      <c r="AD72" s="1678"/>
      <c r="AE72" s="1343"/>
    </row>
    <row r="73" ht="41" customHeight="1" spans="1:31">
      <c r="A73" s="1679"/>
      <c r="B73" s="1680"/>
      <c r="C73" s="1674" t="s">
        <v>616</v>
      </c>
      <c r="D73" s="1675">
        <v>2016</v>
      </c>
      <c r="E73" s="1676">
        <v>11.6</v>
      </c>
      <c r="F73" s="1675">
        <v>1996</v>
      </c>
      <c r="G73" s="1676">
        <v>11.5</v>
      </c>
      <c r="H73" s="1675">
        <v>2104</v>
      </c>
      <c r="I73" s="1676">
        <v>12.1</v>
      </c>
      <c r="J73" s="1675">
        <v>2084</v>
      </c>
      <c r="K73" s="1676">
        <v>12</v>
      </c>
      <c r="L73" s="1675">
        <v>2058</v>
      </c>
      <c r="M73" s="1676">
        <v>11.9</v>
      </c>
      <c r="N73" s="1675">
        <v>2038</v>
      </c>
      <c r="O73" s="1676">
        <v>11.8</v>
      </c>
      <c r="P73" s="1675">
        <v>2120</v>
      </c>
      <c r="Q73" s="1676">
        <v>12.2</v>
      </c>
      <c r="R73" s="1675">
        <v>2100</v>
      </c>
      <c r="S73" s="1676">
        <v>12.1</v>
      </c>
      <c r="T73" s="1675">
        <v>2158</v>
      </c>
      <c r="U73" s="1676">
        <v>12.4</v>
      </c>
      <c r="V73" s="1675">
        <v>2138</v>
      </c>
      <c r="W73" s="1676">
        <v>12.3</v>
      </c>
      <c r="X73" s="1676" t="s">
        <v>538</v>
      </c>
      <c r="Y73" s="1676" t="s">
        <v>767</v>
      </c>
      <c r="Z73" s="1676" t="s">
        <v>538</v>
      </c>
      <c r="AA73" s="1676" t="s">
        <v>538</v>
      </c>
      <c r="AB73" s="1677" t="s">
        <v>535</v>
      </c>
      <c r="AD73" s="1678"/>
      <c r="AE73" s="1343"/>
    </row>
    <row r="74" ht="41" customHeight="1" spans="1:31">
      <c r="A74" s="1679"/>
      <c r="B74" s="1680"/>
      <c r="C74" s="1674" t="s">
        <v>681</v>
      </c>
      <c r="D74" s="1675">
        <v>2016</v>
      </c>
      <c r="E74" s="1676">
        <v>11.6</v>
      </c>
      <c r="F74" s="1675">
        <v>1996</v>
      </c>
      <c r="G74" s="1676">
        <v>11.5</v>
      </c>
      <c r="H74" s="1675">
        <v>2104</v>
      </c>
      <c r="I74" s="1676">
        <v>12.1</v>
      </c>
      <c r="J74" s="1675">
        <v>2084</v>
      </c>
      <c r="K74" s="1676">
        <v>12</v>
      </c>
      <c r="L74" s="1675">
        <v>2058</v>
      </c>
      <c r="M74" s="1676">
        <v>11.9</v>
      </c>
      <c r="N74" s="1675">
        <v>2038</v>
      </c>
      <c r="O74" s="1676">
        <v>11.8</v>
      </c>
      <c r="P74" s="1675">
        <v>2120</v>
      </c>
      <c r="Q74" s="1676">
        <v>12.2</v>
      </c>
      <c r="R74" s="1675">
        <v>2100</v>
      </c>
      <c r="S74" s="1676">
        <v>12.1</v>
      </c>
      <c r="T74" s="1675">
        <v>2158</v>
      </c>
      <c r="U74" s="1676">
        <v>12.4</v>
      </c>
      <c r="V74" s="1675">
        <v>2138</v>
      </c>
      <c r="W74" s="1676">
        <v>12.3</v>
      </c>
      <c r="X74" s="1676" t="s">
        <v>538</v>
      </c>
      <c r="Y74" s="1676" t="s">
        <v>767</v>
      </c>
      <c r="Z74" s="1676" t="s">
        <v>538</v>
      </c>
      <c r="AA74" s="1676" t="s">
        <v>538</v>
      </c>
      <c r="AB74" s="1677" t="s">
        <v>535</v>
      </c>
      <c r="AD74" s="1678"/>
      <c r="AE74" s="1343"/>
    </row>
    <row r="75" ht="41" customHeight="1" spans="1:31">
      <c r="A75" s="1679"/>
      <c r="B75" s="1680"/>
      <c r="C75" s="1674" t="s">
        <v>683</v>
      </c>
      <c r="D75" s="1675">
        <v>2016</v>
      </c>
      <c r="E75" s="1676">
        <v>11.6</v>
      </c>
      <c r="F75" s="1675">
        <v>1996</v>
      </c>
      <c r="G75" s="1676">
        <v>11.5</v>
      </c>
      <c r="H75" s="1675">
        <v>2104</v>
      </c>
      <c r="I75" s="1676">
        <v>12.1</v>
      </c>
      <c r="J75" s="1675">
        <v>2084</v>
      </c>
      <c r="K75" s="1676">
        <v>12</v>
      </c>
      <c r="L75" s="1675">
        <v>2058</v>
      </c>
      <c r="M75" s="1676">
        <v>11.9</v>
      </c>
      <c r="N75" s="1675">
        <v>2038</v>
      </c>
      <c r="O75" s="1676">
        <v>11.8</v>
      </c>
      <c r="P75" s="1675">
        <v>2120</v>
      </c>
      <c r="Q75" s="1676">
        <v>12.2</v>
      </c>
      <c r="R75" s="1675">
        <v>2100</v>
      </c>
      <c r="S75" s="1676">
        <v>12.1</v>
      </c>
      <c r="T75" s="1675">
        <v>2158</v>
      </c>
      <c r="U75" s="1676">
        <v>12.4</v>
      </c>
      <c r="V75" s="1675">
        <v>2138</v>
      </c>
      <c r="W75" s="1676">
        <v>12.3</v>
      </c>
      <c r="X75" s="1676" t="s">
        <v>538</v>
      </c>
      <c r="Y75" s="1676" t="s">
        <v>767</v>
      </c>
      <c r="Z75" s="1676" t="s">
        <v>538</v>
      </c>
      <c r="AA75" s="1676" t="s">
        <v>538</v>
      </c>
      <c r="AB75" s="1677" t="s">
        <v>535</v>
      </c>
      <c r="AD75" s="1678"/>
      <c r="AE75" s="1343"/>
    </row>
    <row r="76" ht="41" customHeight="1" spans="1:31">
      <c r="A76" s="1679"/>
      <c r="B76" s="1680"/>
      <c r="C76" s="1674" t="s">
        <v>551</v>
      </c>
      <c r="D76" s="1675">
        <v>1982</v>
      </c>
      <c r="E76" s="1676">
        <v>11.5</v>
      </c>
      <c r="F76" s="1675">
        <v>1962</v>
      </c>
      <c r="G76" s="1676">
        <v>11.4</v>
      </c>
      <c r="H76" s="1675">
        <v>2070</v>
      </c>
      <c r="I76" s="1676">
        <v>12</v>
      </c>
      <c r="J76" s="1675">
        <v>2050</v>
      </c>
      <c r="K76" s="1676">
        <v>11.9</v>
      </c>
      <c r="L76" s="1675">
        <v>2024</v>
      </c>
      <c r="M76" s="1676">
        <v>11.7</v>
      </c>
      <c r="N76" s="1675">
        <v>2004</v>
      </c>
      <c r="O76" s="1676">
        <v>11.6</v>
      </c>
      <c r="P76" s="1675">
        <v>2086</v>
      </c>
      <c r="Q76" s="1676">
        <v>12.1</v>
      </c>
      <c r="R76" s="1675">
        <v>2066</v>
      </c>
      <c r="S76" s="1676">
        <v>12</v>
      </c>
      <c r="T76" s="1675">
        <v>2124</v>
      </c>
      <c r="U76" s="1676">
        <v>12.2</v>
      </c>
      <c r="V76" s="1675">
        <v>2104</v>
      </c>
      <c r="W76" s="1676">
        <v>12.1</v>
      </c>
      <c r="X76" s="1676" t="s">
        <v>538</v>
      </c>
      <c r="Y76" s="1676" t="s">
        <v>767</v>
      </c>
      <c r="Z76" s="1676" t="s">
        <v>538</v>
      </c>
      <c r="AA76" s="1676" t="s">
        <v>538</v>
      </c>
      <c r="AB76" s="1677" t="s">
        <v>535</v>
      </c>
      <c r="AD76" s="1678"/>
      <c r="AE76" s="1343"/>
    </row>
    <row r="77" ht="41" customHeight="1" spans="1:31">
      <c r="A77" s="1679"/>
      <c r="B77" s="1680"/>
      <c r="C77" s="1674" t="s">
        <v>568</v>
      </c>
      <c r="D77" s="1675">
        <v>1982</v>
      </c>
      <c r="E77" s="1676">
        <v>11.5</v>
      </c>
      <c r="F77" s="1675">
        <v>1962</v>
      </c>
      <c r="G77" s="1676">
        <v>11.4</v>
      </c>
      <c r="H77" s="1675">
        <v>2070</v>
      </c>
      <c r="I77" s="1676">
        <v>12</v>
      </c>
      <c r="J77" s="1675">
        <v>2050</v>
      </c>
      <c r="K77" s="1676">
        <v>11.9</v>
      </c>
      <c r="L77" s="1675">
        <v>2024</v>
      </c>
      <c r="M77" s="1676">
        <v>11.7</v>
      </c>
      <c r="N77" s="1675">
        <v>2004</v>
      </c>
      <c r="O77" s="1676">
        <v>11.6</v>
      </c>
      <c r="P77" s="1675">
        <v>2086</v>
      </c>
      <c r="Q77" s="1676">
        <v>12.1</v>
      </c>
      <c r="R77" s="1675">
        <v>2066</v>
      </c>
      <c r="S77" s="1676">
        <v>12</v>
      </c>
      <c r="T77" s="1675">
        <v>2124</v>
      </c>
      <c r="U77" s="1676">
        <v>12.2</v>
      </c>
      <c r="V77" s="1675">
        <v>2104</v>
      </c>
      <c r="W77" s="1676">
        <v>12.1</v>
      </c>
      <c r="X77" s="1676" t="s">
        <v>538</v>
      </c>
      <c r="Y77" s="1676" t="s">
        <v>767</v>
      </c>
      <c r="Z77" s="1676" t="s">
        <v>538</v>
      </c>
      <c r="AA77" s="1676" t="s">
        <v>538</v>
      </c>
      <c r="AB77" s="1677" t="s">
        <v>535</v>
      </c>
      <c r="AD77" s="1678"/>
      <c r="AE77" s="1343"/>
    </row>
    <row r="78" ht="41" customHeight="1" spans="1:31">
      <c r="A78" s="1679"/>
      <c r="B78" s="1680"/>
      <c r="C78" s="1674" t="s">
        <v>545</v>
      </c>
      <c r="D78" s="1675">
        <v>1982</v>
      </c>
      <c r="E78" s="1676">
        <v>11.5</v>
      </c>
      <c r="F78" s="1675">
        <v>1962</v>
      </c>
      <c r="G78" s="1676">
        <v>11.4</v>
      </c>
      <c r="H78" s="1675">
        <v>2070</v>
      </c>
      <c r="I78" s="1676">
        <v>12</v>
      </c>
      <c r="J78" s="1675">
        <v>2050</v>
      </c>
      <c r="K78" s="1676">
        <v>11.9</v>
      </c>
      <c r="L78" s="1675">
        <v>2024</v>
      </c>
      <c r="M78" s="1676">
        <v>11.7</v>
      </c>
      <c r="N78" s="1675">
        <v>2004</v>
      </c>
      <c r="O78" s="1676">
        <v>11.6</v>
      </c>
      <c r="P78" s="1675">
        <v>2086</v>
      </c>
      <c r="Q78" s="1676">
        <v>12.1</v>
      </c>
      <c r="R78" s="1675">
        <v>2066</v>
      </c>
      <c r="S78" s="1676">
        <v>12</v>
      </c>
      <c r="T78" s="1675">
        <v>2124</v>
      </c>
      <c r="U78" s="1676">
        <v>12.2</v>
      </c>
      <c r="V78" s="1675">
        <v>2104</v>
      </c>
      <c r="W78" s="1676">
        <v>12.1</v>
      </c>
      <c r="X78" s="1676" t="s">
        <v>538</v>
      </c>
      <c r="Y78" s="1676" t="s">
        <v>767</v>
      </c>
      <c r="Z78" s="1676" t="s">
        <v>538</v>
      </c>
      <c r="AA78" s="1676" t="s">
        <v>538</v>
      </c>
      <c r="AB78" s="1677" t="s">
        <v>535</v>
      </c>
      <c r="AD78" s="1678"/>
      <c r="AE78" s="1343"/>
    </row>
    <row r="79" ht="41" customHeight="1" spans="1:31">
      <c r="A79" s="1679"/>
      <c r="B79" s="1680"/>
      <c r="C79" s="1674" t="s">
        <v>736</v>
      </c>
      <c r="D79" s="1675">
        <v>1642</v>
      </c>
      <c r="E79" s="1676">
        <v>10</v>
      </c>
      <c r="F79" s="1675">
        <v>1622</v>
      </c>
      <c r="G79" s="1676">
        <v>9.9</v>
      </c>
      <c r="H79" s="1675">
        <v>1730</v>
      </c>
      <c r="I79" s="1676">
        <v>10.5</v>
      </c>
      <c r="J79" s="1675">
        <v>1710</v>
      </c>
      <c r="K79" s="1676">
        <v>10.4</v>
      </c>
      <c r="L79" s="1675">
        <v>1684</v>
      </c>
      <c r="M79" s="1676">
        <v>10.2</v>
      </c>
      <c r="N79" s="1675">
        <v>1664</v>
      </c>
      <c r="O79" s="1676">
        <v>10.1</v>
      </c>
      <c r="P79" s="1675">
        <v>1746</v>
      </c>
      <c r="Q79" s="1676">
        <v>10.5</v>
      </c>
      <c r="R79" s="1675">
        <v>1726</v>
      </c>
      <c r="S79" s="1676">
        <v>10.4</v>
      </c>
      <c r="T79" s="1675">
        <v>1784</v>
      </c>
      <c r="U79" s="1676">
        <v>10.7</v>
      </c>
      <c r="V79" s="1675">
        <v>1764</v>
      </c>
      <c r="W79" s="1676">
        <v>10.6</v>
      </c>
      <c r="X79" s="1676" t="s">
        <v>538</v>
      </c>
      <c r="Y79" s="1676" t="s">
        <v>767</v>
      </c>
      <c r="Z79" s="1676" t="s">
        <v>538</v>
      </c>
      <c r="AA79" s="1676" t="s">
        <v>538</v>
      </c>
      <c r="AB79" s="1677" t="s">
        <v>535</v>
      </c>
      <c r="AD79" s="1678"/>
      <c r="AE79" s="1343"/>
    </row>
    <row r="80" ht="41" customHeight="1" spans="1:31">
      <c r="A80" s="1679"/>
      <c r="B80" s="1680"/>
      <c r="C80" s="1682" t="s">
        <v>665</v>
      </c>
      <c r="D80" s="1675">
        <v>1642</v>
      </c>
      <c r="E80" s="1676">
        <v>10</v>
      </c>
      <c r="F80" s="1675">
        <v>1622</v>
      </c>
      <c r="G80" s="1676">
        <v>9.9</v>
      </c>
      <c r="H80" s="1675">
        <v>1730</v>
      </c>
      <c r="I80" s="1676">
        <v>10.5</v>
      </c>
      <c r="J80" s="1675">
        <v>1710</v>
      </c>
      <c r="K80" s="1676">
        <v>10.4</v>
      </c>
      <c r="L80" s="1675">
        <v>1684</v>
      </c>
      <c r="M80" s="1676">
        <v>10.2</v>
      </c>
      <c r="N80" s="1675">
        <v>1664</v>
      </c>
      <c r="O80" s="1676">
        <v>10.1</v>
      </c>
      <c r="P80" s="1675">
        <v>1746</v>
      </c>
      <c r="Q80" s="1676">
        <v>10.5</v>
      </c>
      <c r="R80" s="1675">
        <v>1726</v>
      </c>
      <c r="S80" s="1676">
        <v>10.4</v>
      </c>
      <c r="T80" s="1675">
        <v>1784</v>
      </c>
      <c r="U80" s="1676">
        <v>10.7</v>
      </c>
      <c r="V80" s="1675">
        <v>1764</v>
      </c>
      <c r="W80" s="1676">
        <v>10.6</v>
      </c>
      <c r="X80" s="1676" t="s">
        <v>538</v>
      </c>
      <c r="Y80" s="1676" t="s">
        <v>767</v>
      </c>
      <c r="Z80" s="1676" t="s">
        <v>538</v>
      </c>
      <c r="AA80" s="1676" t="s">
        <v>538</v>
      </c>
      <c r="AB80" s="1677" t="s">
        <v>535</v>
      </c>
      <c r="AD80" s="1678"/>
      <c r="AE80" s="1343"/>
    </row>
    <row r="81" ht="41" customHeight="1" spans="1:31">
      <c r="A81" s="1679"/>
      <c r="B81" s="1680"/>
      <c r="C81" s="1674" t="s">
        <v>737</v>
      </c>
      <c r="D81" s="1675">
        <v>1778</v>
      </c>
      <c r="E81" s="1676">
        <v>10.6</v>
      </c>
      <c r="F81" s="1675">
        <v>1758</v>
      </c>
      <c r="G81" s="1676">
        <v>10.5</v>
      </c>
      <c r="H81" s="1675">
        <v>1866</v>
      </c>
      <c r="I81" s="1676">
        <v>11.1</v>
      </c>
      <c r="J81" s="1675">
        <v>1846</v>
      </c>
      <c r="K81" s="1676">
        <v>11</v>
      </c>
      <c r="L81" s="1675">
        <v>1820</v>
      </c>
      <c r="M81" s="1676">
        <v>10.8</v>
      </c>
      <c r="N81" s="1675">
        <v>1800</v>
      </c>
      <c r="O81" s="1676">
        <v>10.7</v>
      </c>
      <c r="P81" s="1675">
        <v>1882</v>
      </c>
      <c r="Q81" s="1676">
        <v>11.1</v>
      </c>
      <c r="R81" s="1675">
        <v>1862</v>
      </c>
      <c r="S81" s="1676">
        <v>11</v>
      </c>
      <c r="T81" s="1675">
        <v>1920</v>
      </c>
      <c r="U81" s="1676">
        <v>11.3</v>
      </c>
      <c r="V81" s="1675">
        <v>1900</v>
      </c>
      <c r="W81" s="1676">
        <v>11.2</v>
      </c>
      <c r="X81" s="1676" t="s">
        <v>538</v>
      </c>
      <c r="Y81" s="1676" t="s">
        <v>767</v>
      </c>
      <c r="Z81" s="1676" t="s">
        <v>538</v>
      </c>
      <c r="AA81" s="1676" t="s">
        <v>538</v>
      </c>
      <c r="AB81" s="1677" t="s">
        <v>535</v>
      </c>
      <c r="AD81" s="1678"/>
      <c r="AE81" s="1343"/>
    </row>
    <row r="82" ht="41" customHeight="1" spans="1:31">
      <c r="A82" s="1679"/>
      <c r="B82" s="1680"/>
      <c r="C82" s="1683" t="s">
        <v>738</v>
      </c>
      <c r="D82" s="1675">
        <v>2016</v>
      </c>
      <c r="E82" s="1676">
        <v>11.6</v>
      </c>
      <c r="F82" s="1675">
        <v>1996</v>
      </c>
      <c r="G82" s="1676">
        <v>11.5</v>
      </c>
      <c r="H82" s="1675">
        <v>2104</v>
      </c>
      <c r="I82" s="1676">
        <v>12.1</v>
      </c>
      <c r="J82" s="1675">
        <v>2084</v>
      </c>
      <c r="K82" s="1676">
        <v>12</v>
      </c>
      <c r="L82" s="1675">
        <v>2058</v>
      </c>
      <c r="M82" s="1676">
        <v>11.9</v>
      </c>
      <c r="N82" s="1675">
        <v>2038</v>
      </c>
      <c r="O82" s="1676">
        <v>11.8</v>
      </c>
      <c r="P82" s="1675">
        <v>2120</v>
      </c>
      <c r="Q82" s="1676">
        <v>12.2</v>
      </c>
      <c r="R82" s="1675">
        <v>2100</v>
      </c>
      <c r="S82" s="1676">
        <v>12.1</v>
      </c>
      <c r="T82" s="1675">
        <v>2158</v>
      </c>
      <c r="U82" s="1676">
        <v>12.4</v>
      </c>
      <c r="V82" s="1675">
        <v>2138</v>
      </c>
      <c r="W82" s="1676">
        <v>12.3</v>
      </c>
      <c r="X82" s="1676" t="s">
        <v>538</v>
      </c>
      <c r="Y82" s="1676" t="s">
        <v>767</v>
      </c>
      <c r="Z82" s="1676" t="s">
        <v>538</v>
      </c>
      <c r="AA82" s="1676" t="s">
        <v>538</v>
      </c>
      <c r="AB82" s="1677" t="s">
        <v>535</v>
      </c>
      <c r="AD82" s="1678"/>
      <c r="AE82" s="1343"/>
    </row>
    <row r="83" ht="41" customHeight="1" spans="1:31">
      <c r="A83" s="1679"/>
      <c r="B83" s="1680"/>
      <c r="C83" s="1683" t="s">
        <v>563</v>
      </c>
      <c r="D83" s="1675">
        <v>1982</v>
      </c>
      <c r="E83" s="1676">
        <v>11.5</v>
      </c>
      <c r="F83" s="1675">
        <v>1962</v>
      </c>
      <c r="G83" s="1676">
        <v>11.4</v>
      </c>
      <c r="H83" s="1675">
        <v>2070</v>
      </c>
      <c r="I83" s="1676">
        <v>12</v>
      </c>
      <c r="J83" s="1675">
        <v>2050</v>
      </c>
      <c r="K83" s="1676">
        <v>11.9</v>
      </c>
      <c r="L83" s="1675">
        <v>2024</v>
      </c>
      <c r="M83" s="1676">
        <v>11.7</v>
      </c>
      <c r="N83" s="1675">
        <v>2004</v>
      </c>
      <c r="O83" s="1676">
        <v>11.6</v>
      </c>
      <c r="P83" s="1675">
        <v>2086</v>
      </c>
      <c r="Q83" s="1676">
        <v>12.1</v>
      </c>
      <c r="R83" s="1675">
        <v>2066</v>
      </c>
      <c r="S83" s="1676">
        <v>12</v>
      </c>
      <c r="T83" s="1675">
        <v>2124</v>
      </c>
      <c r="U83" s="1676">
        <v>12.2</v>
      </c>
      <c r="V83" s="1675">
        <v>2104</v>
      </c>
      <c r="W83" s="1676">
        <v>12.1</v>
      </c>
      <c r="X83" s="1676" t="s">
        <v>538</v>
      </c>
      <c r="Y83" s="1676" t="s">
        <v>767</v>
      </c>
      <c r="Z83" s="1676" t="s">
        <v>538</v>
      </c>
      <c r="AA83" s="1676" t="s">
        <v>538</v>
      </c>
      <c r="AB83" s="1677" t="s">
        <v>535</v>
      </c>
      <c r="AD83" s="1678"/>
      <c r="AE83" s="1343"/>
    </row>
    <row r="84" ht="41" customHeight="1" spans="1:31">
      <c r="A84" s="1679"/>
      <c r="B84" s="1680"/>
      <c r="C84" s="1684" t="s">
        <v>739</v>
      </c>
      <c r="D84" s="1675">
        <v>1778</v>
      </c>
      <c r="E84" s="1676">
        <v>10.6</v>
      </c>
      <c r="F84" s="1675">
        <v>1758</v>
      </c>
      <c r="G84" s="1676">
        <v>10.5</v>
      </c>
      <c r="H84" s="1675">
        <v>1866</v>
      </c>
      <c r="I84" s="1676">
        <v>11.1</v>
      </c>
      <c r="J84" s="1675">
        <v>1846</v>
      </c>
      <c r="K84" s="1676">
        <v>11</v>
      </c>
      <c r="L84" s="1675">
        <v>1820</v>
      </c>
      <c r="M84" s="1676">
        <v>10.8</v>
      </c>
      <c r="N84" s="1675">
        <v>1800</v>
      </c>
      <c r="O84" s="1676">
        <v>10.7</v>
      </c>
      <c r="P84" s="1675">
        <v>1882</v>
      </c>
      <c r="Q84" s="1676">
        <v>11.1</v>
      </c>
      <c r="R84" s="1675">
        <v>1862</v>
      </c>
      <c r="S84" s="1676">
        <v>11</v>
      </c>
      <c r="T84" s="1675">
        <v>1920</v>
      </c>
      <c r="U84" s="1676">
        <v>11.3</v>
      </c>
      <c r="V84" s="1675">
        <v>1900</v>
      </c>
      <c r="W84" s="1676">
        <v>11.2</v>
      </c>
      <c r="X84" s="1676" t="s">
        <v>534</v>
      </c>
      <c r="Y84" s="1676" t="s">
        <v>772</v>
      </c>
      <c r="Z84" s="1676" t="s">
        <v>534</v>
      </c>
      <c r="AA84" s="1676" t="s">
        <v>534</v>
      </c>
      <c r="AB84" s="1677" t="s">
        <v>773</v>
      </c>
      <c r="AD84" s="1678"/>
      <c r="AE84" s="1343"/>
    </row>
    <row r="85" ht="41" customHeight="1" spans="1:31">
      <c r="A85" s="1679"/>
      <c r="B85" s="1680"/>
      <c r="C85" s="1685" t="s">
        <v>620</v>
      </c>
      <c r="D85" s="1675">
        <v>2016</v>
      </c>
      <c r="E85" s="1676">
        <v>11.6</v>
      </c>
      <c r="F85" s="1675">
        <v>1996</v>
      </c>
      <c r="G85" s="1676">
        <v>11.5</v>
      </c>
      <c r="H85" s="1675">
        <v>2104</v>
      </c>
      <c r="I85" s="1676">
        <v>12.1</v>
      </c>
      <c r="J85" s="1675">
        <v>2084</v>
      </c>
      <c r="K85" s="1676">
        <v>12</v>
      </c>
      <c r="L85" s="1675">
        <v>2058</v>
      </c>
      <c r="M85" s="1676">
        <v>11.9</v>
      </c>
      <c r="N85" s="1675">
        <v>2038</v>
      </c>
      <c r="O85" s="1676">
        <v>11.8</v>
      </c>
      <c r="P85" s="1675">
        <v>2120</v>
      </c>
      <c r="Q85" s="1676">
        <v>12.2</v>
      </c>
      <c r="R85" s="1675">
        <v>2100</v>
      </c>
      <c r="S85" s="1676">
        <v>12.1</v>
      </c>
      <c r="T85" s="1675">
        <v>2158</v>
      </c>
      <c r="U85" s="1676">
        <v>12.4</v>
      </c>
      <c r="V85" s="1675">
        <v>2138</v>
      </c>
      <c r="W85" s="1676">
        <v>12.3</v>
      </c>
      <c r="X85" s="1676" t="s">
        <v>714</v>
      </c>
      <c r="Y85" s="1676" t="s">
        <v>769</v>
      </c>
      <c r="Z85" s="1676" t="s">
        <v>714</v>
      </c>
      <c r="AA85" s="1676" t="s">
        <v>714</v>
      </c>
      <c r="AB85" s="1677" t="s">
        <v>575</v>
      </c>
      <c r="AD85" s="1678"/>
      <c r="AE85" s="1343"/>
    </row>
    <row r="86" ht="41" customHeight="1" spans="1:31">
      <c r="A86" s="1679"/>
      <c r="B86" s="1680"/>
      <c r="C86" s="1685" t="s">
        <v>623</v>
      </c>
      <c r="D86" s="1675">
        <v>2016</v>
      </c>
      <c r="E86" s="1676">
        <v>11.6</v>
      </c>
      <c r="F86" s="1675">
        <v>1996</v>
      </c>
      <c r="G86" s="1676">
        <v>11.5</v>
      </c>
      <c r="H86" s="1675">
        <v>2104</v>
      </c>
      <c r="I86" s="1676">
        <v>12.1</v>
      </c>
      <c r="J86" s="1675">
        <v>2084</v>
      </c>
      <c r="K86" s="1676">
        <v>12</v>
      </c>
      <c r="L86" s="1675">
        <v>2058</v>
      </c>
      <c r="M86" s="1676">
        <v>11.9</v>
      </c>
      <c r="N86" s="1675">
        <v>2038</v>
      </c>
      <c r="O86" s="1676">
        <v>11.8</v>
      </c>
      <c r="P86" s="1675">
        <v>2120</v>
      </c>
      <c r="Q86" s="1676">
        <v>12.2</v>
      </c>
      <c r="R86" s="1675">
        <v>2100</v>
      </c>
      <c r="S86" s="1676">
        <v>12.1</v>
      </c>
      <c r="T86" s="1675">
        <v>2158</v>
      </c>
      <c r="U86" s="1676">
        <v>12.4</v>
      </c>
      <c r="V86" s="1675">
        <v>2138</v>
      </c>
      <c r="W86" s="1676">
        <v>12.3</v>
      </c>
      <c r="X86" s="1676" t="s">
        <v>714</v>
      </c>
      <c r="Y86" s="1676" t="s">
        <v>769</v>
      </c>
      <c r="Z86" s="1676" t="s">
        <v>714</v>
      </c>
      <c r="AA86" s="1676" t="s">
        <v>714</v>
      </c>
      <c r="AB86" s="1677" t="s">
        <v>575</v>
      </c>
      <c r="AD86" s="1678"/>
      <c r="AE86" s="1343"/>
    </row>
    <row r="87" ht="41" customHeight="1" spans="1:31">
      <c r="A87" s="1679"/>
      <c r="B87" s="1680"/>
      <c r="C87" s="1685" t="s">
        <v>625</v>
      </c>
      <c r="D87" s="1675">
        <v>2016</v>
      </c>
      <c r="E87" s="1676">
        <v>11.6</v>
      </c>
      <c r="F87" s="1675">
        <v>1996</v>
      </c>
      <c r="G87" s="1676">
        <v>11.5</v>
      </c>
      <c r="H87" s="1675">
        <v>2104</v>
      </c>
      <c r="I87" s="1676">
        <v>12.1</v>
      </c>
      <c r="J87" s="1675">
        <v>2084</v>
      </c>
      <c r="K87" s="1676">
        <v>12</v>
      </c>
      <c r="L87" s="1675">
        <v>2058</v>
      </c>
      <c r="M87" s="1676">
        <v>11.9</v>
      </c>
      <c r="N87" s="1675">
        <v>2038</v>
      </c>
      <c r="O87" s="1676">
        <v>11.8</v>
      </c>
      <c r="P87" s="1675">
        <v>2120</v>
      </c>
      <c r="Q87" s="1676">
        <v>12.2</v>
      </c>
      <c r="R87" s="1675">
        <v>2100</v>
      </c>
      <c r="S87" s="1676">
        <v>12.1</v>
      </c>
      <c r="T87" s="1675">
        <v>2158</v>
      </c>
      <c r="U87" s="1676">
        <v>12.4</v>
      </c>
      <c r="V87" s="1675">
        <v>2138</v>
      </c>
      <c r="W87" s="1676">
        <v>12.3</v>
      </c>
      <c r="X87" s="1676" t="s">
        <v>735</v>
      </c>
      <c r="Y87" s="1676" t="s">
        <v>774</v>
      </c>
      <c r="Z87" s="1676" t="s">
        <v>735</v>
      </c>
      <c r="AA87" s="1676" t="s">
        <v>735</v>
      </c>
      <c r="AB87" s="1677" t="s">
        <v>775</v>
      </c>
      <c r="AD87" s="1678"/>
      <c r="AE87" s="1343"/>
    </row>
    <row r="88" ht="41" customHeight="1" spans="1:31">
      <c r="A88" s="1679"/>
      <c r="B88" s="1680"/>
      <c r="C88" s="1685" t="s">
        <v>567</v>
      </c>
      <c r="D88" s="1675">
        <v>1982</v>
      </c>
      <c r="E88" s="1676">
        <v>11.5</v>
      </c>
      <c r="F88" s="1675">
        <v>1962</v>
      </c>
      <c r="G88" s="1676">
        <v>11.4</v>
      </c>
      <c r="H88" s="1675">
        <v>2070</v>
      </c>
      <c r="I88" s="1676">
        <v>12</v>
      </c>
      <c r="J88" s="1675">
        <v>2050</v>
      </c>
      <c r="K88" s="1676">
        <v>11.9</v>
      </c>
      <c r="L88" s="1675">
        <v>2024</v>
      </c>
      <c r="M88" s="1676">
        <v>11.7</v>
      </c>
      <c r="N88" s="1675">
        <v>2004</v>
      </c>
      <c r="O88" s="1676">
        <v>11.6</v>
      </c>
      <c r="P88" s="1675">
        <v>2086</v>
      </c>
      <c r="Q88" s="1676">
        <v>12.1</v>
      </c>
      <c r="R88" s="1675">
        <v>2066</v>
      </c>
      <c r="S88" s="1676">
        <v>12</v>
      </c>
      <c r="T88" s="1675">
        <v>2124</v>
      </c>
      <c r="U88" s="1676">
        <v>12.2</v>
      </c>
      <c r="V88" s="1675">
        <v>2104</v>
      </c>
      <c r="W88" s="1676">
        <v>12.1</v>
      </c>
      <c r="X88" s="1676" t="s">
        <v>735</v>
      </c>
      <c r="Y88" s="1676" t="s">
        <v>774</v>
      </c>
      <c r="Z88" s="1676" t="s">
        <v>735</v>
      </c>
      <c r="AA88" s="1676" t="s">
        <v>735</v>
      </c>
      <c r="AB88" s="1677" t="s">
        <v>775</v>
      </c>
      <c r="AD88" s="1678"/>
      <c r="AE88" s="1343"/>
    </row>
    <row r="89" ht="41" customHeight="1" spans="1:31">
      <c r="A89" s="1679"/>
      <c r="B89" s="1680"/>
      <c r="C89" s="1685" t="s">
        <v>676</v>
      </c>
      <c r="D89" s="1675">
        <v>2016</v>
      </c>
      <c r="E89" s="1676">
        <v>11.6</v>
      </c>
      <c r="F89" s="1675">
        <v>1996</v>
      </c>
      <c r="G89" s="1676">
        <v>11.5</v>
      </c>
      <c r="H89" s="1675">
        <v>2104</v>
      </c>
      <c r="I89" s="1676">
        <v>12.1</v>
      </c>
      <c r="J89" s="1675">
        <v>2084</v>
      </c>
      <c r="K89" s="1676">
        <v>12</v>
      </c>
      <c r="L89" s="1675">
        <v>2058</v>
      </c>
      <c r="M89" s="1676">
        <v>11.9</v>
      </c>
      <c r="N89" s="1675">
        <v>2038</v>
      </c>
      <c r="O89" s="1676">
        <v>11.8</v>
      </c>
      <c r="P89" s="1675">
        <v>2120</v>
      </c>
      <c r="Q89" s="1676">
        <v>12.2</v>
      </c>
      <c r="R89" s="1675">
        <v>2100</v>
      </c>
      <c r="S89" s="1676">
        <v>12.1</v>
      </c>
      <c r="T89" s="1675">
        <v>2158</v>
      </c>
      <c r="U89" s="1676">
        <v>12.4</v>
      </c>
      <c r="V89" s="1675">
        <v>2138</v>
      </c>
      <c r="W89" s="1676">
        <v>12.3</v>
      </c>
      <c r="X89" s="1676" t="s">
        <v>735</v>
      </c>
      <c r="Y89" s="1676" t="s">
        <v>774</v>
      </c>
      <c r="Z89" s="1676" t="s">
        <v>735</v>
      </c>
      <c r="AA89" s="1676" t="s">
        <v>735</v>
      </c>
      <c r="AB89" s="1677" t="s">
        <v>775</v>
      </c>
      <c r="AD89" s="1678"/>
      <c r="AE89" s="1343"/>
    </row>
    <row r="90" ht="41" customHeight="1" spans="1:31">
      <c r="A90" s="1679"/>
      <c r="B90" s="1680"/>
      <c r="C90" s="1685" t="s">
        <v>624</v>
      </c>
      <c r="D90" s="1675">
        <v>2084</v>
      </c>
      <c r="E90" s="1676">
        <v>11.9</v>
      </c>
      <c r="F90" s="1675">
        <v>2064</v>
      </c>
      <c r="G90" s="1676">
        <v>11.8</v>
      </c>
      <c r="H90" s="1675">
        <v>2172</v>
      </c>
      <c r="I90" s="1676">
        <v>12.4</v>
      </c>
      <c r="J90" s="1675">
        <v>2152</v>
      </c>
      <c r="K90" s="1676">
        <v>12.3</v>
      </c>
      <c r="L90" s="1675">
        <v>2126</v>
      </c>
      <c r="M90" s="1676">
        <v>12.2</v>
      </c>
      <c r="N90" s="1675">
        <v>2106</v>
      </c>
      <c r="O90" s="1676">
        <v>12.1</v>
      </c>
      <c r="P90" s="1675">
        <v>2188</v>
      </c>
      <c r="Q90" s="1676">
        <v>12.5</v>
      </c>
      <c r="R90" s="1675">
        <v>2168</v>
      </c>
      <c r="S90" s="1676">
        <v>12.4</v>
      </c>
      <c r="T90" s="1675">
        <v>2226</v>
      </c>
      <c r="U90" s="1676">
        <v>12.7</v>
      </c>
      <c r="V90" s="1675">
        <v>2206</v>
      </c>
      <c r="W90" s="1676">
        <v>12.6</v>
      </c>
      <c r="X90" s="1676" t="s">
        <v>714</v>
      </c>
      <c r="Y90" s="1676" t="s">
        <v>769</v>
      </c>
      <c r="Z90" s="1676" t="s">
        <v>714</v>
      </c>
      <c r="AA90" s="1676" t="s">
        <v>714</v>
      </c>
      <c r="AB90" s="1677" t="s">
        <v>575</v>
      </c>
      <c r="AD90" s="1678"/>
      <c r="AE90" s="1343"/>
    </row>
    <row r="91" ht="41" customHeight="1" spans="1:31">
      <c r="A91" s="1679"/>
      <c r="B91" s="1680"/>
      <c r="C91" s="1685" t="s">
        <v>744</v>
      </c>
      <c r="D91" s="1675">
        <v>2084</v>
      </c>
      <c r="E91" s="1676">
        <v>11.9</v>
      </c>
      <c r="F91" s="1675">
        <v>2064</v>
      </c>
      <c r="G91" s="1676">
        <v>11.8</v>
      </c>
      <c r="H91" s="1675">
        <v>2172</v>
      </c>
      <c r="I91" s="1676">
        <v>12.4</v>
      </c>
      <c r="J91" s="1675">
        <v>2152</v>
      </c>
      <c r="K91" s="1676">
        <v>12.3</v>
      </c>
      <c r="L91" s="1675">
        <v>2126</v>
      </c>
      <c r="M91" s="1676">
        <v>12.2</v>
      </c>
      <c r="N91" s="1675">
        <v>2106</v>
      </c>
      <c r="O91" s="1676">
        <v>12.1</v>
      </c>
      <c r="P91" s="1675">
        <v>2188</v>
      </c>
      <c r="Q91" s="1676">
        <v>12.5</v>
      </c>
      <c r="R91" s="1675">
        <v>2168</v>
      </c>
      <c r="S91" s="1676">
        <v>12.4</v>
      </c>
      <c r="T91" s="1675">
        <v>2226</v>
      </c>
      <c r="U91" s="1676">
        <v>12.7</v>
      </c>
      <c r="V91" s="1675">
        <v>2206</v>
      </c>
      <c r="W91" s="1676">
        <v>12.6</v>
      </c>
      <c r="X91" s="1676" t="s">
        <v>714</v>
      </c>
      <c r="Y91" s="1676" t="s">
        <v>769</v>
      </c>
      <c r="Z91" s="1676" t="s">
        <v>714</v>
      </c>
      <c r="AA91" s="1676" t="s">
        <v>714</v>
      </c>
      <c r="AB91" s="1677" t="s">
        <v>575</v>
      </c>
      <c r="AD91" s="1678"/>
      <c r="AE91" s="1343"/>
    </row>
    <row r="92" ht="41" customHeight="1" spans="1:31">
      <c r="A92" s="1679"/>
      <c r="B92" s="1680"/>
      <c r="C92" s="1685" t="s">
        <v>661</v>
      </c>
      <c r="D92" s="1675">
        <v>1914</v>
      </c>
      <c r="E92" s="1676">
        <v>11.2</v>
      </c>
      <c r="F92" s="1675">
        <v>1894</v>
      </c>
      <c r="G92" s="1676">
        <v>11.1</v>
      </c>
      <c r="H92" s="1675">
        <v>2002</v>
      </c>
      <c r="I92" s="1676">
        <v>11.7</v>
      </c>
      <c r="J92" s="1675">
        <v>1982</v>
      </c>
      <c r="K92" s="1676">
        <v>11.6</v>
      </c>
      <c r="L92" s="1675">
        <v>1956</v>
      </c>
      <c r="M92" s="1676">
        <v>11.4</v>
      </c>
      <c r="N92" s="1675">
        <v>1936</v>
      </c>
      <c r="O92" s="1676">
        <v>11.3</v>
      </c>
      <c r="P92" s="1675">
        <v>2018</v>
      </c>
      <c r="Q92" s="1676">
        <v>11.7</v>
      </c>
      <c r="R92" s="1675">
        <v>1998</v>
      </c>
      <c r="S92" s="1676">
        <v>11.6</v>
      </c>
      <c r="T92" s="1675">
        <v>2056</v>
      </c>
      <c r="U92" s="1676">
        <v>11.9</v>
      </c>
      <c r="V92" s="1675">
        <v>2036</v>
      </c>
      <c r="W92" s="1676">
        <v>11.8</v>
      </c>
      <c r="X92" s="1676" t="s">
        <v>714</v>
      </c>
      <c r="Y92" s="1676" t="s">
        <v>769</v>
      </c>
      <c r="Z92" s="1676" t="s">
        <v>714</v>
      </c>
      <c r="AA92" s="1676" t="s">
        <v>714</v>
      </c>
      <c r="AB92" s="1677" t="s">
        <v>575</v>
      </c>
      <c r="AD92" s="1678"/>
      <c r="AE92" s="1343"/>
    </row>
    <row r="93" ht="41" customHeight="1" spans="1:31">
      <c r="A93" s="1679"/>
      <c r="B93" s="1680"/>
      <c r="C93" s="1683" t="s">
        <v>745</v>
      </c>
      <c r="D93" s="1675">
        <v>1914</v>
      </c>
      <c r="E93" s="1676">
        <v>11.2</v>
      </c>
      <c r="F93" s="1675">
        <v>1894</v>
      </c>
      <c r="G93" s="1676">
        <v>11.1</v>
      </c>
      <c r="H93" s="1675">
        <v>2002</v>
      </c>
      <c r="I93" s="1676">
        <v>11.7</v>
      </c>
      <c r="J93" s="1675">
        <v>1982</v>
      </c>
      <c r="K93" s="1676">
        <v>11.6</v>
      </c>
      <c r="L93" s="1675">
        <v>1956</v>
      </c>
      <c r="M93" s="1676">
        <v>11.4</v>
      </c>
      <c r="N93" s="1675">
        <v>1936</v>
      </c>
      <c r="O93" s="1676">
        <v>11.3</v>
      </c>
      <c r="P93" s="1675">
        <v>2018</v>
      </c>
      <c r="Q93" s="1676">
        <v>11.7</v>
      </c>
      <c r="R93" s="1675">
        <v>1998</v>
      </c>
      <c r="S93" s="1676">
        <v>11.6</v>
      </c>
      <c r="T93" s="1675">
        <v>2056</v>
      </c>
      <c r="U93" s="1676">
        <v>11.9</v>
      </c>
      <c r="V93" s="1675">
        <v>2036</v>
      </c>
      <c r="W93" s="1676">
        <v>11.8</v>
      </c>
      <c r="X93" s="1676" t="s">
        <v>714</v>
      </c>
      <c r="Y93" s="1676" t="s">
        <v>769</v>
      </c>
      <c r="Z93" s="1676" t="s">
        <v>714</v>
      </c>
      <c r="AA93" s="1676" t="s">
        <v>714</v>
      </c>
      <c r="AB93" s="1677" t="s">
        <v>575</v>
      </c>
      <c r="AD93" s="1678"/>
      <c r="AE93" s="1343"/>
    </row>
    <row r="94" ht="41" customHeight="1" spans="1:31">
      <c r="A94" s="1679"/>
      <c r="B94" s="1680"/>
      <c r="C94" s="1683" t="s">
        <v>746</v>
      </c>
      <c r="D94" s="1675">
        <v>1778</v>
      </c>
      <c r="E94" s="1676">
        <v>10.6</v>
      </c>
      <c r="F94" s="1675">
        <v>1758</v>
      </c>
      <c r="G94" s="1676">
        <v>10.5</v>
      </c>
      <c r="H94" s="1675">
        <v>1866</v>
      </c>
      <c r="I94" s="1676">
        <v>11.1</v>
      </c>
      <c r="J94" s="1675">
        <v>1846</v>
      </c>
      <c r="K94" s="1676">
        <v>11</v>
      </c>
      <c r="L94" s="1675">
        <v>1820</v>
      </c>
      <c r="M94" s="1676">
        <v>10.8</v>
      </c>
      <c r="N94" s="1675">
        <v>1800</v>
      </c>
      <c r="O94" s="1676">
        <v>10.7</v>
      </c>
      <c r="P94" s="1675">
        <v>1882</v>
      </c>
      <c r="Q94" s="1676">
        <v>11.1</v>
      </c>
      <c r="R94" s="1675">
        <v>1862</v>
      </c>
      <c r="S94" s="1676">
        <v>11</v>
      </c>
      <c r="T94" s="1675">
        <v>1920</v>
      </c>
      <c r="U94" s="1676">
        <v>11.3</v>
      </c>
      <c r="V94" s="1675">
        <v>1900</v>
      </c>
      <c r="W94" s="1676">
        <v>11.2</v>
      </c>
      <c r="X94" s="1676" t="s">
        <v>714</v>
      </c>
      <c r="Y94" s="1676" t="s">
        <v>769</v>
      </c>
      <c r="Z94" s="1676" t="s">
        <v>714</v>
      </c>
      <c r="AA94" s="1676" t="s">
        <v>714</v>
      </c>
      <c r="AB94" s="1677" t="s">
        <v>575</v>
      </c>
      <c r="AD94" s="1678"/>
      <c r="AE94" s="1343"/>
    </row>
    <row r="95" ht="41" customHeight="1" spans="1:31">
      <c r="A95" s="1679"/>
      <c r="B95" s="1680"/>
      <c r="C95" s="1683" t="s">
        <v>747</v>
      </c>
      <c r="D95" s="1675">
        <v>2084</v>
      </c>
      <c r="E95" s="1676">
        <v>11.9</v>
      </c>
      <c r="F95" s="1675">
        <v>2064</v>
      </c>
      <c r="G95" s="1676">
        <v>11.8</v>
      </c>
      <c r="H95" s="1675">
        <v>2172</v>
      </c>
      <c r="I95" s="1676">
        <v>12.4</v>
      </c>
      <c r="J95" s="1675">
        <v>2152</v>
      </c>
      <c r="K95" s="1676">
        <v>12.3</v>
      </c>
      <c r="L95" s="1675">
        <v>2126</v>
      </c>
      <c r="M95" s="1676">
        <v>12.2</v>
      </c>
      <c r="N95" s="1675">
        <v>2106</v>
      </c>
      <c r="O95" s="1676">
        <v>12.1</v>
      </c>
      <c r="P95" s="1675">
        <v>2188</v>
      </c>
      <c r="Q95" s="1676">
        <v>12.5</v>
      </c>
      <c r="R95" s="1675">
        <v>2168</v>
      </c>
      <c r="S95" s="1676">
        <v>12.4</v>
      </c>
      <c r="T95" s="1675">
        <v>2226</v>
      </c>
      <c r="U95" s="1676">
        <v>12.7</v>
      </c>
      <c r="V95" s="1675">
        <v>2206</v>
      </c>
      <c r="W95" s="1676">
        <v>12.6</v>
      </c>
      <c r="X95" s="1676" t="s">
        <v>735</v>
      </c>
      <c r="Y95" s="1676" t="s">
        <v>774</v>
      </c>
      <c r="Z95" s="1676" t="s">
        <v>735</v>
      </c>
      <c r="AA95" s="1676" t="s">
        <v>735</v>
      </c>
      <c r="AB95" s="1677" t="s">
        <v>775</v>
      </c>
      <c r="AD95" s="1678"/>
      <c r="AE95" s="1343"/>
    </row>
    <row r="96" ht="41" customHeight="1" spans="1:31">
      <c r="A96" s="1679"/>
      <c r="B96" s="1680"/>
      <c r="C96" s="1683" t="s">
        <v>748</v>
      </c>
      <c r="D96" s="1675">
        <v>1914</v>
      </c>
      <c r="E96" s="1676">
        <v>11.2</v>
      </c>
      <c r="F96" s="1675">
        <v>1894</v>
      </c>
      <c r="G96" s="1676">
        <v>11.1</v>
      </c>
      <c r="H96" s="1675">
        <v>2002</v>
      </c>
      <c r="I96" s="1676">
        <v>11.7</v>
      </c>
      <c r="J96" s="1675">
        <v>1982</v>
      </c>
      <c r="K96" s="1676">
        <v>11.6</v>
      </c>
      <c r="L96" s="1675">
        <v>1956</v>
      </c>
      <c r="M96" s="1676">
        <v>11.4</v>
      </c>
      <c r="N96" s="1675">
        <v>1936</v>
      </c>
      <c r="O96" s="1676">
        <v>11.3</v>
      </c>
      <c r="P96" s="1675">
        <v>2018</v>
      </c>
      <c r="Q96" s="1676">
        <v>11.7</v>
      </c>
      <c r="R96" s="1675">
        <v>1998</v>
      </c>
      <c r="S96" s="1676">
        <v>11.6</v>
      </c>
      <c r="T96" s="1675">
        <v>2056</v>
      </c>
      <c r="U96" s="1676">
        <v>11.9</v>
      </c>
      <c r="V96" s="1675">
        <v>2036</v>
      </c>
      <c r="W96" s="1676">
        <v>11.8</v>
      </c>
      <c r="X96" s="1676" t="s">
        <v>735</v>
      </c>
      <c r="Y96" s="1676" t="s">
        <v>774</v>
      </c>
      <c r="Z96" s="1676" t="s">
        <v>735</v>
      </c>
      <c r="AA96" s="1676" t="s">
        <v>735</v>
      </c>
      <c r="AB96" s="1677" t="s">
        <v>775</v>
      </c>
      <c r="AD96" s="1678"/>
      <c r="AE96" s="1343"/>
    </row>
    <row r="97" ht="41" customHeight="1" spans="1:31">
      <c r="A97" s="1679"/>
      <c r="B97" s="1680"/>
      <c r="C97" s="1683" t="s">
        <v>606</v>
      </c>
      <c r="D97" s="1675">
        <v>1914</v>
      </c>
      <c r="E97" s="1676">
        <v>11.2</v>
      </c>
      <c r="F97" s="1675">
        <v>1894</v>
      </c>
      <c r="G97" s="1676">
        <v>11.1</v>
      </c>
      <c r="H97" s="1675">
        <v>2002</v>
      </c>
      <c r="I97" s="1676">
        <v>11.7</v>
      </c>
      <c r="J97" s="1675">
        <v>1982</v>
      </c>
      <c r="K97" s="1676">
        <v>11.6</v>
      </c>
      <c r="L97" s="1675">
        <v>1956</v>
      </c>
      <c r="M97" s="1676">
        <v>11.4</v>
      </c>
      <c r="N97" s="1675">
        <v>1936</v>
      </c>
      <c r="O97" s="1676">
        <v>11.3</v>
      </c>
      <c r="P97" s="1675">
        <v>2018</v>
      </c>
      <c r="Q97" s="1676">
        <v>11.7</v>
      </c>
      <c r="R97" s="1675">
        <v>1998</v>
      </c>
      <c r="S97" s="1676">
        <v>11.6</v>
      </c>
      <c r="T97" s="1675">
        <v>2056</v>
      </c>
      <c r="U97" s="1676">
        <v>11.9</v>
      </c>
      <c r="V97" s="1675">
        <v>2036</v>
      </c>
      <c r="W97" s="1676">
        <v>11.8</v>
      </c>
      <c r="X97" s="1676" t="s">
        <v>770</v>
      </c>
      <c r="Y97" s="1676" t="s">
        <v>771</v>
      </c>
      <c r="Z97" s="1676" t="s">
        <v>770</v>
      </c>
      <c r="AA97" s="1676" t="s">
        <v>770</v>
      </c>
      <c r="AB97" s="1677" t="s">
        <v>555</v>
      </c>
      <c r="AD97" s="1678"/>
      <c r="AE97" s="1343"/>
    </row>
    <row r="98" ht="41" customHeight="1" spans="1:31">
      <c r="A98" s="1679"/>
      <c r="B98" s="1680"/>
      <c r="C98" s="1674" t="s">
        <v>749</v>
      </c>
      <c r="D98" s="1675">
        <v>1914</v>
      </c>
      <c r="E98" s="1676">
        <v>11.2</v>
      </c>
      <c r="F98" s="1675">
        <v>1894</v>
      </c>
      <c r="G98" s="1676">
        <v>11.1</v>
      </c>
      <c r="H98" s="1675">
        <v>2002</v>
      </c>
      <c r="I98" s="1676">
        <v>11.7</v>
      </c>
      <c r="J98" s="1675">
        <v>1982</v>
      </c>
      <c r="K98" s="1676">
        <v>11.6</v>
      </c>
      <c r="L98" s="1675">
        <v>1956</v>
      </c>
      <c r="M98" s="1676">
        <v>11.4</v>
      </c>
      <c r="N98" s="1675">
        <v>1936</v>
      </c>
      <c r="O98" s="1676">
        <v>11.3</v>
      </c>
      <c r="P98" s="1675">
        <v>2018</v>
      </c>
      <c r="Q98" s="1676">
        <v>11.7</v>
      </c>
      <c r="R98" s="1675">
        <v>1998</v>
      </c>
      <c r="S98" s="1676">
        <v>11.6</v>
      </c>
      <c r="T98" s="1675">
        <v>2056</v>
      </c>
      <c r="U98" s="1676">
        <v>11.9</v>
      </c>
      <c r="V98" s="1675">
        <v>2036</v>
      </c>
      <c r="W98" s="1676">
        <v>11.8</v>
      </c>
      <c r="X98" s="1676" t="s">
        <v>735</v>
      </c>
      <c r="Y98" s="1676" t="s">
        <v>774</v>
      </c>
      <c r="Z98" s="1676" t="s">
        <v>735</v>
      </c>
      <c r="AA98" s="1676" t="s">
        <v>735</v>
      </c>
      <c r="AB98" s="1677" t="s">
        <v>775</v>
      </c>
      <c r="AD98" s="1678"/>
      <c r="AE98" s="1343"/>
    </row>
    <row r="99" ht="41" customHeight="1" spans="1:31">
      <c r="A99" s="1679"/>
      <c r="B99" s="1680"/>
      <c r="C99" s="1674" t="s">
        <v>662</v>
      </c>
      <c r="D99" s="1675">
        <v>1982</v>
      </c>
      <c r="E99" s="1676">
        <v>11.5</v>
      </c>
      <c r="F99" s="1675">
        <v>1962</v>
      </c>
      <c r="G99" s="1676">
        <v>11.4</v>
      </c>
      <c r="H99" s="1675">
        <v>2070</v>
      </c>
      <c r="I99" s="1676">
        <v>12</v>
      </c>
      <c r="J99" s="1675">
        <v>2050</v>
      </c>
      <c r="K99" s="1676">
        <v>11.9</v>
      </c>
      <c r="L99" s="1675">
        <v>2024</v>
      </c>
      <c r="M99" s="1676">
        <v>11.7</v>
      </c>
      <c r="N99" s="1675">
        <v>2004</v>
      </c>
      <c r="O99" s="1676">
        <v>11.6</v>
      </c>
      <c r="P99" s="1675">
        <v>2086</v>
      </c>
      <c r="Q99" s="1676">
        <v>12.1</v>
      </c>
      <c r="R99" s="1675">
        <v>2066</v>
      </c>
      <c r="S99" s="1676">
        <v>12</v>
      </c>
      <c r="T99" s="1675">
        <v>2124</v>
      </c>
      <c r="U99" s="1676">
        <v>12.2</v>
      </c>
      <c r="V99" s="1675">
        <v>2104</v>
      </c>
      <c r="W99" s="1676">
        <v>12.1</v>
      </c>
      <c r="X99" s="1676" t="s">
        <v>735</v>
      </c>
      <c r="Y99" s="1676" t="s">
        <v>774</v>
      </c>
      <c r="Z99" s="1676" t="s">
        <v>735</v>
      </c>
      <c r="AA99" s="1676" t="s">
        <v>735</v>
      </c>
      <c r="AB99" s="1677" t="s">
        <v>775</v>
      </c>
      <c r="AD99" s="1678"/>
      <c r="AE99" s="1343"/>
    </row>
    <row r="100" ht="41" customHeight="1" spans="1:31">
      <c r="A100" s="1679"/>
      <c r="B100" s="1680"/>
      <c r="C100" s="1674" t="s">
        <v>750</v>
      </c>
      <c r="D100" s="1675">
        <v>2050</v>
      </c>
      <c r="E100" s="1676">
        <v>11.8</v>
      </c>
      <c r="F100" s="1675">
        <v>2030</v>
      </c>
      <c r="G100" s="1676">
        <v>11.7</v>
      </c>
      <c r="H100" s="1675">
        <v>2138</v>
      </c>
      <c r="I100" s="1676">
        <v>12.3</v>
      </c>
      <c r="J100" s="1675">
        <v>2118</v>
      </c>
      <c r="K100" s="1676">
        <v>12.2</v>
      </c>
      <c r="L100" s="1675">
        <v>2092</v>
      </c>
      <c r="M100" s="1676">
        <v>12</v>
      </c>
      <c r="N100" s="1675">
        <v>2072</v>
      </c>
      <c r="O100" s="1676">
        <v>11.9</v>
      </c>
      <c r="P100" s="1675">
        <v>2154</v>
      </c>
      <c r="Q100" s="1676">
        <v>12.4</v>
      </c>
      <c r="R100" s="1675">
        <v>2134</v>
      </c>
      <c r="S100" s="1676">
        <v>12.3</v>
      </c>
      <c r="T100" s="1675">
        <v>2192</v>
      </c>
      <c r="U100" s="1676">
        <v>12.5</v>
      </c>
      <c r="V100" s="1675">
        <v>2172</v>
      </c>
      <c r="W100" s="1676">
        <v>12.4</v>
      </c>
      <c r="X100" s="1676" t="s">
        <v>735</v>
      </c>
      <c r="Y100" s="1676" t="s">
        <v>774</v>
      </c>
      <c r="Z100" s="1676" t="s">
        <v>735</v>
      </c>
      <c r="AA100" s="1676" t="s">
        <v>735</v>
      </c>
      <c r="AB100" s="1677" t="s">
        <v>775</v>
      </c>
      <c r="AD100" s="1678"/>
      <c r="AE100" s="1343"/>
    </row>
    <row r="101" ht="41" customHeight="1" spans="1:31">
      <c r="A101" s="1679"/>
      <c r="B101" s="1680"/>
      <c r="C101" s="1682" t="s">
        <v>751</v>
      </c>
      <c r="D101" s="1675">
        <v>1710</v>
      </c>
      <c r="E101" s="1676">
        <v>10.3</v>
      </c>
      <c r="F101" s="1675">
        <v>1690</v>
      </c>
      <c r="G101" s="1676">
        <v>10.2</v>
      </c>
      <c r="H101" s="1675">
        <v>1798</v>
      </c>
      <c r="I101" s="1676">
        <v>10.8</v>
      </c>
      <c r="J101" s="1675">
        <v>1778</v>
      </c>
      <c r="K101" s="1676">
        <v>10.7</v>
      </c>
      <c r="L101" s="1675">
        <v>1752</v>
      </c>
      <c r="M101" s="1676">
        <v>10.5</v>
      </c>
      <c r="N101" s="1675">
        <v>1732</v>
      </c>
      <c r="O101" s="1676">
        <v>10.4</v>
      </c>
      <c r="P101" s="1675">
        <v>1814</v>
      </c>
      <c r="Q101" s="1676">
        <v>10.8</v>
      </c>
      <c r="R101" s="1675">
        <v>1794</v>
      </c>
      <c r="S101" s="1676">
        <v>10.7</v>
      </c>
      <c r="T101" s="1675">
        <v>1852</v>
      </c>
      <c r="U101" s="1676">
        <v>11</v>
      </c>
      <c r="V101" s="1675">
        <v>1832</v>
      </c>
      <c r="W101" s="1676">
        <v>10.9</v>
      </c>
      <c r="X101" s="1676" t="s">
        <v>735</v>
      </c>
      <c r="Y101" s="1676" t="s">
        <v>774</v>
      </c>
      <c r="Z101" s="1676" t="s">
        <v>735</v>
      </c>
      <c r="AA101" s="1676" t="s">
        <v>735</v>
      </c>
      <c r="AB101" s="1677" t="s">
        <v>775</v>
      </c>
      <c r="AD101" s="1678"/>
      <c r="AE101" s="1343"/>
    </row>
    <row r="102" ht="41" customHeight="1" spans="1:31">
      <c r="A102" s="1679"/>
      <c r="B102" s="1680"/>
      <c r="C102" s="1682" t="s">
        <v>752</v>
      </c>
      <c r="D102" s="1675">
        <v>1710</v>
      </c>
      <c r="E102" s="1676">
        <v>10.3</v>
      </c>
      <c r="F102" s="1675">
        <v>1690</v>
      </c>
      <c r="G102" s="1676">
        <v>10.2</v>
      </c>
      <c r="H102" s="1675">
        <v>1798</v>
      </c>
      <c r="I102" s="1676">
        <v>10.8</v>
      </c>
      <c r="J102" s="1675">
        <v>1778</v>
      </c>
      <c r="K102" s="1676">
        <v>10.7</v>
      </c>
      <c r="L102" s="1675">
        <v>1752</v>
      </c>
      <c r="M102" s="1676">
        <v>10.5</v>
      </c>
      <c r="N102" s="1675">
        <v>1732</v>
      </c>
      <c r="O102" s="1676">
        <v>10.4</v>
      </c>
      <c r="P102" s="1675">
        <v>1814</v>
      </c>
      <c r="Q102" s="1676">
        <v>10.8</v>
      </c>
      <c r="R102" s="1675">
        <v>1794</v>
      </c>
      <c r="S102" s="1676">
        <v>10.7</v>
      </c>
      <c r="T102" s="1675">
        <v>1852</v>
      </c>
      <c r="U102" s="1676">
        <v>11</v>
      </c>
      <c r="V102" s="1675">
        <v>1832</v>
      </c>
      <c r="W102" s="1676">
        <v>10.9</v>
      </c>
      <c r="X102" s="1676" t="s">
        <v>735</v>
      </c>
      <c r="Y102" s="1676" t="s">
        <v>774</v>
      </c>
      <c r="Z102" s="1676" t="s">
        <v>735</v>
      </c>
      <c r="AA102" s="1676" t="s">
        <v>735</v>
      </c>
      <c r="AB102" s="1677" t="s">
        <v>775</v>
      </c>
      <c r="AD102" s="1678"/>
      <c r="AE102" s="1343"/>
    </row>
    <row r="103" ht="41" customHeight="1" spans="1:31">
      <c r="A103" s="1679"/>
      <c r="B103" s="1680"/>
      <c r="C103" s="1682" t="s">
        <v>753</v>
      </c>
      <c r="D103" s="1675">
        <v>1642</v>
      </c>
      <c r="E103" s="1676">
        <v>10</v>
      </c>
      <c r="F103" s="1675">
        <v>1622</v>
      </c>
      <c r="G103" s="1676">
        <v>9.9</v>
      </c>
      <c r="H103" s="1675">
        <v>1730</v>
      </c>
      <c r="I103" s="1676">
        <v>10.5</v>
      </c>
      <c r="J103" s="1675">
        <v>1710</v>
      </c>
      <c r="K103" s="1676">
        <v>10.4</v>
      </c>
      <c r="L103" s="1675">
        <v>1684</v>
      </c>
      <c r="M103" s="1676">
        <v>10.2</v>
      </c>
      <c r="N103" s="1675">
        <v>1664</v>
      </c>
      <c r="O103" s="1676">
        <v>10.1</v>
      </c>
      <c r="P103" s="1675">
        <v>1746</v>
      </c>
      <c r="Q103" s="1676">
        <v>10.5</v>
      </c>
      <c r="R103" s="1675">
        <v>1726</v>
      </c>
      <c r="S103" s="1676">
        <v>10.4</v>
      </c>
      <c r="T103" s="1675">
        <v>1784</v>
      </c>
      <c r="U103" s="1676">
        <v>10.7</v>
      </c>
      <c r="V103" s="1675">
        <v>1764</v>
      </c>
      <c r="W103" s="1676">
        <v>10.6</v>
      </c>
      <c r="X103" s="1676" t="s">
        <v>735</v>
      </c>
      <c r="Y103" s="1676" t="s">
        <v>774</v>
      </c>
      <c r="Z103" s="1676" t="s">
        <v>735</v>
      </c>
      <c r="AA103" s="1676" t="s">
        <v>735</v>
      </c>
      <c r="AB103" s="1677" t="s">
        <v>775</v>
      </c>
      <c r="AD103" s="1678"/>
      <c r="AE103" s="1343"/>
    </row>
    <row r="104" ht="41" customHeight="1" spans="1:31">
      <c r="A104" s="1679"/>
      <c r="B104" s="1680"/>
      <c r="C104" s="1674" t="s">
        <v>754</v>
      </c>
      <c r="D104" s="1675">
        <v>2016</v>
      </c>
      <c r="E104" s="1676">
        <v>11.6</v>
      </c>
      <c r="F104" s="1675">
        <v>1996</v>
      </c>
      <c r="G104" s="1676">
        <v>11.5</v>
      </c>
      <c r="H104" s="1675">
        <v>2104</v>
      </c>
      <c r="I104" s="1676">
        <v>12.1</v>
      </c>
      <c r="J104" s="1675">
        <v>2084</v>
      </c>
      <c r="K104" s="1676">
        <v>12</v>
      </c>
      <c r="L104" s="1675">
        <v>2058</v>
      </c>
      <c r="M104" s="1676">
        <v>11.9</v>
      </c>
      <c r="N104" s="1675">
        <v>2038</v>
      </c>
      <c r="O104" s="1676">
        <v>11.8</v>
      </c>
      <c r="P104" s="1675">
        <v>2120</v>
      </c>
      <c r="Q104" s="1676">
        <v>12.2</v>
      </c>
      <c r="R104" s="1675">
        <v>2100</v>
      </c>
      <c r="S104" s="1676">
        <v>12.1</v>
      </c>
      <c r="T104" s="1675">
        <v>2158</v>
      </c>
      <c r="U104" s="1676">
        <v>12.4</v>
      </c>
      <c r="V104" s="1675">
        <v>2138</v>
      </c>
      <c r="W104" s="1676">
        <v>12.3</v>
      </c>
      <c r="X104" s="1676" t="s">
        <v>711</v>
      </c>
      <c r="Y104" s="1676" t="s">
        <v>584</v>
      </c>
      <c r="Z104" s="1676" t="s">
        <v>711</v>
      </c>
      <c r="AA104" s="1676" t="s">
        <v>711</v>
      </c>
      <c r="AB104" s="1677" t="s">
        <v>602</v>
      </c>
      <c r="AD104" s="1678"/>
      <c r="AE104" s="1343"/>
    </row>
    <row r="105" ht="41" customHeight="1" spans="1:31">
      <c r="A105" s="1679"/>
      <c r="B105" s="1680"/>
      <c r="C105" s="1681" t="s">
        <v>685</v>
      </c>
      <c r="D105" s="1675">
        <v>1132</v>
      </c>
      <c r="E105" s="1676">
        <v>7.7</v>
      </c>
      <c r="F105" s="1675">
        <v>1112</v>
      </c>
      <c r="G105" s="1676">
        <v>7.6</v>
      </c>
      <c r="H105" s="1675">
        <v>1220</v>
      </c>
      <c r="I105" s="1676">
        <v>8.2</v>
      </c>
      <c r="J105" s="1675">
        <v>1200</v>
      </c>
      <c r="K105" s="1676">
        <v>8.1</v>
      </c>
      <c r="L105" s="1675">
        <v>1174</v>
      </c>
      <c r="M105" s="1676">
        <v>7.9</v>
      </c>
      <c r="N105" s="1675">
        <v>1154</v>
      </c>
      <c r="O105" s="1676">
        <v>7.8</v>
      </c>
      <c r="P105" s="1675">
        <v>1236</v>
      </c>
      <c r="Q105" s="1676">
        <v>8.3</v>
      </c>
      <c r="R105" s="1675">
        <v>1216</v>
      </c>
      <c r="S105" s="1676">
        <v>8.2</v>
      </c>
      <c r="T105" s="1675">
        <v>1274</v>
      </c>
      <c r="U105" s="1676">
        <v>8.4</v>
      </c>
      <c r="V105" s="1675">
        <v>1254</v>
      </c>
      <c r="W105" s="1676">
        <v>8.3</v>
      </c>
      <c r="X105" s="1676" t="s">
        <v>760</v>
      </c>
      <c r="Y105" s="1676" t="s">
        <v>761</v>
      </c>
      <c r="Z105" s="1676" t="s">
        <v>760</v>
      </c>
      <c r="AA105" s="1676" t="s">
        <v>760</v>
      </c>
      <c r="AB105" s="1677" t="s">
        <v>516</v>
      </c>
      <c r="AD105" s="1678"/>
      <c r="AE105" s="1343"/>
    </row>
    <row r="106" ht="63" customHeight="1" spans="1:31">
      <c r="A106" s="1686" t="s">
        <v>698</v>
      </c>
      <c r="B106" s="1687"/>
      <c r="C106" s="1687"/>
      <c r="D106" s="1687"/>
      <c r="E106" s="1687"/>
      <c r="F106" s="1687"/>
      <c r="G106" s="1687"/>
      <c r="H106" s="1687"/>
      <c r="I106" s="1687"/>
      <c r="J106" s="1687"/>
      <c r="K106" s="1687"/>
      <c r="L106" s="1687"/>
      <c r="M106" s="1687"/>
      <c r="N106" s="1687"/>
      <c r="O106" s="1687"/>
      <c r="P106" s="1687"/>
      <c r="Q106" s="1687"/>
      <c r="R106" s="1687"/>
      <c r="S106" s="1687"/>
      <c r="T106" s="1687"/>
      <c r="U106" s="1687"/>
      <c r="V106" s="1687"/>
      <c r="W106" s="1687"/>
      <c r="X106" s="1687"/>
      <c r="Y106" s="1687"/>
      <c r="Z106" s="1687"/>
      <c r="AA106" s="1687"/>
      <c r="AB106" s="1688"/>
      <c r="AD106" s="1678"/>
      <c r="AE106" s="1343"/>
    </row>
    <row r="107" ht="42" customHeight="1" spans="1:31">
      <c r="A107" s="1689" t="s">
        <v>699</v>
      </c>
      <c r="B107" s="1690"/>
      <c r="C107" s="1690"/>
      <c r="D107" s="1690"/>
      <c r="E107" s="1690"/>
      <c r="F107" s="1690"/>
      <c r="G107" s="1690"/>
      <c r="H107" s="1690"/>
      <c r="I107" s="1690"/>
      <c r="J107" s="1690"/>
      <c r="K107" s="1690"/>
      <c r="L107" s="1690"/>
      <c r="M107" s="1690"/>
      <c r="N107" s="1690"/>
      <c r="O107" s="1690"/>
      <c r="P107" s="1690"/>
      <c r="Q107" s="1690"/>
      <c r="R107" s="1690"/>
      <c r="S107" s="1690"/>
      <c r="T107" s="1690"/>
      <c r="U107" s="1690"/>
      <c r="V107" s="1690"/>
      <c r="W107" s="1690"/>
      <c r="X107" s="1690"/>
      <c r="Y107" s="1690"/>
      <c r="Z107" s="1691"/>
      <c r="AA107" s="1691"/>
      <c r="AB107" s="1692"/>
      <c r="AD107" s="1678"/>
      <c r="AE107" s="1343"/>
    </row>
    <row r="108" s="548" customFormat="1" ht="88" customHeight="1" spans="1:31">
      <c r="A108" s="1569" t="s">
        <v>688</v>
      </c>
      <c r="B108" s="1570" t="s">
        <v>689</v>
      </c>
      <c r="C108" s="1570"/>
      <c r="D108" s="1570"/>
      <c r="E108" s="1570"/>
      <c r="F108" s="1570"/>
      <c r="G108" s="1570"/>
      <c r="H108" s="1570"/>
      <c r="I108" s="1570"/>
      <c r="J108" s="1570"/>
      <c r="K108" s="1570"/>
      <c r="L108" s="1570"/>
      <c r="M108" s="1570"/>
      <c r="N108" s="1570"/>
      <c r="O108" s="1570"/>
      <c r="P108" s="1570"/>
      <c r="Q108" s="1570"/>
      <c r="R108" s="1570"/>
      <c r="S108" s="1570"/>
      <c r="T108" s="1570"/>
      <c r="U108" s="1570"/>
      <c r="V108" s="1570"/>
      <c r="W108" s="1570"/>
      <c r="X108" s="1570"/>
      <c r="Y108" s="1570"/>
      <c r="Z108" s="1570"/>
      <c r="AA108" s="1570"/>
      <c r="AB108" s="1571"/>
    </row>
    <row r="109" s="548" customFormat="1" ht="409" customHeight="1" spans="1:31">
      <c r="A109" s="1572"/>
      <c r="B109" s="1573"/>
      <c r="C109" s="1573"/>
      <c r="D109" s="1573"/>
      <c r="E109" s="1573"/>
      <c r="F109" s="1573"/>
      <c r="G109" s="1573"/>
      <c r="H109" s="1573"/>
      <c r="I109" s="1573"/>
      <c r="J109" s="1573"/>
      <c r="K109" s="1573"/>
      <c r="L109" s="1573"/>
      <c r="M109" s="1573"/>
      <c r="N109" s="1573"/>
      <c r="O109" s="1573"/>
      <c r="P109" s="1573"/>
      <c r="Q109" s="1573"/>
      <c r="R109" s="1573"/>
      <c r="S109" s="1573"/>
      <c r="T109" s="1573"/>
      <c r="U109" s="1573"/>
      <c r="V109" s="1573"/>
      <c r="W109" s="1573"/>
      <c r="X109" s="1573"/>
      <c r="Y109" s="1573"/>
      <c r="Z109" s="1573"/>
      <c r="AA109" s="1573"/>
      <c r="AB109" s="1574"/>
    </row>
    <row r="110" s="548" customFormat="1" ht="58" customHeight="1" spans="1:31">
      <c r="A110" s="1572" t="s">
        <v>690</v>
      </c>
      <c r="B110" s="1573" t="s">
        <v>691</v>
      </c>
      <c r="C110" s="1573"/>
      <c r="D110" s="1573"/>
      <c r="E110" s="1573"/>
      <c r="F110" s="1573"/>
      <c r="G110" s="1573"/>
      <c r="H110" s="1573"/>
      <c r="I110" s="1573"/>
      <c r="J110" s="1573"/>
      <c r="K110" s="1573"/>
      <c r="L110" s="1573"/>
      <c r="M110" s="1573"/>
      <c r="N110" s="1573"/>
      <c r="O110" s="1573"/>
      <c r="P110" s="1573"/>
      <c r="Q110" s="1573"/>
      <c r="R110" s="1573"/>
      <c r="S110" s="1573"/>
      <c r="T110" s="1573"/>
      <c r="U110" s="1573"/>
      <c r="V110" s="1573"/>
      <c r="W110" s="1573"/>
      <c r="X110" s="1573"/>
      <c r="Y110" s="1573"/>
      <c r="Z110" s="1573"/>
      <c r="AA110" s="1573"/>
      <c r="AB110" s="1574"/>
    </row>
    <row r="111" s="548" customFormat="1" ht="409" customHeight="1" spans="1:31">
      <c r="A111" s="1575" t="s">
        <v>692</v>
      </c>
      <c r="B111" s="1576" t="s">
        <v>693</v>
      </c>
      <c r="C111" s="1576"/>
      <c r="D111" s="1576"/>
      <c r="E111" s="1576"/>
      <c r="F111" s="1576"/>
      <c r="G111" s="1576"/>
      <c r="H111" s="1576"/>
      <c r="I111" s="1576"/>
      <c r="J111" s="1576"/>
      <c r="K111" s="1576"/>
      <c r="L111" s="1576"/>
      <c r="M111" s="1576"/>
      <c r="N111" s="1576"/>
      <c r="O111" s="1576"/>
      <c r="P111" s="1576"/>
      <c r="Q111" s="1576"/>
      <c r="R111" s="1576"/>
      <c r="S111" s="1576"/>
      <c r="T111" s="1576"/>
      <c r="U111" s="1576"/>
      <c r="V111" s="1576"/>
      <c r="W111" s="1576"/>
      <c r="X111" s="1576"/>
      <c r="Y111" s="1576"/>
      <c r="Z111" s="1576"/>
      <c r="AA111" s="1576"/>
      <c r="AB111" s="1577"/>
    </row>
  </sheetData>
  <mergeCells count="22">
    <mergeCell ref="A2:AB2"/>
    <mergeCell ref="A3:AB3"/>
    <mergeCell ref="D4:G4"/>
    <mergeCell ref="H4:K4"/>
    <mergeCell ref="L4:O4"/>
    <mergeCell ref="P4:S4"/>
    <mergeCell ref="T4:W4"/>
    <mergeCell ref="X4:AA4"/>
    <mergeCell ref="AD5:AE5"/>
    <mergeCell ref="A106:AB106"/>
    <mergeCell ref="A107:AB107"/>
    <mergeCell ref="B108:AB108"/>
    <mergeCell ref="B109:AB109"/>
    <mergeCell ref="B110:AB110"/>
    <mergeCell ref="B111:AB111"/>
    <mergeCell ref="A4:A5"/>
    <mergeCell ref="A6:A105"/>
    <mergeCell ref="A108:A109"/>
    <mergeCell ref="B4:B5"/>
    <mergeCell ref="B6:B105"/>
    <mergeCell ref="C4:C5"/>
    <mergeCell ref="AB4:AB5"/>
  </mergeCells>
  <conditionalFormatting sqref="C6">
    <cfRule type="duplicateValues" dxfId="0" priority="4"/>
  </conditionalFormatting>
  <conditionalFormatting sqref="C67">
    <cfRule type="duplicateValues" dxfId="0" priority="1"/>
  </conditionalFormatting>
  <conditionalFormatting sqref="C79">
    <cfRule type="duplicateValues" dxfId="0" priority="5"/>
  </conditionalFormatting>
  <conditionalFormatting sqref="C17:C37">
    <cfRule type="duplicateValues" dxfId="0" priority="3"/>
  </conditionalFormatting>
  <conditionalFormatting sqref="C38:C42">
    <cfRule type="duplicateValues" dxfId="0" priority="2"/>
  </conditionalFormatting>
  <conditionalFormatting sqref="C7:C16 C43:C66 C68:C78 C80:C105">
    <cfRule type="duplicateValues" dxfId="0" priority="6"/>
  </conditionalFormatting>
  <pageMargins left="0.75" right="0.75" top="1" bottom="1" header="0.5" footer="0.5"/>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AB89"/>
  <sheetViews>
    <sheetView zoomScale="37" zoomScaleNormal="37" workbookViewId="0">
      <pane xSplit="3" ySplit="5" topLeftCell="D8" activePane="bottomRight" state="frozen"/>
      <selection/>
      <selection pane="topRight"/>
      <selection pane="bottomLeft"/>
      <selection pane="bottomRight" activeCell="D6" sqref="D6"/>
    </sheetView>
  </sheetViews>
  <sheetFormatPr defaultColWidth="9" defaultRowHeight="14.4"/>
  <cols>
    <col min="1" max="1" width="22" style="1616" customWidth="1"/>
    <col min="2" max="2" width="50.3333333333333" style="1616" customWidth="1"/>
    <col min="3" max="3" width="34" style="1616" customWidth="1"/>
    <col min="4" max="23" width="37.25" style="1616" customWidth="1"/>
    <col min="24" max="27" width="38.2037037037037" style="1616" customWidth="1"/>
    <col min="28" max="28" width="37" style="1616" customWidth="1"/>
    <col min="29" max="16384" width="9" style="1616"/>
  </cols>
  <sheetData>
    <row r="1" s="548" customFormat="1" ht="22.2" spans="1:28">
      <c r="C1" s="555"/>
      <c r="D1" s="1617"/>
      <c r="E1" s="831"/>
      <c r="F1" s="1617"/>
      <c r="G1" s="831"/>
      <c r="H1" s="1617"/>
      <c r="I1" s="831"/>
      <c r="J1" s="1617"/>
      <c r="K1" s="831"/>
      <c r="L1" s="1617"/>
      <c r="M1" s="831"/>
      <c r="N1" s="1617"/>
      <c r="O1" s="831"/>
      <c r="P1" s="1617"/>
      <c r="Q1" s="831"/>
      <c r="R1" s="1617"/>
      <c r="S1" s="831"/>
      <c r="T1" s="1617"/>
      <c r="U1" s="831"/>
      <c r="V1" s="1617"/>
      <c r="W1" s="831"/>
    </row>
    <row r="2" s="548" customFormat="1" ht="63" customHeight="1" spans="1:28">
      <c r="A2" s="1385" t="s">
        <v>1</v>
      </c>
      <c r="D2" s="1617"/>
      <c r="F2" s="1617"/>
      <c r="H2" s="1617"/>
      <c r="J2" s="1617"/>
      <c r="L2" s="1617"/>
      <c r="N2" s="1617"/>
      <c r="P2" s="1617"/>
      <c r="R2" s="1617"/>
      <c r="T2" s="1617"/>
      <c r="V2" s="1617"/>
    </row>
    <row r="3" s="1616" customFormat="1" ht="51.15" spans="1:28">
      <c r="A3" s="1618" t="s">
        <v>24</v>
      </c>
      <c r="B3" s="1619"/>
      <c r="C3" s="1619"/>
      <c r="D3" s="1619"/>
      <c r="E3" s="1620"/>
      <c r="F3" s="1619"/>
      <c r="G3" s="1620"/>
      <c r="H3" s="1619"/>
      <c r="I3" s="1620"/>
      <c r="J3" s="1619"/>
      <c r="K3" s="1620"/>
      <c r="L3" s="1619"/>
      <c r="M3" s="1620"/>
      <c r="N3" s="1619"/>
      <c r="O3" s="1620"/>
      <c r="P3" s="1619"/>
      <c r="Q3" s="1620"/>
      <c r="R3" s="1619"/>
      <c r="S3" s="1620"/>
      <c r="T3" s="1619"/>
      <c r="U3" s="1620"/>
      <c r="V3" s="1619"/>
      <c r="W3" s="1620"/>
      <c r="X3" s="1619"/>
      <c r="Y3" s="1619"/>
      <c r="Z3" s="1619"/>
      <c r="AA3" s="1619"/>
      <c r="AB3" s="1621"/>
    </row>
    <row r="4" s="1616" customFormat="1" ht="51.15" spans="1:28">
      <c r="A4" s="1622" t="s">
        <v>480</v>
      </c>
      <c r="B4" s="1623" t="s">
        <v>107</v>
      </c>
      <c r="C4" s="1624" t="s">
        <v>481</v>
      </c>
      <c r="D4" s="1625" t="s">
        <v>632</v>
      </c>
      <c r="E4" s="1626"/>
      <c r="F4" s="1625"/>
      <c r="G4" s="1626"/>
      <c r="H4" s="1627" t="s">
        <v>694</v>
      </c>
      <c r="I4" s="1628"/>
      <c r="J4" s="1627"/>
      <c r="K4" s="1628"/>
      <c r="L4" s="1625" t="s">
        <v>631</v>
      </c>
      <c r="M4" s="1626"/>
      <c r="N4" s="1625"/>
      <c r="O4" s="1626"/>
      <c r="P4" s="1627" t="s">
        <v>487</v>
      </c>
      <c r="Q4" s="1628"/>
      <c r="R4" s="1627"/>
      <c r="S4" s="1628"/>
      <c r="T4" s="1627" t="s">
        <v>488</v>
      </c>
      <c r="U4" s="1628"/>
      <c r="V4" s="1627"/>
      <c r="W4" s="1628"/>
      <c r="X4" s="1625" t="s">
        <v>489</v>
      </c>
      <c r="Y4" s="1625"/>
      <c r="Z4" s="1625"/>
      <c r="AA4" s="1625"/>
      <c r="AB4" s="1629" t="s">
        <v>490</v>
      </c>
    </row>
    <row r="5" s="1616" customFormat="1" ht="50.4" spans="1:28">
      <c r="A5" s="1630"/>
      <c r="B5" s="1631"/>
      <c r="C5" s="1632"/>
      <c r="D5" s="1633" t="s">
        <v>492</v>
      </c>
      <c r="E5" s="1634" t="s">
        <v>493</v>
      </c>
      <c r="F5" s="1633" t="s">
        <v>494</v>
      </c>
      <c r="G5" s="1634" t="s">
        <v>495</v>
      </c>
      <c r="H5" s="1633" t="s">
        <v>492</v>
      </c>
      <c r="I5" s="1634" t="s">
        <v>493</v>
      </c>
      <c r="J5" s="1633" t="s">
        <v>494</v>
      </c>
      <c r="K5" s="1634" t="s">
        <v>495</v>
      </c>
      <c r="L5" s="1633" t="s">
        <v>492</v>
      </c>
      <c r="M5" s="1634" t="s">
        <v>493</v>
      </c>
      <c r="N5" s="1633" t="s">
        <v>494</v>
      </c>
      <c r="O5" s="1634" t="s">
        <v>495</v>
      </c>
      <c r="P5" s="1633" t="s">
        <v>492</v>
      </c>
      <c r="Q5" s="1634" t="s">
        <v>493</v>
      </c>
      <c r="R5" s="1633" t="s">
        <v>494</v>
      </c>
      <c r="S5" s="1634" t="s">
        <v>495</v>
      </c>
      <c r="T5" s="1633" t="s">
        <v>492</v>
      </c>
      <c r="U5" s="1634" t="s">
        <v>493</v>
      </c>
      <c r="V5" s="1633" t="s">
        <v>494</v>
      </c>
      <c r="W5" s="1634" t="s">
        <v>495</v>
      </c>
      <c r="X5" s="1635" t="s">
        <v>296</v>
      </c>
      <c r="Y5" s="1635" t="s">
        <v>297</v>
      </c>
      <c r="Z5" s="1635" t="s">
        <v>298</v>
      </c>
      <c r="AA5" s="1635" t="s">
        <v>299</v>
      </c>
      <c r="AB5" s="1636"/>
    </row>
    <row r="6" s="1616" customFormat="1" ht="46" customHeight="1" spans="1:28">
      <c r="A6" s="1637" t="s">
        <v>339</v>
      </c>
      <c r="B6" s="1638" t="s">
        <v>776</v>
      </c>
      <c r="C6" s="1639" t="s">
        <v>551</v>
      </c>
      <c r="D6" s="1640">
        <v>1147</v>
      </c>
      <c r="E6" s="1641">
        <v>7.5</v>
      </c>
      <c r="F6" s="1640">
        <v>1127</v>
      </c>
      <c r="G6" s="1641">
        <v>7.4</v>
      </c>
      <c r="H6" s="1640">
        <v>1150</v>
      </c>
      <c r="I6" s="1641">
        <v>7.6</v>
      </c>
      <c r="J6" s="1640">
        <v>1130</v>
      </c>
      <c r="K6" s="1641">
        <v>7.5</v>
      </c>
      <c r="L6" s="1640">
        <v>1198</v>
      </c>
      <c r="M6" s="1641">
        <v>7.8</v>
      </c>
      <c r="N6" s="1640">
        <v>1178</v>
      </c>
      <c r="O6" s="1641">
        <v>7.7</v>
      </c>
      <c r="P6" s="1640">
        <v>1166</v>
      </c>
      <c r="Q6" s="1641">
        <v>7.6</v>
      </c>
      <c r="R6" s="1640">
        <v>1146</v>
      </c>
      <c r="S6" s="1641">
        <v>7.5</v>
      </c>
      <c r="T6" s="1640">
        <v>1298</v>
      </c>
      <c r="U6" s="1641">
        <v>8.3</v>
      </c>
      <c r="V6" s="1640">
        <v>1278</v>
      </c>
      <c r="W6" s="1641">
        <v>8.2</v>
      </c>
      <c r="X6" s="1642" t="s">
        <v>546</v>
      </c>
      <c r="Y6" s="1642" t="s">
        <v>547</v>
      </c>
      <c r="Z6" s="1642" t="s">
        <v>548</v>
      </c>
      <c r="AA6" s="1642" t="s">
        <v>549</v>
      </c>
      <c r="AB6" s="1561" t="s">
        <v>550</v>
      </c>
    </row>
    <row r="7" s="1616" customFormat="1" ht="46" customHeight="1" spans="1:28">
      <c r="A7" s="1637"/>
      <c r="B7" s="1638"/>
      <c r="C7" s="1639" t="s">
        <v>568</v>
      </c>
      <c r="D7" s="1640">
        <v>1133</v>
      </c>
      <c r="E7" s="1641">
        <v>7.5</v>
      </c>
      <c r="F7" s="1640">
        <v>1113</v>
      </c>
      <c r="G7" s="1641">
        <v>7.4</v>
      </c>
      <c r="H7" s="1640">
        <v>1136</v>
      </c>
      <c r="I7" s="1641">
        <v>7.5</v>
      </c>
      <c r="J7" s="1640">
        <v>1116</v>
      </c>
      <c r="K7" s="1641">
        <v>7.4</v>
      </c>
      <c r="L7" s="1640">
        <v>1184</v>
      </c>
      <c r="M7" s="1641">
        <v>7.8</v>
      </c>
      <c r="N7" s="1640">
        <v>1164</v>
      </c>
      <c r="O7" s="1641">
        <v>7.7</v>
      </c>
      <c r="P7" s="1640">
        <v>1152</v>
      </c>
      <c r="Q7" s="1641">
        <v>7.6</v>
      </c>
      <c r="R7" s="1640">
        <v>1132</v>
      </c>
      <c r="S7" s="1641">
        <v>7.5</v>
      </c>
      <c r="T7" s="1640">
        <v>1284</v>
      </c>
      <c r="U7" s="1641">
        <v>8.3</v>
      </c>
      <c r="V7" s="1640">
        <v>1264</v>
      </c>
      <c r="W7" s="1641">
        <v>8.2</v>
      </c>
      <c r="X7" s="1642" t="s">
        <v>546</v>
      </c>
      <c r="Y7" s="1642" t="s">
        <v>547</v>
      </c>
      <c r="Z7" s="1642" t="s">
        <v>548</v>
      </c>
      <c r="AA7" s="1642" t="s">
        <v>549</v>
      </c>
      <c r="AB7" s="1561" t="s">
        <v>550</v>
      </c>
    </row>
    <row r="8" s="1616" customFormat="1" ht="46" customHeight="1" spans="1:28">
      <c r="A8" s="1637"/>
      <c r="B8" s="1638"/>
      <c r="C8" s="1643" t="s">
        <v>561</v>
      </c>
      <c r="D8" s="1640">
        <v>1147</v>
      </c>
      <c r="E8" s="1641">
        <v>7.5</v>
      </c>
      <c r="F8" s="1640">
        <v>1127</v>
      </c>
      <c r="G8" s="1641">
        <v>7.4</v>
      </c>
      <c r="H8" s="1640">
        <v>1150</v>
      </c>
      <c r="I8" s="1641">
        <v>7.6</v>
      </c>
      <c r="J8" s="1640">
        <v>1130</v>
      </c>
      <c r="K8" s="1641">
        <v>7.5</v>
      </c>
      <c r="L8" s="1640">
        <v>1198</v>
      </c>
      <c r="M8" s="1641">
        <v>7.8</v>
      </c>
      <c r="N8" s="1640">
        <v>1178</v>
      </c>
      <c r="O8" s="1641">
        <v>7.7</v>
      </c>
      <c r="P8" s="1640">
        <v>1166</v>
      </c>
      <c r="Q8" s="1641">
        <v>7.6</v>
      </c>
      <c r="R8" s="1640">
        <v>1146</v>
      </c>
      <c r="S8" s="1641">
        <v>7.5</v>
      </c>
      <c r="T8" s="1640">
        <v>1298</v>
      </c>
      <c r="U8" s="1641">
        <v>8.3</v>
      </c>
      <c r="V8" s="1640">
        <v>1278</v>
      </c>
      <c r="W8" s="1641">
        <v>8.2</v>
      </c>
      <c r="X8" s="1642" t="s">
        <v>546</v>
      </c>
      <c r="Y8" s="1642" t="s">
        <v>547</v>
      </c>
      <c r="Z8" s="1642" t="s">
        <v>548</v>
      </c>
      <c r="AA8" s="1642" t="s">
        <v>549</v>
      </c>
      <c r="AB8" s="1561" t="s">
        <v>550</v>
      </c>
    </row>
    <row r="9" s="1616" customFormat="1" ht="46" customHeight="1" spans="1:28">
      <c r="A9" s="1637"/>
      <c r="B9" s="1638"/>
      <c r="C9" s="1639" t="s">
        <v>563</v>
      </c>
      <c r="D9" s="1640">
        <v>1215</v>
      </c>
      <c r="E9" s="1641">
        <v>7.8</v>
      </c>
      <c r="F9" s="1640">
        <v>1195</v>
      </c>
      <c r="G9" s="1641">
        <v>7.7</v>
      </c>
      <c r="H9" s="1640">
        <v>1218</v>
      </c>
      <c r="I9" s="1641">
        <v>7.9</v>
      </c>
      <c r="J9" s="1640">
        <v>1198</v>
      </c>
      <c r="K9" s="1641">
        <v>7.8</v>
      </c>
      <c r="L9" s="1640">
        <v>1266</v>
      </c>
      <c r="M9" s="1641">
        <v>8.1</v>
      </c>
      <c r="N9" s="1640">
        <v>1246</v>
      </c>
      <c r="O9" s="1641">
        <v>8</v>
      </c>
      <c r="P9" s="1640">
        <v>1234</v>
      </c>
      <c r="Q9" s="1641">
        <v>7.9</v>
      </c>
      <c r="R9" s="1640">
        <v>1214</v>
      </c>
      <c r="S9" s="1641">
        <v>7.8</v>
      </c>
      <c r="T9" s="1640">
        <v>1366</v>
      </c>
      <c r="U9" s="1641">
        <v>8.6</v>
      </c>
      <c r="V9" s="1640">
        <v>1346</v>
      </c>
      <c r="W9" s="1641">
        <v>8.5</v>
      </c>
      <c r="X9" s="1642" t="s">
        <v>546</v>
      </c>
      <c r="Y9" s="1642" t="s">
        <v>547</v>
      </c>
      <c r="Z9" s="1642" t="s">
        <v>548</v>
      </c>
      <c r="AA9" s="1642" t="s">
        <v>549</v>
      </c>
      <c r="AB9" s="1561" t="s">
        <v>550</v>
      </c>
    </row>
    <row r="10" s="1616" customFormat="1" ht="46" customHeight="1" spans="1:28">
      <c r="A10" s="1637"/>
      <c r="B10" s="1638"/>
      <c r="C10" s="1643" t="s">
        <v>567</v>
      </c>
      <c r="D10" s="1640">
        <v>1385</v>
      </c>
      <c r="E10" s="1641">
        <v>8.6</v>
      </c>
      <c r="F10" s="1640">
        <v>1365</v>
      </c>
      <c r="G10" s="1641">
        <v>8.5</v>
      </c>
      <c r="H10" s="1640">
        <v>1388</v>
      </c>
      <c r="I10" s="1641">
        <v>8.6</v>
      </c>
      <c r="J10" s="1640">
        <v>1368</v>
      </c>
      <c r="K10" s="1641">
        <v>8.5</v>
      </c>
      <c r="L10" s="1640">
        <v>1436</v>
      </c>
      <c r="M10" s="1641">
        <v>8.9</v>
      </c>
      <c r="N10" s="1640">
        <v>1416</v>
      </c>
      <c r="O10" s="1641">
        <v>8.8</v>
      </c>
      <c r="P10" s="1640">
        <v>1404</v>
      </c>
      <c r="Q10" s="1641">
        <v>8.7</v>
      </c>
      <c r="R10" s="1640">
        <v>1384</v>
      </c>
      <c r="S10" s="1641">
        <v>8.6</v>
      </c>
      <c r="T10" s="1640">
        <v>1536</v>
      </c>
      <c r="U10" s="1641">
        <v>9.4</v>
      </c>
      <c r="V10" s="1640">
        <v>1516</v>
      </c>
      <c r="W10" s="1641">
        <v>9.3</v>
      </c>
      <c r="X10" s="1642" t="s">
        <v>546</v>
      </c>
      <c r="Y10" s="1642" t="s">
        <v>547</v>
      </c>
      <c r="Z10" s="1642" t="s">
        <v>548</v>
      </c>
      <c r="AA10" s="1642" t="s">
        <v>549</v>
      </c>
      <c r="AB10" s="1561" t="s">
        <v>550</v>
      </c>
    </row>
    <row r="11" s="1616" customFormat="1" ht="46" customHeight="1" spans="1:28">
      <c r="A11" s="1637"/>
      <c r="B11" s="1638"/>
      <c r="C11" s="1643" t="s">
        <v>558</v>
      </c>
      <c r="D11" s="1640">
        <v>1164</v>
      </c>
      <c r="E11" s="1641">
        <v>7.6</v>
      </c>
      <c r="F11" s="1640">
        <v>1144</v>
      </c>
      <c r="G11" s="1641">
        <v>7.5</v>
      </c>
      <c r="H11" s="1640">
        <v>1167</v>
      </c>
      <c r="I11" s="1641">
        <v>7.6</v>
      </c>
      <c r="J11" s="1640">
        <v>1147</v>
      </c>
      <c r="K11" s="1641">
        <v>7.5</v>
      </c>
      <c r="L11" s="1640">
        <v>1215</v>
      </c>
      <c r="M11" s="1641">
        <v>7.9</v>
      </c>
      <c r="N11" s="1640">
        <v>1195</v>
      </c>
      <c r="O11" s="1641">
        <v>7.8</v>
      </c>
      <c r="P11" s="1640">
        <v>1183</v>
      </c>
      <c r="Q11" s="1641">
        <v>7.7</v>
      </c>
      <c r="R11" s="1640">
        <v>1163</v>
      </c>
      <c r="S11" s="1641">
        <v>7.6</v>
      </c>
      <c r="T11" s="1640">
        <v>1315</v>
      </c>
      <c r="U11" s="1641">
        <v>8.4</v>
      </c>
      <c r="V11" s="1640">
        <v>1295</v>
      </c>
      <c r="W11" s="1641">
        <v>8.3</v>
      </c>
      <c r="X11" s="1642" t="s">
        <v>546</v>
      </c>
      <c r="Y11" s="1642" t="s">
        <v>547</v>
      </c>
      <c r="Z11" s="1642" t="s">
        <v>548</v>
      </c>
      <c r="AA11" s="1642" t="s">
        <v>549</v>
      </c>
      <c r="AB11" s="1561" t="s">
        <v>550</v>
      </c>
    </row>
    <row r="12" s="1616" customFormat="1" ht="46" customHeight="1" spans="1:28">
      <c r="A12" s="1637"/>
      <c r="B12" s="1638"/>
      <c r="C12" s="1639" t="s">
        <v>545</v>
      </c>
      <c r="D12" s="1640">
        <v>1228</v>
      </c>
      <c r="E12" s="1641">
        <v>7.9</v>
      </c>
      <c r="F12" s="1640">
        <v>1208</v>
      </c>
      <c r="G12" s="1641">
        <v>7.8</v>
      </c>
      <c r="H12" s="1640">
        <v>1231</v>
      </c>
      <c r="I12" s="1641">
        <v>7.9</v>
      </c>
      <c r="J12" s="1640">
        <v>1211</v>
      </c>
      <c r="K12" s="1641">
        <v>7.8</v>
      </c>
      <c r="L12" s="1640">
        <v>1280</v>
      </c>
      <c r="M12" s="1641">
        <v>8.2</v>
      </c>
      <c r="N12" s="1640">
        <v>1260</v>
      </c>
      <c r="O12" s="1641">
        <v>8.1</v>
      </c>
      <c r="P12" s="1640">
        <v>1247</v>
      </c>
      <c r="Q12" s="1641">
        <v>8</v>
      </c>
      <c r="R12" s="1640">
        <v>1227</v>
      </c>
      <c r="S12" s="1641">
        <v>7.9</v>
      </c>
      <c r="T12" s="1640">
        <v>1380</v>
      </c>
      <c r="U12" s="1641">
        <v>8.7</v>
      </c>
      <c r="V12" s="1640">
        <v>1360</v>
      </c>
      <c r="W12" s="1641">
        <v>8.6</v>
      </c>
      <c r="X12" s="1642" t="s">
        <v>546</v>
      </c>
      <c r="Y12" s="1642" t="s">
        <v>547</v>
      </c>
      <c r="Z12" s="1642" t="s">
        <v>548</v>
      </c>
      <c r="AA12" s="1642" t="s">
        <v>549</v>
      </c>
      <c r="AB12" s="1561" t="s">
        <v>550</v>
      </c>
    </row>
    <row r="13" s="1616" customFormat="1" ht="46" customHeight="1" spans="1:28">
      <c r="A13" s="1637"/>
      <c r="B13" s="1638"/>
      <c r="C13" s="1643" t="s">
        <v>564</v>
      </c>
      <c r="D13" s="1640">
        <v>1317</v>
      </c>
      <c r="E13" s="1641">
        <v>8.3</v>
      </c>
      <c r="F13" s="1640">
        <v>1297</v>
      </c>
      <c r="G13" s="1641">
        <v>8.2</v>
      </c>
      <c r="H13" s="1640">
        <v>1320</v>
      </c>
      <c r="I13" s="1641">
        <v>8.3</v>
      </c>
      <c r="J13" s="1640">
        <v>1300</v>
      </c>
      <c r="K13" s="1641">
        <v>8.2</v>
      </c>
      <c r="L13" s="1640">
        <v>1368</v>
      </c>
      <c r="M13" s="1641">
        <v>8.6</v>
      </c>
      <c r="N13" s="1640">
        <v>1348</v>
      </c>
      <c r="O13" s="1641">
        <v>8.5</v>
      </c>
      <c r="P13" s="1640">
        <v>1336</v>
      </c>
      <c r="Q13" s="1641">
        <v>8.4</v>
      </c>
      <c r="R13" s="1640">
        <v>1316</v>
      </c>
      <c r="S13" s="1641">
        <v>8.3</v>
      </c>
      <c r="T13" s="1640">
        <v>1468</v>
      </c>
      <c r="U13" s="1641">
        <v>9.1</v>
      </c>
      <c r="V13" s="1640">
        <v>1448</v>
      </c>
      <c r="W13" s="1641">
        <v>9</v>
      </c>
      <c r="X13" s="1642" t="s">
        <v>546</v>
      </c>
      <c r="Y13" s="1642" t="s">
        <v>547</v>
      </c>
      <c r="Z13" s="1642" t="s">
        <v>548</v>
      </c>
      <c r="AA13" s="1642" t="s">
        <v>549</v>
      </c>
      <c r="AB13" s="1561" t="s">
        <v>550</v>
      </c>
    </row>
    <row r="14" s="1616" customFormat="1" ht="46" customHeight="1" spans="1:28">
      <c r="A14" s="1637"/>
      <c r="B14" s="1638"/>
      <c r="C14" s="1644" t="s">
        <v>600</v>
      </c>
      <c r="D14" s="1640">
        <v>1487</v>
      </c>
      <c r="E14" s="1641">
        <v>9</v>
      </c>
      <c r="F14" s="1640">
        <v>1467</v>
      </c>
      <c r="G14" s="1641">
        <v>8.9</v>
      </c>
      <c r="H14" s="1640">
        <v>1490</v>
      </c>
      <c r="I14" s="1641">
        <v>9.1</v>
      </c>
      <c r="J14" s="1640">
        <v>1470</v>
      </c>
      <c r="K14" s="1641">
        <v>9</v>
      </c>
      <c r="L14" s="1640">
        <v>1538</v>
      </c>
      <c r="M14" s="1641">
        <v>9.3</v>
      </c>
      <c r="N14" s="1640">
        <v>1518</v>
      </c>
      <c r="O14" s="1641">
        <v>9.2</v>
      </c>
      <c r="P14" s="1640">
        <v>1506</v>
      </c>
      <c r="Q14" s="1641">
        <v>9.2</v>
      </c>
      <c r="R14" s="1640">
        <v>1486</v>
      </c>
      <c r="S14" s="1641">
        <v>9.1</v>
      </c>
      <c r="T14" s="1640">
        <v>1638</v>
      </c>
      <c r="U14" s="1641">
        <v>9.8</v>
      </c>
      <c r="V14" s="1640">
        <v>1618</v>
      </c>
      <c r="W14" s="1641">
        <v>9.7</v>
      </c>
      <c r="X14" s="1642" t="s">
        <v>777</v>
      </c>
      <c r="Y14" s="1642" t="s">
        <v>778</v>
      </c>
      <c r="Z14" s="1642" t="s">
        <v>779</v>
      </c>
      <c r="AA14" s="1642" t="s">
        <v>780</v>
      </c>
      <c r="AB14" s="1561" t="s">
        <v>781</v>
      </c>
    </row>
    <row r="15" s="1616" customFormat="1" ht="46" customHeight="1" spans="1:28">
      <c r="A15" s="1637"/>
      <c r="B15" s="1638"/>
      <c r="C15" s="1643" t="s">
        <v>782</v>
      </c>
      <c r="D15" s="1640">
        <v>1575</v>
      </c>
      <c r="E15" s="1641">
        <v>9.4</v>
      </c>
      <c r="F15" s="1640">
        <v>1555</v>
      </c>
      <c r="G15" s="1641">
        <v>9.3</v>
      </c>
      <c r="H15" s="1640">
        <v>1578</v>
      </c>
      <c r="I15" s="1641">
        <v>9.5</v>
      </c>
      <c r="J15" s="1640">
        <v>1558</v>
      </c>
      <c r="K15" s="1641">
        <v>9.4</v>
      </c>
      <c r="L15" s="1640">
        <v>1626</v>
      </c>
      <c r="M15" s="1641">
        <v>9.7</v>
      </c>
      <c r="N15" s="1640">
        <v>1606</v>
      </c>
      <c r="O15" s="1641">
        <v>9.6</v>
      </c>
      <c r="P15" s="1640">
        <v>1594</v>
      </c>
      <c r="Q15" s="1641">
        <v>9.5</v>
      </c>
      <c r="R15" s="1640">
        <v>1574</v>
      </c>
      <c r="S15" s="1641">
        <v>9.4</v>
      </c>
      <c r="T15" s="1640">
        <v>1726</v>
      </c>
      <c r="U15" s="1641">
        <v>10.2</v>
      </c>
      <c r="V15" s="1640">
        <v>1706</v>
      </c>
      <c r="W15" s="1641">
        <v>10.1</v>
      </c>
      <c r="X15" s="1642" t="s">
        <v>777</v>
      </c>
      <c r="Y15" s="1642" t="s">
        <v>778</v>
      </c>
      <c r="Z15" s="1642" t="s">
        <v>779</v>
      </c>
      <c r="AA15" s="1642" t="s">
        <v>780</v>
      </c>
      <c r="AB15" s="1561" t="s">
        <v>781</v>
      </c>
    </row>
    <row r="16" s="1616" customFormat="1" ht="46" customHeight="1" spans="1:28">
      <c r="A16" s="1637"/>
      <c r="B16" s="1638"/>
      <c r="C16" s="1644" t="s">
        <v>783</v>
      </c>
      <c r="D16" s="1640">
        <v>1487</v>
      </c>
      <c r="E16" s="1641">
        <v>9</v>
      </c>
      <c r="F16" s="1640">
        <v>1467</v>
      </c>
      <c r="G16" s="1641">
        <v>8.9</v>
      </c>
      <c r="H16" s="1640">
        <v>1490</v>
      </c>
      <c r="I16" s="1641">
        <v>9.1</v>
      </c>
      <c r="J16" s="1640">
        <v>1470</v>
      </c>
      <c r="K16" s="1641">
        <v>9</v>
      </c>
      <c r="L16" s="1640">
        <v>1538</v>
      </c>
      <c r="M16" s="1641">
        <v>9.3</v>
      </c>
      <c r="N16" s="1640">
        <v>1518</v>
      </c>
      <c r="O16" s="1641">
        <v>9.2</v>
      </c>
      <c r="P16" s="1640">
        <v>1506</v>
      </c>
      <c r="Q16" s="1641">
        <v>9.2</v>
      </c>
      <c r="R16" s="1640">
        <v>1486</v>
      </c>
      <c r="S16" s="1641">
        <v>9.1</v>
      </c>
      <c r="T16" s="1640">
        <v>1638</v>
      </c>
      <c r="U16" s="1641">
        <v>9.8</v>
      </c>
      <c r="V16" s="1640">
        <v>1618</v>
      </c>
      <c r="W16" s="1641">
        <v>9.7</v>
      </c>
      <c r="X16" s="1642" t="s">
        <v>777</v>
      </c>
      <c r="Y16" s="1642" t="s">
        <v>778</v>
      </c>
      <c r="Z16" s="1642" t="s">
        <v>779</v>
      </c>
      <c r="AA16" s="1642" t="s">
        <v>780</v>
      </c>
      <c r="AB16" s="1561" t="s">
        <v>781</v>
      </c>
    </row>
    <row r="17" s="1616" customFormat="1" ht="46" customHeight="1" spans="1:28">
      <c r="A17" s="1637"/>
      <c r="B17" s="1638"/>
      <c r="C17" s="1643" t="s">
        <v>784</v>
      </c>
      <c r="D17" s="1640">
        <v>1385</v>
      </c>
      <c r="E17" s="1641">
        <v>8.6</v>
      </c>
      <c r="F17" s="1640">
        <v>1365</v>
      </c>
      <c r="G17" s="1641">
        <v>8.5</v>
      </c>
      <c r="H17" s="1640">
        <v>1388</v>
      </c>
      <c r="I17" s="1641">
        <v>8.6</v>
      </c>
      <c r="J17" s="1640">
        <v>1368</v>
      </c>
      <c r="K17" s="1641">
        <v>8.5</v>
      </c>
      <c r="L17" s="1640">
        <v>1436</v>
      </c>
      <c r="M17" s="1641">
        <v>8.9</v>
      </c>
      <c r="N17" s="1640">
        <v>1416</v>
      </c>
      <c r="O17" s="1641">
        <v>8.8</v>
      </c>
      <c r="P17" s="1640">
        <v>1404</v>
      </c>
      <c r="Q17" s="1641">
        <v>8.7</v>
      </c>
      <c r="R17" s="1640">
        <v>1384</v>
      </c>
      <c r="S17" s="1641">
        <v>8.6</v>
      </c>
      <c r="T17" s="1640">
        <v>1536</v>
      </c>
      <c r="U17" s="1641">
        <v>9.4</v>
      </c>
      <c r="V17" s="1640">
        <v>1516</v>
      </c>
      <c r="W17" s="1641">
        <v>9.3</v>
      </c>
      <c r="X17" s="1642" t="s">
        <v>777</v>
      </c>
      <c r="Y17" s="1642" t="s">
        <v>778</v>
      </c>
      <c r="Z17" s="1642" t="s">
        <v>779</v>
      </c>
      <c r="AA17" s="1642" t="s">
        <v>780</v>
      </c>
      <c r="AB17" s="1561" t="s">
        <v>781</v>
      </c>
    </row>
    <row r="18" s="1616" customFormat="1" ht="46" customHeight="1" spans="1:28">
      <c r="A18" s="1637"/>
      <c r="B18" s="1638"/>
      <c r="C18" s="1643" t="s">
        <v>785</v>
      </c>
      <c r="D18" s="1640">
        <v>1575</v>
      </c>
      <c r="E18" s="1641">
        <v>9.4</v>
      </c>
      <c r="F18" s="1640">
        <v>1555</v>
      </c>
      <c r="G18" s="1641">
        <v>9.3</v>
      </c>
      <c r="H18" s="1640">
        <v>1578</v>
      </c>
      <c r="I18" s="1641">
        <v>9.5</v>
      </c>
      <c r="J18" s="1640">
        <v>1558</v>
      </c>
      <c r="K18" s="1641">
        <v>9.4</v>
      </c>
      <c r="L18" s="1640">
        <v>1626</v>
      </c>
      <c r="M18" s="1641">
        <v>9.7</v>
      </c>
      <c r="N18" s="1640">
        <v>1606</v>
      </c>
      <c r="O18" s="1641">
        <v>9.6</v>
      </c>
      <c r="P18" s="1640">
        <v>1594</v>
      </c>
      <c r="Q18" s="1641">
        <v>9.5</v>
      </c>
      <c r="R18" s="1640">
        <v>1574</v>
      </c>
      <c r="S18" s="1641">
        <v>9.4</v>
      </c>
      <c r="T18" s="1640">
        <v>1726</v>
      </c>
      <c r="U18" s="1641">
        <v>10.2</v>
      </c>
      <c r="V18" s="1640">
        <v>1706</v>
      </c>
      <c r="W18" s="1641">
        <v>10.1</v>
      </c>
      <c r="X18" s="1642" t="s">
        <v>777</v>
      </c>
      <c r="Y18" s="1642" t="s">
        <v>778</v>
      </c>
      <c r="Z18" s="1642" t="s">
        <v>779</v>
      </c>
      <c r="AA18" s="1642" t="s">
        <v>780</v>
      </c>
      <c r="AB18" s="1561" t="s">
        <v>781</v>
      </c>
    </row>
    <row r="19" s="1616" customFormat="1" ht="46" customHeight="1" spans="1:28">
      <c r="A19" s="1637"/>
      <c r="B19" s="1638"/>
      <c r="C19" s="1643" t="s">
        <v>786</v>
      </c>
      <c r="D19" s="1640">
        <v>1351</v>
      </c>
      <c r="E19" s="1641">
        <v>8.4</v>
      </c>
      <c r="F19" s="1640">
        <v>1331</v>
      </c>
      <c r="G19" s="1641">
        <v>8.3</v>
      </c>
      <c r="H19" s="1640">
        <v>1354</v>
      </c>
      <c r="I19" s="1641">
        <v>8.5</v>
      </c>
      <c r="J19" s="1640">
        <v>1334</v>
      </c>
      <c r="K19" s="1641">
        <v>8.4</v>
      </c>
      <c r="L19" s="1640">
        <v>1402</v>
      </c>
      <c r="M19" s="1641">
        <v>8.7</v>
      </c>
      <c r="N19" s="1640">
        <v>1382</v>
      </c>
      <c r="O19" s="1641">
        <v>8.6</v>
      </c>
      <c r="P19" s="1640">
        <v>1370</v>
      </c>
      <c r="Q19" s="1641">
        <v>8.5</v>
      </c>
      <c r="R19" s="1640">
        <v>1350</v>
      </c>
      <c r="S19" s="1641">
        <v>8.4</v>
      </c>
      <c r="T19" s="1640">
        <v>1502</v>
      </c>
      <c r="U19" s="1641">
        <v>9.2</v>
      </c>
      <c r="V19" s="1640">
        <v>1482</v>
      </c>
      <c r="W19" s="1641">
        <v>9.1</v>
      </c>
      <c r="X19" s="1642" t="s">
        <v>777</v>
      </c>
      <c r="Y19" s="1642" t="s">
        <v>778</v>
      </c>
      <c r="Z19" s="1642" t="s">
        <v>779</v>
      </c>
      <c r="AA19" s="1642" t="s">
        <v>780</v>
      </c>
      <c r="AB19" s="1561" t="s">
        <v>781</v>
      </c>
    </row>
    <row r="20" s="1616" customFormat="1" ht="46" customHeight="1" spans="1:28">
      <c r="A20" s="1637"/>
      <c r="B20" s="1638"/>
      <c r="C20" s="1643" t="s">
        <v>732</v>
      </c>
      <c r="D20" s="1640">
        <v>1385</v>
      </c>
      <c r="E20" s="1641">
        <v>8.6</v>
      </c>
      <c r="F20" s="1640">
        <v>1365</v>
      </c>
      <c r="G20" s="1641">
        <v>8.5</v>
      </c>
      <c r="H20" s="1640">
        <v>1388</v>
      </c>
      <c r="I20" s="1641">
        <v>8.6</v>
      </c>
      <c r="J20" s="1640">
        <v>1368</v>
      </c>
      <c r="K20" s="1641">
        <v>8.5</v>
      </c>
      <c r="L20" s="1640">
        <v>1436</v>
      </c>
      <c r="M20" s="1641">
        <v>8.9</v>
      </c>
      <c r="N20" s="1640">
        <v>1416</v>
      </c>
      <c r="O20" s="1641">
        <v>8.8</v>
      </c>
      <c r="P20" s="1640">
        <v>1404</v>
      </c>
      <c r="Q20" s="1641">
        <v>8.7</v>
      </c>
      <c r="R20" s="1640">
        <v>1384</v>
      </c>
      <c r="S20" s="1641">
        <v>8.6</v>
      </c>
      <c r="T20" s="1640">
        <v>1536</v>
      </c>
      <c r="U20" s="1641">
        <v>9.4</v>
      </c>
      <c r="V20" s="1640">
        <v>1516</v>
      </c>
      <c r="W20" s="1641">
        <v>9.3</v>
      </c>
      <c r="X20" s="1642" t="s">
        <v>777</v>
      </c>
      <c r="Y20" s="1642" t="s">
        <v>778</v>
      </c>
      <c r="Z20" s="1642" t="s">
        <v>779</v>
      </c>
      <c r="AA20" s="1642" t="s">
        <v>780</v>
      </c>
      <c r="AB20" s="1561" t="s">
        <v>781</v>
      </c>
    </row>
    <row r="21" s="1616" customFormat="1" ht="46" customHeight="1" spans="1:28">
      <c r="A21" s="1637"/>
      <c r="B21" s="1638"/>
      <c r="C21" s="1643" t="s">
        <v>787</v>
      </c>
      <c r="D21" s="1640">
        <v>1385</v>
      </c>
      <c r="E21" s="1641">
        <v>8.6</v>
      </c>
      <c r="F21" s="1640">
        <v>1365</v>
      </c>
      <c r="G21" s="1641">
        <v>8.5</v>
      </c>
      <c r="H21" s="1640">
        <v>1388</v>
      </c>
      <c r="I21" s="1641">
        <v>8.6</v>
      </c>
      <c r="J21" s="1640">
        <v>1368</v>
      </c>
      <c r="K21" s="1641">
        <v>8.5</v>
      </c>
      <c r="L21" s="1640">
        <v>1436</v>
      </c>
      <c r="M21" s="1641">
        <v>8.9</v>
      </c>
      <c r="N21" s="1640">
        <v>1416</v>
      </c>
      <c r="O21" s="1641">
        <v>8.8</v>
      </c>
      <c r="P21" s="1640">
        <v>1404</v>
      </c>
      <c r="Q21" s="1641">
        <v>8.7</v>
      </c>
      <c r="R21" s="1640">
        <v>1384</v>
      </c>
      <c r="S21" s="1641">
        <v>8.6</v>
      </c>
      <c r="T21" s="1640">
        <v>1536</v>
      </c>
      <c r="U21" s="1641">
        <v>9.4</v>
      </c>
      <c r="V21" s="1640">
        <v>1516</v>
      </c>
      <c r="W21" s="1641">
        <v>9.3</v>
      </c>
      <c r="X21" s="1642" t="s">
        <v>777</v>
      </c>
      <c r="Y21" s="1642" t="s">
        <v>778</v>
      </c>
      <c r="Z21" s="1642" t="s">
        <v>779</v>
      </c>
      <c r="AA21" s="1642" t="s">
        <v>780</v>
      </c>
      <c r="AB21" s="1561" t="s">
        <v>781</v>
      </c>
    </row>
    <row r="22" s="1616" customFormat="1" ht="46" customHeight="1" spans="1:28">
      <c r="A22" s="1637"/>
      <c r="B22" s="1638"/>
      <c r="C22" s="1643" t="s">
        <v>788</v>
      </c>
      <c r="D22" s="1640">
        <v>1385</v>
      </c>
      <c r="E22" s="1641">
        <v>8.6</v>
      </c>
      <c r="F22" s="1640">
        <v>1365</v>
      </c>
      <c r="G22" s="1641">
        <v>8.5</v>
      </c>
      <c r="H22" s="1640">
        <v>1388</v>
      </c>
      <c r="I22" s="1641">
        <v>8.6</v>
      </c>
      <c r="J22" s="1640">
        <v>1368</v>
      </c>
      <c r="K22" s="1641">
        <v>8.5</v>
      </c>
      <c r="L22" s="1640">
        <v>1436</v>
      </c>
      <c r="M22" s="1641">
        <v>8.9</v>
      </c>
      <c r="N22" s="1640">
        <v>1416</v>
      </c>
      <c r="O22" s="1641">
        <v>8.8</v>
      </c>
      <c r="P22" s="1640">
        <v>1404</v>
      </c>
      <c r="Q22" s="1641">
        <v>8.7</v>
      </c>
      <c r="R22" s="1640">
        <v>1384</v>
      </c>
      <c r="S22" s="1641">
        <v>8.6</v>
      </c>
      <c r="T22" s="1640">
        <v>1536</v>
      </c>
      <c r="U22" s="1641">
        <v>9.4</v>
      </c>
      <c r="V22" s="1640">
        <v>1516</v>
      </c>
      <c r="W22" s="1641">
        <v>9.3</v>
      </c>
      <c r="X22" s="1642" t="s">
        <v>777</v>
      </c>
      <c r="Y22" s="1642" t="s">
        <v>778</v>
      </c>
      <c r="Z22" s="1642" t="s">
        <v>779</v>
      </c>
      <c r="AA22" s="1642" t="s">
        <v>780</v>
      </c>
      <c r="AB22" s="1561" t="s">
        <v>781</v>
      </c>
    </row>
    <row r="23" s="1616" customFormat="1" ht="46" customHeight="1" spans="1:28">
      <c r="A23" s="1637"/>
      <c r="B23" s="1638"/>
      <c r="C23" s="1643" t="s">
        <v>789</v>
      </c>
      <c r="D23" s="1640">
        <v>1385</v>
      </c>
      <c r="E23" s="1641">
        <v>8.6</v>
      </c>
      <c r="F23" s="1640">
        <v>1365</v>
      </c>
      <c r="G23" s="1641">
        <v>8.5</v>
      </c>
      <c r="H23" s="1640">
        <v>1388</v>
      </c>
      <c r="I23" s="1641">
        <v>8.6</v>
      </c>
      <c r="J23" s="1640">
        <v>1368</v>
      </c>
      <c r="K23" s="1641">
        <v>8.5</v>
      </c>
      <c r="L23" s="1640">
        <v>1436</v>
      </c>
      <c r="M23" s="1641">
        <v>8.9</v>
      </c>
      <c r="N23" s="1640">
        <v>1416</v>
      </c>
      <c r="O23" s="1641">
        <v>8.8</v>
      </c>
      <c r="P23" s="1640">
        <v>1404</v>
      </c>
      <c r="Q23" s="1641">
        <v>8.7</v>
      </c>
      <c r="R23" s="1640">
        <v>1384</v>
      </c>
      <c r="S23" s="1641">
        <v>8.6</v>
      </c>
      <c r="T23" s="1640">
        <v>1536</v>
      </c>
      <c r="U23" s="1641">
        <v>9.4</v>
      </c>
      <c r="V23" s="1640">
        <v>1516</v>
      </c>
      <c r="W23" s="1641">
        <v>9.3</v>
      </c>
      <c r="X23" s="1642" t="s">
        <v>777</v>
      </c>
      <c r="Y23" s="1642" t="s">
        <v>778</v>
      </c>
      <c r="Z23" s="1642" t="s">
        <v>779</v>
      </c>
      <c r="AA23" s="1642" t="s">
        <v>780</v>
      </c>
      <c r="AB23" s="1561" t="s">
        <v>781</v>
      </c>
    </row>
    <row r="24" s="1616" customFormat="1" ht="46" customHeight="1" spans="1:28">
      <c r="A24" s="1637"/>
      <c r="B24" s="1638"/>
      <c r="C24" s="1643" t="s">
        <v>790</v>
      </c>
      <c r="D24" s="1640">
        <v>1385</v>
      </c>
      <c r="E24" s="1641">
        <v>8.6</v>
      </c>
      <c r="F24" s="1640">
        <v>1365</v>
      </c>
      <c r="G24" s="1641">
        <v>8.5</v>
      </c>
      <c r="H24" s="1640">
        <v>1388</v>
      </c>
      <c r="I24" s="1641">
        <v>8.6</v>
      </c>
      <c r="J24" s="1640">
        <v>1368</v>
      </c>
      <c r="K24" s="1641">
        <v>8.5</v>
      </c>
      <c r="L24" s="1640">
        <v>1436</v>
      </c>
      <c r="M24" s="1641">
        <v>8.9</v>
      </c>
      <c r="N24" s="1640">
        <v>1416</v>
      </c>
      <c r="O24" s="1641">
        <v>8.8</v>
      </c>
      <c r="P24" s="1640">
        <v>1404</v>
      </c>
      <c r="Q24" s="1641">
        <v>8.7</v>
      </c>
      <c r="R24" s="1640">
        <v>1384</v>
      </c>
      <c r="S24" s="1641">
        <v>8.6</v>
      </c>
      <c r="T24" s="1640">
        <v>1536</v>
      </c>
      <c r="U24" s="1641">
        <v>9.4</v>
      </c>
      <c r="V24" s="1640">
        <v>1516</v>
      </c>
      <c r="W24" s="1641">
        <v>9.3</v>
      </c>
      <c r="X24" s="1642" t="s">
        <v>777</v>
      </c>
      <c r="Y24" s="1642" t="s">
        <v>778</v>
      </c>
      <c r="Z24" s="1642" t="s">
        <v>779</v>
      </c>
      <c r="AA24" s="1642" t="s">
        <v>780</v>
      </c>
      <c r="AB24" s="1561" t="s">
        <v>781</v>
      </c>
    </row>
    <row r="25" s="1616" customFormat="1" ht="46" customHeight="1" spans="1:28">
      <c r="A25" s="1637"/>
      <c r="B25" s="1638"/>
      <c r="C25" s="1643" t="s">
        <v>791</v>
      </c>
      <c r="D25" s="1640">
        <v>1385</v>
      </c>
      <c r="E25" s="1641">
        <v>8.6</v>
      </c>
      <c r="F25" s="1640">
        <v>1365</v>
      </c>
      <c r="G25" s="1641">
        <v>8.5</v>
      </c>
      <c r="H25" s="1640">
        <v>1388</v>
      </c>
      <c r="I25" s="1641">
        <v>8.6</v>
      </c>
      <c r="J25" s="1640">
        <v>1368</v>
      </c>
      <c r="K25" s="1641">
        <v>8.5</v>
      </c>
      <c r="L25" s="1640">
        <v>1436</v>
      </c>
      <c r="M25" s="1641">
        <v>8.9</v>
      </c>
      <c r="N25" s="1640">
        <v>1416</v>
      </c>
      <c r="O25" s="1641">
        <v>8.8</v>
      </c>
      <c r="P25" s="1640">
        <v>1404</v>
      </c>
      <c r="Q25" s="1641">
        <v>8.7</v>
      </c>
      <c r="R25" s="1640">
        <v>1384</v>
      </c>
      <c r="S25" s="1641">
        <v>8.6</v>
      </c>
      <c r="T25" s="1640">
        <v>1536</v>
      </c>
      <c r="U25" s="1641">
        <v>9.4</v>
      </c>
      <c r="V25" s="1640">
        <v>1516</v>
      </c>
      <c r="W25" s="1641">
        <v>9.3</v>
      </c>
      <c r="X25" s="1642" t="s">
        <v>777</v>
      </c>
      <c r="Y25" s="1642" t="s">
        <v>778</v>
      </c>
      <c r="Z25" s="1642" t="s">
        <v>779</v>
      </c>
      <c r="AA25" s="1642" t="s">
        <v>780</v>
      </c>
      <c r="AB25" s="1561" t="s">
        <v>781</v>
      </c>
    </row>
    <row r="26" s="1616" customFormat="1" ht="46" customHeight="1" spans="1:28">
      <c r="A26" s="1637"/>
      <c r="B26" s="1638"/>
      <c r="C26" s="1643" t="s">
        <v>598</v>
      </c>
      <c r="D26" s="1640">
        <v>1385</v>
      </c>
      <c r="E26" s="1641">
        <v>8.6</v>
      </c>
      <c r="F26" s="1640">
        <v>1365</v>
      </c>
      <c r="G26" s="1641">
        <v>8.5</v>
      </c>
      <c r="H26" s="1640">
        <v>1388</v>
      </c>
      <c r="I26" s="1641">
        <v>8.6</v>
      </c>
      <c r="J26" s="1640">
        <v>1368</v>
      </c>
      <c r="K26" s="1641">
        <v>8.5</v>
      </c>
      <c r="L26" s="1640">
        <v>1436</v>
      </c>
      <c r="M26" s="1641">
        <v>8.9</v>
      </c>
      <c r="N26" s="1640">
        <v>1416</v>
      </c>
      <c r="O26" s="1641">
        <v>8.8</v>
      </c>
      <c r="P26" s="1640">
        <v>1404</v>
      </c>
      <c r="Q26" s="1641">
        <v>8.7</v>
      </c>
      <c r="R26" s="1640">
        <v>1384</v>
      </c>
      <c r="S26" s="1641">
        <v>8.6</v>
      </c>
      <c r="T26" s="1640">
        <v>1536</v>
      </c>
      <c r="U26" s="1641">
        <v>9.4</v>
      </c>
      <c r="V26" s="1640">
        <v>1516</v>
      </c>
      <c r="W26" s="1641">
        <v>9.3</v>
      </c>
      <c r="X26" s="1642" t="s">
        <v>777</v>
      </c>
      <c r="Y26" s="1642" t="s">
        <v>778</v>
      </c>
      <c r="Z26" s="1642" t="s">
        <v>779</v>
      </c>
      <c r="AA26" s="1642" t="s">
        <v>780</v>
      </c>
      <c r="AB26" s="1561" t="s">
        <v>781</v>
      </c>
    </row>
    <row r="27" s="1616" customFormat="1" ht="46" customHeight="1" spans="1:28">
      <c r="A27" s="1637"/>
      <c r="B27" s="1638"/>
      <c r="C27" s="1643" t="s">
        <v>608</v>
      </c>
      <c r="D27" s="1640">
        <v>1453</v>
      </c>
      <c r="E27" s="1641">
        <v>8.9</v>
      </c>
      <c r="F27" s="1640">
        <v>1433</v>
      </c>
      <c r="G27" s="1641">
        <v>8.8</v>
      </c>
      <c r="H27" s="1640">
        <v>1456</v>
      </c>
      <c r="I27" s="1641">
        <v>8.9</v>
      </c>
      <c r="J27" s="1640">
        <v>1436</v>
      </c>
      <c r="K27" s="1641">
        <v>8.8</v>
      </c>
      <c r="L27" s="1640">
        <v>1504</v>
      </c>
      <c r="M27" s="1641">
        <v>9.2</v>
      </c>
      <c r="N27" s="1640">
        <v>1484</v>
      </c>
      <c r="O27" s="1641">
        <v>9.1</v>
      </c>
      <c r="P27" s="1640">
        <v>1472</v>
      </c>
      <c r="Q27" s="1641">
        <v>9</v>
      </c>
      <c r="R27" s="1640">
        <v>1452</v>
      </c>
      <c r="S27" s="1641">
        <v>8.9</v>
      </c>
      <c r="T27" s="1640">
        <v>1604</v>
      </c>
      <c r="U27" s="1641">
        <v>9.7</v>
      </c>
      <c r="V27" s="1640">
        <v>1584</v>
      </c>
      <c r="W27" s="1641">
        <v>9.6</v>
      </c>
      <c r="X27" s="1642" t="s">
        <v>777</v>
      </c>
      <c r="Y27" s="1642" t="s">
        <v>778</v>
      </c>
      <c r="Z27" s="1642" t="s">
        <v>779</v>
      </c>
      <c r="AA27" s="1642" t="s">
        <v>780</v>
      </c>
      <c r="AB27" s="1561" t="s">
        <v>781</v>
      </c>
    </row>
    <row r="28" s="1616" customFormat="1" ht="46" customHeight="1" spans="1:28">
      <c r="A28" s="1637"/>
      <c r="B28" s="1638"/>
      <c r="C28" s="1643" t="s">
        <v>607</v>
      </c>
      <c r="D28" s="1640">
        <v>1385</v>
      </c>
      <c r="E28" s="1641">
        <v>8.6</v>
      </c>
      <c r="F28" s="1640">
        <v>1365</v>
      </c>
      <c r="G28" s="1641">
        <v>8.5</v>
      </c>
      <c r="H28" s="1640">
        <v>1388</v>
      </c>
      <c r="I28" s="1641">
        <v>8.6</v>
      </c>
      <c r="J28" s="1640">
        <v>1368</v>
      </c>
      <c r="K28" s="1641">
        <v>8.5</v>
      </c>
      <c r="L28" s="1640">
        <v>1436</v>
      </c>
      <c r="M28" s="1641">
        <v>8.9</v>
      </c>
      <c r="N28" s="1640">
        <v>1416</v>
      </c>
      <c r="O28" s="1641">
        <v>8.8</v>
      </c>
      <c r="P28" s="1640">
        <v>1404</v>
      </c>
      <c r="Q28" s="1641">
        <v>8.7</v>
      </c>
      <c r="R28" s="1640">
        <v>1384</v>
      </c>
      <c r="S28" s="1641">
        <v>8.6</v>
      </c>
      <c r="T28" s="1640">
        <v>1536</v>
      </c>
      <c r="U28" s="1641">
        <v>9.4</v>
      </c>
      <c r="V28" s="1640">
        <v>1516</v>
      </c>
      <c r="W28" s="1641">
        <v>9.3</v>
      </c>
      <c r="X28" s="1642" t="s">
        <v>777</v>
      </c>
      <c r="Y28" s="1642" t="s">
        <v>778</v>
      </c>
      <c r="Z28" s="1642" t="s">
        <v>779</v>
      </c>
      <c r="AA28" s="1642" t="s">
        <v>780</v>
      </c>
      <c r="AB28" s="1561" t="s">
        <v>781</v>
      </c>
    </row>
    <row r="29" s="1616" customFormat="1" ht="46" customHeight="1" spans="1:28">
      <c r="A29" s="1637"/>
      <c r="B29" s="1638"/>
      <c r="C29" s="1643" t="s">
        <v>792</v>
      </c>
      <c r="D29" s="1640">
        <v>1402</v>
      </c>
      <c r="E29" s="1641">
        <v>8.7</v>
      </c>
      <c r="F29" s="1640">
        <v>1382</v>
      </c>
      <c r="G29" s="1641">
        <v>8.6</v>
      </c>
      <c r="H29" s="1640">
        <v>1405</v>
      </c>
      <c r="I29" s="1641">
        <v>8.7</v>
      </c>
      <c r="J29" s="1640">
        <v>1385</v>
      </c>
      <c r="K29" s="1641">
        <v>8.6</v>
      </c>
      <c r="L29" s="1640">
        <v>1453</v>
      </c>
      <c r="M29" s="1641">
        <v>9</v>
      </c>
      <c r="N29" s="1640">
        <v>1433</v>
      </c>
      <c r="O29" s="1641">
        <v>8.9</v>
      </c>
      <c r="P29" s="1640">
        <v>1421</v>
      </c>
      <c r="Q29" s="1641">
        <v>8.8</v>
      </c>
      <c r="R29" s="1640">
        <v>1401</v>
      </c>
      <c r="S29" s="1641">
        <v>8.7</v>
      </c>
      <c r="T29" s="1640">
        <v>1553</v>
      </c>
      <c r="U29" s="1641">
        <v>9.5</v>
      </c>
      <c r="V29" s="1640">
        <v>1533</v>
      </c>
      <c r="W29" s="1641">
        <v>9.4</v>
      </c>
      <c r="X29" s="1642" t="s">
        <v>777</v>
      </c>
      <c r="Y29" s="1642" t="s">
        <v>778</v>
      </c>
      <c r="Z29" s="1642" t="s">
        <v>779</v>
      </c>
      <c r="AA29" s="1642" t="s">
        <v>780</v>
      </c>
      <c r="AB29" s="1561" t="s">
        <v>781</v>
      </c>
    </row>
    <row r="30" s="1616" customFormat="1" ht="46" customHeight="1" spans="1:28">
      <c r="A30" s="1637"/>
      <c r="B30" s="1638"/>
      <c r="C30" s="1643" t="s">
        <v>793</v>
      </c>
      <c r="D30" s="1640">
        <v>1402</v>
      </c>
      <c r="E30" s="1641">
        <v>8.7</v>
      </c>
      <c r="F30" s="1640">
        <v>1382</v>
      </c>
      <c r="G30" s="1641">
        <v>8.6</v>
      </c>
      <c r="H30" s="1640">
        <v>1405</v>
      </c>
      <c r="I30" s="1641">
        <v>8.7</v>
      </c>
      <c r="J30" s="1640">
        <v>1385</v>
      </c>
      <c r="K30" s="1641">
        <v>8.6</v>
      </c>
      <c r="L30" s="1640">
        <v>1453</v>
      </c>
      <c r="M30" s="1641">
        <v>9</v>
      </c>
      <c r="N30" s="1640">
        <v>1433</v>
      </c>
      <c r="O30" s="1641">
        <v>8.9</v>
      </c>
      <c r="P30" s="1640">
        <v>1421</v>
      </c>
      <c r="Q30" s="1641">
        <v>8.8</v>
      </c>
      <c r="R30" s="1640">
        <v>1401</v>
      </c>
      <c r="S30" s="1641">
        <v>8.7</v>
      </c>
      <c r="T30" s="1640">
        <v>1553</v>
      </c>
      <c r="U30" s="1641">
        <v>9.5</v>
      </c>
      <c r="V30" s="1640">
        <v>1533</v>
      </c>
      <c r="W30" s="1641">
        <v>9.4</v>
      </c>
      <c r="X30" s="1642" t="s">
        <v>777</v>
      </c>
      <c r="Y30" s="1642" t="s">
        <v>778</v>
      </c>
      <c r="Z30" s="1642" t="s">
        <v>779</v>
      </c>
      <c r="AA30" s="1642" t="s">
        <v>780</v>
      </c>
      <c r="AB30" s="1561" t="s">
        <v>781</v>
      </c>
    </row>
    <row r="31" s="1616" customFormat="1" ht="46" customHeight="1" spans="1:28">
      <c r="A31" s="1637"/>
      <c r="B31" s="1638"/>
      <c r="C31" s="1643" t="s">
        <v>794</v>
      </c>
      <c r="D31" s="1640">
        <v>1402</v>
      </c>
      <c r="E31" s="1641">
        <v>8.7</v>
      </c>
      <c r="F31" s="1640">
        <v>1382</v>
      </c>
      <c r="G31" s="1641">
        <v>8.6</v>
      </c>
      <c r="H31" s="1640">
        <v>1405</v>
      </c>
      <c r="I31" s="1641">
        <v>8.7</v>
      </c>
      <c r="J31" s="1640">
        <v>1385</v>
      </c>
      <c r="K31" s="1641">
        <v>8.6</v>
      </c>
      <c r="L31" s="1640">
        <v>1453</v>
      </c>
      <c r="M31" s="1641">
        <v>9</v>
      </c>
      <c r="N31" s="1640">
        <v>1433</v>
      </c>
      <c r="O31" s="1641">
        <v>8.9</v>
      </c>
      <c r="P31" s="1640">
        <v>1421</v>
      </c>
      <c r="Q31" s="1641">
        <v>8.8</v>
      </c>
      <c r="R31" s="1640">
        <v>1401</v>
      </c>
      <c r="S31" s="1641">
        <v>8.7</v>
      </c>
      <c r="T31" s="1640">
        <v>1553</v>
      </c>
      <c r="U31" s="1641">
        <v>9.5</v>
      </c>
      <c r="V31" s="1640">
        <v>1533</v>
      </c>
      <c r="W31" s="1641">
        <v>9.4</v>
      </c>
      <c r="X31" s="1642" t="s">
        <v>777</v>
      </c>
      <c r="Y31" s="1642" t="s">
        <v>778</v>
      </c>
      <c r="Z31" s="1642" t="s">
        <v>779</v>
      </c>
      <c r="AA31" s="1642" t="s">
        <v>780</v>
      </c>
      <c r="AB31" s="1561" t="s">
        <v>781</v>
      </c>
    </row>
    <row r="32" s="1616" customFormat="1" ht="46" customHeight="1" spans="1:28">
      <c r="A32" s="1637"/>
      <c r="B32" s="1638"/>
      <c r="C32" s="1643" t="s">
        <v>795</v>
      </c>
      <c r="D32" s="1640">
        <v>1436</v>
      </c>
      <c r="E32" s="1641">
        <v>8.8</v>
      </c>
      <c r="F32" s="1640">
        <v>1416</v>
      </c>
      <c r="G32" s="1641">
        <v>8.7</v>
      </c>
      <c r="H32" s="1640">
        <v>1439</v>
      </c>
      <c r="I32" s="1641">
        <v>8.8</v>
      </c>
      <c r="J32" s="1640">
        <v>1419</v>
      </c>
      <c r="K32" s="1641">
        <v>8.7</v>
      </c>
      <c r="L32" s="1640">
        <v>1487</v>
      </c>
      <c r="M32" s="1641">
        <v>9.1</v>
      </c>
      <c r="N32" s="1640">
        <v>1467</v>
      </c>
      <c r="O32" s="1641">
        <v>9</v>
      </c>
      <c r="P32" s="1640">
        <v>1455</v>
      </c>
      <c r="Q32" s="1641">
        <v>8.9</v>
      </c>
      <c r="R32" s="1640">
        <v>1435</v>
      </c>
      <c r="S32" s="1641">
        <v>8.8</v>
      </c>
      <c r="T32" s="1640">
        <v>1587</v>
      </c>
      <c r="U32" s="1641">
        <v>9.6</v>
      </c>
      <c r="V32" s="1640">
        <v>1567</v>
      </c>
      <c r="W32" s="1641">
        <v>9.5</v>
      </c>
      <c r="X32" s="1642" t="s">
        <v>777</v>
      </c>
      <c r="Y32" s="1642" t="s">
        <v>778</v>
      </c>
      <c r="Z32" s="1642" t="s">
        <v>779</v>
      </c>
      <c r="AA32" s="1642" t="s">
        <v>780</v>
      </c>
      <c r="AB32" s="1561" t="s">
        <v>781</v>
      </c>
    </row>
    <row r="33" s="1616" customFormat="1" ht="46" customHeight="1" spans="1:28">
      <c r="A33" s="1637"/>
      <c r="B33" s="1638"/>
      <c r="C33" s="1643" t="s">
        <v>796</v>
      </c>
      <c r="D33" s="1640">
        <v>1436</v>
      </c>
      <c r="E33" s="1641">
        <v>8.8</v>
      </c>
      <c r="F33" s="1640">
        <v>1416</v>
      </c>
      <c r="G33" s="1641">
        <v>8.7</v>
      </c>
      <c r="H33" s="1640">
        <v>1439</v>
      </c>
      <c r="I33" s="1641">
        <v>8.8</v>
      </c>
      <c r="J33" s="1640">
        <v>1419</v>
      </c>
      <c r="K33" s="1641">
        <v>8.7</v>
      </c>
      <c r="L33" s="1640">
        <v>1487</v>
      </c>
      <c r="M33" s="1641">
        <v>9.1</v>
      </c>
      <c r="N33" s="1640">
        <v>1467</v>
      </c>
      <c r="O33" s="1641">
        <v>9</v>
      </c>
      <c r="P33" s="1640">
        <v>1455</v>
      </c>
      <c r="Q33" s="1641">
        <v>8.9</v>
      </c>
      <c r="R33" s="1640">
        <v>1435</v>
      </c>
      <c r="S33" s="1641">
        <v>8.8</v>
      </c>
      <c r="T33" s="1640">
        <v>1587</v>
      </c>
      <c r="U33" s="1641">
        <v>9.6</v>
      </c>
      <c r="V33" s="1640">
        <v>1567</v>
      </c>
      <c r="W33" s="1641">
        <v>9.5</v>
      </c>
      <c r="X33" s="1642" t="s">
        <v>777</v>
      </c>
      <c r="Y33" s="1642" t="s">
        <v>778</v>
      </c>
      <c r="Z33" s="1642" t="s">
        <v>779</v>
      </c>
      <c r="AA33" s="1642" t="s">
        <v>780</v>
      </c>
      <c r="AB33" s="1561" t="s">
        <v>781</v>
      </c>
    </row>
    <row r="34" s="1616" customFormat="1" ht="46" customHeight="1" spans="1:28">
      <c r="A34" s="1637"/>
      <c r="B34" s="1638"/>
      <c r="C34" s="1643" t="s">
        <v>797</v>
      </c>
      <c r="D34" s="1640">
        <v>1436</v>
      </c>
      <c r="E34" s="1641">
        <v>8.8</v>
      </c>
      <c r="F34" s="1640">
        <v>1416</v>
      </c>
      <c r="G34" s="1641">
        <v>8.7</v>
      </c>
      <c r="H34" s="1640">
        <v>1439</v>
      </c>
      <c r="I34" s="1641">
        <v>8.8</v>
      </c>
      <c r="J34" s="1640">
        <v>1419</v>
      </c>
      <c r="K34" s="1641">
        <v>8.7</v>
      </c>
      <c r="L34" s="1640">
        <v>1487</v>
      </c>
      <c r="M34" s="1641">
        <v>9.1</v>
      </c>
      <c r="N34" s="1640">
        <v>1467</v>
      </c>
      <c r="O34" s="1641">
        <v>9</v>
      </c>
      <c r="P34" s="1640">
        <v>1455</v>
      </c>
      <c r="Q34" s="1641">
        <v>8.9</v>
      </c>
      <c r="R34" s="1640">
        <v>1435</v>
      </c>
      <c r="S34" s="1641">
        <v>8.8</v>
      </c>
      <c r="T34" s="1640">
        <v>1587</v>
      </c>
      <c r="U34" s="1641">
        <v>9.6</v>
      </c>
      <c r="V34" s="1640">
        <v>1567</v>
      </c>
      <c r="W34" s="1641">
        <v>9.5</v>
      </c>
      <c r="X34" s="1642" t="s">
        <v>777</v>
      </c>
      <c r="Y34" s="1642" t="s">
        <v>778</v>
      </c>
      <c r="Z34" s="1642" t="s">
        <v>779</v>
      </c>
      <c r="AA34" s="1642" t="s">
        <v>780</v>
      </c>
      <c r="AB34" s="1561" t="s">
        <v>781</v>
      </c>
    </row>
    <row r="35" s="1616" customFormat="1" ht="46" customHeight="1" spans="1:28">
      <c r="A35" s="1637"/>
      <c r="B35" s="1638"/>
      <c r="C35" s="1643" t="s">
        <v>798</v>
      </c>
      <c r="D35" s="1640">
        <v>1436</v>
      </c>
      <c r="E35" s="1641">
        <v>8.8</v>
      </c>
      <c r="F35" s="1640">
        <v>1416</v>
      </c>
      <c r="G35" s="1641">
        <v>8.7</v>
      </c>
      <c r="H35" s="1640">
        <v>1439</v>
      </c>
      <c r="I35" s="1641">
        <v>8.8</v>
      </c>
      <c r="J35" s="1640">
        <v>1419</v>
      </c>
      <c r="K35" s="1641">
        <v>8.7</v>
      </c>
      <c r="L35" s="1640">
        <v>1487</v>
      </c>
      <c r="M35" s="1641">
        <v>9.1</v>
      </c>
      <c r="N35" s="1640">
        <v>1467</v>
      </c>
      <c r="O35" s="1641">
        <v>9</v>
      </c>
      <c r="P35" s="1640">
        <v>1455</v>
      </c>
      <c r="Q35" s="1641">
        <v>8.9</v>
      </c>
      <c r="R35" s="1640">
        <v>1435</v>
      </c>
      <c r="S35" s="1641">
        <v>8.8</v>
      </c>
      <c r="T35" s="1640">
        <v>1587</v>
      </c>
      <c r="U35" s="1641">
        <v>9.6</v>
      </c>
      <c r="V35" s="1640">
        <v>1567</v>
      </c>
      <c r="W35" s="1641">
        <v>9.5</v>
      </c>
      <c r="X35" s="1642" t="s">
        <v>777</v>
      </c>
      <c r="Y35" s="1642" t="s">
        <v>778</v>
      </c>
      <c r="Z35" s="1642" t="s">
        <v>779</v>
      </c>
      <c r="AA35" s="1642" t="s">
        <v>780</v>
      </c>
      <c r="AB35" s="1561" t="s">
        <v>781</v>
      </c>
    </row>
    <row r="36" s="1616" customFormat="1" ht="46" customHeight="1" spans="1:28">
      <c r="A36" s="1637"/>
      <c r="B36" s="1638"/>
      <c r="C36" s="1643" t="s">
        <v>799</v>
      </c>
      <c r="D36" s="1640">
        <v>1436</v>
      </c>
      <c r="E36" s="1641">
        <v>8.8</v>
      </c>
      <c r="F36" s="1640">
        <v>1416</v>
      </c>
      <c r="G36" s="1641">
        <v>8.7</v>
      </c>
      <c r="H36" s="1640">
        <v>1439</v>
      </c>
      <c r="I36" s="1641">
        <v>8.8</v>
      </c>
      <c r="J36" s="1640">
        <v>1419</v>
      </c>
      <c r="K36" s="1641">
        <v>8.7</v>
      </c>
      <c r="L36" s="1640">
        <v>1487</v>
      </c>
      <c r="M36" s="1641">
        <v>9.1</v>
      </c>
      <c r="N36" s="1640">
        <v>1467</v>
      </c>
      <c r="O36" s="1641">
        <v>9</v>
      </c>
      <c r="P36" s="1640">
        <v>1455</v>
      </c>
      <c r="Q36" s="1641">
        <v>8.9</v>
      </c>
      <c r="R36" s="1640">
        <v>1435</v>
      </c>
      <c r="S36" s="1641">
        <v>8.8</v>
      </c>
      <c r="T36" s="1640">
        <v>1587</v>
      </c>
      <c r="U36" s="1641">
        <v>9.6</v>
      </c>
      <c r="V36" s="1640">
        <v>1567</v>
      </c>
      <c r="W36" s="1641">
        <v>9.5</v>
      </c>
      <c r="X36" s="1642" t="s">
        <v>777</v>
      </c>
      <c r="Y36" s="1642" t="s">
        <v>778</v>
      </c>
      <c r="Z36" s="1642" t="s">
        <v>779</v>
      </c>
      <c r="AA36" s="1642" t="s">
        <v>780</v>
      </c>
      <c r="AB36" s="1561" t="s">
        <v>781</v>
      </c>
    </row>
    <row r="37" s="1616" customFormat="1" ht="46" customHeight="1" spans="1:28">
      <c r="A37" s="1637"/>
      <c r="B37" s="1638"/>
      <c r="C37" s="1643" t="s">
        <v>800</v>
      </c>
      <c r="D37" s="1640">
        <v>1436</v>
      </c>
      <c r="E37" s="1641">
        <v>8.8</v>
      </c>
      <c r="F37" s="1640">
        <v>1416</v>
      </c>
      <c r="G37" s="1641">
        <v>8.7</v>
      </c>
      <c r="H37" s="1640">
        <v>1439</v>
      </c>
      <c r="I37" s="1641">
        <v>8.8</v>
      </c>
      <c r="J37" s="1640">
        <v>1419</v>
      </c>
      <c r="K37" s="1641">
        <v>8.7</v>
      </c>
      <c r="L37" s="1640">
        <v>1487</v>
      </c>
      <c r="M37" s="1641">
        <v>9.1</v>
      </c>
      <c r="N37" s="1640">
        <v>1467</v>
      </c>
      <c r="O37" s="1641">
        <v>9</v>
      </c>
      <c r="P37" s="1640">
        <v>1455</v>
      </c>
      <c r="Q37" s="1641">
        <v>8.9</v>
      </c>
      <c r="R37" s="1640">
        <v>1435</v>
      </c>
      <c r="S37" s="1641">
        <v>8.8</v>
      </c>
      <c r="T37" s="1640">
        <v>1587</v>
      </c>
      <c r="U37" s="1641">
        <v>9.6</v>
      </c>
      <c r="V37" s="1640">
        <v>1567</v>
      </c>
      <c r="W37" s="1641">
        <v>9.5</v>
      </c>
      <c r="X37" s="1642" t="s">
        <v>777</v>
      </c>
      <c r="Y37" s="1642" t="s">
        <v>778</v>
      </c>
      <c r="Z37" s="1642" t="s">
        <v>779</v>
      </c>
      <c r="AA37" s="1642" t="s">
        <v>780</v>
      </c>
      <c r="AB37" s="1561" t="s">
        <v>781</v>
      </c>
    </row>
    <row r="38" s="1616" customFormat="1" ht="46" customHeight="1" spans="1:28">
      <c r="A38" s="1637"/>
      <c r="B38" s="1638"/>
      <c r="C38" s="1639" t="s">
        <v>801</v>
      </c>
      <c r="D38" s="1640">
        <v>1215</v>
      </c>
      <c r="E38" s="1641">
        <v>7.8</v>
      </c>
      <c r="F38" s="1640">
        <v>1195</v>
      </c>
      <c r="G38" s="1641">
        <v>7.7</v>
      </c>
      <c r="H38" s="1640">
        <v>1218</v>
      </c>
      <c r="I38" s="1641">
        <v>7.9</v>
      </c>
      <c r="J38" s="1640">
        <v>1198</v>
      </c>
      <c r="K38" s="1641">
        <v>7.8</v>
      </c>
      <c r="L38" s="1640">
        <v>1266</v>
      </c>
      <c r="M38" s="1641">
        <v>8.1</v>
      </c>
      <c r="N38" s="1640">
        <v>1246</v>
      </c>
      <c r="O38" s="1641">
        <v>8</v>
      </c>
      <c r="P38" s="1640">
        <v>1234</v>
      </c>
      <c r="Q38" s="1641">
        <v>7.9</v>
      </c>
      <c r="R38" s="1640">
        <v>1214</v>
      </c>
      <c r="S38" s="1641">
        <v>7.8</v>
      </c>
      <c r="T38" s="1640">
        <v>1366</v>
      </c>
      <c r="U38" s="1641">
        <v>8.6</v>
      </c>
      <c r="V38" s="1640">
        <v>1346</v>
      </c>
      <c r="W38" s="1641">
        <v>8.5</v>
      </c>
      <c r="X38" s="1642" t="s">
        <v>546</v>
      </c>
      <c r="Y38" s="1642" t="s">
        <v>547</v>
      </c>
      <c r="Z38" s="1642" t="s">
        <v>548</v>
      </c>
      <c r="AA38" s="1642" t="s">
        <v>549</v>
      </c>
      <c r="AB38" s="1561" t="s">
        <v>550</v>
      </c>
    </row>
    <row r="39" s="1616" customFormat="1" ht="46" customHeight="1" spans="1:28">
      <c r="A39" s="1637"/>
      <c r="B39" s="1638"/>
      <c r="C39" s="1639" t="s">
        <v>802</v>
      </c>
      <c r="D39" s="1640">
        <v>1215</v>
      </c>
      <c r="E39" s="1641">
        <v>7.8</v>
      </c>
      <c r="F39" s="1640">
        <v>1195</v>
      </c>
      <c r="G39" s="1641">
        <v>7.7</v>
      </c>
      <c r="H39" s="1640">
        <v>1218</v>
      </c>
      <c r="I39" s="1641">
        <v>7.9</v>
      </c>
      <c r="J39" s="1640">
        <v>1198</v>
      </c>
      <c r="K39" s="1641">
        <v>7.8</v>
      </c>
      <c r="L39" s="1640">
        <v>1266</v>
      </c>
      <c r="M39" s="1641">
        <v>8.1</v>
      </c>
      <c r="N39" s="1640">
        <v>1246</v>
      </c>
      <c r="O39" s="1641">
        <v>8</v>
      </c>
      <c r="P39" s="1640">
        <v>1234</v>
      </c>
      <c r="Q39" s="1641">
        <v>7.9</v>
      </c>
      <c r="R39" s="1640">
        <v>1214</v>
      </c>
      <c r="S39" s="1641">
        <v>7.8</v>
      </c>
      <c r="T39" s="1640">
        <v>1366</v>
      </c>
      <c r="U39" s="1641">
        <v>8.6</v>
      </c>
      <c r="V39" s="1640">
        <v>1346</v>
      </c>
      <c r="W39" s="1641">
        <v>8.5</v>
      </c>
      <c r="X39" s="1642" t="s">
        <v>546</v>
      </c>
      <c r="Y39" s="1642" t="s">
        <v>547</v>
      </c>
      <c r="Z39" s="1642" t="s">
        <v>548</v>
      </c>
      <c r="AA39" s="1642" t="s">
        <v>549</v>
      </c>
      <c r="AB39" s="1561" t="s">
        <v>550</v>
      </c>
    </row>
    <row r="40" s="1616" customFormat="1" ht="46" customHeight="1" spans="1:28">
      <c r="A40" s="1637"/>
      <c r="B40" s="1638"/>
      <c r="C40" s="1639" t="s">
        <v>803</v>
      </c>
      <c r="D40" s="1640">
        <v>1215</v>
      </c>
      <c r="E40" s="1641">
        <v>7.8</v>
      </c>
      <c r="F40" s="1640">
        <v>1195</v>
      </c>
      <c r="G40" s="1641">
        <v>7.7</v>
      </c>
      <c r="H40" s="1640">
        <v>1218</v>
      </c>
      <c r="I40" s="1641">
        <v>7.9</v>
      </c>
      <c r="J40" s="1640">
        <v>1198</v>
      </c>
      <c r="K40" s="1641">
        <v>7.8</v>
      </c>
      <c r="L40" s="1640">
        <v>1266</v>
      </c>
      <c r="M40" s="1641">
        <v>8.1</v>
      </c>
      <c r="N40" s="1640">
        <v>1246</v>
      </c>
      <c r="O40" s="1641">
        <v>8</v>
      </c>
      <c r="P40" s="1640">
        <v>1234</v>
      </c>
      <c r="Q40" s="1641">
        <v>7.9</v>
      </c>
      <c r="R40" s="1640">
        <v>1214</v>
      </c>
      <c r="S40" s="1641">
        <v>7.8</v>
      </c>
      <c r="T40" s="1640">
        <v>1366</v>
      </c>
      <c r="U40" s="1641">
        <v>8.6</v>
      </c>
      <c r="V40" s="1640">
        <v>1346</v>
      </c>
      <c r="W40" s="1641">
        <v>8.5</v>
      </c>
      <c r="X40" s="1642" t="s">
        <v>546</v>
      </c>
      <c r="Y40" s="1642" t="s">
        <v>547</v>
      </c>
      <c r="Z40" s="1642" t="s">
        <v>548</v>
      </c>
      <c r="AA40" s="1642" t="s">
        <v>549</v>
      </c>
      <c r="AB40" s="1561" t="s">
        <v>550</v>
      </c>
    </row>
    <row r="41" s="1616" customFormat="1" ht="46" customHeight="1" spans="1:28">
      <c r="A41" s="1637"/>
      <c r="B41" s="1638"/>
      <c r="C41" s="1639" t="s">
        <v>660</v>
      </c>
      <c r="D41" s="1640">
        <v>1167</v>
      </c>
      <c r="E41" s="1641">
        <v>7.6</v>
      </c>
      <c r="F41" s="1640">
        <v>1147</v>
      </c>
      <c r="G41" s="1641">
        <v>7.5</v>
      </c>
      <c r="H41" s="1640">
        <v>1170</v>
      </c>
      <c r="I41" s="1641">
        <v>7.6</v>
      </c>
      <c r="J41" s="1640">
        <v>1150</v>
      </c>
      <c r="K41" s="1641">
        <v>7.5</v>
      </c>
      <c r="L41" s="1640">
        <v>1218</v>
      </c>
      <c r="M41" s="1641">
        <v>7.9</v>
      </c>
      <c r="N41" s="1640">
        <v>1198</v>
      </c>
      <c r="O41" s="1641">
        <v>7.8</v>
      </c>
      <c r="P41" s="1640">
        <v>1186</v>
      </c>
      <c r="Q41" s="1641">
        <v>7.7</v>
      </c>
      <c r="R41" s="1640">
        <v>1166</v>
      </c>
      <c r="S41" s="1641">
        <v>7.6</v>
      </c>
      <c r="T41" s="1640">
        <v>1318</v>
      </c>
      <c r="U41" s="1641">
        <v>8.4</v>
      </c>
      <c r="V41" s="1640">
        <v>1298</v>
      </c>
      <c r="W41" s="1641">
        <v>8.3</v>
      </c>
      <c r="X41" s="1642" t="s">
        <v>546</v>
      </c>
      <c r="Y41" s="1642" t="s">
        <v>547</v>
      </c>
      <c r="Z41" s="1642" t="s">
        <v>548</v>
      </c>
      <c r="AA41" s="1642" t="s">
        <v>549</v>
      </c>
      <c r="AB41" s="1561" t="s">
        <v>550</v>
      </c>
    </row>
    <row r="42" s="1616" customFormat="1" ht="46" customHeight="1" spans="1:28">
      <c r="A42" s="1637"/>
      <c r="B42" s="1638"/>
      <c r="C42" s="1639" t="s">
        <v>804</v>
      </c>
      <c r="D42" s="1640">
        <v>1167</v>
      </c>
      <c r="E42" s="1641">
        <v>7.6</v>
      </c>
      <c r="F42" s="1640">
        <v>1147</v>
      </c>
      <c r="G42" s="1641">
        <v>7.5</v>
      </c>
      <c r="H42" s="1640">
        <v>1170</v>
      </c>
      <c r="I42" s="1641">
        <v>7.6</v>
      </c>
      <c r="J42" s="1640">
        <v>1150</v>
      </c>
      <c r="K42" s="1641">
        <v>7.5</v>
      </c>
      <c r="L42" s="1640">
        <v>1218</v>
      </c>
      <c r="M42" s="1641">
        <v>7.9</v>
      </c>
      <c r="N42" s="1640">
        <v>1198</v>
      </c>
      <c r="O42" s="1641">
        <v>7.8</v>
      </c>
      <c r="P42" s="1640">
        <v>1186</v>
      </c>
      <c r="Q42" s="1641">
        <v>7.7</v>
      </c>
      <c r="R42" s="1640">
        <v>1166</v>
      </c>
      <c r="S42" s="1641">
        <v>7.6</v>
      </c>
      <c r="T42" s="1640">
        <v>1318</v>
      </c>
      <c r="U42" s="1641">
        <v>8.4</v>
      </c>
      <c r="V42" s="1640">
        <v>1298</v>
      </c>
      <c r="W42" s="1641">
        <v>8.3</v>
      </c>
      <c r="X42" s="1642" t="s">
        <v>546</v>
      </c>
      <c r="Y42" s="1642" t="s">
        <v>547</v>
      </c>
      <c r="Z42" s="1642" t="s">
        <v>548</v>
      </c>
      <c r="AA42" s="1642" t="s">
        <v>549</v>
      </c>
      <c r="AB42" s="1561" t="s">
        <v>550</v>
      </c>
    </row>
    <row r="43" s="1616" customFormat="1" ht="46" customHeight="1" spans="1:28">
      <c r="A43" s="1637"/>
      <c r="B43" s="1638"/>
      <c r="C43" s="1643" t="s">
        <v>675</v>
      </c>
      <c r="D43" s="1640">
        <v>1283</v>
      </c>
      <c r="E43" s="1641">
        <v>8.1</v>
      </c>
      <c r="F43" s="1640">
        <v>1263</v>
      </c>
      <c r="G43" s="1641">
        <v>8</v>
      </c>
      <c r="H43" s="1640">
        <v>1286</v>
      </c>
      <c r="I43" s="1641">
        <v>8.2</v>
      </c>
      <c r="J43" s="1640">
        <v>1266</v>
      </c>
      <c r="K43" s="1641">
        <v>8.1</v>
      </c>
      <c r="L43" s="1640">
        <v>1334</v>
      </c>
      <c r="M43" s="1641">
        <v>8.4</v>
      </c>
      <c r="N43" s="1640">
        <v>1314</v>
      </c>
      <c r="O43" s="1641">
        <v>8.3</v>
      </c>
      <c r="P43" s="1640">
        <v>1302</v>
      </c>
      <c r="Q43" s="1641">
        <v>8.2</v>
      </c>
      <c r="R43" s="1640">
        <v>1282</v>
      </c>
      <c r="S43" s="1641">
        <v>8.1</v>
      </c>
      <c r="T43" s="1640">
        <v>1434</v>
      </c>
      <c r="U43" s="1641">
        <v>8.9</v>
      </c>
      <c r="V43" s="1640">
        <v>1414</v>
      </c>
      <c r="W43" s="1641">
        <v>8.8</v>
      </c>
      <c r="X43" s="1642" t="s">
        <v>546</v>
      </c>
      <c r="Y43" s="1642" t="s">
        <v>547</v>
      </c>
      <c r="Z43" s="1642" t="s">
        <v>548</v>
      </c>
      <c r="AA43" s="1642" t="s">
        <v>549</v>
      </c>
      <c r="AB43" s="1561" t="s">
        <v>550</v>
      </c>
    </row>
    <row r="44" s="1616" customFormat="1" ht="46" customHeight="1" spans="1:28">
      <c r="A44" s="1637"/>
      <c r="B44" s="1638"/>
      <c r="C44" s="1643" t="s">
        <v>557</v>
      </c>
      <c r="D44" s="1640">
        <v>1167</v>
      </c>
      <c r="E44" s="1641">
        <v>7.6</v>
      </c>
      <c r="F44" s="1640">
        <v>1147</v>
      </c>
      <c r="G44" s="1641">
        <v>7.5</v>
      </c>
      <c r="H44" s="1640">
        <v>1170</v>
      </c>
      <c r="I44" s="1641">
        <v>7.6</v>
      </c>
      <c r="J44" s="1640">
        <v>1150</v>
      </c>
      <c r="K44" s="1641">
        <v>7.5</v>
      </c>
      <c r="L44" s="1640">
        <v>1218</v>
      </c>
      <c r="M44" s="1641">
        <v>7.9</v>
      </c>
      <c r="N44" s="1640">
        <v>1198</v>
      </c>
      <c r="O44" s="1641">
        <v>7.8</v>
      </c>
      <c r="P44" s="1640">
        <v>1186</v>
      </c>
      <c r="Q44" s="1641">
        <v>7.7</v>
      </c>
      <c r="R44" s="1640">
        <v>1166</v>
      </c>
      <c r="S44" s="1641">
        <v>7.6</v>
      </c>
      <c r="T44" s="1640">
        <v>1318</v>
      </c>
      <c r="U44" s="1641">
        <v>8.4</v>
      </c>
      <c r="V44" s="1640">
        <v>1298</v>
      </c>
      <c r="W44" s="1641">
        <v>8.3</v>
      </c>
      <c r="X44" s="1642" t="s">
        <v>546</v>
      </c>
      <c r="Y44" s="1642" t="s">
        <v>547</v>
      </c>
      <c r="Z44" s="1642" t="s">
        <v>548</v>
      </c>
      <c r="AA44" s="1642" t="s">
        <v>549</v>
      </c>
      <c r="AB44" s="1561" t="s">
        <v>550</v>
      </c>
    </row>
    <row r="45" s="1616" customFormat="1" ht="46" customHeight="1" spans="1:28">
      <c r="A45" s="1637"/>
      <c r="B45" s="1638"/>
      <c r="C45" s="1643" t="s">
        <v>562</v>
      </c>
      <c r="D45" s="1640">
        <v>1130</v>
      </c>
      <c r="E45" s="1641">
        <v>7.5</v>
      </c>
      <c r="F45" s="1640">
        <v>1110</v>
      </c>
      <c r="G45" s="1641">
        <v>7.4</v>
      </c>
      <c r="H45" s="1640">
        <v>1133</v>
      </c>
      <c r="I45" s="1641">
        <v>7.5</v>
      </c>
      <c r="J45" s="1640">
        <v>1113</v>
      </c>
      <c r="K45" s="1641">
        <v>7.4</v>
      </c>
      <c r="L45" s="1640">
        <v>1181</v>
      </c>
      <c r="M45" s="1641">
        <v>7.7</v>
      </c>
      <c r="N45" s="1640">
        <v>1161</v>
      </c>
      <c r="O45" s="1641">
        <v>7.6</v>
      </c>
      <c r="P45" s="1640">
        <v>1149</v>
      </c>
      <c r="Q45" s="1641">
        <v>7.6</v>
      </c>
      <c r="R45" s="1640">
        <v>1129</v>
      </c>
      <c r="S45" s="1641">
        <v>7.5</v>
      </c>
      <c r="T45" s="1640">
        <v>1281</v>
      </c>
      <c r="U45" s="1641">
        <v>8.2</v>
      </c>
      <c r="V45" s="1640">
        <v>1261</v>
      </c>
      <c r="W45" s="1641">
        <v>8.1</v>
      </c>
      <c r="X45" s="1642" t="s">
        <v>546</v>
      </c>
      <c r="Y45" s="1642" t="s">
        <v>547</v>
      </c>
      <c r="Z45" s="1642" t="s">
        <v>548</v>
      </c>
      <c r="AA45" s="1642" t="s">
        <v>549</v>
      </c>
      <c r="AB45" s="1561" t="s">
        <v>550</v>
      </c>
    </row>
    <row r="46" s="1616" customFormat="1" ht="46" customHeight="1" spans="1:28">
      <c r="A46" s="1637"/>
      <c r="B46" s="1638"/>
      <c r="C46" s="1643" t="s">
        <v>560</v>
      </c>
      <c r="D46" s="1640">
        <v>1130</v>
      </c>
      <c r="E46" s="1641">
        <v>7.5</v>
      </c>
      <c r="F46" s="1640">
        <v>1110</v>
      </c>
      <c r="G46" s="1641">
        <v>7.4</v>
      </c>
      <c r="H46" s="1640">
        <v>1133</v>
      </c>
      <c r="I46" s="1641">
        <v>7.5</v>
      </c>
      <c r="J46" s="1640">
        <v>1113</v>
      </c>
      <c r="K46" s="1641">
        <v>7.4</v>
      </c>
      <c r="L46" s="1640">
        <v>1181</v>
      </c>
      <c r="M46" s="1641">
        <v>7.7</v>
      </c>
      <c r="N46" s="1640">
        <v>1161</v>
      </c>
      <c r="O46" s="1641">
        <v>7.6</v>
      </c>
      <c r="P46" s="1640">
        <v>1149</v>
      </c>
      <c r="Q46" s="1641">
        <v>7.6</v>
      </c>
      <c r="R46" s="1640">
        <v>1129</v>
      </c>
      <c r="S46" s="1641">
        <v>7.5</v>
      </c>
      <c r="T46" s="1640">
        <v>1281</v>
      </c>
      <c r="U46" s="1641">
        <v>8.2</v>
      </c>
      <c r="V46" s="1640">
        <v>1261</v>
      </c>
      <c r="W46" s="1641">
        <v>8.1</v>
      </c>
      <c r="X46" s="1642" t="s">
        <v>546</v>
      </c>
      <c r="Y46" s="1642" t="s">
        <v>547</v>
      </c>
      <c r="Z46" s="1642" t="s">
        <v>548</v>
      </c>
      <c r="AA46" s="1642" t="s">
        <v>549</v>
      </c>
      <c r="AB46" s="1561" t="s">
        <v>550</v>
      </c>
    </row>
    <row r="47" s="1616" customFormat="1" ht="46" customHeight="1" spans="1:28">
      <c r="A47" s="1637"/>
      <c r="B47" s="1638"/>
      <c r="C47" s="1643" t="s">
        <v>559</v>
      </c>
      <c r="D47" s="1640">
        <v>1164</v>
      </c>
      <c r="E47" s="1641">
        <v>7.6</v>
      </c>
      <c r="F47" s="1640">
        <v>1144</v>
      </c>
      <c r="G47" s="1641">
        <v>7.5</v>
      </c>
      <c r="H47" s="1640">
        <v>1167</v>
      </c>
      <c r="I47" s="1641">
        <v>7.6</v>
      </c>
      <c r="J47" s="1640">
        <v>1147</v>
      </c>
      <c r="K47" s="1641">
        <v>7.5</v>
      </c>
      <c r="L47" s="1640">
        <v>1215</v>
      </c>
      <c r="M47" s="1641">
        <v>7.9</v>
      </c>
      <c r="N47" s="1640">
        <v>1195</v>
      </c>
      <c r="O47" s="1641">
        <v>7.8</v>
      </c>
      <c r="P47" s="1640">
        <v>1183</v>
      </c>
      <c r="Q47" s="1641">
        <v>7.7</v>
      </c>
      <c r="R47" s="1640">
        <v>1163</v>
      </c>
      <c r="S47" s="1641">
        <v>7.6</v>
      </c>
      <c r="T47" s="1640">
        <v>1315</v>
      </c>
      <c r="U47" s="1641">
        <v>8.4</v>
      </c>
      <c r="V47" s="1640">
        <v>1295</v>
      </c>
      <c r="W47" s="1641">
        <v>8.3</v>
      </c>
      <c r="X47" s="1642" t="s">
        <v>546</v>
      </c>
      <c r="Y47" s="1642" t="s">
        <v>547</v>
      </c>
      <c r="Z47" s="1642" t="s">
        <v>548</v>
      </c>
      <c r="AA47" s="1642" t="s">
        <v>549</v>
      </c>
      <c r="AB47" s="1561" t="s">
        <v>550</v>
      </c>
    </row>
    <row r="48" s="1616" customFormat="1" ht="46" customHeight="1" spans="1:28">
      <c r="A48" s="1637"/>
      <c r="B48" s="1638"/>
      <c r="C48" s="1643" t="s">
        <v>556</v>
      </c>
      <c r="D48" s="1640">
        <v>1167</v>
      </c>
      <c r="E48" s="1641">
        <v>7.6</v>
      </c>
      <c r="F48" s="1640">
        <v>1147</v>
      </c>
      <c r="G48" s="1641">
        <v>7.5</v>
      </c>
      <c r="H48" s="1640">
        <v>1170</v>
      </c>
      <c r="I48" s="1641">
        <v>7.6</v>
      </c>
      <c r="J48" s="1640">
        <v>1150</v>
      </c>
      <c r="K48" s="1641">
        <v>7.5</v>
      </c>
      <c r="L48" s="1640">
        <v>1218</v>
      </c>
      <c r="M48" s="1641">
        <v>7.9</v>
      </c>
      <c r="N48" s="1640">
        <v>1198</v>
      </c>
      <c r="O48" s="1641">
        <v>7.8</v>
      </c>
      <c r="P48" s="1640">
        <v>1186</v>
      </c>
      <c r="Q48" s="1641">
        <v>7.7</v>
      </c>
      <c r="R48" s="1640">
        <v>1166</v>
      </c>
      <c r="S48" s="1641">
        <v>7.6</v>
      </c>
      <c r="T48" s="1640">
        <v>1318</v>
      </c>
      <c r="U48" s="1641">
        <v>8.4</v>
      </c>
      <c r="V48" s="1640">
        <v>1298</v>
      </c>
      <c r="W48" s="1641">
        <v>8.3</v>
      </c>
      <c r="X48" s="1642" t="s">
        <v>546</v>
      </c>
      <c r="Y48" s="1642" t="s">
        <v>547</v>
      </c>
      <c r="Z48" s="1642" t="s">
        <v>548</v>
      </c>
      <c r="AA48" s="1642" t="s">
        <v>549</v>
      </c>
      <c r="AB48" s="1561" t="s">
        <v>550</v>
      </c>
    </row>
    <row r="49" s="1616" customFormat="1" ht="46" customHeight="1" spans="1:28">
      <c r="A49" s="1637"/>
      <c r="B49" s="1638"/>
      <c r="C49" s="1639" t="s">
        <v>805</v>
      </c>
      <c r="D49" s="1640">
        <v>1215</v>
      </c>
      <c r="E49" s="1641">
        <v>7.8</v>
      </c>
      <c r="F49" s="1640">
        <v>1195</v>
      </c>
      <c r="G49" s="1641">
        <v>7.7</v>
      </c>
      <c r="H49" s="1640">
        <v>1218</v>
      </c>
      <c r="I49" s="1641">
        <v>7.9</v>
      </c>
      <c r="J49" s="1640">
        <v>1198</v>
      </c>
      <c r="K49" s="1641">
        <v>7.8</v>
      </c>
      <c r="L49" s="1640">
        <v>1266</v>
      </c>
      <c r="M49" s="1641">
        <v>8.1</v>
      </c>
      <c r="N49" s="1640">
        <v>1246</v>
      </c>
      <c r="O49" s="1641">
        <v>8</v>
      </c>
      <c r="P49" s="1640">
        <v>1234</v>
      </c>
      <c r="Q49" s="1641">
        <v>7.9</v>
      </c>
      <c r="R49" s="1640">
        <v>1214</v>
      </c>
      <c r="S49" s="1641">
        <v>7.8</v>
      </c>
      <c r="T49" s="1640">
        <v>1366</v>
      </c>
      <c r="U49" s="1641">
        <v>8.6</v>
      </c>
      <c r="V49" s="1640">
        <v>1346</v>
      </c>
      <c r="W49" s="1641">
        <v>8.5</v>
      </c>
      <c r="X49" s="1642" t="s">
        <v>546</v>
      </c>
      <c r="Y49" s="1642" t="s">
        <v>547</v>
      </c>
      <c r="Z49" s="1642" t="s">
        <v>548</v>
      </c>
      <c r="AA49" s="1642" t="s">
        <v>549</v>
      </c>
      <c r="AB49" s="1561" t="s">
        <v>550</v>
      </c>
    </row>
    <row r="50" s="1616" customFormat="1" ht="46" customHeight="1" spans="1:28">
      <c r="A50" s="1637"/>
      <c r="B50" s="1638"/>
      <c r="C50" s="1639" t="s">
        <v>806</v>
      </c>
      <c r="D50" s="1640">
        <v>1232</v>
      </c>
      <c r="E50" s="1641">
        <v>7.9</v>
      </c>
      <c r="F50" s="1640">
        <v>1212</v>
      </c>
      <c r="G50" s="1641">
        <v>7.8</v>
      </c>
      <c r="H50" s="1640">
        <v>1235</v>
      </c>
      <c r="I50" s="1641">
        <v>7.9</v>
      </c>
      <c r="J50" s="1640">
        <v>1215</v>
      </c>
      <c r="K50" s="1641">
        <v>7.8</v>
      </c>
      <c r="L50" s="1640">
        <v>1283</v>
      </c>
      <c r="M50" s="1641">
        <v>8.2</v>
      </c>
      <c r="N50" s="1640">
        <v>1263</v>
      </c>
      <c r="O50" s="1641">
        <v>8.1</v>
      </c>
      <c r="P50" s="1640">
        <v>1251</v>
      </c>
      <c r="Q50" s="1641">
        <v>8</v>
      </c>
      <c r="R50" s="1640">
        <v>1231</v>
      </c>
      <c r="S50" s="1641">
        <v>7.9</v>
      </c>
      <c r="T50" s="1640">
        <v>1383</v>
      </c>
      <c r="U50" s="1641">
        <v>8.7</v>
      </c>
      <c r="V50" s="1640">
        <v>1363</v>
      </c>
      <c r="W50" s="1641">
        <v>8.6</v>
      </c>
      <c r="X50" s="1642" t="s">
        <v>546</v>
      </c>
      <c r="Y50" s="1642" t="s">
        <v>547</v>
      </c>
      <c r="Z50" s="1642" t="s">
        <v>548</v>
      </c>
      <c r="AA50" s="1642" t="s">
        <v>549</v>
      </c>
      <c r="AB50" s="1561" t="s">
        <v>550</v>
      </c>
    </row>
    <row r="51" s="1616" customFormat="1" ht="46" customHeight="1" spans="1:28">
      <c r="A51" s="1637"/>
      <c r="B51" s="1638"/>
      <c r="C51" s="1645" t="s">
        <v>807</v>
      </c>
      <c r="D51" s="1640">
        <v>1215</v>
      </c>
      <c r="E51" s="1641">
        <v>7.8</v>
      </c>
      <c r="F51" s="1640">
        <v>1195</v>
      </c>
      <c r="G51" s="1641">
        <v>7.7</v>
      </c>
      <c r="H51" s="1640">
        <v>1218</v>
      </c>
      <c r="I51" s="1641">
        <v>7.9</v>
      </c>
      <c r="J51" s="1640">
        <v>1198</v>
      </c>
      <c r="K51" s="1641">
        <v>7.8</v>
      </c>
      <c r="L51" s="1640">
        <v>1266</v>
      </c>
      <c r="M51" s="1641">
        <v>8.1</v>
      </c>
      <c r="N51" s="1640">
        <v>1246</v>
      </c>
      <c r="O51" s="1641">
        <v>8</v>
      </c>
      <c r="P51" s="1640">
        <v>1234</v>
      </c>
      <c r="Q51" s="1641">
        <v>7.9</v>
      </c>
      <c r="R51" s="1640">
        <v>1214</v>
      </c>
      <c r="S51" s="1641">
        <v>7.8</v>
      </c>
      <c r="T51" s="1640">
        <v>1366</v>
      </c>
      <c r="U51" s="1641">
        <v>8.6</v>
      </c>
      <c r="V51" s="1640">
        <v>1346</v>
      </c>
      <c r="W51" s="1641">
        <v>8.5</v>
      </c>
      <c r="X51" s="1642" t="s">
        <v>546</v>
      </c>
      <c r="Y51" s="1642" t="s">
        <v>547</v>
      </c>
      <c r="Z51" s="1642" t="s">
        <v>548</v>
      </c>
      <c r="AA51" s="1642" t="s">
        <v>549</v>
      </c>
      <c r="AB51" s="1561" t="s">
        <v>550</v>
      </c>
    </row>
    <row r="52" s="1616" customFormat="1" ht="46" customHeight="1" spans="1:28">
      <c r="A52" s="1637"/>
      <c r="B52" s="1638"/>
      <c r="C52" s="1639" t="s">
        <v>808</v>
      </c>
      <c r="D52" s="1640">
        <v>1215</v>
      </c>
      <c r="E52" s="1641">
        <v>7.8</v>
      </c>
      <c r="F52" s="1640">
        <v>1195</v>
      </c>
      <c r="G52" s="1641">
        <v>7.7</v>
      </c>
      <c r="H52" s="1640">
        <v>1218</v>
      </c>
      <c r="I52" s="1641">
        <v>7.9</v>
      </c>
      <c r="J52" s="1640">
        <v>1198</v>
      </c>
      <c r="K52" s="1641">
        <v>7.8</v>
      </c>
      <c r="L52" s="1640">
        <v>1266</v>
      </c>
      <c r="M52" s="1641">
        <v>8.1</v>
      </c>
      <c r="N52" s="1640">
        <v>1246</v>
      </c>
      <c r="O52" s="1641">
        <v>8</v>
      </c>
      <c r="P52" s="1640">
        <v>1234</v>
      </c>
      <c r="Q52" s="1641">
        <v>7.9</v>
      </c>
      <c r="R52" s="1640">
        <v>1214</v>
      </c>
      <c r="S52" s="1641">
        <v>7.8</v>
      </c>
      <c r="T52" s="1640">
        <v>1366</v>
      </c>
      <c r="U52" s="1641">
        <v>8.6</v>
      </c>
      <c r="V52" s="1640">
        <v>1346</v>
      </c>
      <c r="W52" s="1641">
        <v>8.5</v>
      </c>
      <c r="X52" s="1642" t="s">
        <v>546</v>
      </c>
      <c r="Y52" s="1642" t="s">
        <v>547</v>
      </c>
      <c r="Z52" s="1642" t="s">
        <v>548</v>
      </c>
      <c r="AA52" s="1642" t="s">
        <v>549</v>
      </c>
      <c r="AB52" s="1561" t="s">
        <v>550</v>
      </c>
    </row>
    <row r="53" s="1616" customFormat="1" ht="46" customHeight="1" spans="1:28">
      <c r="A53" s="1637"/>
      <c r="B53" s="1638"/>
      <c r="C53" s="1639" t="s">
        <v>809</v>
      </c>
      <c r="D53" s="1640">
        <v>1215</v>
      </c>
      <c r="E53" s="1641">
        <v>7.8</v>
      </c>
      <c r="F53" s="1640">
        <v>1195</v>
      </c>
      <c r="G53" s="1641">
        <v>7.7</v>
      </c>
      <c r="H53" s="1640">
        <v>1218</v>
      </c>
      <c r="I53" s="1641">
        <v>7.9</v>
      </c>
      <c r="J53" s="1640">
        <v>1198</v>
      </c>
      <c r="K53" s="1641">
        <v>7.8</v>
      </c>
      <c r="L53" s="1640">
        <v>1266</v>
      </c>
      <c r="M53" s="1641">
        <v>8.1</v>
      </c>
      <c r="N53" s="1640">
        <v>1246</v>
      </c>
      <c r="O53" s="1641">
        <v>8</v>
      </c>
      <c r="P53" s="1640">
        <v>1234</v>
      </c>
      <c r="Q53" s="1641">
        <v>7.9</v>
      </c>
      <c r="R53" s="1640">
        <v>1214</v>
      </c>
      <c r="S53" s="1641">
        <v>7.8</v>
      </c>
      <c r="T53" s="1640">
        <v>1366</v>
      </c>
      <c r="U53" s="1641">
        <v>8.6</v>
      </c>
      <c r="V53" s="1640">
        <v>1346</v>
      </c>
      <c r="W53" s="1641">
        <v>8.5</v>
      </c>
      <c r="X53" s="1642" t="s">
        <v>546</v>
      </c>
      <c r="Y53" s="1642" t="s">
        <v>547</v>
      </c>
      <c r="Z53" s="1642" t="s">
        <v>548</v>
      </c>
      <c r="AA53" s="1642" t="s">
        <v>549</v>
      </c>
      <c r="AB53" s="1561" t="s">
        <v>550</v>
      </c>
    </row>
    <row r="54" s="1616" customFormat="1" ht="46" customHeight="1" spans="1:28">
      <c r="A54" s="1637"/>
      <c r="B54" s="1638"/>
      <c r="C54" s="1639" t="s">
        <v>810</v>
      </c>
      <c r="D54" s="1640">
        <v>1232</v>
      </c>
      <c r="E54" s="1641">
        <v>7.9</v>
      </c>
      <c r="F54" s="1640">
        <v>1212</v>
      </c>
      <c r="G54" s="1641">
        <v>7.8</v>
      </c>
      <c r="H54" s="1640">
        <v>1235</v>
      </c>
      <c r="I54" s="1641">
        <v>7.9</v>
      </c>
      <c r="J54" s="1640">
        <v>1215</v>
      </c>
      <c r="K54" s="1641">
        <v>7.8</v>
      </c>
      <c r="L54" s="1640">
        <v>1283</v>
      </c>
      <c r="M54" s="1641">
        <v>8.2</v>
      </c>
      <c r="N54" s="1640">
        <v>1263</v>
      </c>
      <c r="O54" s="1641">
        <v>8.1</v>
      </c>
      <c r="P54" s="1640">
        <v>1251</v>
      </c>
      <c r="Q54" s="1641">
        <v>8</v>
      </c>
      <c r="R54" s="1640">
        <v>1231</v>
      </c>
      <c r="S54" s="1641">
        <v>7.9</v>
      </c>
      <c r="T54" s="1640">
        <v>1383</v>
      </c>
      <c r="U54" s="1641">
        <v>8.7</v>
      </c>
      <c r="V54" s="1640">
        <v>1363</v>
      </c>
      <c r="W54" s="1641">
        <v>8.6</v>
      </c>
      <c r="X54" s="1642" t="s">
        <v>546</v>
      </c>
      <c r="Y54" s="1642" t="s">
        <v>547</v>
      </c>
      <c r="Z54" s="1642" t="s">
        <v>548</v>
      </c>
      <c r="AA54" s="1642" t="s">
        <v>549</v>
      </c>
      <c r="AB54" s="1561" t="s">
        <v>550</v>
      </c>
    </row>
    <row r="55" s="1616" customFormat="1" ht="46" customHeight="1" spans="1:28">
      <c r="A55" s="1637"/>
      <c r="B55" s="1638"/>
      <c r="C55" s="1639" t="s">
        <v>811</v>
      </c>
      <c r="D55" s="1640">
        <v>1215</v>
      </c>
      <c r="E55" s="1641">
        <v>7.8</v>
      </c>
      <c r="F55" s="1640">
        <v>1195</v>
      </c>
      <c r="G55" s="1641">
        <v>7.7</v>
      </c>
      <c r="H55" s="1640">
        <v>1218</v>
      </c>
      <c r="I55" s="1641">
        <v>7.9</v>
      </c>
      <c r="J55" s="1640">
        <v>1198</v>
      </c>
      <c r="K55" s="1641">
        <v>7.8</v>
      </c>
      <c r="L55" s="1640">
        <v>1266</v>
      </c>
      <c r="M55" s="1641">
        <v>8.1</v>
      </c>
      <c r="N55" s="1640">
        <v>1246</v>
      </c>
      <c r="O55" s="1641">
        <v>8</v>
      </c>
      <c r="P55" s="1640">
        <v>1234</v>
      </c>
      <c r="Q55" s="1641">
        <v>7.9</v>
      </c>
      <c r="R55" s="1640">
        <v>1214</v>
      </c>
      <c r="S55" s="1641">
        <v>7.8</v>
      </c>
      <c r="T55" s="1640">
        <v>1366</v>
      </c>
      <c r="U55" s="1641">
        <v>8.6</v>
      </c>
      <c r="V55" s="1640">
        <v>1346</v>
      </c>
      <c r="W55" s="1641">
        <v>8.5</v>
      </c>
      <c r="X55" s="1642" t="s">
        <v>546</v>
      </c>
      <c r="Y55" s="1642" t="s">
        <v>547</v>
      </c>
      <c r="Z55" s="1642" t="s">
        <v>548</v>
      </c>
      <c r="AA55" s="1642" t="s">
        <v>549</v>
      </c>
      <c r="AB55" s="1561" t="s">
        <v>550</v>
      </c>
    </row>
    <row r="56" s="1616" customFormat="1" ht="46" customHeight="1" spans="1:28">
      <c r="A56" s="1637"/>
      <c r="B56" s="1638"/>
      <c r="C56" s="1639" t="s">
        <v>566</v>
      </c>
      <c r="D56" s="1640">
        <v>1283</v>
      </c>
      <c r="E56" s="1641">
        <v>8.1</v>
      </c>
      <c r="F56" s="1640">
        <v>1263</v>
      </c>
      <c r="G56" s="1641">
        <v>8</v>
      </c>
      <c r="H56" s="1640">
        <v>1286</v>
      </c>
      <c r="I56" s="1641">
        <v>8.2</v>
      </c>
      <c r="J56" s="1640">
        <v>1266</v>
      </c>
      <c r="K56" s="1641">
        <v>8.1</v>
      </c>
      <c r="L56" s="1640">
        <v>1334</v>
      </c>
      <c r="M56" s="1641">
        <v>8.4</v>
      </c>
      <c r="N56" s="1640">
        <v>1314</v>
      </c>
      <c r="O56" s="1641">
        <v>8.3</v>
      </c>
      <c r="P56" s="1640">
        <v>1302</v>
      </c>
      <c r="Q56" s="1641">
        <v>8.2</v>
      </c>
      <c r="R56" s="1640">
        <v>1282</v>
      </c>
      <c r="S56" s="1641">
        <v>8.1</v>
      </c>
      <c r="T56" s="1640">
        <v>1434</v>
      </c>
      <c r="U56" s="1641">
        <v>8.9</v>
      </c>
      <c r="V56" s="1640">
        <v>1414</v>
      </c>
      <c r="W56" s="1641">
        <v>8.8</v>
      </c>
      <c r="X56" s="1642" t="s">
        <v>546</v>
      </c>
      <c r="Y56" s="1642" t="s">
        <v>547</v>
      </c>
      <c r="Z56" s="1642" t="s">
        <v>548</v>
      </c>
      <c r="AA56" s="1642" t="s">
        <v>549</v>
      </c>
      <c r="AB56" s="1561" t="s">
        <v>550</v>
      </c>
    </row>
    <row r="57" s="1616" customFormat="1" ht="46" customHeight="1" spans="1:28">
      <c r="A57" s="1637"/>
      <c r="B57" s="1638"/>
      <c r="C57" s="1639" t="s">
        <v>812</v>
      </c>
      <c r="D57" s="1640">
        <v>1324</v>
      </c>
      <c r="E57" s="1641">
        <v>8.3</v>
      </c>
      <c r="F57" s="1640">
        <v>1304</v>
      </c>
      <c r="G57" s="1641">
        <v>8.2</v>
      </c>
      <c r="H57" s="1640">
        <v>1326</v>
      </c>
      <c r="I57" s="1641">
        <v>8.3</v>
      </c>
      <c r="J57" s="1640">
        <v>1306</v>
      </c>
      <c r="K57" s="1641">
        <v>8.2</v>
      </c>
      <c r="L57" s="1640">
        <v>1375</v>
      </c>
      <c r="M57" s="1641">
        <v>8.6</v>
      </c>
      <c r="N57" s="1640">
        <v>1355</v>
      </c>
      <c r="O57" s="1641">
        <v>8.5</v>
      </c>
      <c r="P57" s="1640">
        <v>1342</v>
      </c>
      <c r="Q57" s="1641">
        <v>8.4</v>
      </c>
      <c r="R57" s="1640">
        <v>1322</v>
      </c>
      <c r="S57" s="1641">
        <v>8.3</v>
      </c>
      <c r="T57" s="1640">
        <v>1475</v>
      </c>
      <c r="U57" s="1641">
        <v>9.1</v>
      </c>
      <c r="V57" s="1640">
        <v>1455</v>
      </c>
      <c r="W57" s="1641">
        <v>9</v>
      </c>
      <c r="X57" s="1642" t="s">
        <v>546</v>
      </c>
      <c r="Y57" s="1642" t="s">
        <v>547</v>
      </c>
      <c r="Z57" s="1642" t="s">
        <v>548</v>
      </c>
      <c r="AA57" s="1642" t="s">
        <v>549</v>
      </c>
      <c r="AB57" s="1561" t="s">
        <v>550</v>
      </c>
    </row>
    <row r="58" s="1616" customFormat="1" ht="46" customHeight="1" spans="1:28">
      <c r="A58" s="1637"/>
      <c r="B58" s="1638"/>
      <c r="C58" s="1639" t="s">
        <v>677</v>
      </c>
      <c r="D58" s="1640">
        <v>1215</v>
      </c>
      <c r="E58" s="1641">
        <v>7.8</v>
      </c>
      <c r="F58" s="1640">
        <v>1195</v>
      </c>
      <c r="G58" s="1641">
        <v>7.7</v>
      </c>
      <c r="H58" s="1640">
        <v>1218</v>
      </c>
      <c r="I58" s="1641">
        <v>7.9</v>
      </c>
      <c r="J58" s="1640">
        <v>1198</v>
      </c>
      <c r="K58" s="1641">
        <v>7.8</v>
      </c>
      <c r="L58" s="1640">
        <v>1266</v>
      </c>
      <c r="M58" s="1641">
        <v>8.1</v>
      </c>
      <c r="N58" s="1640">
        <v>1246</v>
      </c>
      <c r="O58" s="1641">
        <v>8</v>
      </c>
      <c r="P58" s="1640">
        <v>1234</v>
      </c>
      <c r="Q58" s="1641">
        <v>7.9</v>
      </c>
      <c r="R58" s="1640">
        <v>1214</v>
      </c>
      <c r="S58" s="1641">
        <v>7.8</v>
      </c>
      <c r="T58" s="1640">
        <v>1366</v>
      </c>
      <c r="U58" s="1641">
        <v>8.6</v>
      </c>
      <c r="V58" s="1640">
        <v>1346</v>
      </c>
      <c r="W58" s="1641">
        <v>8.5</v>
      </c>
      <c r="X58" s="1642" t="s">
        <v>546</v>
      </c>
      <c r="Y58" s="1642" t="s">
        <v>547</v>
      </c>
      <c r="Z58" s="1642" t="s">
        <v>548</v>
      </c>
      <c r="AA58" s="1642" t="s">
        <v>549</v>
      </c>
      <c r="AB58" s="1561" t="s">
        <v>550</v>
      </c>
    </row>
    <row r="59" s="1616" customFormat="1" ht="46" customHeight="1" spans="1:28">
      <c r="A59" s="1637"/>
      <c r="B59" s="1638"/>
      <c r="C59" s="1639" t="s">
        <v>676</v>
      </c>
      <c r="D59" s="1640">
        <v>1249</v>
      </c>
      <c r="E59" s="1641">
        <v>8</v>
      </c>
      <c r="F59" s="1640">
        <v>1229</v>
      </c>
      <c r="G59" s="1641">
        <v>7.9</v>
      </c>
      <c r="H59" s="1640">
        <v>1252</v>
      </c>
      <c r="I59" s="1641">
        <v>8</v>
      </c>
      <c r="J59" s="1640">
        <v>1232</v>
      </c>
      <c r="K59" s="1641">
        <v>7.9</v>
      </c>
      <c r="L59" s="1640">
        <v>1300</v>
      </c>
      <c r="M59" s="1641">
        <v>8.3</v>
      </c>
      <c r="N59" s="1640">
        <v>1280</v>
      </c>
      <c r="O59" s="1641">
        <v>8.2</v>
      </c>
      <c r="P59" s="1640">
        <v>1268</v>
      </c>
      <c r="Q59" s="1641">
        <v>8.1</v>
      </c>
      <c r="R59" s="1640">
        <v>1248</v>
      </c>
      <c r="S59" s="1641">
        <v>8</v>
      </c>
      <c r="T59" s="1640">
        <v>1400</v>
      </c>
      <c r="U59" s="1641">
        <v>8.8</v>
      </c>
      <c r="V59" s="1640">
        <v>1380</v>
      </c>
      <c r="W59" s="1641">
        <v>8.7</v>
      </c>
      <c r="X59" s="1642" t="s">
        <v>546</v>
      </c>
      <c r="Y59" s="1642" t="s">
        <v>547</v>
      </c>
      <c r="Z59" s="1642" t="s">
        <v>548</v>
      </c>
      <c r="AA59" s="1642" t="s">
        <v>549</v>
      </c>
      <c r="AB59" s="1561" t="s">
        <v>550</v>
      </c>
    </row>
    <row r="60" s="1616" customFormat="1" ht="46" customHeight="1" spans="1:28">
      <c r="A60" s="1637"/>
      <c r="B60" s="1638"/>
      <c r="C60" s="1639" t="s">
        <v>813</v>
      </c>
      <c r="D60" s="1640">
        <v>1215</v>
      </c>
      <c r="E60" s="1641">
        <v>7.8</v>
      </c>
      <c r="F60" s="1640">
        <v>1195</v>
      </c>
      <c r="G60" s="1641">
        <v>7.7</v>
      </c>
      <c r="H60" s="1640">
        <v>1218</v>
      </c>
      <c r="I60" s="1641">
        <v>7.9</v>
      </c>
      <c r="J60" s="1640">
        <v>1198</v>
      </c>
      <c r="K60" s="1641">
        <v>7.8</v>
      </c>
      <c r="L60" s="1640">
        <v>1266</v>
      </c>
      <c r="M60" s="1641">
        <v>8.1</v>
      </c>
      <c r="N60" s="1640">
        <v>1246</v>
      </c>
      <c r="O60" s="1641">
        <v>8</v>
      </c>
      <c r="P60" s="1640">
        <v>1234</v>
      </c>
      <c r="Q60" s="1641">
        <v>7.9</v>
      </c>
      <c r="R60" s="1640">
        <v>1214</v>
      </c>
      <c r="S60" s="1641">
        <v>7.8</v>
      </c>
      <c r="T60" s="1640">
        <v>1366</v>
      </c>
      <c r="U60" s="1641">
        <v>8.6</v>
      </c>
      <c r="V60" s="1640">
        <v>1346</v>
      </c>
      <c r="W60" s="1641">
        <v>8.5</v>
      </c>
      <c r="X60" s="1642" t="s">
        <v>546</v>
      </c>
      <c r="Y60" s="1642" t="s">
        <v>547</v>
      </c>
      <c r="Z60" s="1642" t="s">
        <v>548</v>
      </c>
      <c r="AA60" s="1642" t="s">
        <v>549</v>
      </c>
      <c r="AB60" s="1561" t="s">
        <v>550</v>
      </c>
    </row>
    <row r="61" s="1616" customFormat="1" ht="46" customHeight="1" spans="1:28">
      <c r="A61" s="1637"/>
      <c r="B61" s="1638"/>
      <c r="C61" s="1643" t="s">
        <v>814</v>
      </c>
      <c r="D61" s="1640">
        <v>1249</v>
      </c>
      <c r="E61" s="1641">
        <v>8</v>
      </c>
      <c r="F61" s="1640">
        <v>1229</v>
      </c>
      <c r="G61" s="1641">
        <v>7.9</v>
      </c>
      <c r="H61" s="1640">
        <v>1252</v>
      </c>
      <c r="I61" s="1641">
        <v>8</v>
      </c>
      <c r="J61" s="1640">
        <v>1232</v>
      </c>
      <c r="K61" s="1641">
        <v>7.9</v>
      </c>
      <c r="L61" s="1640">
        <v>1300</v>
      </c>
      <c r="M61" s="1641">
        <v>8.3</v>
      </c>
      <c r="N61" s="1640">
        <v>1280</v>
      </c>
      <c r="O61" s="1641">
        <v>8.2</v>
      </c>
      <c r="P61" s="1640">
        <v>1268</v>
      </c>
      <c r="Q61" s="1641">
        <v>8.1</v>
      </c>
      <c r="R61" s="1640">
        <v>1248</v>
      </c>
      <c r="S61" s="1641">
        <v>8</v>
      </c>
      <c r="T61" s="1640">
        <v>1400</v>
      </c>
      <c r="U61" s="1641">
        <v>8.8</v>
      </c>
      <c r="V61" s="1640">
        <v>1380</v>
      </c>
      <c r="W61" s="1641">
        <v>8.7</v>
      </c>
      <c r="X61" s="1642" t="s">
        <v>546</v>
      </c>
      <c r="Y61" s="1642" t="s">
        <v>547</v>
      </c>
      <c r="Z61" s="1642" t="s">
        <v>548</v>
      </c>
      <c r="AA61" s="1642" t="s">
        <v>549</v>
      </c>
      <c r="AB61" s="1561" t="s">
        <v>550</v>
      </c>
    </row>
    <row r="62" s="1616" customFormat="1" ht="46" customHeight="1" spans="1:28">
      <c r="A62" s="1637"/>
      <c r="B62" s="1638"/>
      <c r="C62" s="1643" t="s">
        <v>815</v>
      </c>
      <c r="D62" s="1640">
        <v>1269</v>
      </c>
      <c r="E62" s="1641">
        <v>8.1</v>
      </c>
      <c r="F62" s="1640">
        <v>1249</v>
      </c>
      <c r="G62" s="1641">
        <v>8</v>
      </c>
      <c r="H62" s="1640">
        <v>1272</v>
      </c>
      <c r="I62" s="1641">
        <v>8.1</v>
      </c>
      <c r="J62" s="1640">
        <v>1252</v>
      </c>
      <c r="K62" s="1641">
        <v>8</v>
      </c>
      <c r="L62" s="1640">
        <v>1320</v>
      </c>
      <c r="M62" s="1641">
        <v>8.4</v>
      </c>
      <c r="N62" s="1640">
        <v>1300</v>
      </c>
      <c r="O62" s="1641">
        <v>8.3</v>
      </c>
      <c r="P62" s="1640">
        <v>1288</v>
      </c>
      <c r="Q62" s="1641">
        <v>8.2</v>
      </c>
      <c r="R62" s="1640">
        <v>1268</v>
      </c>
      <c r="S62" s="1641">
        <v>8.1</v>
      </c>
      <c r="T62" s="1640">
        <v>1420</v>
      </c>
      <c r="U62" s="1641">
        <v>8.9</v>
      </c>
      <c r="V62" s="1640">
        <v>1400</v>
      </c>
      <c r="W62" s="1641">
        <v>8.8</v>
      </c>
      <c r="X62" s="1642" t="s">
        <v>546</v>
      </c>
      <c r="Y62" s="1642" t="s">
        <v>547</v>
      </c>
      <c r="Z62" s="1642" t="s">
        <v>548</v>
      </c>
      <c r="AA62" s="1642" t="s">
        <v>549</v>
      </c>
      <c r="AB62" s="1561" t="s">
        <v>550</v>
      </c>
    </row>
    <row r="63" s="1616" customFormat="1" ht="46" customHeight="1" spans="1:28">
      <c r="A63" s="1637"/>
      <c r="B63" s="1638"/>
      <c r="C63" s="1643" t="s">
        <v>816</v>
      </c>
      <c r="D63" s="1640">
        <v>1283</v>
      </c>
      <c r="E63" s="1641">
        <v>8.1</v>
      </c>
      <c r="F63" s="1640">
        <v>1263</v>
      </c>
      <c r="G63" s="1641">
        <v>8</v>
      </c>
      <c r="H63" s="1640">
        <v>1286</v>
      </c>
      <c r="I63" s="1641">
        <v>8.2</v>
      </c>
      <c r="J63" s="1640">
        <v>1266</v>
      </c>
      <c r="K63" s="1641">
        <v>8.1</v>
      </c>
      <c r="L63" s="1640">
        <v>1334</v>
      </c>
      <c r="M63" s="1641">
        <v>8.4</v>
      </c>
      <c r="N63" s="1640">
        <v>1314</v>
      </c>
      <c r="O63" s="1641">
        <v>8.3</v>
      </c>
      <c r="P63" s="1640">
        <v>1302</v>
      </c>
      <c r="Q63" s="1641">
        <v>8.2</v>
      </c>
      <c r="R63" s="1640">
        <v>1282</v>
      </c>
      <c r="S63" s="1641">
        <v>8.1</v>
      </c>
      <c r="T63" s="1640">
        <v>1434</v>
      </c>
      <c r="U63" s="1641">
        <v>8.9</v>
      </c>
      <c r="V63" s="1640">
        <v>1414</v>
      </c>
      <c r="W63" s="1641">
        <v>8.8</v>
      </c>
      <c r="X63" s="1642" t="s">
        <v>777</v>
      </c>
      <c r="Y63" s="1642" t="s">
        <v>778</v>
      </c>
      <c r="Z63" s="1642" t="s">
        <v>779</v>
      </c>
      <c r="AA63" s="1642" t="s">
        <v>780</v>
      </c>
      <c r="AB63" s="1561" t="s">
        <v>781</v>
      </c>
    </row>
    <row r="64" s="1616" customFormat="1" ht="46" customHeight="1" spans="1:28">
      <c r="A64" s="1637"/>
      <c r="B64" s="1638"/>
      <c r="C64" s="1644" t="s">
        <v>662</v>
      </c>
      <c r="D64" s="1640">
        <v>1215</v>
      </c>
      <c r="E64" s="1641">
        <v>7.8</v>
      </c>
      <c r="F64" s="1640">
        <v>1195</v>
      </c>
      <c r="G64" s="1641">
        <v>7.7</v>
      </c>
      <c r="H64" s="1640">
        <v>1218</v>
      </c>
      <c r="I64" s="1641">
        <v>7.9</v>
      </c>
      <c r="J64" s="1640">
        <v>1198</v>
      </c>
      <c r="K64" s="1641">
        <v>7.8</v>
      </c>
      <c r="L64" s="1640">
        <v>1266</v>
      </c>
      <c r="M64" s="1641">
        <v>8.1</v>
      </c>
      <c r="N64" s="1640">
        <v>1246</v>
      </c>
      <c r="O64" s="1641">
        <v>8</v>
      </c>
      <c r="P64" s="1640">
        <v>1234</v>
      </c>
      <c r="Q64" s="1641">
        <v>7.9</v>
      </c>
      <c r="R64" s="1640">
        <v>1214</v>
      </c>
      <c r="S64" s="1641">
        <v>7.8</v>
      </c>
      <c r="T64" s="1640">
        <v>1366</v>
      </c>
      <c r="U64" s="1641">
        <v>8.6</v>
      </c>
      <c r="V64" s="1640">
        <v>1346</v>
      </c>
      <c r="W64" s="1641">
        <v>8.5</v>
      </c>
      <c r="X64" s="1642" t="s">
        <v>777</v>
      </c>
      <c r="Y64" s="1642" t="s">
        <v>778</v>
      </c>
      <c r="Z64" s="1642" t="s">
        <v>779</v>
      </c>
      <c r="AA64" s="1642" t="s">
        <v>780</v>
      </c>
      <c r="AB64" s="1561" t="s">
        <v>781</v>
      </c>
    </row>
    <row r="65" s="1616" customFormat="1" ht="46" customHeight="1" spans="1:28">
      <c r="A65" s="1637"/>
      <c r="B65" s="1638"/>
      <c r="C65" s="1643" t="s">
        <v>678</v>
      </c>
      <c r="D65" s="1640">
        <v>1283</v>
      </c>
      <c r="E65" s="1641">
        <v>8.1</v>
      </c>
      <c r="F65" s="1640">
        <v>1263</v>
      </c>
      <c r="G65" s="1641">
        <v>8</v>
      </c>
      <c r="H65" s="1640">
        <v>1286</v>
      </c>
      <c r="I65" s="1641">
        <v>8.2</v>
      </c>
      <c r="J65" s="1640">
        <v>1266</v>
      </c>
      <c r="K65" s="1641">
        <v>8.1</v>
      </c>
      <c r="L65" s="1640">
        <v>1334</v>
      </c>
      <c r="M65" s="1641">
        <v>8.4</v>
      </c>
      <c r="N65" s="1640">
        <v>1314</v>
      </c>
      <c r="O65" s="1641">
        <v>8.3</v>
      </c>
      <c r="P65" s="1640">
        <v>1302</v>
      </c>
      <c r="Q65" s="1641">
        <v>8.2</v>
      </c>
      <c r="R65" s="1640">
        <v>1282</v>
      </c>
      <c r="S65" s="1641">
        <v>8.1</v>
      </c>
      <c r="T65" s="1640">
        <v>1434</v>
      </c>
      <c r="U65" s="1641">
        <v>8.9</v>
      </c>
      <c r="V65" s="1640">
        <v>1414</v>
      </c>
      <c r="W65" s="1641">
        <v>8.8</v>
      </c>
      <c r="X65" s="1642" t="s">
        <v>777</v>
      </c>
      <c r="Y65" s="1642" t="s">
        <v>778</v>
      </c>
      <c r="Z65" s="1642" t="s">
        <v>779</v>
      </c>
      <c r="AA65" s="1642" t="s">
        <v>780</v>
      </c>
      <c r="AB65" s="1561" t="s">
        <v>781</v>
      </c>
    </row>
    <row r="66" s="1616" customFormat="1" ht="46" customHeight="1" spans="1:28">
      <c r="A66" s="1637"/>
      <c r="B66" s="1638"/>
      <c r="C66" s="1639" t="s">
        <v>817</v>
      </c>
      <c r="D66" s="1640">
        <v>1317</v>
      </c>
      <c r="E66" s="1641">
        <v>8.3</v>
      </c>
      <c r="F66" s="1640">
        <v>1297</v>
      </c>
      <c r="G66" s="1641">
        <v>8.2</v>
      </c>
      <c r="H66" s="1640">
        <v>1320</v>
      </c>
      <c r="I66" s="1641">
        <v>8.3</v>
      </c>
      <c r="J66" s="1640">
        <v>1300</v>
      </c>
      <c r="K66" s="1641">
        <v>8.2</v>
      </c>
      <c r="L66" s="1640">
        <v>1368</v>
      </c>
      <c r="M66" s="1641">
        <v>8.6</v>
      </c>
      <c r="N66" s="1640">
        <v>1348</v>
      </c>
      <c r="O66" s="1641">
        <v>8.5</v>
      </c>
      <c r="P66" s="1640">
        <v>1336</v>
      </c>
      <c r="Q66" s="1641">
        <v>8.4</v>
      </c>
      <c r="R66" s="1640">
        <v>1316</v>
      </c>
      <c r="S66" s="1641">
        <v>8.3</v>
      </c>
      <c r="T66" s="1640">
        <v>1468</v>
      </c>
      <c r="U66" s="1641">
        <v>9.1</v>
      </c>
      <c r="V66" s="1640">
        <v>1448</v>
      </c>
      <c r="W66" s="1641">
        <v>9</v>
      </c>
      <c r="X66" s="1642" t="s">
        <v>777</v>
      </c>
      <c r="Y66" s="1642" t="s">
        <v>778</v>
      </c>
      <c r="Z66" s="1642" t="s">
        <v>779</v>
      </c>
      <c r="AA66" s="1642" t="s">
        <v>780</v>
      </c>
      <c r="AB66" s="1561" t="s">
        <v>781</v>
      </c>
    </row>
    <row r="67" s="1616" customFormat="1" ht="46" customHeight="1" spans="1:28">
      <c r="A67" s="1637"/>
      <c r="B67" s="1638"/>
      <c r="C67" s="1643" t="s">
        <v>818</v>
      </c>
      <c r="D67" s="1640">
        <v>1303</v>
      </c>
      <c r="E67" s="1641">
        <v>8.2</v>
      </c>
      <c r="F67" s="1640">
        <v>1283</v>
      </c>
      <c r="G67" s="1641">
        <v>8.1</v>
      </c>
      <c r="H67" s="1640">
        <v>1306</v>
      </c>
      <c r="I67" s="1641">
        <v>8.2</v>
      </c>
      <c r="J67" s="1640">
        <v>1286</v>
      </c>
      <c r="K67" s="1641">
        <v>8.1</v>
      </c>
      <c r="L67" s="1640">
        <v>1354</v>
      </c>
      <c r="M67" s="1641">
        <v>8.5</v>
      </c>
      <c r="N67" s="1640">
        <v>1334</v>
      </c>
      <c r="O67" s="1641">
        <v>8.4</v>
      </c>
      <c r="P67" s="1640">
        <v>1322</v>
      </c>
      <c r="Q67" s="1641">
        <v>8.3</v>
      </c>
      <c r="R67" s="1640">
        <v>1302</v>
      </c>
      <c r="S67" s="1641">
        <v>8.2</v>
      </c>
      <c r="T67" s="1640">
        <v>1454</v>
      </c>
      <c r="U67" s="1641">
        <v>9</v>
      </c>
      <c r="V67" s="1640">
        <v>1434</v>
      </c>
      <c r="W67" s="1641">
        <v>8.9</v>
      </c>
      <c r="X67" s="1642" t="s">
        <v>777</v>
      </c>
      <c r="Y67" s="1642" t="s">
        <v>778</v>
      </c>
      <c r="Z67" s="1642" t="s">
        <v>779</v>
      </c>
      <c r="AA67" s="1642" t="s">
        <v>780</v>
      </c>
      <c r="AB67" s="1561" t="s">
        <v>781</v>
      </c>
    </row>
    <row r="68" s="1616" customFormat="1" ht="46" customHeight="1" spans="1:28">
      <c r="A68" s="1637"/>
      <c r="B68" s="1638"/>
      <c r="C68" s="1643" t="s">
        <v>819</v>
      </c>
      <c r="D68" s="1640">
        <v>1405</v>
      </c>
      <c r="E68" s="1641">
        <v>8.7</v>
      </c>
      <c r="F68" s="1640">
        <v>1385</v>
      </c>
      <c r="G68" s="1641">
        <v>8.6</v>
      </c>
      <c r="H68" s="1640">
        <v>1408</v>
      </c>
      <c r="I68" s="1641">
        <v>8.7</v>
      </c>
      <c r="J68" s="1640">
        <v>1388</v>
      </c>
      <c r="K68" s="1641">
        <v>8.6</v>
      </c>
      <c r="L68" s="1640">
        <v>1456</v>
      </c>
      <c r="M68" s="1641">
        <v>9</v>
      </c>
      <c r="N68" s="1640">
        <v>1436</v>
      </c>
      <c r="O68" s="1641">
        <v>8.9</v>
      </c>
      <c r="P68" s="1640">
        <v>1424</v>
      </c>
      <c r="Q68" s="1641">
        <v>8.8</v>
      </c>
      <c r="R68" s="1640">
        <v>1404</v>
      </c>
      <c r="S68" s="1641">
        <v>8.7</v>
      </c>
      <c r="T68" s="1640">
        <v>1556</v>
      </c>
      <c r="U68" s="1641">
        <v>9.5</v>
      </c>
      <c r="V68" s="1640">
        <v>1536</v>
      </c>
      <c r="W68" s="1641">
        <v>9.4</v>
      </c>
      <c r="X68" s="1642" t="s">
        <v>777</v>
      </c>
      <c r="Y68" s="1642" t="s">
        <v>778</v>
      </c>
      <c r="Z68" s="1642" t="s">
        <v>779</v>
      </c>
      <c r="AA68" s="1642" t="s">
        <v>780</v>
      </c>
      <c r="AB68" s="1561" t="s">
        <v>781</v>
      </c>
    </row>
    <row r="69" s="1616" customFormat="1" ht="46" customHeight="1" spans="1:28">
      <c r="A69" s="1637"/>
      <c r="B69" s="1638"/>
      <c r="C69" s="1643" t="s">
        <v>679</v>
      </c>
      <c r="D69" s="1640">
        <v>1351</v>
      </c>
      <c r="E69" s="1641">
        <v>8.4</v>
      </c>
      <c r="F69" s="1640">
        <v>1331</v>
      </c>
      <c r="G69" s="1641">
        <v>8.3</v>
      </c>
      <c r="H69" s="1640">
        <v>1354</v>
      </c>
      <c r="I69" s="1641">
        <v>8.5</v>
      </c>
      <c r="J69" s="1640">
        <v>1334</v>
      </c>
      <c r="K69" s="1641">
        <v>8.4</v>
      </c>
      <c r="L69" s="1640">
        <v>1402</v>
      </c>
      <c r="M69" s="1641">
        <v>8.7</v>
      </c>
      <c r="N69" s="1640">
        <v>1382</v>
      </c>
      <c r="O69" s="1641">
        <v>8.6</v>
      </c>
      <c r="P69" s="1640">
        <v>1370</v>
      </c>
      <c r="Q69" s="1641">
        <v>8.5</v>
      </c>
      <c r="R69" s="1640">
        <v>1350</v>
      </c>
      <c r="S69" s="1641">
        <v>8.4</v>
      </c>
      <c r="T69" s="1640">
        <v>1502</v>
      </c>
      <c r="U69" s="1641">
        <v>9.2</v>
      </c>
      <c r="V69" s="1640">
        <v>1482</v>
      </c>
      <c r="W69" s="1641">
        <v>9.1</v>
      </c>
      <c r="X69" s="1642" t="s">
        <v>777</v>
      </c>
      <c r="Y69" s="1642" t="s">
        <v>778</v>
      </c>
      <c r="Z69" s="1642" t="s">
        <v>779</v>
      </c>
      <c r="AA69" s="1642" t="s">
        <v>780</v>
      </c>
      <c r="AB69" s="1561" t="s">
        <v>781</v>
      </c>
    </row>
    <row r="70" s="1616" customFormat="1" ht="46" customHeight="1" spans="1:28">
      <c r="A70" s="1637"/>
      <c r="B70" s="1638"/>
      <c r="C70" s="1643" t="s">
        <v>820</v>
      </c>
      <c r="D70" s="1640">
        <v>1317</v>
      </c>
      <c r="E70" s="1641">
        <v>8.3</v>
      </c>
      <c r="F70" s="1640">
        <v>1297</v>
      </c>
      <c r="G70" s="1641">
        <v>8.2</v>
      </c>
      <c r="H70" s="1640">
        <v>1320</v>
      </c>
      <c r="I70" s="1641">
        <v>8.3</v>
      </c>
      <c r="J70" s="1640">
        <v>1300</v>
      </c>
      <c r="K70" s="1641">
        <v>8.2</v>
      </c>
      <c r="L70" s="1640">
        <v>1368</v>
      </c>
      <c r="M70" s="1641">
        <v>8.6</v>
      </c>
      <c r="N70" s="1640">
        <v>1348</v>
      </c>
      <c r="O70" s="1641">
        <v>8.5</v>
      </c>
      <c r="P70" s="1640">
        <v>1336</v>
      </c>
      <c r="Q70" s="1641">
        <v>8.4</v>
      </c>
      <c r="R70" s="1640">
        <v>1316</v>
      </c>
      <c r="S70" s="1641">
        <v>8.3</v>
      </c>
      <c r="T70" s="1640">
        <v>1468</v>
      </c>
      <c r="U70" s="1641">
        <v>9.1</v>
      </c>
      <c r="V70" s="1640">
        <v>1448</v>
      </c>
      <c r="W70" s="1641">
        <v>9</v>
      </c>
      <c r="X70" s="1642" t="s">
        <v>777</v>
      </c>
      <c r="Y70" s="1642" t="s">
        <v>778</v>
      </c>
      <c r="Z70" s="1642" t="s">
        <v>779</v>
      </c>
      <c r="AA70" s="1642" t="s">
        <v>780</v>
      </c>
      <c r="AB70" s="1561" t="s">
        <v>781</v>
      </c>
    </row>
    <row r="71" s="1616" customFormat="1" ht="46" customHeight="1" spans="1:28">
      <c r="A71" s="1637"/>
      <c r="B71" s="1638"/>
      <c r="C71" s="1643" t="s">
        <v>821</v>
      </c>
      <c r="D71" s="1640">
        <v>1351</v>
      </c>
      <c r="E71" s="1641">
        <v>8.4</v>
      </c>
      <c r="F71" s="1640">
        <v>1331</v>
      </c>
      <c r="G71" s="1641">
        <v>8.3</v>
      </c>
      <c r="H71" s="1640">
        <v>1354</v>
      </c>
      <c r="I71" s="1641">
        <v>8.5</v>
      </c>
      <c r="J71" s="1640">
        <v>1334</v>
      </c>
      <c r="K71" s="1641">
        <v>8.4</v>
      </c>
      <c r="L71" s="1640">
        <v>1402</v>
      </c>
      <c r="M71" s="1641">
        <v>8.7</v>
      </c>
      <c r="N71" s="1640">
        <v>1382</v>
      </c>
      <c r="O71" s="1641">
        <v>8.6</v>
      </c>
      <c r="P71" s="1640">
        <v>1370</v>
      </c>
      <c r="Q71" s="1641">
        <v>8.5</v>
      </c>
      <c r="R71" s="1640">
        <v>1350</v>
      </c>
      <c r="S71" s="1641">
        <v>8.4</v>
      </c>
      <c r="T71" s="1640">
        <v>1502</v>
      </c>
      <c r="U71" s="1641">
        <v>9.2</v>
      </c>
      <c r="V71" s="1640">
        <v>1482</v>
      </c>
      <c r="W71" s="1641">
        <v>9.1</v>
      </c>
      <c r="X71" s="1642" t="s">
        <v>777</v>
      </c>
      <c r="Y71" s="1642" t="s">
        <v>778</v>
      </c>
      <c r="Z71" s="1642" t="s">
        <v>779</v>
      </c>
      <c r="AA71" s="1642" t="s">
        <v>780</v>
      </c>
      <c r="AB71" s="1561" t="s">
        <v>781</v>
      </c>
    </row>
    <row r="72" s="1616" customFormat="1" ht="46" customHeight="1" spans="1:28">
      <c r="A72" s="1637"/>
      <c r="B72" s="1638"/>
      <c r="C72" s="1643" t="s">
        <v>822</v>
      </c>
      <c r="D72" s="1640">
        <v>1351</v>
      </c>
      <c r="E72" s="1641">
        <v>8.4</v>
      </c>
      <c r="F72" s="1640">
        <v>1331</v>
      </c>
      <c r="G72" s="1641">
        <v>8.3</v>
      </c>
      <c r="H72" s="1640">
        <v>1354</v>
      </c>
      <c r="I72" s="1641">
        <v>8.5</v>
      </c>
      <c r="J72" s="1640">
        <v>1334</v>
      </c>
      <c r="K72" s="1641">
        <v>8.4</v>
      </c>
      <c r="L72" s="1640">
        <v>1402</v>
      </c>
      <c r="M72" s="1641">
        <v>8.7</v>
      </c>
      <c r="N72" s="1640">
        <v>1382</v>
      </c>
      <c r="O72" s="1641">
        <v>8.6</v>
      </c>
      <c r="P72" s="1640">
        <v>1370</v>
      </c>
      <c r="Q72" s="1641">
        <v>8.5</v>
      </c>
      <c r="R72" s="1640">
        <v>1350</v>
      </c>
      <c r="S72" s="1641">
        <v>8.4</v>
      </c>
      <c r="T72" s="1640">
        <v>1502</v>
      </c>
      <c r="U72" s="1641">
        <v>9.2</v>
      </c>
      <c r="V72" s="1640">
        <v>1482</v>
      </c>
      <c r="W72" s="1641">
        <v>9.1</v>
      </c>
      <c r="X72" s="1642" t="s">
        <v>777</v>
      </c>
      <c r="Y72" s="1642" t="s">
        <v>778</v>
      </c>
      <c r="Z72" s="1642" t="s">
        <v>779</v>
      </c>
      <c r="AA72" s="1642" t="s">
        <v>780</v>
      </c>
      <c r="AB72" s="1561" t="s">
        <v>781</v>
      </c>
    </row>
    <row r="73" s="1616" customFormat="1" ht="46" customHeight="1" spans="1:28">
      <c r="A73" s="1637"/>
      <c r="B73" s="1638"/>
      <c r="C73" s="1644" t="s">
        <v>823</v>
      </c>
      <c r="D73" s="1640">
        <v>1385</v>
      </c>
      <c r="E73" s="1641">
        <v>8.6</v>
      </c>
      <c r="F73" s="1640">
        <v>1365</v>
      </c>
      <c r="G73" s="1641">
        <v>8.5</v>
      </c>
      <c r="H73" s="1640">
        <v>1388</v>
      </c>
      <c r="I73" s="1641">
        <v>8.6</v>
      </c>
      <c r="J73" s="1640">
        <v>1368</v>
      </c>
      <c r="K73" s="1641">
        <v>8.5</v>
      </c>
      <c r="L73" s="1640">
        <v>1436</v>
      </c>
      <c r="M73" s="1641">
        <v>8.9</v>
      </c>
      <c r="N73" s="1640">
        <v>1416</v>
      </c>
      <c r="O73" s="1641">
        <v>8.8</v>
      </c>
      <c r="P73" s="1640">
        <v>1404</v>
      </c>
      <c r="Q73" s="1641">
        <v>8.7</v>
      </c>
      <c r="R73" s="1640">
        <v>1384</v>
      </c>
      <c r="S73" s="1641">
        <v>8.6</v>
      </c>
      <c r="T73" s="1640">
        <v>1536</v>
      </c>
      <c r="U73" s="1641">
        <v>9.4</v>
      </c>
      <c r="V73" s="1640">
        <v>1516</v>
      </c>
      <c r="W73" s="1641">
        <v>9.3</v>
      </c>
      <c r="X73" s="1642" t="s">
        <v>777</v>
      </c>
      <c r="Y73" s="1642" t="s">
        <v>778</v>
      </c>
      <c r="Z73" s="1642" t="s">
        <v>779</v>
      </c>
      <c r="AA73" s="1642" t="s">
        <v>780</v>
      </c>
      <c r="AB73" s="1561" t="s">
        <v>781</v>
      </c>
    </row>
    <row r="74" s="1616" customFormat="1" ht="46" customHeight="1" spans="1:28">
      <c r="A74" s="1637"/>
      <c r="B74" s="1638"/>
      <c r="C74" s="1643" t="s">
        <v>750</v>
      </c>
      <c r="D74" s="1640">
        <v>1351</v>
      </c>
      <c r="E74" s="1641">
        <v>8.4</v>
      </c>
      <c r="F74" s="1640">
        <v>1331</v>
      </c>
      <c r="G74" s="1641">
        <v>8.3</v>
      </c>
      <c r="H74" s="1640">
        <v>1354</v>
      </c>
      <c r="I74" s="1641">
        <v>8.5</v>
      </c>
      <c r="J74" s="1640">
        <v>1334</v>
      </c>
      <c r="K74" s="1641">
        <v>8.4</v>
      </c>
      <c r="L74" s="1640">
        <v>1402</v>
      </c>
      <c r="M74" s="1641">
        <v>8.7</v>
      </c>
      <c r="N74" s="1640">
        <v>1382</v>
      </c>
      <c r="O74" s="1641">
        <v>8.6</v>
      </c>
      <c r="P74" s="1640">
        <v>1370</v>
      </c>
      <c r="Q74" s="1641">
        <v>8.5</v>
      </c>
      <c r="R74" s="1640">
        <v>1350</v>
      </c>
      <c r="S74" s="1641">
        <v>8.4</v>
      </c>
      <c r="T74" s="1640">
        <v>1502</v>
      </c>
      <c r="U74" s="1641">
        <v>9.2</v>
      </c>
      <c r="V74" s="1640">
        <v>1482</v>
      </c>
      <c r="W74" s="1641">
        <v>9.1</v>
      </c>
      <c r="X74" s="1642" t="s">
        <v>777</v>
      </c>
      <c r="Y74" s="1642" t="s">
        <v>778</v>
      </c>
      <c r="Z74" s="1642" t="s">
        <v>779</v>
      </c>
      <c r="AA74" s="1642" t="s">
        <v>780</v>
      </c>
      <c r="AB74" s="1561" t="s">
        <v>781</v>
      </c>
    </row>
    <row r="75" s="1616" customFormat="1" ht="46" customHeight="1" spans="1:28">
      <c r="A75" s="1637"/>
      <c r="B75" s="1638"/>
      <c r="C75" s="1639" t="s">
        <v>749</v>
      </c>
      <c r="D75" s="1640">
        <v>1385</v>
      </c>
      <c r="E75" s="1641">
        <v>8.6</v>
      </c>
      <c r="F75" s="1640">
        <v>1365</v>
      </c>
      <c r="G75" s="1641">
        <v>8.5</v>
      </c>
      <c r="H75" s="1640">
        <v>1388</v>
      </c>
      <c r="I75" s="1641">
        <v>8.6</v>
      </c>
      <c r="J75" s="1640">
        <v>1368</v>
      </c>
      <c r="K75" s="1641">
        <v>8.5</v>
      </c>
      <c r="L75" s="1640">
        <v>1436</v>
      </c>
      <c r="M75" s="1641">
        <v>8.9</v>
      </c>
      <c r="N75" s="1640">
        <v>1416</v>
      </c>
      <c r="O75" s="1641">
        <v>8.8</v>
      </c>
      <c r="P75" s="1640">
        <v>1404</v>
      </c>
      <c r="Q75" s="1641">
        <v>8.7</v>
      </c>
      <c r="R75" s="1640">
        <v>1384</v>
      </c>
      <c r="S75" s="1641">
        <v>8.6</v>
      </c>
      <c r="T75" s="1640">
        <v>1536</v>
      </c>
      <c r="U75" s="1641">
        <v>9.4</v>
      </c>
      <c r="V75" s="1640">
        <v>1516</v>
      </c>
      <c r="W75" s="1641">
        <v>9.3</v>
      </c>
      <c r="X75" s="1642" t="s">
        <v>777</v>
      </c>
      <c r="Y75" s="1642" t="s">
        <v>778</v>
      </c>
      <c r="Z75" s="1642" t="s">
        <v>779</v>
      </c>
      <c r="AA75" s="1642" t="s">
        <v>780</v>
      </c>
      <c r="AB75" s="1561" t="s">
        <v>781</v>
      </c>
    </row>
    <row r="76" s="1616" customFormat="1" ht="46" customHeight="1" spans="1:28">
      <c r="A76" s="1637"/>
      <c r="B76" s="1638"/>
      <c r="C76" s="1639" t="s">
        <v>565</v>
      </c>
      <c r="D76" s="1640">
        <v>1337</v>
      </c>
      <c r="E76" s="1641">
        <v>8.4</v>
      </c>
      <c r="F76" s="1640">
        <v>1317</v>
      </c>
      <c r="G76" s="1641">
        <v>8.3</v>
      </c>
      <c r="H76" s="1640">
        <v>1340</v>
      </c>
      <c r="I76" s="1641">
        <v>8.4</v>
      </c>
      <c r="J76" s="1640">
        <v>1320</v>
      </c>
      <c r="K76" s="1641">
        <v>8.3</v>
      </c>
      <c r="L76" s="1640">
        <v>1388</v>
      </c>
      <c r="M76" s="1641">
        <v>8.7</v>
      </c>
      <c r="N76" s="1640">
        <v>1368</v>
      </c>
      <c r="O76" s="1641">
        <v>8.6</v>
      </c>
      <c r="P76" s="1640">
        <v>1356</v>
      </c>
      <c r="Q76" s="1641">
        <v>8.5</v>
      </c>
      <c r="R76" s="1640">
        <v>1336</v>
      </c>
      <c r="S76" s="1641">
        <v>8.4</v>
      </c>
      <c r="T76" s="1640">
        <v>1488</v>
      </c>
      <c r="U76" s="1641">
        <v>9.2</v>
      </c>
      <c r="V76" s="1640">
        <v>1468</v>
      </c>
      <c r="W76" s="1641">
        <v>9.1</v>
      </c>
      <c r="X76" s="1642" t="s">
        <v>777</v>
      </c>
      <c r="Y76" s="1642" t="s">
        <v>778</v>
      </c>
      <c r="Z76" s="1642" t="s">
        <v>779</v>
      </c>
      <c r="AA76" s="1642" t="s">
        <v>780</v>
      </c>
      <c r="AB76" s="1561" t="s">
        <v>781</v>
      </c>
    </row>
    <row r="77" s="1616" customFormat="1" ht="46" customHeight="1" spans="1:28">
      <c r="A77" s="1637"/>
      <c r="B77" s="1638"/>
      <c r="C77" s="1639" t="s">
        <v>824</v>
      </c>
      <c r="D77" s="1640">
        <v>1351</v>
      </c>
      <c r="E77" s="1641">
        <v>8.4</v>
      </c>
      <c r="F77" s="1640">
        <v>1331</v>
      </c>
      <c r="G77" s="1641">
        <v>8.3</v>
      </c>
      <c r="H77" s="1640">
        <v>1354</v>
      </c>
      <c r="I77" s="1641">
        <v>8.5</v>
      </c>
      <c r="J77" s="1640">
        <v>1334</v>
      </c>
      <c r="K77" s="1641">
        <v>8.4</v>
      </c>
      <c r="L77" s="1640">
        <v>1402</v>
      </c>
      <c r="M77" s="1641">
        <v>8.7</v>
      </c>
      <c r="N77" s="1640">
        <v>1382</v>
      </c>
      <c r="O77" s="1641">
        <v>8.6</v>
      </c>
      <c r="P77" s="1640">
        <v>1370</v>
      </c>
      <c r="Q77" s="1641">
        <v>8.5</v>
      </c>
      <c r="R77" s="1640">
        <v>1350</v>
      </c>
      <c r="S77" s="1641">
        <v>8.4</v>
      </c>
      <c r="T77" s="1640">
        <v>1502</v>
      </c>
      <c r="U77" s="1641">
        <v>9.2</v>
      </c>
      <c r="V77" s="1640">
        <v>1482</v>
      </c>
      <c r="W77" s="1641">
        <v>9.1</v>
      </c>
      <c r="X77" s="1642" t="s">
        <v>777</v>
      </c>
      <c r="Y77" s="1642" t="s">
        <v>778</v>
      </c>
      <c r="Z77" s="1642" t="s">
        <v>779</v>
      </c>
      <c r="AA77" s="1642" t="s">
        <v>780</v>
      </c>
      <c r="AB77" s="1561" t="s">
        <v>781</v>
      </c>
    </row>
    <row r="78" s="1616" customFormat="1" ht="46" customHeight="1" spans="1:28">
      <c r="A78" s="1637"/>
      <c r="B78" s="1638"/>
      <c r="C78" s="1643" t="s">
        <v>825</v>
      </c>
      <c r="D78" s="1640">
        <v>1351</v>
      </c>
      <c r="E78" s="1641">
        <v>8.4</v>
      </c>
      <c r="F78" s="1640">
        <v>1331</v>
      </c>
      <c r="G78" s="1641">
        <v>8.3</v>
      </c>
      <c r="H78" s="1640">
        <v>1354</v>
      </c>
      <c r="I78" s="1641">
        <v>8.5</v>
      </c>
      <c r="J78" s="1640">
        <v>1334</v>
      </c>
      <c r="K78" s="1641">
        <v>8.4</v>
      </c>
      <c r="L78" s="1640">
        <v>1402</v>
      </c>
      <c r="M78" s="1641">
        <v>8.7</v>
      </c>
      <c r="N78" s="1640">
        <v>1382</v>
      </c>
      <c r="O78" s="1641">
        <v>8.6</v>
      </c>
      <c r="P78" s="1640">
        <v>1370</v>
      </c>
      <c r="Q78" s="1641">
        <v>8.5</v>
      </c>
      <c r="R78" s="1640">
        <v>1350</v>
      </c>
      <c r="S78" s="1641">
        <v>8.4</v>
      </c>
      <c r="T78" s="1640">
        <v>1502</v>
      </c>
      <c r="U78" s="1641">
        <v>9.2</v>
      </c>
      <c r="V78" s="1640">
        <v>1482</v>
      </c>
      <c r="W78" s="1641">
        <v>9.1</v>
      </c>
      <c r="X78" s="1642" t="s">
        <v>777</v>
      </c>
      <c r="Y78" s="1642" t="s">
        <v>778</v>
      </c>
      <c r="Z78" s="1642" t="s">
        <v>779</v>
      </c>
      <c r="AA78" s="1642" t="s">
        <v>780</v>
      </c>
      <c r="AB78" s="1561" t="s">
        <v>781</v>
      </c>
    </row>
    <row r="79" s="1616" customFormat="1" ht="46" customHeight="1" spans="1:28">
      <c r="A79" s="1637"/>
      <c r="B79" s="1638"/>
      <c r="C79" s="1644" t="s">
        <v>826</v>
      </c>
      <c r="D79" s="1640">
        <v>1385</v>
      </c>
      <c r="E79" s="1641">
        <v>8.6</v>
      </c>
      <c r="F79" s="1640">
        <v>1365</v>
      </c>
      <c r="G79" s="1641">
        <v>8.5</v>
      </c>
      <c r="H79" s="1640">
        <v>1388</v>
      </c>
      <c r="I79" s="1641">
        <v>8.6</v>
      </c>
      <c r="J79" s="1640">
        <v>1368</v>
      </c>
      <c r="K79" s="1641">
        <v>8.5</v>
      </c>
      <c r="L79" s="1640">
        <v>1436</v>
      </c>
      <c r="M79" s="1641">
        <v>8.9</v>
      </c>
      <c r="N79" s="1640">
        <v>1416</v>
      </c>
      <c r="O79" s="1641">
        <v>8.8</v>
      </c>
      <c r="P79" s="1640">
        <v>1404</v>
      </c>
      <c r="Q79" s="1641">
        <v>8.7</v>
      </c>
      <c r="R79" s="1640">
        <v>1384</v>
      </c>
      <c r="S79" s="1641">
        <v>8.6</v>
      </c>
      <c r="T79" s="1640">
        <v>1536</v>
      </c>
      <c r="U79" s="1641">
        <v>9.4</v>
      </c>
      <c r="V79" s="1640">
        <v>1516</v>
      </c>
      <c r="W79" s="1641">
        <v>9.3</v>
      </c>
      <c r="X79" s="1642" t="s">
        <v>777</v>
      </c>
      <c r="Y79" s="1642" t="s">
        <v>778</v>
      </c>
      <c r="Z79" s="1642" t="s">
        <v>779</v>
      </c>
      <c r="AA79" s="1642" t="s">
        <v>780</v>
      </c>
      <c r="AB79" s="1561" t="s">
        <v>781</v>
      </c>
    </row>
    <row r="80" s="1616" customFormat="1" ht="46" customHeight="1" spans="1:28">
      <c r="A80" s="1637"/>
      <c r="B80" s="1638"/>
      <c r="C80" s="1644" t="s">
        <v>827</v>
      </c>
      <c r="D80" s="1640">
        <v>1385</v>
      </c>
      <c r="E80" s="1641">
        <v>8.6</v>
      </c>
      <c r="F80" s="1640">
        <v>1365</v>
      </c>
      <c r="G80" s="1641">
        <v>8.5</v>
      </c>
      <c r="H80" s="1640">
        <v>1388</v>
      </c>
      <c r="I80" s="1641">
        <v>8.6</v>
      </c>
      <c r="J80" s="1640">
        <v>1368</v>
      </c>
      <c r="K80" s="1641">
        <v>8.5</v>
      </c>
      <c r="L80" s="1640">
        <v>1436</v>
      </c>
      <c r="M80" s="1641">
        <v>8.9</v>
      </c>
      <c r="N80" s="1640">
        <v>1416</v>
      </c>
      <c r="O80" s="1641">
        <v>8.8</v>
      </c>
      <c r="P80" s="1640">
        <v>1404</v>
      </c>
      <c r="Q80" s="1641">
        <v>8.7</v>
      </c>
      <c r="R80" s="1640">
        <v>1384</v>
      </c>
      <c r="S80" s="1641">
        <v>8.6</v>
      </c>
      <c r="T80" s="1640">
        <v>1536</v>
      </c>
      <c r="U80" s="1641">
        <v>9.4</v>
      </c>
      <c r="V80" s="1640">
        <v>1516</v>
      </c>
      <c r="W80" s="1641">
        <v>9.3</v>
      </c>
      <c r="X80" s="1642" t="s">
        <v>777</v>
      </c>
      <c r="Y80" s="1642" t="s">
        <v>778</v>
      </c>
      <c r="Z80" s="1642" t="s">
        <v>779</v>
      </c>
      <c r="AA80" s="1642" t="s">
        <v>780</v>
      </c>
      <c r="AB80" s="1561" t="s">
        <v>781</v>
      </c>
    </row>
    <row r="81" s="1616" customFormat="1" ht="46" customHeight="1" spans="1:28">
      <c r="A81" s="1637"/>
      <c r="B81" s="1638"/>
      <c r="C81" s="1643" t="s">
        <v>680</v>
      </c>
      <c r="D81" s="1640">
        <v>1521</v>
      </c>
      <c r="E81" s="1641">
        <v>9.2</v>
      </c>
      <c r="F81" s="1640">
        <v>1501</v>
      </c>
      <c r="G81" s="1641">
        <v>9.1</v>
      </c>
      <c r="H81" s="1640">
        <v>1524</v>
      </c>
      <c r="I81" s="1641">
        <v>9.2</v>
      </c>
      <c r="J81" s="1640">
        <v>1504</v>
      </c>
      <c r="K81" s="1641">
        <v>9.1</v>
      </c>
      <c r="L81" s="1640">
        <v>1572</v>
      </c>
      <c r="M81" s="1641">
        <v>9.5</v>
      </c>
      <c r="N81" s="1640">
        <v>1552</v>
      </c>
      <c r="O81" s="1641">
        <v>9.4</v>
      </c>
      <c r="P81" s="1640">
        <v>1540</v>
      </c>
      <c r="Q81" s="1641">
        <v>9.3</v>
      </c>
      <c r="R81" s="1640">
        <v>1520</v>
      </c>
      <c r="S81" s="1641">
        <v>9.2</v>
      </c>
      <c r="T81" s="1640">
        <v>1672</v>
      </c>
      <c r="U81" s="1641">
        <v>10</v>
      </c>
      <c r="V81" s="1640">
        <v>1652</v>
      </c>
      <c r="W81" s="1641">
        <v>9.9</v>
      </c>
      <c r="X81" s="1642" t="s">
        <v>777</v>
      </c>
      <c r="Y81" s="1642" t="s">
        <v>778</v>
      </c>
      <c r="Z81" s="1642" t="s">
        <v>779</v>
      </c>
      <c r="AA81" s="1642" t="s">
        <v>780</v>
      </c>
      <c r="AB81" s="1561" t="s">
        <v>781</v>
      </c>
    </row>
    <row r="82" s="1616" customFormat="1" ht="46" customHeight="1" spans="1:28">
      <c r="A82" s="1637"/>
      <c r="B82" s="1638"/>
      <c r="C82" s="1643" t="s">
        <v>828</v>
      </c>
      <c r="D82" s="1640">
        <v>1439</v>
      </c>
      <c r="E82" s="1641">
        <v>8.8</v>
      </c>
      <c r="F82" s="1640">
        <v>1419</v>
      </c>
      <c r="G82" s="1641">
        <v>8.7</v>
      </c>
      <c r="H82" s="1640">
        <v>1442</v>
      </c>
      <c r="I82" s="1641">
        <v>8.9</v>
      </c>
      <c r="J82" s="1640">
        <v>1422</v>
      </c>
      <c r="K82" s="1641">
        <v>8.8</v>
      </c>
      <c r="L82" s="1640">
        <v>1490</v>
      </c>
      <c r="M82" s="1641">
        <v>9.1</v>
      </c>
      <c r="N82" s="1640">
        <v>1470</v>
      </c>
      <c r="O82" s="1641">
        <v>9</v>
      </c>
      <c r="P82" s="1640">
        <v>1458</v>
      </c>
      <c r="Q82" s="1641">
        <v>8.9</v>
      </c>
      <c r="R82" s="1640">
        <v>1438</v>
      </c>
      <c r="S82" s="1641">
        <v>8.8</v>
      </c>
      <c r="T82" s="1640">
        <v>1590</v>
      </c>
      <c r="U82" s="1641">
        <v>9.6</v>
      </c>
      <c r="V82" s="1640">
        <v>1570</v>
      </c>
      <c r="W82" s="1641">
        <v>9.5</v>
      </c>
      <c r="X82" s="1642" t="s">
        <v>777</v>
      </c>
      <c r="Y82" s="1642" t="s">
        <v>778</v>
      </c>
      <c r="Z82" s="1642" t="s">
        <v>779</v>
      </c>
      <c r="AA82" s="1642" t="s">
        <v>780</v>
      </c>
      <c r="AB82" s="1561" t="s">
        <v>781</v>
      </c>
    </row>
    <row r="83" s="1616" customFormat="1" ht="46" customHeight="1" spans="1:28">
      <c r="A83" s="1637"/>
      <c r="B83" s="1638"/>
      <c r="C83" s="1644" t="s">
        <v>829</v>
      </c>
      <c r="D83" s="1640">
        <v>1487</v>
      </c>
      <c r="E83" s="1641">
        <v>9</v>
      </c>
      <c r="F83" s="1640">
        <v>1467</v>
      </c>
      <c r="G83" s="1641">
        <v>8.9</v>
      </c>
      <c r="H83" s="1640">
        <v>1490</v>
      </c>
      <c r="I83" s="1641">
        <v>9.1</v>
      </c>
      <c r="J83" s="1640">
        <v>1470</v>
      </c>
      <c r="K83" s="1641">
        <v>9</v>
      </c>
      <c r="L83" s="1640">
        <v>1538</v>
      </c>
      <c r="M83" s="1641">
        <v>9.3</v>
      </c>
      <c r="N83" s="1640">
        <v>1518</v>
      </c>
      <c r="O83" s="1641">
        <v>9.2</v>
      </c>
      <c r="P83" s="1640">
        <v>1506</v>
      </c>
      <c r="Q83" s="1641">
        <v>9.2</v>
      </c>
      <c r="R83" s="1640">
        <v>1486</v>
      </c>
      <c r="S83" s="1641">
        <v>9.1</v>
      </c>
      <c r="T83" s="1640">
        <v>1638</v>
      </c>
      <c r="U83" s="1641">
        <v>9.8</v>
      </c>
      <c r="V83" s="1640">
        <v>1618</v>
      </c>
      <c r="W83" s="1641">
        <v>9.7</v>
      </c>
      <c r="X83" s="1642" t="s">
        <v>777</v>
      </c>
      <c r="Y83" s="1642" t="s">
        <v>778</v>
      </c>
      <c r="Z83" s="1642" t="s">
        <v>779</v>
      </c>
      <c r="AA83" s="1642" t="s">
        <v>780</v>
      </c>
      <c r="AB83" s="1561" t="s">
        <v>781</v>
      </c>
    </row>
    <row r="84" s="1616" customFormat="1" ht="46" customHeight="1" spans="1:28">
      <c r="A84" s="1637"/>
      <c r="B84" s="1638"/>
      <c r="C84" s="1643" t="s">
        <v>830</v>
      </c>
      <c r="D84" s="1640">
        <v>1487</v>
      </c>
      <c r="E84" s="1641">
        <v>9</v>
      </c>
      <c r="F84" s="1640">
        <v>1467</v>
      </c>
      <c r="G84" s="1641">
        <v>8.9</v>
      </c>
      <c r="H84" s="1640">
        <v>1490</v>
      </c>
      <c r="I84" s="1641">
        <v>9.1</v>
      </c>
      <c r="J84" s="1640">
        <v>1470</v>
      </c>
      <c r="K84" s="1641">
        <v>9</v>
      </c>
      <c r="L84" s="1640">
        <v>1538</v>
      </c>
      <c r="M84" s="1641">
        <v>9.3</v>
      </c>
      <c r="N84" s="1640">
        <v>1518</v>
      </c>
      <c r="O84" s="1641">
        <v>9.2</v>
      </c>
      <c r="P84" s="1640">
        <v>1506</v>
      </c>
      <c r="Q84" s="1641">
        <v>9.2</v>
      </c>
      <c r="R84" s="1640">
        <v>1486</v>
      </c>
      <c r="S84" s="1641">
        <v>9.1</v>
      </c>
      <c r="T84" s="1640">
        <v>1638</v>
      </c>
      <c r="U84" s="1641">
        <v>9.8</v>
      </c>
      <c r="V84" s="1640">
        <v>1618</v>
      </c>
      <c r="W84" s="1641">
        <v>9.7</v>
      </c>
      <c r="X84" s="1642" t="s">
        <v>777</v>
      </c>
      <c r="Y84" s="1642" t="s">
        <v>778</v>
      </c>
      <c r="Z84" s="1642" t="s">
        <v>779</v>
      </c>
      <c r="AA84" s="1642" t="s">
        <v>780</v>
      </c>
      <c r="AB84" s="1561" t="s">
        <v>781</v>
      </c>
    </row>
    <row r="85" s="1616" customFormat="1" ht="46" customHeight="1" spans="1:28">
      <c r="A85" s="1637"/>
      <c r="B85" s="1638"/>
      <c r="C85" s="1643" t="s">
        <v>604</v>
      </c>
      <c r="D85" s="1640">
        <v>1507</v>
      </c>
      <c r="E85" s="1641">
        <v>9.1</v>
      </c>
      <c r="F85" s="1640">
        <v>1487</v>
      </c>
      <c r="G85" s="1641">
        <v>9</v>
      </c>
      <c r="H85" s="1640">
        <v>1510</v>
      </c>
      <c r="I85" s="1641">
        <v>9.2</v>
      </c>
      <c r="J85" s="1640">
        <v>1490</v>
      </c>
      <c r="K85" s="1641">
        <v>9.1</v>
      </c>
      <c r="L85" s="1640">
        <v>1558</v>
      </c>
      <c r="M85" s="1641">
        <v>9.4</v>
      </c>
      <c r="N85" s="1640">
        <v>1538</v>
      </c>
      <c r="O85" s="1641">
        <v>9.3</v>
      </c>
      <c r="P85" s="1640">
        <v>1526</v>
      </c>
      <c r="Q85" s="1641">
        <v>9.2</v>
      </c>
      <c r="R85" s="1640">
        <v>1506</v>
      </c>
      <c r="S85" s="1641">
        <v>9.1</v>
      </c>
      <c r="T85" s="1640">
        <v>1658</v>
      </c>
      <c r="U85" s="1641">
        <v>9.9</v>
      </c>
      <c r="V85" s="1640">
        <v>1638</v>
      </c>
      <c r="W85" s="1641">
        <v>9.8</v>
      </c>
      <c r="X85" s="1642" t="s">
        <v>777</v>
      </c>
      <c r="Y85" s="1642" t="s">
        <v>778</v>
      </c>
      <c r="Z85" s="1642" t="s">
        <v>779</v>
      </c>
      <c r="AA85" s="1642" t="s">
        <v>780</v>
      </c>
      <c r="AB85" s="1561" t="s">
        <v>781</v>
      </c>
    </row>
    <row r="86" s="1616" customFormat="1" ht="46" customHeight="1" spans="1:28">
      <c r="A86" s="1637"/>
      <c r="B86" s="1638"/>
      <c r="C86" s="1639" t="s">
        <v>831</v>
      </c>
      <c r="D86" s="1640">
        <v>1453</v>
      </c>
      <c r="E86" s="1641">
        <v>8.9</v>
      </c>
      <c r="F86" s="1640">
        <v>1433</v>
      </c>
      <c r="G86" s="1641">
        <v>8.8</v>
      </c>
      <c r="H86" s="1640">
        <v>1456</v>
      </c>
      <c r="I86" s="1641">
        <v>8.9</v>
      </c>
      <c r="J86" s="1640">
        <v>1436</v>
      </c>
      <c r="K86" s="1641">
        <v>8.8</v>
      </c>
      <c r="L86" s="1640">
        <v>1504</v>
      </c>
      <c r="M86" s="1641">
        <v>9.2</v>
      </c>
      <c r="N86" s="1640">
        <v>1484</v>
      </c>
      <c r="O86" s="1641">
        <v>9.1</v>
      </c>
      <c r="P86" s="1640">
        <v>1472</v>
      </c>
      <c r="Q86" s="1641">
        <v>9</v>
      </c>
      <c r="R86" s="1640">
        <v>1452</v>
      </c>
      <c r="S86" s="1641">
        <v>8.9</v>
      </c>
      <c r="T86" s="1640">
        <v>1604</v>
      </c>
      <c r="U86" s="1641">
        <v>9.7</v>
      </c>
      <c r="V86" s="1640">
        <v>1584</v>
      </c>
      <c r="W86" s="1641">
        <v>9.6</v>
      </c>
      <c r="X86" s="1642" t="s">
        <v>777</v>
      </c>
      <c r="Y86" s="1642" t="s">
        <v>778</v>
      </c>
      <c r="Z86" s="1642" t="s">
        <v>779</v>
      </c>
      <c r="AA86" s="1642" t="s">
        <v>780</v>
      </c>
      <c r="AB86" s="1561" t="s">
        <v>781</v>
      </c>
    </row>
    <row r="87" s="1616" customFormat="1" ht="46" customHeight="1" spans="1:28">
      <c r="A87" s="1637"/>
      <c r="B87" s="1638"/>
      <c r="C87" s="1639" t="s">
        <v>832</v>
      </c>
      <c r="D87" s="1640">
        <v>1691</v>
      </c>
      <c r="E87" s="1641">
        <v>10</v>
      </c>
      <c r="F87" s="1640">
        <v>1671</v>
      </c>
      <c r="G87" s="1641">
        <v>9.9</v>
      </c>
      <c r="H87" s="1640">
        <v>1694</v>
      </c>
      <c r="I87" s="1641">
        <v>10</v>
      </c>
      <c r="J87" s="1640">
        <v>1674</v>
      </c>
      <c r="K87" s="1641">
        <v>9.9</v>
      </c>
      <c r="L87" s="1640">
        <v>1742</v>
      </c>
      <c r="M87" s="1641">
        <v>10.2</v>
      </c>
      <c r="N87" s="1640">
        <v>1722</v>
      </c>
      <c r="O87" s="1641">
        <v>10.1</v>
      </c>
      <c r="P87" s="1640">
        <v>1710</v>
      </c>
      <c r="Q87" s="1641">
        <v>10.1</v>
      </c>
      <c r="R87" s="1640">
        <v>1690</v>
      </c>
      <c r="S87" s="1641">
        <v>10</v>
      </c>
      <c r="T87" s="1640">
        <v>1842</v>
      </c>
      <c r="U87" s="1641">
        <v>10.7</v>
      </c>
      <c r="V87" s="1640">
        <v>1822</v>
      </c>
      <c r="W87" s="1641">
        <v>10.6</v>
      </c>
      <c r="X87" s="1642" t="s">
        <v>777</v>
      </c>
      <c r="Y87" s="1642" t="s">
        <v>778</v>
      </c>
      <c r="Z87" s="1642" t="s">
        <v>779</v>
      </c>
      <c r="AA87" s="1642" t="s">
        <v>780</v>
      </c>
      <c r="AB87" s="1561" t="s">
        <v>781</v>
      </c>
    </row>
    <row r="88" s="1616" customFormat="1" ht="46" customHeight="1" spans="1:28">
      <c r="A88" s="1646"/>
      <c r="B88" s="1647"/>
      <c r="C88" s="1648" t="s">
        <v>833</v>
      </c>
      <c r="D88" s="1640">
        <v>1385</v>
      </c>
      <c r="E88" s="1641">
        <v>8.6</v>
      </c>
      <c r="F88" s="1640">
        <v>1365</v>
      </c>
      <c r="G88" s="1641">
        <v>8.5</v>
      </c>
      <c r="H88" s="1640">
        <v>1388</v>
      </c>
      <c r="I88" s="1641">
        <v>8.6</v>
      </c>
      <c r="J88" s="1640">
        <v>1368</v>
      </c>
      <c r="K88" s="1641">
        <v>8.5</v>
      </c>
      <c r="L88" s="1640">
        <v>1436</v>
      </c>
      <c r="M88" s="1641">
        <v>8.9</v>
      </c>
      <c r="N88" s="1640">
        <v>1416</v>
      </c>
      <c r="O88" s="1641">
        <v>8.8</v>
      </c>
      <c r="P88" s="1640">
        <v>1404</v>
      </c>
      <c r="Q88" s="1641">
        <v>8.7</v>
      </c>
      <c r="R88" s="1640">
        <v>1384</v>
      </c>
      <c r="S88" s="1641">
        <v>8.6</v>
      </c>
      <c r="T88" s="1640">
        <v>1536</v>
      </c>
      <c r="U88" s="1641">
        <v>9.4</v>
      </c>
      <c r="V88" s="1640">
        <v>1516</v>
      </c>
      <c r="W88" s="1641">
        <v>9.3</v>
      </c>
      <c r="X88" s="1642" t="s">
        <v>777</v>
      </c>
      <c r="Y88" s="1642" t="s">
        <v>778</v>
      </c>
      <c r="Z88" s="1642" t="s">
        <v>779</v>
      </c>
      <c r="AA88" s="1642" t="s">
        <v>780</v>
      </c>
      <c r="AB88" s="1561" t="s">
        <v>781</v>
      </c>
    </row>
    <row r="89" s="1616" customFormat="1" ht="46" customHeight="1" spans="1:28">
      <c r="A89" s="1649"/>
      <c r="B89" s="1650"/>
      <c r="C89" s="1651" t="s">
        <v>834</v>
      </c>
      <c r="D89" s="1640">
        <v>1096</v>
      </c>
      <c r="E89" s="1641">
        <v>7.3</v>
      </c>
      <c r="F89" s="1640">
        <v>1076</v>
      </c>
      <c r="G89" s="1641">
        <v>7.2</v>
      </c>
      <c r="H89" s="1640">
        <v>1099</v>
      </c>
      <c r="I89" s="1641">
        <v>7.3</v>
      </c>
      <c r="J89" s="1640">
        <v>1079</v>
      </c>
      <c r="K89" s="1641">
        <v>7.2</v>
      </c>
      <c r="L89" s="1640">
        <v>1147</v>
      </c>
      <c r="M89" s="1641">
        <v>7.6</v>
      </c>
      <c r="N89" s="1640">
        <v>1127</v>
      </c>
      <c r="O89" s="1641">
        <v>7.5</v>
      </c>
      <c r="P89" s="1640">
        <v>1115</v>
      </c>
      <c r="Q89" s="1641">
        <v>7.4</v>
      </c>
      <c r="R89" s="1640">
        <v>1095</v>
      </c>
      <c r="S89" s="1641">
        <v>7.3</v>
      </c>
      <c r="T89" s="1640">
        <v>1247</v>
      </c>
      <c r="U89" s="1641">
        <v>8.1</v>
      </c>
      <c r="V89" s="1640">
        <v>1227</v>
      </c>
      <c r="W89" s="1641">
        <v>8</v>
      </c>
      <c r="X89" s="1642" t="s">
        <v>546</v>
      </c>
      <c r="Y89" s="1642" t="s">
        <v>547</v>
      </c>
      <c r="Z89" s="1642" t="s">
        <v>548</v>
      </c>
      <c r="AA89" s="1642" t="s">
        <v>549</v>
      </c>
      <c r="AB89" s="1568" t="s">
        <v>550</v>
      </c>
    </row>
  </sheetData>
  <mergeCells count="14">
    <mergeCell ref="A2:AB2"/>
    <mergeCell ref="A3:AB3"/>
    <mergeCell ref="D4:G4"/>
    <mergeCell ref="H4:K4"/>
    <mergeCell ref="L4:O4"/>
    <mergeCell ref="P4:S4"/>
    <mergeCell ref="T4:W4"/>
    <mergeCell ref="X4:AA4"/>
    <mergeCell ref="A4:A5"/>
    <mergeCell ref="A6:A89"/>
    <mergeCell ref="B4:B5"/>
    <mergeCell ref="B6:B89"/>
    <mergeCell ref="C4:C5"/>
    <mergeCell ref="AB4:AB5"/>
  </mergeCells>
  <conditionalFormatting sqref="C68:C69">
    <cfRule type="duplicateValues" dxfId="0" priority="1"/>
  </conditionalFormatting>
  <pageMargins left="0.75" right="0.75" top="1" bottom="1" header="0.5" footer="0.5"/>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AR128"/>
  <sheetViews>
    <sheetView showGridLines="0" zoomScale="40" zoomScaleNormal="4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17" style="548" customWidth="1"/>
    <col min="2" max="2" width="27.25" style="548" customWidth="1"/>
    <col min="3" max="3" width="53.1296296296296" style="555" customWidth="1"/>
    <col min="4" max="4" width="30.6203703703704" style="548" customWidth="1"/>
    <col min="5" max="5" width="28.5092592592593" style="831" customWidth="1"/>
    <col min="6" max="6" width="28.5092592592593" style="548" customWidth="1"/>
    <col min="7" max="7" width="28.5092592592593" style="831" customWidth="1"/>
    <col min="8" max="8" width="30.9351851851852" style="548" customWidth="1"/>
    <col min="9" max="9" width="28.5092592592593" style="831" customWidth="1"/>
    <col min="10" max="10" width="28.5092592592593" style="548" customWidth="1"/>
    <col min="11" max="11" width="28.5092592592593" style="831" customWidth="1"/>
    <col min="12" max="12" width="31.5555555555556" style="548" customWidth="1"/>
    <col min="13" max="13" width="28.5092592592593" style="831" customWidth="1"/>
    <col min="14" max="14" width="28.5092592592593" style="548" customWidth="1"/>
    <col min="15" max="15" width="28.5092592592593" style="831" customWidth="1"/>
    <col min="16" max="16" width="32.1851851851852" style="548" customWidth="1"/>
    <col min="17" max="17" width="28.5092592592593" style="831" customWidth="1"/>
    <col min="18" max="18" width="28.5092592592593" style="548" customWidth="1"/>
    <col min="19" max="19" width="28.5092592592593" style="831" customWidth="1"/>
    <col min="20" max="20" width="33.7592592592593" style="548" customWidth="1"/>
    <col min="21" max="21" width="28.5092592592593" style="831" customWidth="1"/>
    <col min="22" max="22" width="28.5092592592593" style="548" customWidth="1"/>
    <col min="23" max="23" width="28.5092592592593" style="831" customWidth="1"/>
    <col min="24" max="24" width="72.5092592592593" style="548" customWidth="1"/>
    <col min="25" max="25" width="33.75" style="548" customWidth="1"/>
    <col min="26" max="26" width="65.3055555555556" style="548" customWidth="1"/>
    <col min="27" max="27" width="37.4907407407407" style="548" customWidth="1"/>
    <col min="28" max="28" width="31.5092592592593" style="548" customWidth="1"/>
    <col min="29" max="29" width="26.2592592592593" style="548" customWidth="1"/>
    <col min="30" max="31" width="21.8796296296296" style="548" customWidth="1"/>
    <col min="32" max="16379" width="9" style="548" customWidth="1"/>
    <col min="16380" max="16384" width="9" style="548"/>
  </cols>
  <sheetData>
    <row r="1" s="548" customFormat="1" spans="1:31">
      <c r="C1" s="555"/>
      <c r="E1" s="831"/>
      <c r="G1" s="831"/>
      <c r="I1" s="831"/>
      <c r="K1" s="831"/>
      <c r="M1" s="831"/>
      <c r="O1" s="831"/>
      <c r="Q1" s="831"/>
      <c r="S1" s="831"/>
      <c r="U1" s="831"/>
      <c r="W1" s="831"/>
    </row>
    <row r="2" s="548" customFormat="1" ht="63" customHeight="1" spans="1:31">
      <c r="A2" s="1385" t="s">
        <v>1</v>
      </c>
    </row>
    <row r="3" s="555" customFormat="1" ht="58" customHeight="1" spans="1:31">
      <c r="A3" s="1548" t="s">
        <v>835</v>
      </c>
      <c r="B3" s="1549"/>
      <c r="C3" s="1549"/>
      <c r="D3" s="1549"/>
      <c r="E3" s="1549"/>
      <c r="F3" s="1549"/>
      <c r="G3" s="1549"/>
      <c r="H3" s="1549"/>
      <c r="I3" s="1549"/>
      <c r="J3" s="1549"/>
      <c r="K3" s="1549"/>
      <c r="L3" s="1549"/>
      <c r="M3" s="1549"/>
      <c r="N3" s="1549"/>
      <c r="O3" s="1549"/>
      <c r="P3" s="1549"/>
      <c r="Q3" s="1549"/>
      <c r="R3" s="1549"/>
      <c r="S3" s="1549"/>
      <c r="T3" s="1549"/>
      <c r="U3" s="1549"/>
      <c r="V3" s="1549"/>
      <c r="W3" s="1549"/>
      <c r="X3" s="1549"/>
      <c r="Y3" s="1549"/>
      <c r="Z3" s="1549"/>
      <c r="AA3" s="1549"/>
      <c r="AB3" s="1550"/>
      <c r="AC3" s="548"/>
      <c r="AD3" s="548"/>
      <c r="AE3" s="548"/>
    </row>
    <row r="4" s="548" customFormat="1" ht="64" customHeight="1" spans="1:31">
      <c r="A4" s="1551" t="s">
        <v>480</v>
      </c>
      <c r="B4" s="1459" t="s">
        <v>107</v>
      </c>
      <c r="C4" s="1366" t="s">
        <v>481</v>
      </c>
      <c r="D4" s="1366" t="s">
        <v>632</v>
      </c>
      <c r="E4" s="1552"/>
      <c r="F4" s="1552"/>
      <c r="G4" s="1552"/>
      <c r="H4" s="1366" t="s">
        <v>694</v>
      </c>
      <c r="I4" s="1552"/>
      <c r="J4" s="1552"/>
      <c r="K4" s="1552"/>
      <c r="L4" s="1366" t="s">
        <v>631</v>
      </c>
      <c r="M4" s="1552"/>
      <c r="N4" s="1552"/>
      <c r="O4" s="1552"/>
      <c r="P4" s="1366" t="s">
        <v>487</v>
      </c>
      <c r="Q4" s="1552"/>
      <c r="R4" s="1552"/>
      <c r="S4" s="1552"/>
      <c r="T4" s="1366" t="s">
        <v>488</v>
      </c>
      <c r="U4" s="1552"/>
      <c r="V4" s="1552"/>
      <c r="W4" s="1552"/>
      <c r="X4" s="1366" t="s">
        <v>489</v>
      </c>
      <c r="Y4" s="1552"/>
      <c r="Z4" s="1552"/>
      <c r="AA4" s="1552"/>
      <c r="AB4" s="1553" t="s">
        <v>490</v>
      </c>
      <c r="AC4" s="1463"/>
      <c r="AD4" s="555"/>
      <c r="AE4" s="555"/>
    </row>
    <row r="5" s="548" customFormat="1" ht="50" customHeight="1" spans="1:31">
      <c r="A5" s="1578"/>
      <c r="B5" s="1370"/>
      <c r="C5" s="1370"/>
      <c r="D5" s="1579" t="s">
        <v>649</v>
      </c>
      <c r="E5" s="1580" t="s">
        <v>636</v>
      </c>
      <c r="F5" s="1579" t="s">
        <v>494</v>
      </c>
      <c r="G5" s="1580" t="s">
        <v>650</v>
      </c>
      <c r="H5" s="1579" t="s">
        <v>649</v>
      </c>
      <c r="I5" s="1580" t="s">
        <v>636</v>
      </c>
      <c r="J5" s="1579" t="s">
        <v>494</v>
      </c>
      <c r="K5" s="1580" t="s">
        <v>650</v>
      </c>
      <c r="L5" s="1579" t="s">
        <v>649</v>
      </c>
      <c r="M5" s="1580" t="s">
        <v>636</v>
      </c>
      <c r="N5" s="1579" t="s">
        <v>494</v>
      </c>
      <c r="O5" s="1580" t="s">
        <v>650</v>
      </c>
      <c r="P5" s="1579" t="s">
        <v>649</v>
      </c>
      <c r="Q5" s="1580" t="s">
        <v>636</v>
      </c>
      <c r="R5" s="1579" t="s">
        <v>494</v>
      </c>
      <c r="S5" s="1580" t="s">
        <v>650</v>
      </c>
      <c r="T5" s="1579" t="s">
        <v>649</v>
      </c>
      <c r="U5" s="1580" t="s">
        <v>636</v>
      </c>
      <c r="V5" s="1579" t="s">
        <v>494</v>
      </c>
      <c r="W5" s="1580" t="s">
        <v>650</v>
      </c>
      <c r="X5" s="1579" t="s">
        <v>296</v>
      </c>
      <c r="Y5" s="1579" t="s">
        <v>297</v>
      </c>
      <c r="Z5" s="1579" t="s">
        <v>298</v>
      </c>
      <c r="AA5" s="1579" t="s">
        <v>299</v>
      </c>
      <c r="AB5" s="1581"/>
      <c r="AD5" s="1343"/>
      <c r="AE5" s="1343"/>
    </row>
    <row r="6" s="548" customFormat="1" ht="39" customHeight="1" spans="1:31">
      <c r="A6" s="1582" t="s">
        <v>354</v>
      </c>
      <c r="B6" s="1374" t="s">
        <v>126</v>
      </c>
      <c r="C6" s="763" t="s">
        <v>501</v>
      </c>
      <c r="D6" s="1583">
        <v>895</v>
      </c>
      <c r="E6" s="1584">
        <v>6.6</v>
      </c>
      <c r="F6" s="1583">
        <v>875</v>
      </c>
      <c r="G6" s="1584">
        <v>6.5</v>
      </c>
      <c r="H6" s="1583">
        <v>898</v>
      </c>
      <c r="I6" s="1584">
        <v>6.6</v>
      </c>
      <c r="J6" s="1583">
        <v>878</v>
      </c>
      <c r="K6" s="1584">
        <v>6.5</v>
      </c>
      <c r="L6" s="1583">
        <v>918</v>
      </c>
      <c r="M6" s="1584">
        <v>6.7</v>
      </c>
      <c r="N6" s="1583">
        <v>898</v>
      </c>
      <c r="O6" s="1584">
        <v>6.6</v>
      </c>
      <c r="P6" s="1583">
        <v>914</v>
      </c>
      <c r="Q6" s="1584">
        <v>6.7</v>
      </c>
      <c r="R6" s="1583">
        <v>894</v>
      </c>
      <c r="S6" s="1584">
        <v>6.6</v>
      </c>
      <c r="T6" s="1583">
        <v>1018</v>
      </c>
      <c r="U6" s="1584">
        <v>7.2</v>
      </c>
      <c r="V6" s="1583">
        <v>998</v>
      </c>
      <c r="W6" s="1584">
        <v>7.1</v>
      </c>
      <c r="X6" s="1585" t="s">
        <v>836</v>
      </c>
      <c r="Y6" s="1585" t="s">
        <v>537</v>
      </c>
      <c r="Z6" s="1585" t="s">
        <v>837</v>
      </c>
      <c r="AA6" s="1585" t="s">
        <v>587</v>
      </c>
      <c r="AB6" s="1586" t="s">
        <v>585</v>
      </c>
      <c r="AD6" s="1343"/>
      <c r="AE6" s="1343"/>
    </row>
    <row r="7" s="548" customFormat="1" ht="39" customHeight="1" spans="1:31">
      <c r="A7" s="1587"/>
      <c r="B7" s="877"/>
      <c r="C7" s="763" t="s">
        <v>497</v>
      </c>
      <c r="D7" s="1583">
        <v>895</v>
      </c>
      <c r="E7" s="1584">
        <v>6.6</v>
      </c>
      <c r="F7" s="1583">
        <v>875</v>
      </c>
      <c r="G7" s="1584">
        <v>6.5</v>
      </c>
      <c r="H7" s="1583">
        <v>898</v>
      </c>
      <c r="I7" s="1584">
        <v>6.6</v>
      </c>
      <c r="J7" s="1583">
        <v>878</v>
      </c>
      <c r="K7" s="1584">
        <v>6.5</v>
      </c>
      <c r="L7" s="1583">
        <v>918</v>
      </c>
      <c r="M7" s="1584">
        <v>6.7</v>
      </c>
      <c r="N7" s="1583">
        <v>898</v>
      </c>
      <c r="O7" s="1584">
        <v>6.6</v>
      </c>
      <c r="P7" s="1583">
        <v>914</v>
      </c>
      <c r="Q7" s="1584">
        <v>6.7</v>
      </c>
      <c r="R7" s="1583">
        <v>894</v>
      </c>
      <c r="S7" s="1584">
        <v>6.6</v>
      </c>
      <c r="T7" s="1583">
        <v>1018</v>
      </c>
      <c r="U7" s="1584">
        <v>7.2</v>
      </c>
      <c r="V7" s="1583">
        <v>998</v>
      </c>
      <c r="W7" s="1584">
        <v>7.1</v>
      </c>
      <c r="X7" s="1585" t="s">
        <v>836</v>
      </c>
      <c r="Y7" s="1585" t="s">
        <v>537</v>
      </c>
      <c r="Z7" s="1585" t="s">
        <v>837</v>
      </c>
      <c r="AA7" s="1585" t="s">
        <v>587</v>
      </c>
      <c r="AB7" s="1586" t="s">
        <v>585</v>
      </c>
      <c r="AD7" s="1343"/>
      <c r="AE7" s="1343"/>
    </row>
    <row r="8" s="548" customFormat="1" ht="39" customHeight="1" spans="1:31">
      <c r="A8" s="1587"/>
      <c r="B8" s="877"/>
      <c r="C8" s="763" t="s">
        <v>506</v>
      </c>
      <c r="D8" s="1583">
        <v>895</v>
      </c>
      <c r="E8" s="1584">
        <v>6.6</v>
      </c>
      <c r="F8" s="1583">
        <v>875</v>
      </c>
      <c r="G8" s="1584">
        <v>6.5</v>
      </c>
      <c r="H8" s="1583">
        <v>898</v>
      </c>
      <c r="I8" s="1584">
        <v>6.6</v>
      </c>
      <c r="J8" s="1583">
        <v>878</v>
      </c>
      <c r="K8" s="1584">
        <v>6.5</v>
      </c>
      <c r="L8" s="1583">
        <v>918</v>
      </c>
      <c r="M8" s="1584">
        <v>6.7</v>
      </c>
      <c r="N8" s="1583">
        <v>898</v>
      </c>
      <c r="O8" s="1584">
        <v>6.6</v>
      </c>
      <c r="P8" s="1583">
        <v>914</v>
      </c>
      <c r="Q8" s="1584">
        <v>6.7</v>
      </c>
      <c r="R8" s="1583">
        <v>894</v>
      </c>
      <c r="S8" s="1584">
        <v>6.6</v>
      </c>
      <c r="T8" s="1583">
        <v>1018</v>
      </c>
      <c r="U8" s="1584">
        <v>7.2</v>
      </c>
      <c r="V8" s="1583">
        <v>998</v>
      </c>
      <c r="W8" s="1584">
        <v>7.1</v>
      </c>
      <c r="X8" s="1585" t="s">
        <v>836</v>
      </c>
      <c r="Y8" s="1585" t="s">
        <v>537</v>
      </c>
      <c r="Z8" s="1585" t="s">
        <v>837</v>
      </c>
      <c r="AA8" s="1585" t="s">
        <v>587</v>
      </c>
      <c r="AB8" s="1586" t="s">
        <v>585</v>
      </c>
      <c r="AD8" s="1343"/>
      <c r="AE8" s="1343"/>
    </row>
    <row r="9" s="548" customFormat="1" ht="39" customHeight="1" spans="1:31">
      <c r="A9" s="1587"/>
      <c r="B9" s="877"/>
      <c r="C9" s="763" t="s">
        <v>505</v>
      </c>
      <c r="D9" s="1583">
        <v>895</v>
      </c>
      <c r="E9" s="1584">
        <v>6.6</v>
      </c>
      <c r="F9" s="1583">
        <v>875</v>
      </c>
      <c r="G9" s="1584">
        <v>6.5</v>
      </c>
      <c r="H9" s="1583">
        <v>898</v>
      </c>
      <c r="I9" s="1584">
        <v>6.6</v>
      </c>
      <c r="J9" s="1583">
        <v>878</v>
      </c>
      <c r="K9" s="1584">
        <v>6.5</v>
      </c>
      <c r="L9" s="1583">
        <v>918</v>
      </c>
      <c r="M9" s="1584">
        <v>6.7</v>
      </c>
      <c r="N9" s="1583">
        <v>898</v>
      </c>
      <c r="O9" s="1584">
        <v>6.6</v>
      </c>
      <c r="P9" s="1583">
        <v>914</v>
      </c>
      <c r="Q9" s="1584">
        <v>6.7</v>
      </c>
      <c r="R9" s="1583">
        <v>894</v>
      </c>
      <c r="S9" s="1584">
        <v>6.6</v>
      </c>
      <c r="T9" s="1583">
        <v>1018</v>
      </c>
      <c r="U9" s="1584">
        <v>7.2</v>
      </c>
      <c r="V9" s="1583">
        <v>998</v>
      </c>
      <c r="W9" s="1584">
        <v>7.1</v>
      </c>
      <c r="X9" s="1585" t="s">
        <v>836</v>
      </c>
      <c r="Y9" s="1585" t="s">
        <v>537</v>
      </c>
      <c r="Z9" s="1585" t="s">
        <v>837</v>
      </c>
      <c r="AA9" s="1585" t="s">
        <v>587</v>
      </c>
      <c r="AB9" s="1586" t="s">
        <v>585</v>
      </c>
    </row>
    <row r="10" s="548" customFormat="1" ht="39" customHeight="1" spans="1:31">
      <c r="A10" s="1587"/>
      <c r="B10" s="877"/>
      <c r="C10" s="763" t="s">
        <v>502</v>
      </c>
      <c r="D10" s="1583">
        <v>895</v>
      </c>
      <c r="E10" s="1584">
        <v>6.6</v>
      </c>
      <c r="F10" s="1583">
        <v>875</v>
      </c>
      <c r="G10" s="1584">
        <v>6.5</v>
      </c>
      <c r="H10" s="1583">
        <v>898</v>
      </c>
      <c r="I10" s="1584">
        <v>6.6</v>
      </c>
      <c r="J10" s="1583">
        <v>878</v>
      </c>
      <c r="K10" s="1584">
        <v>6.5</v>
      </c>
      <c r="L10" s="1583">
        <v>918</v>
      </c>
      <c r="M10" s="1584">
        <v>6.7</v>
      </c>
      <c r="N10" s="1583">
        <v>898</v>
      </c>
      <c r="O10" s="1584">
        <v>6.6</v>
      </c>
      <c r="P10" s="1583">
        <v>914</v>
      </c>
      <c r="Q10" s="1584">
        <v>6.7</v>
      </c>
      <c r="R10" s="1583">
        <v>894</v>
      </c>
      <c r="S10" s="1584">
        <v>6.6</v>
      </c>
      <c r="T10" s="1583">
        <v>1018</v>
      </c>
      <c r="U10" s="1584">
        <v>7.2</v>
      </c>
      <c r="V10" s="1583">
        <v>998</v>
      </c>
      <c r="W10" s="1584">
        <v>7.1</v>
      </c>
      <c r="X10" s="1585" t="s">
        <v>838</v>
      </c>
      <c r="Y10" s="1585" t="s">
        <v>601</v>
      </c>
      <c r="Z10" s="1585" t="s">
        <v>839</v>
      </c>
      <c r="AA10" s="1585" t="s">
        <v>577</v>
      </c>
      <c r="AB10" s="1586" t="s">
        <v>539</v>
      </c>
    </row>
    <row r="11" s="548" customFormat="1" ht="39" customHeight="1" spans="1:31">
      <c r="A11" s="1587"/>
      <c r="B11" s="877"/>
      <c r="C11" s="763" t="s">
        <v>503</v>
      </c>
      <c r="D11" s="1583">
        <v>895</v>
      </c>
      <c r="E11" s="1584">
        <v>6.6</v>
      </c>
      <c r="F11" s="1583">
        <v>875</v>
      </c>
      <c r="G11" s="1584">
        <v>6.5</v>
      </c>
      <c r="H11" s="1583">
        <v>898</v>
      </c>
      <c r="I11" s="1584">
        <v>6.6</v>
      </c>
      <c r="J11" s="1583">
        <v>878</v>
      </c>
      <c r="K11" s="1584">
        <v>6.5</v>
      </c>
      <c r="L11" s="1583">
        <v>918</v>
      </c>
      <c r="M11" s="1584">
        <v>6.7</v>
      </c>
      <c r="N11" s="1583">
        <v>898</v>
      </c>
      <c r="O11" s="1584">
        <v>6.6</v>
      </c>
      <c r="P11" s="1583">
        <v>914</v>
      </c>
      <c r="Q11" s="1584">
        <v>6.7</v>
      </c>
      <c r="R11" s="1583">
        <v>894</v>
      </c>
      <c r="S11" s="1584">
        <v>6.6</v>
      </c>
      <c r="T11" s="1583">
        <v>1018</v>
      </c>
      <c r="U11" s="1584">
        <v>7.2</v>
      </c>
      <c r="V11" s="1583">
        <v>998</v>
      </c>
      <c r="W11" s="1584">
        <v>7.1</v>
      </c>
      <c r="X11" s="1585" t="s">
        <v>838</v>
      </c>
      <c r="Y11" s="1585" t="s">
        <v>601</v>
      </c>
      <c r="Z11" s="1585" t="s">
        <v>839</v>
      </c>
      <c r="AA11" s="1585" t="s">
        <v>577</v>
      </c>
      <c r="AB11" s="1586" t="s">
        <v>539</v>
      </c>
    </row>
    <row r="12" s="548" customFormat="1" ht="39" customHeight="1" spans="1:31">
      <c r="A12" s="1587"/>
      <c r="B12" s="877"/>
      <c r="C12" s="763" t="s">
        <v>504</v>
      </c>
      <c r="D12" s="1583">
        <v>895</v>
      </c>
      <c r="E12" s="1584">
        <v>6.6</v>
      </c>
      <c r="F12" s="1583">
        <v>875</v>
      </c>
      <c r="G12" s="1584">
        <v>6.5</v>
      </c>
      <c r="H12" s="1583">
        <v>898</v>
      </c>
      <c r="I12" s="1584">
        <v>6.6</v>
      </c>
      <c r="J12" s="1583">
        <v>878</v>
      </c>
      <c r="K12" s="1584">
        <v>6.5</v>
      </c>
      <c r="L12" s="1583">
        <v>918</v>
      </c>
      <c r="M12" s="1584">
        <v>6.7</v>
      </c>
      <c r="N12" s="1583">
        <v>898</v>
      </c>
      <c r="O12" s="1584">
        <v>6.6</v>
      </c>
      <c r="P12" s="1583">
        <v>914</v>
      </c>
      <c r="Q12" s="1584">
        <v>6.7</v>
      </c>
      <c r="R12" s="1583">
        <v>894</v>
      </c>
      <c r="S12" s="1584">
        <v>6.6</v>
      </c>
      <c r="T12" s="1583">
        <v>1018</v>
      </c>
      <c r="U12" s="1584">
        <v>7.2</v>
      </c>
      <c r="V12" s="1583">
        <v>998</v>
      </c>
      <c r="W12" s="1584">
        <v>7.1</v>
      </c>
      <c r="X12" s="1585" t="s">
        <v>838</v>
      </c>
      <c r="Y12" s="1585" t="s">
        <v>601</v>
      </c>
      <c r="Z12" s="1585" t="s">
        <v>839</v>
      </c>
      <c r="AA12" s="1585" t="s">
        <v>577</v>
      </c>
      <c r="AB12" s="1586" t="s">
        <v>539</v>
      </c>
    </row>
    <row r="13" s="548" customFormat="1" ht="39" customHeight="1" spans="1:31">
      <c r="A13" s="1587"/>
      <c r="B13" s="877"/>
      <c r="C13" s="763" t="s">
        <v>512</v>
      </c>
      <c r="D13" s="1583">
        <v>1004</v>
      </c>
      <c r="E13" s="1584">
        <v>7.1</v>
      </c>
      <c r="F13" s="1583">
        <v>984</v>
      </c>
      <c r="G13" s="1584">
        <v>7</v>
      </c>
      <c r="H13" s="1583">
        <v>1007</v>
      </c>
      <c r="I13" s="1584">
        <v>7.1</v>
      </c>
      <c r="J13" s="1583">
        <v>987</v>
      </c>
      <c r="K13" s="1584">
        <v>7</v>
      </c>
      <c r="L13" s="1583">
        <v>1027</v>
      </c>
      <c r="M13" s="1584">
        <v>7.2</v>
      </c>
      <c r="N13" s="1583">
        <v>1007</v>
      </c>
      <c r="O13" s="1584">
        <v>7.1</v>
      </c>
      <c r="P13" s="1583">
        <v>1023</v>
      </c>
      <c r="Q13" s="1584">
        <v>7.2</v>
      </c>
      <c r="R13" s="1583">
        <v>1003</v>
      </c>
      <c r="S13" s="1584">
        <v>7.1</v>
      </c>
      <c r="T13" s="1583">
        <v>1127</v>
      </c>
      <c r="U13" s="1584">
        <v>7.7</v>
      </c>
      <c r="V13" s="1583">
        <v>1107</v>
      </c>
      <c r="W13" s="1584">
        <v>7.6</v>
      </c>
      <c r="X13" s="1585" t="s">
        <v>836</v>
      </c>
      <c r="Y13" s="1585" t="s">
        <v>537</v>
      </c>
      <c r="Z13" s="1585" t="s">
        <v>837</v>
      </c>
      <c r="AA13" s="1585" t="s">
        <v>587</v>
      </c>
      <c r="AB13" s="1586" t="s">
        <v>585</v>
      </c>
    </row>
    <row r="14" s="548" customFormat="1" ht="39" customHeight="1" spans="1:31">
      <c r="A14" s="1587"/>
      <c r="B14" s="877"/>
      <c r="C14" s="763" t="s">
        <v>513</v>
      </c>
      <c r="D14" s="1583">
        <v>1004</v>
      </c>
      <c r="E14" s="1584">
        <v>7.1</v>
      </c>
      <c r="F14" s="1583">
        <v>984</v>
      </c>
      <c r="G14" s="1584">
        <v>7</v>
      </c>
      <c r="H14" s="1583">
        <v>1007</v>
      </c>
      <c r="I14" s="1584">
        <v>7.1</v>
      </c>
      <c r="J14" s="1583">
        <v>987</v>
      </c>
      <c r="K14" s="1584">
        <v>7</v>
      </c>
      <c r="L14" s="1583">
        <v>1027</v>
      </c>
      <c r="M14" s="1584">
        <v>7.2</v>
      </c>
      <c r="N14" s="1583">
        <v>1007</v>
      </c>
      <c r="O14" s="1584">
        <v>7.1</v>
      </c>
      <c r="P14" s="1583">
        <v>1023</v>
      </c>
      <c r="Q14" s="1584">
        <v>7.2</v>
      </c>
      <c r="R14" s="1583">
        <v>1003</v>
      </c>
      <c r="S14" s="1584">
        <v>7.1</v>
      </c>
      <c r="T14" s="1583">
        <v>1127</v>
      </c>
      <c r="U14" s="1584">
        <v>7.7</v>
      </c>
      <c r="V14" s="1583">
        <v>1107</v>
      </c>
      <c r="W14" s="1584">
        <v>7.6</v>
      </c>
      <c r="X14" s="1585" t="s">
        <v>836</v>
      </c>
      <c r="Y14" s="1585" t="s">
        <v>537</v>
      </c>
      <c r="Z14" s="1585" t="s">
        <v>837</v>
      </c>
      <c r="AA14" s="1585" t="s">
        <v>587</v>
      </c>
      <c r="AB14" s="1586" t="s">
        <v>585</v>
      </c>
    </row>
    <row r="15" s="548" customFormat="1" ht="39" customHeight="1" spans="1:31">
      <c r="A15" s="1587"/>
      <c r="B15" s="877"/>
      <c r="C15" s="763" t="s">
        <v>521</v>
      </c>
      <c r="D15" s="1583">
        <v>1004</v>
      </c>
      <c r="E15" s="1584">
        <v>7.1</v>
      </c>
      <c r="F15" s="1583">
        <v>984</v>
      </c>
      <c r="G15" s="1584">
        <v>7</v>
      </c>
      <c r="H15" s="1583">
        <v>1007</v>
      </c>
      <c r="I15" s="1584">
        <v>7.1</v>
      </c>
      <c r="J15" s="1583">
        <v>987</v>
      </c>
      <c r="K15" s="1584">
        <v>7</v>
      </c>
      <c r="L15" s="1583">
        <v>1027</v>
      </c>
      <c r="M15" s="1584">
        <v>7.2</v>
      </c>
      <c r="N15" s="1583">
        <v>1007</v>
      </c>
      <c r="O15" s="1584">
        <v>7.1</v>
      </c>
      <c r="P15" s="1583">
        <v>1023</v>
      </c>
      <c r="Q15" s="1584">
        <v>7.2</v>
      </c>
      <c r="R15" s="1583">
        <v>1003</v>
      </c>
      <c r="S15" s="1584">
        <v>7.1</v>
      </c>
      <c r="T15" s="1583">
        <v>1127</v>
      </c>
      <c r="U15" s="1584">
        <v>7.7</v>
      </c>
      <c r="V15" s="1583">
        <v>1107</v>
      </c>
      <c r="W15" s="1584">
        <v>7.6</v>
      </c>
      <c r="X15" s="1585" t="s">
        <v>836</v>
      </c>
      <c r="Y15" s="1585" t="s">
        <v>537</v>
      </c>
      <c r="Z15" s="1585" t="s">
        <v>837</v>
      </c>
      <c r="AA15" s="1585" t="s">
        <v>587</v>
      </c>
      <c r="AB15" s="1586" t="s">
        <v>585</v>
      </c>
    </row>
    <row r="16" s="548" customFormat="1" ht="39" customHeight="1" spans="1:31">
      <c r="A16" s="1587"/>
      <c r="B16" s="877"/>
      <c r="C16" s="763" t="s">
        <v>508</v>
      </c>
      <c r="D16" s="1583">
        <v>1004</v>
      </c>
      <c r="E16" s="1584">
        <v>7.1</v>
      </c>
      <c r="F16" s="1583">
        <v>984</v>
      </c>
      <c r="G16" s="1584">
        <v>7</v>
      </c>
      <c r="H16" s="1583">
        <v>1007</v>
      </c>
      <c r="I16" s="1584">
        <v>7.1</v>
      </c>
      <c r="J16" s="1583">
        <v>987</v>
      </c>
      <c r="K16" s="1584">
        <v>7</v>
      </c>
      <c r="L16" s="1583">
        <v>1027</v>
      </c>
      <c r="M16" s="1584">
        <v>7.2</v>
      </c>
      <c r="N16" s="1583">
        <v>1007</v>
      </c>
      <c r="O16" s="1584">
        <v>7.1</v>
      </c>
      <c r="P16" s="1583">
        <v>1023</v>
      </c>
      <c r="Q16" s="1584">
        <v>7.2</v>
      </c>
      <c r="R16" s="1583">
        <v>1003</v>
      </c>
      <c r="S16" s="1584">
        <v>7.1</v>
      </c>
      <c r="T16" s="1583">
        <v>1127</v>
      </c>
      <c r="U16" s="1584">
        <v>7.7</v>
      </c>
      <c r="V16" s="1583">
        <v>1107</v>
      </c>
      <c r="W16" s="1584">
        <v>7.6</v>
      </c>
      <c r="X16" s="1585" t="s">
        <v>836</v>
      </c>
      <c r="Y16" s="1585" t="s">
        <v>537</v>
      </c>
      <c r="Z16" s="1585" t="s">
        <v>837</v>
      </c>
      <c r="AA16" s="1585" t="s">
        <v>587</v>
      </c>
      <c r="AB16" s="1586" t="s">
        <v>585</v>
      </c>
    </row>
    <row r="17" s="548" customFormat="1" ht="39" customHeight="1" spans="1:28">
      <c r="A17" s="1587"/>
      <c r="B17" s="877"/>
      <c r="C17" s="763" t="s">
        <v>706</v>
      </c>
      <c r="D17" s="1583">
        <v>902</v>
      </c>
      <c r="E17" s="1584">
        <v>6.6</v>
      </c>
      <c r="F17" s="1583">
        <v>882</v>
      </c>
      <c r="G17" s="1584">
        <v>6.5</v>
      </c>
      <c r="H17" s="1583">
        <v>905</v>
      </c>
      <c r="I17" s="1584">
        <v>6.7</v>
      </c>
      <c r="J17" s="1583">
        <v>885</v>
      </c>
      <c r="K17" s="1584">
        <v>6.6</v>
      </c>
      <c r="L17" s="1583">
        <v>925</v>
      </c>
      <c r="M17" s="1584">
        <v>6.8</v>
      </c>
      <c r="N17" s="1583">
        <v>905</v>
      </c>
      <c r="O17" s="1584">
        <v>6.7</v>
      </c>
      <c r="P17" s="1583">
        <v>921</v>
      </c>
      <c r="Q17" s="1584">
        <v>6.7</v>
      </c>
      <c r="R17" s="1583">
        <v>901</v>
      </c>
      <c r="S17" s="1584">
        <v>6.6</v>
      </c>
      <c r="T17" s="1583">
        <v>1025</v>
      </c>
      <c r="U17" s="1584">
        <v>7.3</v>
      </c>
      <c r="V17" s="1583">
        <v>1005</v>
      </c>
      <c r="W17" s="1584">
        <v>7.2</v>
      </c>
      <c r="X17" s="1585" t="s">
        <v>840</v>
      </c>
      <c r="Y17" s="1585" t="s">
        <v>572</v>
      </c>
      <c r="Z17" s="1585" t="s">
        <v>841</v>
      </c>
      <c r="AA17" s="1585" t="s">
        <v>601</v>
      </c>
      <c r="AB17" s="1586" t="s">
        <v>519</v>
      </c>
    </row>
    <row r="18" s="548" customFormat="1" ht="39" customHeight="1" spans="1:28">
      <c r="A18" s="1587"/>
      <c r="B18" s="877"/>
      <c r="C18" s="763" t="s">
        <v>529</v>
      </c>
      <c r="D18" s="1583">
        <v>895</v>
      </c>
      <c r="E18" s="1584">
        <v>6.6</v>
      </c>
      <c r="F18" s="1583">
        <v>875</v>
      </c>
      <c r="G18" s="1584">
        <v>6.5</v>
      </c>
      <c r="H18" s="1583">
        <v>898</v>
      </c>
      <c r="I18" s="1584">
        <v>6.6</v>
      </c>
      <c r="J18" s="1583">
        <v>878</v>
      </c>
      <c r="K18" s="1584">
        <v>6.5</v>
      </c>
      <c r="L18" s="1583">
        <v>918</v>
      </c>
      <c r="M18" s="1584">
        <v>6.7</v>
      </c>
      <c r="N18" s="1583">
        <v>898</v>
      </c>
      <c r="O18" s="1584">
        <v>6.6</v>
      </c>
      <c r="P18" s="1583">
        <v>914</v>
      </c>
      <c r="Q18" s="1584">
        <v>6.7</v>
      </c>
      <c r="R18" s="1583">
        <v>894</v>
      </c>
      <c r="S18" s="1584">
        <v>6.6</v>
      </c>
      <c r="T18" s="1583">
        <v>1018</v>
      </c>
      <c r="U18" s="1584">
        <v>7.2</v>
      </c>
      <c r="V18" s="1583">
        <v>998</v>
      </c>
      <c r="W18" s="1584">
        <v>7.1</v>
      </c>
      <c r="X18" s="1585" t="s">
        <v>838</v>
      </c>
      <c r="Y18" s="1585" t="s">
        <v>601</v>
      </c>
      <c r="Z18" s="1585" t="s">
        <v>839</v>
      </c>
      <c r="AA18" s="1585" t="s">
        <v>577</v>
      </c>
      <c r="AB18" s="1586" t="s">
        <v>539</v>
      </c>
    </row>
    <row r="19" s="548" customFormat="1" ht="39" customHeight="1" spans="1:28">
      <c r="A19" s="1587"/>
      <c r="B19" s="877"/>
      <c r="C19" s="763" t="s">
        <v>530</v>
      </c>
      <c r="D19" s="1583">
        <v>895</v>
      </c>
      <c r="E19" s="1584">
        <v>6.6</v>
      </c>
      <c r="F19" s="1583">
        <v>875</v>
      </c>
      <c r="G19" s="1584">
        <v>6.5</v>
      </c>
      <c r="H19" s="1583">
        <v>898</v>
      </c>
      <c r="I19" s="1584">
        <v>6.6</v>
      </c>
      <c r="J19" s="1583">
        <v>878</v>
      </c>
      <c r="K19" s="1584">
        <v>6.5</v>
      </c>
      <c r="L19" s="1583">
        <v>918</v>
      </c>
      <c r="M19" s="1584">
        <v>6.7</v>
      </c>
      <c r="N19" s="1583">
        <v>898</v>
      </c>
      <c r="O19" s="1584">
        <v>6.6</v>
      </c>
      <c r="P19" s="1583">
        <v>914</v>
      </c>
      <c r="Q19" s="1584">
        <v>6.7</v>
      </c>
      <c r="R19" s="1583">
        <v>894</v>
      </c>
      <c r="S19" s="1584">
        <v>6.6</v>
      </c>
      <c r="T19" s="1583">
        <v>1018</v>
      </c>
      <c r="U19" s="1584">
        <v>7.2</v>
      </c>
      <c r="V19" s="1583">
        <v>998</v>
      </c>
      <c r="W19" s="1584">
        <v>7.1</v>
      </c>
      <c r="X19" s="1585" t="s">
        <v>838</v>
      </c>
      <c r="Y19" s="1585" t="s">
        <v>601</v>
      </c>
      <c r="Z19" s="1585" t="s">
        <v>839</v>
      </c>
      <c r="AA19" s="1585" t="s">
        <v>577</v>
      </c>
      <c r="AB19" s="1586" t="s">
        <v>539</v>
      </c>
    </row>
    <row r="20" s="548" customFormat="1" ht="39" customHeight="1" spans="1:28">
      <c r="A20" s="1587"/>
      <c r="B20" s="877"/>
      <c r="C20" s="763" t="s">
        <v>531</v>
      </c>
      <c r="D20" s="1583">
        <v>895</v>
      </c>
      <c r="E20" s="1584">
        <v>6.6</v>
      </c>
      <c r="F20" s="1583">
        <v>875</v>
      </c>
      <c r="G20" s="1584">
        <v>6.5</v>
      </c>
      <c r="H20" s="1583">
        <v>898</v>
      </c>
      <c r="I20" s="1584">
        <v>6.6</v>
      </c>
      <c r="J20" s="1583">
        <v>878</v>
      </c>
      <c r="K20" s="1584">
        <v>6.5</v>
      </c>
      <c r="L20" s="1583">
        <v>918</v>
      </c>
      <c r="M20" s="1584">
        <v>6.7</v>
      </c>
      <c r="N20" s="1583">
        <v>898</v>
      </c>
      <c r="O20" s="1584">
        <v>6.6</v>
      </c>
      <c r="P20" s="1583">
        <v>914</v>
      </c>
      <c r="Q20" s="1584">
        <v>6.7</v>
      </c>
      <c r="R20" s="1583">
        <v>894</v>
      </c>
      <c r="S20" s="1584">
        <v>6.6</v>
      </c>
      <c r="T20" s="1583">
        <v>1018</v>
      </c>
      <c r="U20" s="1584">
        <v>7.2</v>
      </c>
      <c r="V20" s="1583">
        <v>998</v>
      </c>
      <c r="W20" s="1584">
        <v>7.1</v>
      </c>
      <c r="X20" s="1585" t="s">
        <v>838</v>
      </c>
      <c r="Y20" s="1585" t="s">
        <v>601</v>
      </c>
      <c r="Z20" s="1585" t="s">
        <v>839</v>
      </c>
      <c r="AA20" s="1585" t="s">
        <v>577</v>
      </c>
      <c r="AB20" s="1586" t="s">
        <v>539</v>
      </c>
    </row>
    <row r="21" s="548" customFormat="1" ht="39" customHeight="1" spans="1:28">
      <c r="A21" s="1587"/>
      <c r="B21" s="877"/>
      <c r="C21" s="763" t="s">
        <v>540</v>
      </c>
      <c r="D21" s="1583">
        <v>957</v>
      </c>
      <c r="E21" s="1584">
        <v>6.9</v>
      </c>
      <c r="F21" s="1583">
        <v>937</v>
      </c>
      <c r="G21" s="1584">
        <v>6.8</v>
      </c>
      <c r="H21" s="1583">
        <v>959</v>
      </c>
      <c r="I21" s="1584">
        <v>6.9</v>
      </c>
      <c r="J21" s="1583">
        <v>939</v>
      </c>
      <c r="K21" s="1584">
        <v>6.8</v>
      </c>
      <c r="L21" s="1583">
        <v>979</v>
      </c>
      <c r="M21" s="1584">
        <v>7</v>
      </c>
      <c r="N21" s="1583">
        <v>959</v>
      </c>
      <c r="O21" s="1584">
        <v>6.9</v>
      </c>
      <c r="P21" s="1583">
        <v>975</v>
      </c>
      <c r="Q21" s="1584">
        <v>7</v>
      </c>
      <c r="R21" s="1583">
        <v>955</v>
      </c>
      <c r="S21" s="1584">
        <v>6.9</v>
      </c>
      <c r="T21" s="1583">
        <v>1079</v>
      </c>
      <c r="U21" s="1584">
        <v>7.5</v>
      </c>
      <c r="V21" s="1583">
        <v>1059</v>
      </c>
      <c r="W21" s="1584">
        <v>7.4</v>
      </c>
      <c r="X21" s="1585" t="s">
        <v>576</v>
      </c>
      <c r="Y21" s="1585" t="s">
        <v>577</v>
      </c>
      <c r="Z21" s="1585" t="s">
        <v>578</v>
      </c>
      <c r="AA21" s="1585" t="s">
        <v>579</v>
      </c>
      <c r="AB21" s="1586" t="s">
        <v>580</v>
      </c>
    </row>
    <row r="22" s="548" customFormat="1" ht="39" customHeight="1" spans="1:28">
      <c r="A22" s="1587"/>
      <c r="B22" s="877"/>
      <c r="C22" s="763" t="s">
        <v>666</v>
      </c>
      <c r="D22" s="1583">
        <v>1276</v>
      </c>
      <c r="E22" s="1584">
        <v>8.3</v>
      </c>
      <c r="F22" s="1583">
        <v>1256</v>
      </c>
      <c r="G22" s="1584">
        <v>8.2</v>
      </c>
      <c r="H22" s="1583">
        <v>1279</v>
      </c>
      <c r="I22" s="1584">
        <v>8.3</v>
      </c>
      <c r="J22" s="1583">
        <v>1259</v>
      </c>
      <c r="K22" s="1584">
        <v>8.2</v>
      </c>
      <c r="L22" s="1583">
        <v>1299</v>
      </c>
      <c r="M22" s="1584">
        <v>8.4</v>
      </c>
      <c r="N22" s="1583">
        <v>1279</v>
      </c>
      <c r="O22" s="1584">
        <v>8.3</v>
      </c>
      <c r="P22" s="1583">
        <v>1295</v>
      </c>
      <c r="Q22" s="1584">
        <v>8.4</v>
      </c>
      <c r="R22" s="1583">
        <v>1275</v>
      </c>
      <c r="S22" s="1584">
        <v>8.3</v>
      </c>
      <c r="T22" s="1583">
        <v>1399</v>
      </c>
      <c r="U22" s="1584">
        <v>8.9</v>
      </c>
      <c r="V22" s="1583">
        <v>1379</v>
      </c>
      <c r="W22" s="1584">
        <v>8.8</v>
      </c>
      <c r="X22" s="1585" t="s">
        <v>842</v>
      </c>
      <c r="Y22" s="1585" t="s">
        <v>553</v>
      </c>
      <c r="Z22" s="1585" t="s">
        <v>843</v>
      </c>
      <c r="AA22" s="1585" t="s">
        <v>554</v>
      </c>
      <c r="AB22" s="1586" t="s">
        <v>602</v>
      </c>
    </row>
    <row r="23" s="548" customFormat="1" ht="39" customHeight="1" spans="1:28">
      <c r="A23" s="1587"/>
      <c r="B23" s="877"/>
      <c r="C23" s="763" t="s">
        <v>510</v>
      </c>
      <c r="D23" s="1583">
        <v>1038</v>
      </c>
      <c r="E23" s="1584">
        <v>7.2</v>
      </c>
      <c r="F23" s="1583">
        <v>1018</v>
      </c>
      <c r="G23" s="1584">
        <v>7.1</v>
      </c>
      <c r="H23" s="1583">
        <v>1041</v>
      </c>
      <c r="I23" s="1584">
        <v>7.3</v>
      </c>
      <c r="J23" s="1583">
        <v>1021</v>
      </c>
      <c r="K23" s="1584">
        <v>7.2</v>
      </c>
      <c r="L23" s="1583">
        <v>1061</v>
      </c>
      <c r="M23" s="1584">
        <v>7.4</v>
      </c>
      <c r="N23" s="1583">
        <v>1041</v>
      </c>
      <c r="O23" s="1584">
        <v>7.3</v>
      </c>
      <c r="P23" s="1583">
        <v>1057</v>
      </c>
      <c r="Q23" s="1584">
        <v>7.4</v>
      </c>
      <c r="R23" s="1583">
        <v>1037</v>
      </c>
      <c r="S23" s="1584">
        <v>7.3</v>
      </c>
      <c r="T23" s="1583">
        <v>1161</v>
      </c>
      <c r="U23" s="1584">
        <v>7.9</v>
      </c>
      <c r="V23" s="1583">
        <v>1141</v>
      </c>
      <c r="W23" s="1584">
        <v>7.8</v>
      </c>
      <c r="X23" s="1585" t="s">
        <v>576</v>
      </c>
      <c r="Y23" s="1585" t="s">
        <v>577</v>
      </c>
      <c r="Z23" s="1585" t="s">
        <v>578</v>
      </c>
      <c r="AA23" s="1585" t="s">
        <v>579</v>
      </c>
      <c r="AB23" s="1586" t="s">
        <v>580</v>
      </c>
    </row>
    <row r="24" s="548" customFormat="1" ht="39" customHeight="1" spans="1:28">
      <c r="A24" s="1587"/>
      <c r="B24" s="877"/>
      <c r="C24" s="763" t="s">
        <v>451</v>
      </c>
      <c r="D24" s="1583">
        <v>1038</v>
      </c>
      <c r="E24" s="1584">
        <v>7.2</v>
      </c>
      <c r="F24" s="1583">
        <v>1018</v>
      </c>
      <c r="G24" s="1584">
        <v>7.1</v>
      </c>
      <c r="H24" s="1583">
        <v>1041</v>
      </c>
      <c r="I24" s="1584">
        <v>7.3</v>
      </c>
      <c r="J24" s="1583">
        <v>1021</v>
      </c>
      <c r="K24" s="1584">
        <v>7.2</v>
      </c>
      <c r="L24" s="1583">
        <v>1061</v>
      </c>
      <c r="M24" s="1584">
        <v>7.4</v>
      </c>
      <c r="N24" s="1583">
        <v>1041</v>
      </c>
      <c r="O24" s="1584">
        <v>7.3</v>
      </c>
      <c r="P24" s="1583">
        <v>1057</v>
      </c>
      <c r="Q24" s="1584">
        <v>7.4</v>
      </c>
      <c r="R24" s="1583">
        <v>1037</v>
      </c>
      <c r="S24" s="1584">
        <v>7.3</v>
      </c>
      <c r="T24" s="1583">
        <v>1161</v>
      </c>
      <c r="U24" s="1584">
        <v>7.9</v>
      </c>
      <c r="V24" s="1583">
        <v>1141</v>
      </c>
      <c r="W24" s="1584">
        <v>7.8</v>
      </c>
      <c r="X24" s="1585" t="s">
        <v>844</v>
      </c>
      <c r="Y24" s="1585" t="s">
        <v>554</v>
      </c>
      <c r="Z24" s="1585" t="s">
        <v>845</v>
      </c>
      <c r="AA24" s="1585" t="s">
        <v>846</v>
      </c>
      <c r="AB24" s="1586" t="s">
        <v>599</v>
      </c>
    </row>
    <row r="25" s="548" customFormat="1" ht="39" customHeight="1" spans="1:28">
      <c r="A25" s="1587"/>
      <c r="B25" s="877"/>
      <c r="C25" s="763" t="s">
        <v>511</v>
      </c>
      <c r="D25" s="1583">
        <v>1004</v>
      </c>
      <c r="E25" s="1584">
        <v>7.1</v>
      </c>
      <c r="F25" s="1583">
        <v>984</v>
      </c>
      <c r="G25" s="1584">
        <v>7</v>
      </c>
      <c r="H25" s="1583">
        <v>1007</v>
      </c>
      <c r="I25" s="1584">
        <v>7.1</v>
      </c>
      <c r="J25" s="1583">
        <v>987</v>
      </c>
      <c r="K25" s="1584">
        <v>7</v>
      </c>
      <c r="L25" s="1583">
        <v>1027</v>
      </c>
      <c r="M25" s="1584">
        <v>7.2</v>
      </c>
      <c r="N25" s="1583">
        <v>1007</v>
      </c>
      <c r="O25" s="1584">
        <v>7.1</v>
      </c>
      <c r="P25" s="1583">
        <v>1023</v>
      </c>
      <c r="Q25" s="1584">
        <v>7.2</v>
      </c>
      <c r="R25" s="1583">
        <v>1003</v>
      </c>
      <c r="S25" s="1584">
        <v>7.1</v>
      </c>
      <c r="T25" s="1583">
        <v>1127</v>
      </c>
      <c r="U25" s="1584">
        <v>7.7</v>
      </c>
      <c r="V25" s="1583">
        <v>1107</v>
      </c>
      <c r="W25" s="1584">
        <v>7.6</v>
      </c>
      <c r="X25" s="1585" t="s">
        <v>576</v>
      </c>
      <c r="Y25" s="1585" t="s">
        <v>577</v>
      </c>
      <c r="Z25" s="1585" t="s">
        <v>578</v>
      </c>
      <c r="AA25" s="1585" t="s">
        <v>579</v>
      </c>
      <c r="AB25" s="1588" t="s">
        <v>580</v>
      </c>
    </row>
    <row r="26" s="548" customFormat="1" ht="39" customHeight="1" spans="1:28">
      <c r="A26" s="1587"/>
      <c r="B26" s="877"/>
      <c r="C26" s="763" t="s">
        <v>715</v>
      </c>
      <c r="D26" s="1583">
        <v>902</v>
      </c>
      <c r="E26" s="1584">
        <v>6.6</v>
      </c>
      <c r="F26" s="1583">
        <v>882</v>
      </c>
      <c r="G26" s="1584">
        <v>6.5</v>
      </c>
      <c r="H26" s="1583">
        <v>905</v>
      </c>
      <c r="I26" s="1584">
        <v>6.7</v>
      </c>
      <c r="J26" s="1583">
        <v>885</v>
      </c>
      <c r="K26" s="1584">
        <v>6.6</v>
      </c>
      <c r="L26" s="1583">
        <v>925</v>
      </c>
      <c r="M26" s="1584">
        <v>6.8</v>
      </c>
      <c r="N26" s="1583">
        <v>905</v>
      </c>
      <c r="O26" s="1584">
        <v>6.7</v>
      </c>
      <c r="P26" s="1583">
        <v>921</v>
      </c>
      <c r="Q26" s="1584">
        <v>6.7</v>
      </c>
      <c r="R26" s="1583">
        <v>901</v>
      </c>
      <c r="S26" s="1584">
        <v>6.6</v>
      </c>
      <c r="T26" s="1583">
        <v>1025</v>
      </c>
      <c r="U26" s="1584">
        <v>7.3</v>
      </c>
      <c r="V26" s="1583">
        <v>1005</v>
      </c>
      <c r="W26" s="1584">
        <v>7.2</v>
      </c>
      <c r="X26" s="1585" t="s">
        <v>838</v>
      </c>
      <c r="Y26" s="1585" t="s">
        <v>601</v>
      </c>
      <c r="Z26" s="1585" t="s">
        <v>839</v>
      </c>
      <c r="AA26" s="1585" t="s">
        <v>577</v>
      </c>
      <c r="AB26" s="1588" t="s">
        <v>539</v>
      </c>
    </row>
    <row r="27" s="548" customFormat="1" ht="39" customHeight="1" spans="1:28">
      <c r="A27" s="1587"/>
      <c r="B27" s="877"/>
      <c r="C27" s="1589" t="s">
        <v>655</v>
      </c>
      <c r="D27" s="1583">
        <v>923</v>
      </c>
      <c r="E27" s="1584">
        <v>6.7</v>
      </c>
      <c r="F27" s="1583">
        <v>903</v>
      </c>
      <c r="G27" s="1584">
        <v>6.6</v>
      </c>
      <c r="H27" s="1583">
        <v>925</v>
      </c>
      <c r="I27" s="1584">
        <v>6.8</v>
      </c>
      <c r="J27" s="1583">
        <v>905</v>
      </c>
      <c r="K27" s="1584">
        <v>6.7</v>
      </c>
      <c r="L27" s="1583">
        <v>945</v>
      </c>
      <c r="M27" s="1584">
        <v>6.9</v>
      </c>
      <c r="N27" s="1583">
        <v>925</v>
      </c>
      <c r="O27" s="1584">
        <v>6.8</v>
      </c>
      <c r="P27" s="1583">
        <v>941</v>
      </c>
      <c r="Q27" s="1584">
        <v>6.8</v>
      </c>
      <c r="R27" s="1583">
        <v>921</v>
      </c>
      <c r="S27" s="1584">
        <v>6.7</v>
      </c>
      <c r="T27" s="1583">
        <v>1045</v>
      </c>
      <c r="U27" s="1584">
        <v>7.4</v>
      </c>
      <c r="V27" s="1583">
        <v>1025</v>
      </c>
      <c r="W27" s="1584">
        <v>7.3</v>
      </c>
      <c r="X27" s="1585" t="s">
        <v>838</v>
      </c>
      <c r="Y27" s="1585" t="s">
        <v>601</v>
      </c>
      <c r="Z27" s="1585" t="s">
        <v>839</v>
      </c>
      <c r="AA27" s="1585" t="s">
        <v>577</v>
      </c>
      <c r="AB27" s="1588" t="s">
        <v>539</v>
      </c>
    </row>
    <row r="28" s="548" customFormat="1" ht="39" customHeight="1" spans="1:28">
      <c r="A28" s="1587"/>
      <c r="B28" s="877"/>
      <c r="C28" s="763" t="s">
        <v>507</v>
      </c>
      <c r="D28" s="1583">
        <v>936</v>
      </c>
      <c r="E28" s="1584">
        <v>6.8</v>
      </c>
      <c r="F28" s="1583">
        <v>916</v>
      </c>
      <c r="G28" s="1584">
        <v>6.7</v>
      </c>
      <c r="H28" s="1583">
        <v>939</v>
      </c>
      <c r="I28" s="1584">
        <v>6.8</v>
      </c>
      <c r="J28" s="1583">
        <v>919</v>
      </c>
      <c r="K28" s="1584">
        <v>6.7</v>
      </c>
      <c r="L28" s="1583">
        <v>959</v>
      </c>
      <c r="M28" s="1584">
        <v>6.9</v>
      </c>
      <c r="N28" s="1583">
        <v>939</v>
      </c>
      <c r="O28" s="1584">
        <v>6.8</v>
      </c>
      <c r="P28" s="1583">
        <v>955</v>
      </c>
      <c r="Q28" s="1584">
        <v>6.9</v>
      </c>
      <c r="R28" s="1583">
        <v>935</v>
      </c>
      <c r="S28" s="1584">
        <v>6.8</v>
      </c>
      <c r="T28" s="1583">
        <v>1059</v>
      </c>
      <c r="U28" s="1584">
        <v>7.4</v>
      </c>
      <c r="V28" s="1583">
        <v>1039</v>
      </c>
      <c r="W28" s="1584">
        <v>7.3</v>
      </c>
      <c r="X28" s="1585" t="s">
        <v>838</v>
      </c>
      <c r="Y28" s="1585" t="s">
        <v>601</v>
      </c>
      <c r="Z28" s="1585" t="s">
        <v>839</v>
      </c>
      <c r="AA28" s="1585" t="s">
        <v>577</v>
      </c>
      <c r="AB28" s="1588" t="s">
        <v>539</v>
      </c>
    </row>
    <row r="29" s="548" customFormat="1" ht="39" customHeight="1" spans="1:28">
      <c r="A29" s="1587"/>
      <c r="B29" s="877"/>
      <c r="C29" s="1589" t="s">
        <v>653</v>
      </c>
      <c r="D29" s="1583">
        <v>923</v>
      </c>
      <c r="E29" s="1584">
        <v>6.7</v>
      </c>
      <c r="F29" s="1583">
        <v>903</v>
      </c>
      <c r="G29" s="1584">
        <v>6.6</v>
      </c>
      <c r="H29" s="1583">
        <v>925</v>
      </c>
      <c r="I29" s="1584">
        <v>6.8</v>
      </c>
      <c r="J29" s="1583">
        <v>905</v>
      </c>
      <c r="K29" s="1584">
        <v>6.7</v>
      </c>
      <c r="L29" s="1583">
        <v>945</v>
      </c>
      <c r="M29" s="1584">
        <v>6.9</v>
      </c>
      <c r="N29" s="1583">
        <v>925</v>
      </c>
      <c r="O29" s="1584">
        <v>6.8</v>
      </c>
      <c r="P29" s="1583">
        <v>941</v>
      </c>
      <c r="Q29" s="1584">
        <v>6.8</v>
      </c>
      <c r="R29" s="1583">
        <v>921</v>
      </c>
      <c r="S29" s="1584">
        <v>6.7</v>
      </c>
      <c r="T29" s="1583">
        <v>1045</v>
      </c>
      <c r="U29" s="1584">
        <v>7.4</v>
      </c>
      <c r="V29" s="1583">
        <v>1025</v>
      </c>
      <c r="W29" s="1584">
        <v>7.3</v>
      </c>
      <c r="X29" s="1585" t="s">
        <v>838</v>
      </c>
      <c r="Y29" s="1585" t="s">
        <v>601</v>
      </c>
      <c r="Z29" s="1585" t="s">
        <v>839</v>
      </c>
      <c r="AA29" s="1585" t="s">
        <v>577</v>
      </c>
      <c r="AB29" s="1586" t="s">
        <v>539</v>
      </c>
    </row>
    <row r="30" s="548" customFormat="1" ht="39" customHeight="1" spans="1:28">
      <c r="A30" s="1587"/>
      <c r="B30" s="877"/>
      <c r="C30" s="1589" t="s">
        <v>716</v>
      </c>
      <c r="D30" s="1583">
        <v>923</v>
      </c>
      <c r="E30" s="1584">
        <v>6.7</v>
      </c>
      <c r="F30" s="1583">
        <v>903</v>
      </c>
      <c r="G30" s="1584">
        <v>6.6</v>
      </c>
      <c r="H30" s="1583">
        <v>925</v>
      </c>
      <c r="I30" s="1584">
        <v>6.8</v>
      </c>
      <c r="J30" s="1583">
        <v>905</v>
      </c>
      <c r="K30" s="1584">
        <v>6.7</v>
      </c>
      <c r="L30" s="1583">
        <v>945</v>
      </c>
      <c r="M30" s="1584">
        <v>6.9</v>
      </c>
      <c r="N30" s="1583">
        <v>925</v>
      </c>
      <c r="O30" s="1584">
        <v>6.8</v>
      </c>
      <c r="P30" s="1583">
        <v>941</v>
      </c>
      <c r="Q30" s="1584">
        <v>6.8</v>
      </c>
      <c r="R30" s="1583">
        <v>921</v>
      </c>
      <c r="S30" s="1584">
        <v>6.7</v>
      </c>
      <c r="T30" s="1583">
        <v>1045</v>
      </c>
      <c r="U30" s="1584">
        <v>7.4</v>
      </c>
      <c r="V30" s="1583">
        <v>1025</v>
      </c>
      <c r="W30" s="1584">
        <v>7.3</v>
      </c>
      <c r="X30" s="1585" t="s">
        <v>838</v>
      </c>
      <c r="Y30" s="1585" t="s">
        <v>601</v>
      </c>
      <c r="Z30" s="1585" t="s">
        <v>839</v>
      </c>
      <c r="AA30" s="1585" t="s">
        <v>577</v>
      </c>
      <c r="AB30" s="1586" t="s">
        <v>539</v>
      </c>
    </row>
    <row r="31" s="548" customFormat="1" ht="39" customHeight="1" spans="1:28">
      <c r="A31" s="1587"/>
      <c r="B31" s="877"/>
      <c r="C31" s="763" t="s">
        <v>656</v>
      </c>
      <c r="D31" s="1583">
        <v>970</v>
      </c>
      <c r="E31" s="1584">
        <v>6.9</v>
      </c>
      <c r="F31" s="1583">
        <v>950</v>
      </c>
      <c r="G31" s="1584">
        <v>6.8</v>
      </c>
      <c r="H31" s="1583">
        <v>973</v>
      </c>
      <c r="I31" s="1584">
        <v>7</v>
      </c>
      <c r="J31" s="1583">
        <v>953</v>
      </c>
      <c r="K31" s="1584">
        <v>6.9</v>
      </c>
      <c r="L31" s="1583">
        <v>993</v>
      </c>
      <c r="M31" s="1584">
        <v>7.1</v>
      </c>
      <c r="N31" s="1583">
        <v>973</v>
      </c>
      <c r="O31" s="1584">
        <v>7</v>
      </c>
      <c r="P31" s="1583">
        <v>989</v>
      </c>
      <c r="Q31" s="1584">
        <v>7.1</v>
      </c>
      <c r="R31" s="1583">
        <v>969</v>
      </c>
      <c r="S31" s="1584">
        <v>7</v>
      </c>
      <c r="T31" s="1583">
        <v>1093</v>
      </c>
      <c r="U31" s="1584">
        <v>7.6</v>
      </c>
      <c r="V31" s="1583">
        <v>1073</v>
      </c>
      <c r="W31" s="1584">
        <v>7.5</v>
      </c>
      <c r="X31" s="1585" t="s">
        <v>838</v>
      </c>
      <c r="Y31" s="1585" t="s">
        <v>601</v>
      </c>
      <c r="Z31" s="1585" t="s">
        <v>839</v>
      </c>
      <c r="AA31" s="1585" t="s">
        <v>577</v>
      </c>
      <c r="AB31" s="1586" t="s">
        <v>539</v>
      </c>
    </row>
    <row r="32" s="548" customFormat="1" ht="39" customHeight="1" spans="1:28">
      <c r="A32" s="1587"/>
      <c r="B32" s="877"/>
      <c r="C32" s="1589" t="s">
        <v>657</v>
      </c>
      <c r="D32" s="1583">
        <v>1072</v>
      </c>
      <c r="E32" s="1584">
        <v>7.4</v>
      </c>
      <c r="F32" s="1583">
        <v>1052</v>
      </c>
      <c r="G32" s="1584">
        <v>7.3</v>
      </c>
      <c r="H32" s="1583">
        <v>1075</v>
      </c>
      <c r="I32" s="1584">
        <v>7.4</v>
      </c>
      <c r="J32" s="1583">
        <v>1055</v>
      </c>
      <c r="K32" s="1584">
        <v>7.3</v>
      </c>
      <c r="L32" s="1583">
        <v>1095</v>
      </c>
      <c r="M32" s="1584">
        <v>7.5</v>
      </c>
      <c r="N32" s="1583">
        <v>1075</v>
      </c>
      <c r="O32" s="1584">
        <v>7.4</v>
      </c>
      <c r="P32" s="1583">
        <v>1091</v>
      </c>
      <c r="Q32" s="1584">
        <v>7.5</v>
      </c>
      <c r="R32" s="1583">
        <v>1071</v>
      </c>
      <c r="S32" s="1584">
        <v>7.4</v>
      </c>
      <c r="T32" s="1583">
        <v>1195</v>
      </c>
      <c r="U32" s="1584">
        <v>8</v>
      </c>
      <c r="V32" s="1583">
        <v>1175</v>
      </c>
      <c r="W32" s="1584">
        <v>7.9</v>
      </c>
      <c r="X32" s="1585" t="s">
        <v>576</v>
      </c>
      <c r="Y32" s="1585" t="s">
        <v>577</v>
      </c>
      <c r="Z32" s="1585" t="s">
        <v>578</v>
      </c>
      <c r="AA32" s="1585" t="s">
        <v>579</v>
      </c>
      <c r="AB32" s="1586" t="s">
        <v>580</v>
      </c>
    </row>
    <row r="33" s="548" customFormat="1" ht="39" customHeight="1" spans="1:28">
      <c r="A33" s="1587"/>
      <c r="B33" s="877"/>
      <c r="C33" s="763" t="s">
        <v>590</v>
      </c>
      <c r="D33" s="1583">
        <v>1078</v>
      </c>
      <c r="E33" s="1584">
        <v>7.4</v>
      </c>
      <c r="F33" s="1583">
        <v>1058</v>
      </c>
      <c r="G33" s="1584">
        <v>7.3</v>
      </c>
      <c r="H33" s="1583">
        <v>1081</v>
      </c>
      <c r="I33" s="1584">
        <v>7.4</v>
      </c>
      <c r="J33" s="1583">
        <v>1061</v>
      </c>
      <c r="K33" s="1584">
        <v>7.3</v>
      </c>
      <c r="L33" s="1583">
        <v>1101</v>
      </c>
      <c r="M33" s="1584">
        <v>7.6</v>
      </c>
      <c r="N33" s="1583">
        <v>1081</v>
      </c>
      <c r="O33" s="1584">
        <v>7.5</v>
      </c>
      <c r="P33" s="1583">
        <v>1097</v>
      </c>
      <c r="Q33" s="1584">
        <v>7.5</v>
      </c>
      <c r="R33" s="1583">
        <v>1077</v>
      </c>
      <c r="S33" s="1584">
        <v>7.4</v>
      </c>
      <c r="T33" s="1583">
        <v>1201</v>
      </c>
      <c r="U33" s="1584">
        <v>8.1</v>
      </c>
      <c r="V33" s="1583">
        <v>1181</v>
      </c>
      <c r="W33" s="1584">
        <v>8</v>
      </c>
      <c r="X33" s="1585" t="s">
        <v>576</v>
      </c>
      <c r="Y33" s="1585" t="s">
        <v>577</v>
      </c>
      <c r="Z33" s="1585" t="s">
        <v>578</v>
      </c>
      <c r="AA33" s="1585" t="s">
        <v>579</v>
      </c>
      <c r="AB33" s="1586" t="s">
        <v>580</v>
      </c>
    </row>
    <row r="34" s="548" customFormat="1" ht="39" customHeight="1" spans="1:28">
      <c r="A34" s="1587"/>
      <c r="B34" s="877"/>
      <c r="C34" s="763" t="s">
        <v>659</v>
      </c>
      <c r="D34" s="1583">
        <v>1086</v>
      </c>
      <c r="E34" s="1584">
        <v>7.5</v>
      </c>
      <c r="F34" s="1583">
        <v>1066</v>
      </c>
      <c r="G34" s="1584">
        <v>7.4</v>
      </c>
      <c r="H34" s="1583">
        <v>1088</v>
      </c>
      <c r="I34" s="1584">
        <v>7.5</v>
      </c>
      <c r="J34" s="1583">
        <v>1068</v>
      </c>
      <c r="K34" s="1584">
        <v>7.4</v>
      </c>
      <c r="L34" s="1583">
        <v>1109</v>
      </c>
      <c r="M34" s="1584">
        <v>7.6</v>
      </c>
      <c r="N34" s="1583">
        <v>1089</v>
      </c>
      <c r="O34" s="1584">
        <v>7.5</v>
      </c>
      <c r="P34" s="1583">
        <v>1104</v>
      </c>
      <c r="Q34" s="1584">
        <v>7.6</v>
      </c>
      <c r="R34" s="1583">
        <v>1084</v>
      </c>
      <c r="S34" s="1584">
        <v>7.5</v>
      </c>
      <c r="T34" s="1583">
        <v>1209</v>
      </c>
      <c r="U34" s="1584">
        <v>8.1</v>
      </c>
      <c r="V34" s="1583">
        <v>1189</v>
      </c>
      <c r="W34" s="1584">
        <v>8</v>
      </c>
      <c r="X34" s="1585" t="s">
        <v>576</v>
      </c>
      <c r="Y34" s="1585" t="s">
        <v>577</v>
      </c>
      <c r="Z34" s="1585" t="s">
        <v>578</v>
      </c>
      <c r="AA34" s="1585" t="s">
        <v>579</v>
      </c>
      <c r="AB34" s="1586" t="s">
        <v>580</v>
      </c>
    </row>
    <row r="35" s="548" customFormat="1" ht="39" customHeight="1" spans="1:28">
      <c r="A35" s="1587"/>
      <c r="B35" s="877"/>
      <c r="C35" s="763" t="s">
        <v>591</v>
      </c>
      <c r="D35" s="1583">
        <v>1093</v>
      </c>
      <c r="E35" s="1584">
        <v>7.5</v>
      </c>
      <c r="F35" s="1583">
        <v>1073</v>
      </c>
      <c r="G35" s="1584">
        <v>7.4</v>
      </c>
      <c r="H35" s="1583">
        <v>1095</v>
      </c>
      <c r="I35" s="1584">
        <v>7.5</v>
      </c>
      <c r="J35" s="1583">
        <v>1075</v>
      </c>
      <c r="K35" s="1584">
        <v>7.4</v>
      </c>
      <c r="L35" s="1583">
        <v>1115</v>
      </c>
      <c r="M35" s="1584">
        <v>7.6</v>
      </c>
      <c r="N35" s="1583">
        <v>1095</v>
      </c>
      <c r="O35" s="1584">
        <v>7.5</v>
      </c>
      <c r="P35" s="1583">
        <v>1111</v>
      </c>
      <c r="Q35" s="1584">
        <v>7.6</v>
      </c>
      <c r="R35" s="1583">
        <v>1091</v>
      </c>
      <c r="S35" s="1584">
        <v>7.5</v>
      </c>
      <c r="T35" s="1583">
        <v>1215</v>
      </c>
      <c r="U35" s="1584">
        <v>8.1</v>
      </c>
      <c r="V35" s="1583">
        <v>1195</v>
      </c>
      <c r="W35" s="1584">
        <v>8</v>
      </c>
      <c r="X35" s="1585" t="s">
        <v>576</v>
      </c>
      <c r="Y35" s="1585" t="s">
        <v>577</v>
      </c>
      <c r="Z35" s="1585" t="s">
        <v>578</v>
      </c>
      <c r="AA35" s="1585" t="s">
        <v>579</v>
      </c>
      <c r="AB35" s="1586" t="s">
        <v>580</v>
      </c>
    </row>
    <row r="36" s="548" customFormat="1" ht="39" customHeight="1" spans="1:28">
      <c r="A36" s="1587"/>
      <c r="B36" s="877"/>
      <c r="C36" s="763" t="s">
        <v>592</v>
      </c>
      <c r="D36" s="1583">
        <v>1099</v>
      </c>
      <c r="E36" s="1584">
        <v>7.5</v>
      </c>
      <c r="F36" s="1583">
        <v>1079</v>
      </c>
      <c r="G36" s="1584">
        <v>7.4</v>
      </c>
      <c r="H36" s="1583">
        <v>1102</v>
      </c>
      <c r="I36" s="1584">
        <v>7.5</v>
      </c>
      <c r="J36" s="1583">
        <v>1082</v>
      </c>
      <c r="K36" s="1584">
        <v>7.4</v>
      </c>
      <c r="L36" s="1583">
        <v>1122</v>
      </c>
      <c r="M36" s="1584">
        <v>7.6</v>
      </c>
      <c r="N36" s="1583">
        <v>1102</v>
      </c>
      <c r="O36" s="1584">
        <v>7.5</v>
      </c>
      <c r="P36" s="1583">
        <v>1118</v>
      </c>
      <c r="Q36" s="1584">
        <v>7.6</v>
      </c>
      <c r="R36" s="1583">
        <v>1098</v>
      </c>
      <c r="S36" s="1584">
        <v>7.5</v>
      </c>
      <c r="T36" s="1583">
        <v>1222</v>
      </c>
      <c r="U36" s="1584">
        <v>8.1</v>
      </c>
      <c r="V36" s="1583">
        <v>1202</v>
      </c>
      <c r="W36" s="1584">
        <v>8</v>
      </c>
      <c r="X36" s="1585" t="s">
        <v>576</v>
      </c>
      <c r="Y36" s="1585" t="s">
        <v>577</v>
      </c>
      <c r="Z36" s="1585" t="s">
        <v>578</v>
      </c>
      <c r="AA36" s="1585" t="s">
        <v>579</v>
      </c>
      <c r="AB36" s="1586" t="s">
        <v>580</v>
      </c>
    </row>
    <row r="37" s="548" customFormat="1" ht="39" customHeight="1" spans="1:28">
      <c r="A37" s="1587"/>
      <c r="B37" s="877"/>
      <c r="C37" s="763" t="s">
        <v>594</v>
      </c>
      <c r="D37" s="1583">
        <v>1078</v>
      </c>
      <c r="E37" s="1584">
        <v>7.4</v>
      </c>
      <c r="F37" s="1583">
        <v>1058</v>
      </c>
      <c r="G37" s="1584">
        <v>7.3</v>
      </c>
      <c r="H37" s="1583">
        <v>1081</v>
      </c>
      <c r="I37" s="1584">
        <v>7.4</v>
      </c>
      <c r="J37" s="1583">
        <v>1061</v>
      </c>
      <c r="K37" s="1584">
        <v>7.3</v>
      </c>
      <c r="L37" s="1583">
        <v>1101</v>
      </c>
      <c r="M37" s="1584">
        <v>7.6</v>
      </c>
      <c r="N37" s="1583">
        <v>1081</v>
      </c>
      <c r="O37" s="1584">
        <v>7.5</v>
      </c>
      <c r="P37" s="1583">
        <v>1097</v>
      </c>
      <c r="Q37" s="1584">
        <v>7.5</v>
      </c>
      <c r="R37" s="1583">
        <v>1077</v>
      </c>
      <c r="S37" s="1584">
        <v>7.4</v>
      </c>
      <c r="T37" s="1583">
        <v>1201</v>
      </c>
      <c r="U37" s="1584">
        <v>8.1</v>
      </c>
      <c r="V37" s="1583">
        <v>1181</v>
      </c>
      <c r="W37" s="1584">
        <v>8</v>
      </c>
      <c r="X37" s="1585" t="s">
        <v>576</v>
      </c>
      <c r="Y37" s="1585" t="s">
        <v>577</v>
      </c>
      <c r="Z37" s="1585" t="s">
        <v>578</v>
      </c>
      <c r="AA37" s="1585" t="s">
        <v>579</v>
      </c>
      <c r="AB37" s="1586" t="s">
        <v>580</v>
      </c>
    </row>
    <row r="38" s="548" customFormat="1" ht="39" customHeight="1" spans="1:28">
      <c r="A38" s="1587"/>
      <c r="B38" s="877"/>
      <c r="C38" s="763" t="s">
        <v>717</v>
      </c>
      <c r="D38" s="1583">
        <v>1023</v>
      </c>
      <c r="E38" s="1584">
        <v>7.2</v>
      </c>
      <c r="F38" s="1583">
        <v>1003</v>
      </c>
      <c r="G38" s="1584">
        <v>7.1</v>
      </c>
      <c r="H38" s="1583">
        <v>1025</v>
      </c>
      <c r="I38" s="1584">
        <v>7.2</v>
      </c>
      <c r="J38" s="1583">
        <v>1005</v>
      </c>
      <c r="K38" s="1584">
        <v>7.1</v>
      </c>
      <c r="L38" s="1583">
        <v>1045</v>
      </c>
      <c r="M38" s="1584">
        <v>7.3</v>
      </c>
      <c r="N38" s="1583">
        <v>1025</v>
      </c>
      <c r="O38" s="1584">
        <v>7.2</v>
      </c>
      <c r="P38" s="1583">
        <v>1041</v>
      </c>
      <c r="Q38" s="1584">
        <v>7.3</v>
      </c>
      <c r="R38" s="1583">
        <v>1021</v>
      </c>
      <c r="S38" s="1584">
        <v>7.2</v>
      </c>
      <c r="T38" s="1583">
        <v>1145</v>
      </c>
      <c r="U38" s="1584">
        <v>7.8</v>
      </c>
      <c r="V38" s="1583">
        <v>1125</v>
      </c>
      <c r="W38" s="1584">
        <v>7.7</v>
      </c>
      <c r="X38" s="1585" t="s">
        <v>576</v>
      </c>
      <c r="Y38" s="1585" t="s">
        <v>577</v>
      </c>
      <c r="Z38" s="1585" t="s">
        <v>578</v>
      </c>
      <c r="AA38" s="1585" t="s">
        <v>579</v>
      </c>
      <c r="AB38" s="1586" t="s">
        <v>580</v>
      </c>
    </row>
    <row r="39" s="548" customFormat="1" ht="39" customHeight="1" spans="1:28">
      <c r="A39" s="1587"/>
      <c r="B39" s="877"/>
      <c r="C39" s="763" t="s">
        <v>720</v>
      </c>
      <c r="D39" s="1583">
        <v>1078</v>
      </c>
      <c r="E39" s="1584">
        <v>7.4</v>
      </c>
      <c r="F39" s="1583">
        <v>1058</v>
      </c>
      <c r="G39" s="1584">
        <v>7.3</v>
      </c>
      <c r="H39" s="1583">
        <v>1081</v>
      </c>
      <c r="I39" s="1584">
        <v>7.4</v>
      </c>
      <c r="J39" s="1583">
        <v>1061</v>
      </c>
      <c r="K39" s="1584">
        <v>7.3</v>
      </c>
      <c r="L39" s="1583">
        <v>1101</v>
      </c>
      <c r="M39" s="1584">
        <v>7.6</v>
      </c>
      <c r="N39" s="1583">
        <v>1081</v>
      </c>
      <c r="O39" s="1584">
        <v>7.5</v>
      </c>
      <c r="P39" s="1583">
        <v>1097</v>
      </c>
      <c r="Q39" s="1584">
        <v>7.5</v>
      </c>
      <c r="R39" s="1583">
        <v>1077</v>
      </c>
      <c r="S39" s="1584">
        <v>7.4</v>
      </c>
      <c r="T39" s="1583">
        <v>1201</v>
      </c>
      <c r="U39" s="1584">
        <v>8.1</v>
      </c>
      <c r="V39" s="1583">
        <v>1181</v>
      </c>
      <c r="W39" s="1584">
        <v>8</v>
      </c>
      <c r="X39" s="1585" t="s">
        <v>576</v>
      </c>
      <c r="Y39" s="1585" t="s">
        <v>577</v>
      </c>
      <c r="Z39" s="1585" t="s">
        <v>578</v>
      </c>
      <c r="AA39" s="1585" t="s">
        <v>579</v>
      </c>
      <c r="AB39" s="1586" t="s">
        <v>580</v>
      </c>
    </row>
    <row r="40" s="548" customFormat="1" ht="39" customHeight="1" spans="1:28">
      <c r="A40" s="1587"/>
      <c r="B40" s="877"/>
      <c r="C40" s="763" t="s">
        <v>583</v>
      </c>
      <c r="D40" s="1583">
        <v>1018</v>
      </c>
      <c r="E40" s="1584">
        <v>7.2</v>
      </c>
      <c r="F40" s="1583">
        <v>998</v>
      </c>
      <c r="G40" s="1584">
        <v>7.1</v>
      </c>
      <c r="H40" s="1583">
        <v>1020</v>
      </c>
      <c r="I40" s="1584">
        <v>7.2</v>
      </c>
      <c r="J40" s="1583">
        <v>1000</v>
      </c>
      <c r="K40" s="1584">
        <v>7.1</v>
      </c>
      <c r="L40" s="1583">
        <v>1041</v>
      </c>
      <c r="M40" s="1584">
        <v>7.3</v>
      </c>
      <c r="N40" s="1583">
        <v>1021</v>
      </c>
      <c r="O40" s="1584">
        <v>7.2</v>
      </c>
      <c r="P40" s="1583">
        <v>1036</v>
      </c>
      <c r="Q40" s="1584">
        <v>7.3</v>
      </c>
      <c r="R40" s="1583">
        <v>1016</v>
      </c>
      <c r="S40" s="1584">
        <v>7.2</v>
      </c>
      <c r="T40" s="1583">
        <v>1141</v>
      </c>
      <c r="U40" s="1584">
        <v>7.8</v>
      </c>
      <c r="V40" s="1583">
        <v>1121</v>
      </c>
      <c r="W40" s="1584">
        <v>7.7</v>
      </c>
      <c r="X40" s="1585" t="s">
        <v>840</v>
      </c>
      <c r="Y40" s="1585" t="s">
        <v>572</v>
      </c>
      <c r="Z40" s="1585" t="s">
        <v>841</v>
      </c>
      <c r="AA40" s="1585" t="s">
        <v>601</v>
      </c>
      <c r="AB40" s="1586" t="s">
        <v>519</v>
      </c>
    </row>
    <row r="41" s="548" customFormat="1" ht="39" customHeight="1" spans="1:28">
      <c r="A41" s="1587"/>
      <c r="B41" s="877"/>
      <c r="C41" s="763" t="s">
        <v>595</v>
      </c>
      <c r="D41" s="1583">
        <v>1018</v>
      </c>
      <c r="E41" s="1584">
        <v>7.2</v>
      </c>
      <c r="F41" s="1583">
        <v>998</v>
      </c>
      <c r="G41" s="1584">
        <v>7.1</v>
      </c>
      <c r="H41" s="1583">
        <v>1020</v>
      </c>
      <c r="I41" s="1584">
        <v>7.2</v>
      </c>
      <c r="J41" s="1583">
        <v>1000</v>
      </c>
      <c r="K41" s="1584">
        <v>7.1</v>
      </c>
      <c r="L41" s="1583">
        <v>1041</v>
      </c>
      <c r="M41" s="1584">
        <v>7.3</v>
      </c>
      <c r="N41" s="1583">
        <v>1021</v>
      </c>
      <c r="O41" s="1584">
        <v>7.2</v>
      </c>
      <c r="P41" s="1583">
        <v>1036</v>
      </c>
      <c r="Q41" s="1584">
        <v>7.3</v>
      </c>
      <c r="R41" s="1583">
        <v>1016</v>
      </c>
      <c r="S41" s="1584">
        <v>7.2</v>
      </c>
      <c r="T41" s="1583">
        <v>1141</v>
      </c>
      <c r="U41" s="1584">
        <v>7.8</v>
      </c>
      <c r="V41" s="1583">
        <v>1121</v>
      </c>
      <c r="W41" s="1584">
        <v>7.7</v>
      </c>
      <c r="X41" s="1585" t="s">
        <v>840</v>
      </c>
      <c r="Y41" s="1585" t="s">
        <v>572</v>
      </c>
      <c r="Z41" s="1585" t="s">
        <v>841</v>
      </c>
      <c r="AA41" s="1585" t="s">
        <v>601</v>
      </c>
      <c r="AB41" s="1586" t="s">
        <v>519</v>
      </c>
    </row>
    <row r="42" ht="39" customHeight="1" spans="1:28">
      <c r="A42" s="1587"/>
      <c r="B42" s="877"/>
      <c r="C42" s="763" t="s">
        <v>721</v>
      </c>
      <c r="D42" s="1583">
        <v>1072</v>
      </c>
      <c r="E42" s="1584">
        <v>7.4</v>
      </c>
      <c r="F42" s="1583">
        <v>1052</v>
      </c>
      <c r="G42" s="1584">
        <v>7.3</v>
      </c>
      <c r="H42" s="1583">
        <v>1075</v>
      </c>
      <c r="I42" s="1584">
        <v>7.4</v>
      </c>
      <c r="J42" s="1583">
        <v>1055</v>
      </c>
      <c r="K42" s="1584">
        <v>7.3</v>
      </c>
      <c r="L42" s="1583">
        <v>1095</v>
      </c>
      <c r="M42" s="1584">
        <v>7.5</v>
      </c>
      <c r="N42" s="1583">
        <v>1075</v>
      </c>
      <c r="O42" s="1584">
        <v>7.4</v>
      </c>
      <c r="P42" s="1583">
        <v>1091</v>
      </c>
      <c r="Q42" s="1584">
        <v>7.5</v>
      </c>
      <c r="R42" s="1583">
        <v>1071</v>
      </c>
      <c r="S42" s="1584">
        <v>7.4</v>
      </c>
      <c r="T42" s="1583">
        <v>1195</v>
      </c>
      <c r="U42" s="1584">
        <v>8</v>
      </c>
      <c r="V42" s="1583">
        <v>1175</v>
      </c>
      <c r="W42" s="1584">
        <v>7.9</v>
      </c>
      <c r="X42" s="1585" t="s">
        <v>847</v>
      </c>
      <c r="Y42" s="1585" t="s">
        <v>533</v>
      </c>
      <c r="Z42" s="1585" t="s">
        <v>848</v>
      </c>
      <c r="AA42" s="1585" t="s">
        <v>553</v>
      </c>
      <c r="AB42" s="1586" t="s">
        <v>757</v>
      </c>
    </row>
    <row r="43" ht="39" customHeight="1" spans="1:28">
      <c r="A43" s="1587"/>
      <c r="B43" s="877"/>
      <c r="C43" s="1589" t="s">
        <v>658</v>
      </c>
      <c r="D43" s="1583">
        <v>1072</v>
      </c>
      <c r="E43" s="1584">
        <v>7.4</v>
      </c>
      <c r="F43" s="1583">
        <v>1052</v>
      </c>
      <c r="G43" s="1584">
        <v>7.3</v>
      </c>
      <c r="H43" s="1583">
        <v>1075</v>
      </c>
      <c r="I43" s="1584">
        <v>7.4</v>
      </c>
      <c r="J43" s="1583">
        <v>1055</v>
      </c>
      <c r="K43" s="1584">
        <v>7.3</v>
      </c>
      <c r="L43" s="1583">
        <v>1095</v>
      </c>
      <c r="M43" s="1584">
        <v>7.5</v>
      </c>
      <c r="N43" s="1583">
        <v>1075</v>
      </c>
      <c r="O43" s="1584">
        <v>7.4</v>
      </c>
      <c r="P43" s="1583">
        <v>1091</v>
      </c>
      <c r="Q43" s="1584">
        <v>7.5</v>
      </c>
      <c r="R43" s="1583">
        <v>1071</v>
      </c>
      <c r="S43" s="1584">
        <v>7.4</v>
      </c>
      <c r="T43" s="1583">
        <v>1195</v>
      </c>
      <c r="U43" s="1584">
        <v>8</v>
      </c>
      <c r="V43" s="1583">
        <v>1175</v>
      </c>
      <c r="W43" s="1584">
        <v>7.9</v>
      </c>
      <c r="X43" s="1585" t="s">
        <v>847</v>
      </c>
      <c r="Y43" s="1585" t="s">
        <v>533</v>
      </c>
      <c r="Z43" s="1585" t="s">
        <v>848</v>
      </c>
      <c r="AA43" s="1585" t="s">
        <v>553</v>
      </c>
      <c r="AB43" s="1586" t="s">
        <v>757</v>
      </c>
    </row>
    <row r="44" ht="39" customHeight="1" spans="1:28">
      <c r="A44" s="1587"/>
      <c r="B44" s="877"/>
      <c r="C44" s="1589" t="s">
        <v>654</v>
      </c>
      <c r="D44" s="1583">
        <v>923</v>
      </c>
      <c r="E44" s="1584">
        <v>6.7</v>
      </c>
      <c r="F44" s="1583">
        <v>903</v>
      </c>
      <c r="G44" s="1584">
        <v>6.6</v>
      </c>
      <c r="H44" s="1583">
        <v>925</v>
      </c>
      <c r="I44" s="1584">
        <v>6.8</v>
      </c>
      <c r="J44" s="1583">
        <v>905</v>
      </c>
      <c r="K44" s="1584">
        <v>6.7</v>
      </c>
      <c r="L44" s="1583">
        <v>945</v>
      </c>
      <c r="M44" s="1584">
        <v>6.9</v>
      </c>
      <c r="N44" s="1583">
        <v>925</v>
      </c>
      <c r="O44" s="1584">
        <v>6.8</v>
      </c>
      <c r="P44" s="1583">
        <v>941</v>
      </c>
      <c r="Q44" s="1584">
        <v>6.8</v>
      </c>
      <c r="R44" s="1583">
        <v>921</v>
      </c>
      <c r="S44" s="1584">
        <v>6.7</v>
      </c>
      <c r="T44" s="1583">
        <v>1045</v>
      </c>
      <c r="U44" s="1584">
        <v>7.4</v>
      </c>
      <c r="V44" s="1583">
        <v>1025</v>
      </c>
      <c r="W44" s="1584">
        <v>7.3</v>
      </c>
      <c r="X44" s="1585" t="s">
        <v>847</v>
      </c>
      <c r="Y44" s="1585" t="s">
        <v>533</v>
      </c>
      <c r="Z44" s="1585" t="s">
        <v>848</v>
      </c>
      <c r="AA44" s="1585" t="s">
        <v>553</v>
      </c>
      <c r="AB44" s="1586" t="s">
        <v>757</v>
      </c>
    </row>
    <row r="45" ht="39" customHeight="1" spans="1:28">
      <c r="A45" s="1587"/>
      <c r="B45" s="877"/>
      <c r="C45" s="763" t="s">
        <v>722</v>
      </c>
      <c r="D45" s="1583">
        <v>923</v>
      </c>
      <c r="E45" s="1584">
        <v>6.7</v>
      </c>
      <c r="F45" s="1583">
        <v>903</v>
      </c>
      <c r="G45" s="1584">
        <v>6.6</v>
      </c>
      <c r="H45" s="1583">
        <v>925</v>
      </c>
      <c r="I45" s="1584">
        <v>6.8</v>
      </c>
      <c r="J45" s="1583">
        <v>905</v>
      </c>
      <c r="K45" s="1584">
        <v>6.7</v>
      </c>
      <c r="L45" s="1583">
        <v>945</v>
      </c>
      <c r="M45" s="1584">
        <v>6.9</v>
      </c>
      <c r="N45" s="1583">
        <v>925</v>
      </c>
      <c r="O45" s="1584">
        <v>6.8</v>
      </c>
      <c r="P45" s="1583">
        <v>941</v>
      </c>
      <c r="Q45" s="1584">
        <v>6.8</v>
      </c>
      <c r="R45" s="1583">
        <v>921</v>
      </c>
      <c r="S45" s="1584">
        <v>6.7</v>
      </c>
      <c r="T45" s="1583">
        <v>1045</v>
      </c>
      <c r="U45" s="1584">
        <v>7.4</v>
      </c>
      <c r="V45" s="1583">
        <v>1025</v>
      </c>
      <c r="W45" s="1584">
        <v>7.3</v>
      </c>
      <c r="X45" s="1585" t="s">
        <v>847</v>
      </c>
      <c r="Y45" s="1585" t="s">
        <v>533</v>
      </c>
      <c r="Z45" s="1585" t="s">
        <v>848</v>
      </c>
      <c r="AA45" s="1585" t="s">
        <v>553</v>
      </c>
      <c r="AB45" s="1586" t="s">
        <v>757</v>
      </c>
    </row>
    <row r="46" ht="39" customHeight="1" spans="1:28">
      <c r="A46" s="1587"/>
      <c r="B46" s="877"/>
      <c r="C46" s="763" t="s">
        <v>723</v>
      </c>
      <c r="D46" s="1583">
        <v>936</v>
      </c>
      <c r="E46" s="1584">
        <v>6.8</v>
      </c>
      <c r="F46" s="1583">
        <v>916</v>
      </c>
      <c r="G46" s="1584">
        <v>6.7</v>
      </c>
      <c r="H46" s="1583">
        <v>939</v>
      </c>
      <c r="I46" s="1584">
        <v>6.8</v>
      </c>
      <c r="J46" s="1583">
        <v>919</v>
      </c>
      <c r="K46" s="1584">
        <v>6.7</v>
      </c>
      <c r="L46" s="1583">
        <v>959</v>
      </c>
      <c r="M46" s="1584">
        <v>6.9</v>
      </c>
      <c r="N46" s="1583">
        <v>939</v>
      </c>
      <c r="O46" s="1584">
        <v>6.8</v>
      </c>
      <c r="P46" s="1583">
        <v>955</v>
      </c>
      <c r="Q46" s="1584">
        <v>6.9</v>
      </c>
      <c r="R46" s="1583">
        <v>935</v>
      </c>
      <c r="S46" s="1584">
        <v>6.8</v>
      </c>
      <c r="T46" s="1583">
        <v>1059</v>
      </c>
      <c r="U46" s="1584">
        <v>7.4</v>
      </c>
      <c r="V46" s="1583">
        <v>1039</v>
      </c>
      <c r="W46" s="1584">
        <v>7.3</v>
      </c>
      <c r="X46" s="1585" t="s">
        <v>847</v>
      </c>
      <c r="Y46" s="1585" t="s">
        <v>533</v>
      </c>
      <c r="Z46" s="1585" t="s">
        <v>848</v>
      </c>
      <c r="AA46" s="1585" t="s">
        <v>553</v>
      </c>
      <c r="AB46" s="1586" t="s">
        <v>757</v>
      </c>
    </row>
    <row r="47" ht="39" customHeight="1" spans="1:28">
      <c r="A47" s="1587"/>
      <c r="B47" s="877"/>
      <c r="C47" s="763" t="s">
        <v>724</v>
      </c>
      <c r="D47" s="1583">
        <v>936</v>
      </c>
      <c r="E47" s="1584">
        <v>6.8</v>
      </c>
      <c r="F47" s="1583">
        <v>916</v>
      </c>
      <c r="G47" s="1584">
        <v>6.7</v>
      </c>
      <c r="H47" s="1583">
        <v>939</v>
      </c>
      <c r="I47" s="1584">
        <v>6.8</v>
      </c>
      <c r="J47" s="1583">
        <v>919</v>
      </c>
      <c r="K47" s="1584">
        <v>6.7</v>
      </c>
      <c r="L47" s="1583">
        <v>959</v>
      </c>
      <c r="M47" s="1584">
        <v>6.9</v>
      </c>
      <c r="N47" s="1583">
        <v>939</v>
      </c>
      <c r="O47" s="1584">
        <v>6.8</v>
      </c>
      <c r="P47" s="1583">
        <v>955</v>
      </c>
      <c r="Q47" s="1584">
        <v>6.9</v>
      </c>
      <c r="R47" s="1583">
        <v>935</v>
      </c>
      <c r="S47" s="1584">
        <v>6.8</v>
      </c>
      <c r="T47" s="1583">
        <v>1059</v>
      </c>
      <c r="U47" s="1584">
        <v>7.4</v>
      </c>
      <c r="V47" s="1583">
        <v>1039</v>
      </c>
      <c r="W47" s="1584">
        <v>7.3</v>
      </c>
      <c r="X47" s="1585" t="s">
        <v>838</v>
      </c>
      <c r="Y47" s="1585" t="s">
        <v>601</v>
      </c>
      <c r="Z47" s="1585" t="s">
        <v>839</v>
      </c>
      <c r="AA47" s="1585" t="s">
        <v>577</v>
      </c>
      <c r="AB47" s="1586" t="s">
        <v>539</v>
      </c>
    </row>
    <row r="48" ht="39" customHeight="1" spans="1:28">
      <c r="A48" s="1587"/>
      <c r="B48" s="877"/>
      <c r="C48" s="763" t="s">
        <v>725</v>
      </c>
      <c r="D48" s="1583">
        <v>970</v>
      </c>
      <c r="E48" s="1584">
        <v>6.9</v>
      </c>
      <c r="F48" s="1583">
        <v>950</v>
      </c>
      <c r="G48" s="1584">
        <v>6.8</v>
      </c>
      <c r="H48" s="1583">
        <v>973</v>
      </c>
      <c r="I48" s="1584">
        <v>7</v>
      </c>
      <c r="J48" s="1583">
        <v>953</v>
      </c>
      <c r="K48" s="1584">
        <v>6.9</v>
      </c>
      <c r="L48" s="1583">
        <v>993</v>
      </c>
      <c r="M48" s="1584">
        <v>7.1</v>
      </c>
      <c r="N48" s="1583">
        <v>973</v>
      </c>
      <c r="O48" s="1584">
        <v>7</v>
      </c>
      <c r="P48" s="1583">
        <v>989</v>
      </c>
      <c r="Q48" s="1584">
        <v>7.1</v>
      </c>
      <c r="R48" s="1583">
        <v>969</v>
      </c>
      <c r="S48" s="1584">
        <v>7</v>
      </c>
      <c r="T48" s="1583">
        <v>1093</v>
      </c>
      <c r="U48" s="1584">
        <v>7.6</v>
      </c>
      <c r="V48" s="1583">
        <v>1073</v>
      </c>
      <c r="W48" s="1584">
        <v>7.5</v>
      </c>
      <c r="X48" s="1585" t="s">
        <v>847</v>
      </c>
      <c r="Y48" s="1585" t="s">
        <v>533</v>
      </c>
      <c r="Z48" s="1585" t="s">
        <v>848</v>
      </c>
      <c r="AA48" s="1585" t="s">
        <v>553</v>
      </c>
      <c r="AB48" s="1586" t="s">
        <v>757</v>
      </c>
    </row>
    <row r="49" ht="39" customHeight="1" spans="1:28">
      <c r="A49" s="1587"/>
      <c r="B49" s="877"/>
      <c r="C49" s="1589" t="s">
        <v>726</v>
      </c>
      <c r="D49" s="1583">
        <v>1072</v>
      </c>
      <c r="E49" s="1584">
        <v>7.4</v>
      </c>
      <c r="F49" s="1583">
        <v>1052</v>
      </c>
      <c r="G49" s="1584">
        <v>7.3</v>
      </c>
      <c r="H49" s="1583">
        <v>1075</v>
      </c>
      <c r="I49" s="1584">
        <v>7.4</v>
      </c>
      <c r="J49" s="1583">
        <v>1055</v>
      </c>
      <c r="K49" s="1584">
        <v>7.3</v>
      </c>
      <c r="L49" s="1583">
        <v>1095</v>
      </c>
      <c r="M49" s="1584">
        <v>7.5</v>
      </c>
      <c r="N49" s="1583">
        <v>1075</v>
      </c>
      <c r="O49" s="1584">
        <v>7.4</v>
      </c>
      <c r="P49" s="1583">
        <v>1091</v>
      </c>
      <c r="Q49" s="1584">
        <v>7.5</v>
      </c>
      <c r="R49" s="1583">
        <v>1071</v>
      </c>
      <c r="S49" s="1584">
        <v>7.4</v>
      </c>
      <c r="T49" s="1583">
        <v>1195</v>
      </c>
      <c r="U49" s="1584">
        <v>8</v>
      </c>
      <c r="V49" s="1583">
        <v>1175</v>
      </c>
      <c r="W49" s="1584">
        <v>7.9</v>
      </c>
      <c r="X49" s="1585" t="s">
        <v>847</v>
      </c>
      <c r="Y49" s="1585" t="s">
        <v>533</v>
      </c>
      <c r="Z49" s="1585" t="s">
        <v>848</v>
      </c>
      <c r="AA49" s="1585" t="s">
        <v>553</v>
      </c>
      <c r="AB49" s="1586" t="s">
        <v>757</v>
      </c>
    </row>
    <row r="50" ht="39" customHeight="1" spans="1:28">
      <c r="A50" s="1587"/>
      <c r="B50" s="877"/>
      <c r="C50" s="763" t="s">
        <v>727</v>
      </c>
      <c r="D50" s="1583">
        <v>1072</v>
      </c>
      <c r="E50" s="1584">
        <v>7.4</v>
      </c>
      <c r="F50" s="1583">
        <v>1052</v>
      </c>
      <c r="G50" s="1584">
        <v>7.3</v>
      </c>
      <c r="H50" s="1583">
        <v>1075</v>
      </c>
      <c r="I50" s="1584">
        <v>7.4</v>
      </c>
      <c r="J50" s="1583">
        <v>1055</v>
      </c>
      <c r="K50" s="1584">
        <v>7.3</v>
      </c>
      <c r="L50" s="1583">
        <v>1095</v>
      </c>
      <c r="M50" s="1584">
        <v>7.5</v>
      </c>
      <c r="N50" s="1583">
        <v>1075</v>
      </c>
      <c r="O50" s="1584">
        <v>7.4</v>
      </c>
      <c r="P50" s="1583">
        <v>1091</v>
      </c>
      <c r="Q50" s="1584">
        <v>7.5</v>
      </c>
      <c r="R50" s="1583">
        <v>1071</v>
      </c>
      <c r="S50" s="1584">
        <v>7.4</v>
      </c>
      <c r="T50" s="1583">
        <v>1195</v>
      </c>
      <c r="U50" s="1584">
        <v>8</v>
      </c>
      <c r="V50" s="1583">
        <v>1175</v>
      </c>
      <c r="W50" s="1584">
        <v>7.9</v>
      </c>
      <c r="X50" s="1585" t="s">
        <v>847</v>
      </c>
      <c r="Y50" s="1585" t="s">
        <v>533</v>
      </c>
      <c r="Z50" s="1585" t="s">
        <v>848</v>
      </c>
      <c r="AA50" s="1585" t="s">
        <v>553</v>
      </c>
      <c r="AB50" s="1586" t="s">
        <v>757</v>
      </c>
    </row>
    <row r="51" ht="39" customHeight="1" spans="1:28">
      <c r="A51" s="1587"/>
      <c r="B51" s="877"/>
      <c r="C51" s="763" t="s">
        <v>728</v>
      </c>
      <c r="D51" s="1583">
        <v>1072</v>
      </c>
      <c r="E51" s="1584">
        <v>7.4</v>
      </c>
      <c r="F51" s="1583">
        <v>1052</v>
      </c>
      <c r="G51" s="1584">
        <v>7.3</v>
      </c>
      <c r="H51" s="1583">
        <v>1075</v>
      </c>
      <c r="I51" s="1584">
        <v>7.4</v>
      </c>
      <c r="J51" s="1583">
        <v>1055</v>
      </c>
      <c r="K51" s="1584">
        <v>7.3</v>
      </c>
      <c r="L51" s="1583">
        <v>1095</v>
      </c>
      <c r="M51" s="1584">
        <v>7.5</v>
      </c>
      <c r="N51" s="1583">
        <v>1075</v>
      </c>
      <c r="O51" s="1584">
        <v>7.4</v>
      </c>
      <c r="P51" s="1583">
        <v>1091</v>
      </c>
      <c r="Q51" s="1584">
        <v>7.5</v>
      </c>
      <c r="R51" s="1583">
        <v>1071</v>
      </c>
      <c r="S51" s="1584">
        <v>7.4</v>
      </c>
      <c r="T51" s="1583">
        <v>1195</v>
      </c>
      <c r="U51" s="1584">
        <v>8</v>
      </c>
      <c r="V51" s="1583">
        <v>1175</v>
      </c>
      <c r="W51" s="1584">
        <v>7.9</v>
      </c>
      <c r="X51" s="1585" t="s">
        <v>838</v>
      </c>
      <c r="Y51" s="1585" t="s">
        <v>601</v>
      </c>
      <c r="Z51" s="1585" t="s">
        <v>839</v>
      </c>
      <c r="AA51" s="1585" t="s">
        <v>577</v>
      </c>
      <c r="AB51" s="1586" t="s">
        <v>539</v>
      </c>
    </row>
    <row r="52" ht="39" customHeight="1" spans="1:28">
      <c r="A52" s="1587"/>
      <c r="B52" s="877"/>
      <c r="C52" s="1589" t="s">
        <v>729</v>
      </c>
      <c r="D52" s="1583">
        <v>1072</v>
      </c>
      <c r="E52" s="1584">
        <v>7.4</v>
      </c>
      <c r="F52" s="1583">
        <v>1052</v>
      </c>
      <c r="G52" s="1584">
        <v>7.3</v>
      </c>
      <c r="H52" s="1583">
        <v>1075</v>
      </c>
      <c r="I52" s="1584">
        <v>7.4</v>
      </c>
      <c r="J52" s="1583">
        <v>1055</v>
      </c>
      <c r="K52" s="1584">
        <v>7.3</v>
      </c>
      <c r="L52" s="1583">
        <v>1095</v>
      </c>
      <c r="M52" s="1584">
        <v>7.5</v>
      </c>
      <c r="N52" s="1583">
        <v>1075</v>
      </c>
      <c r="O52" s="1584">
        <v>7.4</v>
      </c>
      <c r="P52" s="1583">
        <v>1091</v>
      </c>
      <c r="Q52" s="1584">
        <v>7.5</v>
      </c>
      <c r="R52" s="1583">
        <v>1071</v>
      </c>
      <c r="S52" s="1584">
        <v>7.4</v>
      </c>
      <c r="T52" s="1583">
        <v>1195</v>
      </c>
      <c r="U52" s="1584">
        <v>8</v>
      </c>
      <c r="V52" s="1583">
        <v>1175</v>
      </c>
      <c r="W52" s="1584">
        <v>7.9</v>
      </c>
      <c r="X52" s="1585" t="s">
        <v>838</v>
      </c>
      <c r="Y52" s="1585" t="s">
        <v>601</v>
      </c>
      <c r="Z52" s="1585" t="s">
        <v>839</v>
      </c>
      <c r="AA52" s="1585" t="s">
        <v>577</v>
      </c>
      <c r="AB52" s="1586" t="s">
        <v>539</v>
      </c>
    </row>
    <row r="53" ht="39" customHeight="1" spans="1:28">
      <c r="A53" s="1587"/>
      <c r="B53" s="877"/>
      <c r="C53" s="763" t="s">
        <v>660</v>
      </c>
      <c r="D53" s="1583">
        <v>1752</v>
      </c>
      <c r="E53" s="1584">
        <v>10.4</v>
      </c>
      <c r="F53" s="1583">
        <v>1732</v>
      </c>
      <c r="G53" s="1584">
        <v>10.3</v>
      </c>
      <c r="H53" s="1583">
        <v>1755</v>
      </c>
      <c r="I53" s="1584">
        <v>10.4</v>
      </c>
      <c r="J53" s="1583">
        <v>1735</v>
      </c>
      <c r="K53" s="1584">
        <v>10.3</v>
      </c>
      <c r="L53" s="1583">
        <v>1775</v>
      </c>
      <c r="M53" s="1584">
        <v>10.5</v>
      </c>
      <c r="N53" s="1583">
        <v>1755</v>
      </c>
      <c r="O53" s="1584">
        <v>10.4</v>
      </c>
      <c r="P53" s="1583">
        <v>1771</v>
      </c>
      <c r="Q53" s="1584">
        <v>10.5</v>
      </c>
      <c r="R53" s="1583">
        <v>1751</v>
      </c>
      <c r="S53" s="1584">
        <v>10.4</v>
      </c>
      <c r="T53" s="1583">
        <v>1875</v>
      </c>
      <c r="U53" s="1584">
        <v>11</v>
      </c>
      <c r="V53" s="1583">
        <v>1855</v>
      </c>
      <c r="W53" s="1584">
        <v>10.9</v>
      </c>
      <c r="X53" s="1585" t="s">
        <v>844</v>
      </c>
      <c r="Y53" s="1585" t="s">
        <v>554</v>
      </c>
      <c r="Z53" s="1585" t="s">
        <v>845</v>
      </c>
      <c r="AA53" s="1585" t="s">
        <v>846</v>
      </c>
      <c r="AB53" s="1586" t="s">
        <v>599</v>
      </c>
    </row>
    <row r="54" ht="39" customHeight="1" spans="1:28">
      <c r="A54" s="1587"/>
      <c r="B54" s="877"/>
      <c r="C54" s="763" t="s">
        <v>678</v>
      </c>
      <c r="D54" s="1583">
        <v>1684</v>
      </c>
      <c r="E54" s="1584">
        <v>10.1</v>
      </c>
      <c r="F54" s="1583">
        <v>1664</v>
      </c>
      <c r="G54" s="1584">
        <v>10</v>
      </c>
      <c r="H54" s="1583">
        <v>1687</v>
      </c>
      <c r="I54" s="1584">
        <v>10.1</v>
      </c>
      <c r="J54" s="1583">
        <v>1667</v>
      </c>
      <c r="K54" s="1584">
        <v>10</v>
      </c>
      <c r="L54" s="1583">
        <v>1707</v>
      </c>
      <c r="M54" s="1584">
        <v>10.2</v>
      </c>
      <c r="N54" s="1583">
        <v>1687</v>
      </c>
      <c r="O54" s="1584">
        <v>10.1</v>
      </c>
      <c r="P54" s="1583">
        <v>1703</v>
      </c>
      <c r="Q54" s="1584">
        <v>10.2</v>
      </c>
      <c r="R54" s="1583">
        <v>1683</v>
      </c>
      <c r="S54" s="1584">
        <v>10.1</v>
      </c>
      <c r="T54" s="1583">
        <v>1807</v>
      </c>
      <c r="U54" s="1584">
        <v>10.7</v>
      </c>
      <c r="V54" s="1583">
        <v>1787</v>
      </c>
      <c r="W54" s="1584">
        <v>10.6</v>
      </c>
      <c r="X54" s="1585" t="s">
        <v>844</v>
      </c>
      <c r="Y54" s="1585" t="s">
        <v>554</v>
      </c>
      <c r="Z54" s="1585" t="s">
        <v>845</v>
      </c>
      <c r="AA54" s="1585" t="s">
        <v>846</v>
      </c>
      <c r="AB54" s="1586" t="s">
        <v>599</v>
      </c>
    </row>
    <row r="55" ht="39" customHeight="1" spans="1:28">
      <c r="A55" s="1587"/>
      <c r="B55" s="877"/>
      <c r="C55" s="763" t="s">
        <v>730</v>
      </c>
      <c r="D55" s="1583">
        <v>1072</v>
      </c>
      <c r="E55" s="1584">
        <v>7.4</v>
      </c>
      <c r="F55" s="1583">
        <v>1052</v>
      </c>
      <c r="G55" s="1584">
        <v>7.3</v>
      </c>
      <c r="H55" s="1583">
        <v>1075</v>
      </c>
      <c r="I55" s="1584">
        <v>7.4</v>
      </c>
      <c r="J55" s="1583">
        <v>1055</v>
      </c>
      <c r="K55" s="1584">
        <v>7.3</v>
      </c>
      <c r="L55" s="1583">
        <v>1095</v>
      </c>
      <c r="M55" s="1584">
        <v>7.5</v>
      </c>
      <c r="N55" s="1583">
        <v>1075</v>
      </c>
      <c r="O55" s="1584">
        <v>7.4</v>
      </c>
      <c r="P55" s="1583">
        <v>1091</v>
      </c>
      <c r="Q55" s="1584">
        <v>7.5</v>
      </c>
      <c r="R55" s="1583">
        <v>1071</v>
      </c>
      <c r="S55" s="1584">
        <v>7.4</v>
      </c>
      <c r="T55" s="1583">
        <v>1195</v>
      </c>
      <c r="U55" s="1584">
        <v>8</v>
      </c>
      <c r="V55" s="1583">
        <v>1175</v>
      </c>
      <c r="W55" s="1584">
        <v>7.9</v>
      </c>
      <c r="X55" s="1585" t="s">
        <v>844</v>
      </c>
      <c r="Y55" s="1585" t="s">
        <v>554</v>
      </c>
      <c r="Z55" s="1585" t="s">
        <v>845</v>
      </c>
      <c r="AA55" s="1585" t="s">
        <v>846</v>
      </c>
      <c r="AB55" s="1586" t="s">
        <v>599</v>
      </c>
    </row>
    <row r="56" ht="39" customHeight="1" spans="1:28">
      <c r="A56" s="1587"/>
      <c r="B56" s="877"/>
      <c r="C56" s="763" t="s">
        <v>668</v>
      </c>
      <c r="D56" s="1583">
        <v>1276</v>
      </c>
      <c r="E56" s="1584">
        <v>8.3</v>
      </c>
      <c r="F56" s="1583">
        <v>1256</v>
      </c>
      <c r="G56" s="1584">
        <v>8.2</v>
      </c>
      <c r="H56" s="1583">
        <v>1279</v>
      </c>
      <c r="I56" s="1584">
        <v>8.3</v>
      </c>
      <c r="J56" s="1583">
        <v>1259</v>
      </c>
      <c r="K56" s="1584">
        <v>8.2</v>
      </c>
      <c r="L56" s="1583">
        <v>1299</v>
      </c>
      <c r="M56" s="1584">
        <v>8.4</v>
      </c>
      <c r="N56" s="1583">
        <v>1279</v>
      </c>
      <c r="O56" s="1584">
        <v>8.3</v>
      </c>
      <c r="P56" s="1583">
        <v>1295</v>
      </c>
      <c r="Q56" s="1584">
        <v>8.4</v>
      </c>
      <c r="R56" s="1583">
        <v>1275</v>
      </c>
      <c r="S56" s="1584">
        <v>8.3</v>
      </c>
      <c r="T56" s="1583">
        <v>1399</v>
      </c>
      <c r="U56" s="1584">
        <v>8.9</v>
      </c>
      <c r="V56" s="1583">
        <v>1379</v>
      </c>
      <c r="W56" s="1584">
        <v>8.8</v>
      </c>
      <c r="X56" s="1585" t="s">
        <v>838</v>
      </c>
      <c r="Y56" s="1585" t="s">
        <v>601</v>
      </c>
      <c r="Z56" s="1585" t="s">
        <v>839</v>
      </c>
      <c r="AA56" s="1585" t="s">
        <v>577</v>
      </c>
      <c r="AB56" s="1586" t="s">
        <v>539</v>
      </c>
    </row>
    <row r="57" ht="39" customHeight="1" spans="1:28">
      <c r="A57" s="1587"/>
      <c r="B57" s="877"/>
      <c r="C57" s="763" t="s">
        <v>598</v>
      </c>
      <c r="D57" s="1583">
        <v>1412</v>
      </c>
      <c r="E57" s="1584">
        <v>8.9</v>
      </c>
      <c r="F57" s="1583">
        <v>1392</v>
      </c>
      <c r="G57" s="1584">
        <v>8.8</v>
      </c>
      <c r="H57" s="1583">
        <v>1415</v>
      </c>
      <c r="I57" s="1584">
        <v>8.9</v>
      </c>
      <c r="J57" s="1583">
        <v>1395</v>
      </c>
      <c r="K57" s="1584">
        <v>8.8</v>
      </c>
      <c r="L57" s="1583">
        <v>1435</v>
      </c>
      <c r="M57" s="1584">
        <v>9</v>
      </c>
      <c r="N57" s="1583">
        <v>1415</v>
      </c>
      <c r="O57" s="1584">
        <v>8.9</v>
      </c>
      <c r="P57" s="1583">
        <v>1431</v>
      </c>
      <c r="Q57" s="1584">
        <v>9</v>
      </c>
      <c r="R57" s="1583">
        <v>1411</v>
      </c>
      <c r="S57" s="1584">
        <v>8.9</v>
      </c>
      <c r="T57" s="1583">
        <v>1535</v>
      </c>
      <c r="U57" s="1584">
        <v>9.5</v>
      </c>
      <c r="V57" s="1583">
        <v>1515</v>
      </c>
      <c r="W57" s="1584">
        <v>9.4</v>
      </c>
      <c r="X57" s="1585" t="s">
        <v>838</v>
      </c>
      <c r="Y57" s="1585" t="s">
        <v>601</v>
      </c>
      <c r="Z57" s="1585" t="s">
        <v>839</v>
      </c>
      <c r="AA57" s="1585" t="s">
        <v>577</v>
      </c>
      <c r="AB57" s="1586" t="s">
        <v>539</v>
      </c>
    </row>
    <row r="58" ht="39" customHeight="1" spans="1:28">
      <c r="A58" s="1587"/>
      <c r="B58" s="877"/>
      <c r="C58" s="763" t="s">
        <v>600</v>
      </c>
      <c r="D58" s="1583">
        <v>1412</v>
      </c>
      <c r="E58" s="1584">
        <v>8.9</v>
      </c>
      <c r="F58" s="1583">
        <v>1392</v>
      </c>
      <c r="G58" s="1584">
        <v>8.8</v>
      </c>
      <c r="H58" s="1583">
        <v>1415</v>
      </c>
      <c r="I58" s="1584">
        <v>8.9</v>
      </c>
      <c r="J58" s="1583">
        <v>1395</v>
      </c>
      <c r="K58" s="1584">
        <v>8.8</v>
      </c>
      <c r="L58" s="1583">
        <v>1435</v>
      </c>
      <c r="M58" s="1584">
        <v>9</v>
      </c>
      <c r="N58" s="1583">
        <v>1415</v>
      </c>
      <c r="O58" s="1584">
        <v>8.9</v>
      </c>
      <c r="P58" s="1583">
        <v>1431</v>
      </c>
      <c r="Q58" s="1584">
        <v>9</v>
      </c>
      <c r="R58" s="1583">
        <v>1411</v>
      </c>
      <c r="S58" s="1584">
        <v>8.9</v>
      </c>
      <c r="T58" s="1583">
        <v>1535</v>
      </c>
      <c r="U58" s="1584">
        <v>9.5</v>
      </c>
      <c r="V58" s="1583">
        <v>1515</v>
      </c>
      <c r="W58" s="1584">
        <v>9.4</v>
      </c>
      <c r="X58" s="1585" t="s">
        <v>838</v>
      </c>
      <c r="Y58" s="1585" t="s">
        <v>601</v>
      </c>
      <c r="Z58" s="1585" t="s">
        <v>839</v>
      </c>
      <c r="AA58" s="1585" t="s">
        <v>577</v>
      </c>
      <c r="AB58" s="1586" t="s">
        <v>539</v>
      </c>
    </row>
    <row r="59" ht="39" customHeight="1" spans="1:28">
      <c r="A59" s="1587"/>
      <c r="B59" s="877"/>
      <c r="C59" s="763" t="s">
        <v>670</v>
      </c>
      <c r="D59" s="1583">
        <v>1276</v>
      </c>
      <c r="E59" s="1584">
        <v>8.3</v>
      </c>
      <c r="F59" s="1583">
        <v>1256</v>
      </c>
      <c r="G59" s="1584">
        <v>8.2</v>
      </c>
      <c r="H59" s="1583">
        <v>1279</v>
      </c>
      <c r="I59" s="1584">
        <v>8.3</v>
      </c>
      <c r="J59" s="1583">
        <v>1259</v>
      </c>
      <c r="K59" s="1584">
        <v>8.2</v>
      </c>
      <c r="L59" s="1583">
        <v>1299</v>
      </c>
      <c r="M59" s="1584">
        <v>8.4</v>
      </c>
      <c r="N59" s="1583">
        <v>1279</v>
      </c>
      <c r="O59" s="1584">
        <v>8.3</v>
      </c>
      <c r="P59" s="1583">
        <v>1295</v>
      </c>
      <c r="Q59" s="1584">
        <v>8.4</v>
      </c>
      <c r="R59" s="1583">
        <v>1275</v>
      </c>
      <c r="S59" s="1584">
        <v>8.3</v>
      </c>
      <c r="T59" s="1583">
        <v>1399</v>
      </c>
      <c r="U59" s="1584">
        <v>8.9</v>
      </c>
      <c r="V59" s="1583">
        <v>1379</v>
      </c>
      <c r="W59" s="1584">
        <v>8.8</v>
      </c>
      <c r="X59" s="1585" t="s">
        <v>838</v>
      </c>
      <c r="Y59" s="1585" t="s">
        <v>601</v>
      </c>
      <c r="Z59" s="1585" t="s">
        <v>839</v>
      </c>
      <c r="AA59" s="1585" t="s">
        <v>577</v>
      </c>
      <c r="AB59" s="1586" t="s">
        <v>539</v>
      </c>
    </row>
    <row r="60" ht="39" customHeight="1" spans="1:28">
      <c r="A60" s="1587"/>
      <c r="B60" s="877"/>
      <c r="C60" s="763" t="s">
        <v>514</v>
      </c>
      <c r="D60" s="1583">
        <v>1242</v>
      </c>
      <c r="E60" s="1584">
        <v>8.2</v>
      </c>
      <c r="F60" s="1583">
        <v>1222</v>
      </c>
      <c r="G60" s="1584">
        <v>8.1</v>
      </c>
      <c r="H60" s="1583">
        <v>1245</v>
      </c>
      <c r="I60" s="1584">
        <v>8.2</v>
      </c>
      <c r="J60" s="1583">
        <v>1225</v>
      </c>
      <c r="K60" s="1584">
        <v>8.1</v>
      </c>
      <c r="L60" s="1583">
        <v>1265</v>
      </c>
      <c r="M60" s="1584">
        <v>8.3</v>
      </c>
      <c r="N60" s="1583">
        <v>1245</v>
      </c>
      <c r="O60" s="1584">
        <v>8.2</v>
      </c>
      <c r="P60" s="1583">
        <v>1261</v>
      </c>
      <c r="Q60" s="1584">
        <v>8.3</v>
      </c>
      <c r="R60" s="1583">
        <v>1241</v>
      </c>
      <c r="S60" s="1584">
        <v>8.2</v>
      </c>
      <c r="T60" s="1583">
        <v>1365</v>
      </c>
      <c r="U60" s="1584">
        <v>8.8</v>
      </c>
      <c r="V60" s="1583">
        <v>1345</v>
      </c>
      <c r="W60" s="1584">
        <v>8.7</v>
      </c>
      <c r="X60" s="1585" t="s">
        <v>844</v>
      </c>
      <c r="Y60" s="1585" t="s">
        <v>554</v>
      </c>
      <c r="Z60" s="1585" t="s">
        <v>845</v>
      </c>
      <c r="AA60" s="1585" t="s">
        <v>846</v>
      </c>
      <c r="AB60" s="1586" t="s">
        <v>599</v>
      </c>
    </row>
    <row r="61" ht="39" customHeight="1" spans="1:28">
      <c r="A61" s="1587"/>
      <c r="B61" s="877"/>
      <c r="C61" s="763" t="s">
        <v>663</v>
      </c>
      <c r="D61" s="1583">
        <v>1514</v>
      </c>
      <c r="E61" s="1584">
        <v>9.4</v>
      </c>
      <c r="F61" s="1583">
        <v>1494</v>
      </c>
      <c r="G61" s="1584">
        <v>9.3</v>
      </c>
      <c r="H61" s="1583">
        <v>1517</v>
      </c>
      <c r="I61" s="1584">
        <v>9.4</v>
      </c>
      <c r="J61" s="1583">
        <v>1497</v>
      </c>
      <c r="K61" s="1584">
        <v>9.3</v>
      </c>
      <c r="L61" s="1583">
        <v>1537</v>
      </c>
      <c r="M61" s="1584">
        <v>9.5</v>
      </c>
      <c r="N61" s="1583">
        <v>1517</v>
      </c>
      <c r="O61" s="1584">
        <v>9.4</v>
      </c>
      <c r="P61" s="1583">
        <v>1533</v>
      </c>
      <c r="Q61" s="1584">
        <v>9.5</v>
      </c>
      <c r="R61" s="1583">
        <v>1513</v>
      </c>
      <c r="S61" s="1584">
        <v>9.4</v>
      </c>
      <c r="T61" s="1583">
        <v>1637</v>
      </c>
      <c r="U61" s="1584">
        <v>10</v>
      </c>
      <c r="V61" s="1583">
        <v>1617</v>
      </c>
      <c r="W61" s="1584">
        <v>9.9</v>
      </c>
      <c r="X61" s="1585" t="s">
        <v>849</v>
      </c>
      <c r="Y61" s="1585" t="s">
        <v>846</v>
      </c>
      <c r="Z61" s="1585" t="s">
        <v>850</v>
      </c>
      <c r="AA61" s="1585" t="s">
        <v>851</v>
      </c>
      <c r="AB61" s="1586" t="s">
        <v>555</v>
      </c>
    </row>
    <row r="62" ht="39" customHeight="1" spans="1:28">
      <c r="A62" s="1587"/>
      <c r="B62" s="877"/>
      <c r="C62" s="763" t="s">
        <v>669</v>
      </c>
      <c r="D62" s="1583">
        <v>1276</v>
      </c>
      <c r="E62" s="1584">
        <v>8.3</v>
      </c>
      <c r="F62" s="1583">
        <v>1256</v>
      </c>
      <c r="G62" s="1584">
        <v>8.2</v>
      </c>
      <c r="H62" s="1583">
        <v>1279</v>
      </c>
      <c r="I62" s="1584">
        <v>8.3</v>
      </c>
      <c r="J62" s="1583">
        <v>1259</v>
      </c>
      <c r="K62" s="1584">
        <v>8.2</v>
      </c>
      <c r="L62" s="1583">
        <v>1299</v>
      </c>
      <c r="M62" s="1584">
        <v>8.4</v>
      </c>
      <c r="N62" s="1583">
        <v>1279</v>
      </c>
      <c r="O62" s="1584">
        <v>8.3</v>
      </c>
      <c r="P62" s="1583">
        <v>1295</v>
      </c>
      <c r="Q62" s="1584">
        <v>8.4</v>
      </c>
      <c r="R62" s="1583">
        <v>1275</v>
      </c>
      <c r="S62" s="1584">
        <v>8.3</v>
      </c>
      <c r="T62" s="1583">
        <v>1399</v>
      </c>
      <c r="U62" s="1584">
        <v>8.9</v>
      </c>
      <c r="V62" s="1583">
        <v>1379</v>
      </c>
      <c r="W62" s="1584">
        <v>8.8</v>
      </c>
      <c r="X62" s="1585" t="s">
        <v>842</v>
      </c>
      <c r="Y62" s="1585" t="s">
        <v>553</v>
      </c>
      <c r="Z62" s="1585" t="s">
        <v>843</v>
      </c>
      <c r="AA62" s="1585" t="s">
        <v>554</v>
      </c>
      <c r="AB62" s="1586" t="s">
        <v>602</v>
      </c>
    </row>
    <row r="63" ht="39" customHeight="1" spans="1:28">
      <c r="A63" s="1587"/>
      <c r="B63" s="877"/>
      <c r="C63" s="1589" t="s">
        <v>664</v>
      </c>
      <c r="D63" s="1583">
        <v>1276</v>
      </c>
      <c r="E63" s="1584">
        <v>8.3</v>
      </c>
      <c r="F63" s="1583">
        <v>1256</v>
      </c>
      <c r="G63" s="1584">
        <v>8.2</v>
      </c>
      <c r="H63" s="1583">
        <v>1279</v>
      </c>
      <c r="I63" s="1584">
        <v>8.3</v>
      </c>
      <c r="J63" s="1583">
        <v>1259</v>
      </c>
      <c r="K63" s="1584">
        <v>8.2</v>
      </c>
      <c r="L63" s="1583">
        <v>1299</v>
      </c>
      <c r="M63" s="1584">
        <v>8.4</v>
      </c>
      <c r="N63" s="1583">
        <v>1279</v>
      </c>
      <c r="O63" s="1584">
        <v>8.3</v>
      </c>
      <c r="P63" s="1583">
        <v>1295</v>
      </c>
      <c r="Q63" s="1584">
        <v>8.4</v>
      </c>
      <c r="R63" s="1583">
        <v>1275</v>
      </c>
      <c r="S63" s="1584">
        <v>8.3</v>
      </c>
      <c r="T63" s="1583">
        <v>1399</v>
      </c>
      <c r="U63" s="1584">
        <v>8.9</v>
      </c>
      <c r="V63" s="1583">
        <v>1379</v>
      </c>
      <c r="W63" s="1584">
        <v>8.8</v>
      </c>
      <c r="X63" s="1585" t="s">
        <v>842</v>
      </c>
      <c r="Y63" s="1585" t="s">
        <v>553</v>
      </c>
      <c r="Z63" s="1585" t="s">
        <v>843</v>
      </c>
      <c r="AA63" s="1585" t="s">
        <v>554</v>
      </c>
      <c r="AB63" s="1586" t="s">
        <v>602</v>
      </c>
    </row>
    <row r="64" ht="39" customHeight="1" spans="1:28">
      <c r="A64" s="1587"/>
      <c r="B64" s="877"/>
      <c r="C64" s="763" t="s">
        <v>608</v>
      </c>
      <c r="D64" s="1583">
        <v>1412</v>
      </c>
      <c r="E64" s="1584">
        <v>8.9</v>
      </c>
      <c r="F64" s="1583">
        <v>1392</v>
      </c>
      <c r="G64" s="1584">
        <v>8.8</v>
      </c>
      <c r="H64" s="1583">
        <v>1415</v>
      </c>
      <c r="I64" s="1584">
        <v>8.9</v>
      </c>
      <c r="J64" s="1583">
        <v>1395</v>
      </c>
      <c r="K64" s="1584">
        <v>8.8</v>
      </c>
      <c r="L64" s="1583">
        <v>1435</v>
      </c>
      <c r="M64" s="1584">
        <v>9</v>
      </c>
      <c r="N64" s="1583">
        <v>1415</v>
      </c>
      <c r="O64" s="1584">
        <v>8.9</v>
      </c>
      <c r="P64" s="1583">
        <v>1431</v>
      </c>
      <c r="Q64" s="1584">
        <v>9</v>
      </c>
      <c r="R64" s="1583">
        <v>1411</v>
      </c>
      <c r="S64" s="1584">
        <v>8.9</v>
      </c>
      <c r="T64" s="1583">
        <v>1535</v>
      </c>
      <c r="U64" s="1584">
        <v>9.5</v>
      </c>
      <c r="V64" s="1583">
        <v>1515</v>
      </c>
      <c r="W64" s="1584">
        <v>9.4</v>
      </c>
      <c r="X64" s="1585" t="s">
        <v>842</v>
      </c>
      <c r="Y64" s="1585" t="s">
        <v>553</v>
      </c>
      <c r="Z64" s="1585" t="s">
        <v>843</v>
      </c>
      <c r="AA64" s="1585" t="s">
        <v>554</v>
      </c>
      <c r="AB64" s="1588" t="s">
        <v>602</v>
      </c>
    </row>
    <row r="65" ht="39" customHeight="1" spans="1:28">
      <c r="A65" s="1587"/>
      <c r="B65" s="877"/>
      <c r="C65" s="763" t="s">
        <v>605</v>
      </c>
      <c r="D65" s="1583">
        <v>1480</v>
      </c>
      <c r="E65" s="1584">
        <v>9.2</v>
      </c>
      <c r="F65" s="1583">
        <v>1460</v>
      </c>
      <c r="G65" s="1584">
        <v>9.1</v>
      </c>
      <c r="H65" s="1583">
        <v>1483</v>
      </c>
      <c r="I65" s="1584">
        <v>9.2</v>
      </c>
      <c r="J65" s="1583">
        <v>1463</v>
      </c>
      <c r="K65" s="1584">
        <v>9.1</v>
      </c>
      <c r="L65" s="1583">
        <v>1503</v>
      </c>
      <c r="M65" s="1584">
        <v>9.3</v>
      </c>
      <c r="N65" s="1583">
        <v>1483</v>
      </c>
      <c r="O65" s="1584">
        <v>9.2</v>
      </c>
      <c r="P65" s="1583">
        <v>1499</v>
      </c>
      <c r="Q65" s="1584">
        <v>9.3</v>
      </c>
      <c r="R65" s="1583">
        <v>1479</v>
      </c>
      <c r="S65" s="1584">
        <v>9.2</v>
      </c>
      <c r="T65" s="1583">
        <v>1603</v>
      </c>
      <c r="U65" s="1584">
        <v>9.8</v>
      </c>
      <c r="V65" s="1583">
        <v>1583</v>
      </c>
      <c r="W65" s="1584">
        <v>9.7</v>
      </c>
      <c r="X65" s="1585" t="s">
        <v>842</v>
      </c>
      <c r="Y65" s="1585" t="s">
        <v>553</v>
      </c>
      <c r="Z65" s="1585" t="s">
        <v>843</v>
      </c>
      <c r="AA65" s="1585" t="s">
        <v>554</v>
      </c>
      <c r="AB65" s="1588" t="s">
        <v>602</v>
      </c>
    </row>
    <row r="66" ht="39" customHeight="1" spans="1:28">
      <c r="A66" s="1587"/>
      <c r="B66" s="877"/>
      <c r="C66" s="1590" t="s">
        <v>673</v>
      </c>
      <c r="D66" s="1583">
        <v>1276</v>
      </c>
      <c r="E66" s="1584">
        <v>8.3</v>
      </c>
      <c r="F66" s="1583">
        <v>1256</v>
      </c>
      <c r="G66" s="1584">
        <v>8.2</v>
      </c>
      <c r="H66" s="1583">
        <v>1279</v>
      </c>
      <c r="I66" s="1584">
        <v>8.3</v>
      </c>
      <c r="J66" s="1583">
        <v>1259</v>
      </c>
      <c r="K66" s="1584">
        <v>8.2</v>
      </c>
      <c r="L66" s="1583">
        <v>1299</v>
      </c>
      <c r="M66" s="1584">
        <v>8.4</v>
      </c>
      <c r="N66" s="1583">
        <v>1279</v>
      </c>
      <c r="O66" s="1584">
        <v>8.3</v>
      </c>
      <c r="P66" s="1583">
        <v>1295</v>
      </c>
      <c r="Q66" s="1584">
        <v>8.4</v>
      </c>
      <c r="R66" s="1583">
        <v>1275</v>
      </c>
      <c r="S66" s="1584">
        <v>8.3</v>
      </c>
      <c r="T66" s="1583">
        <v>1399</v>
      </c>
      <c r="U66" s="1584">
        <v>8.9</v>
      </c>
      <c r="V66" s="1583">
        <v>1379</v>
      </c>
      <c r="W66" s="1584">
        <v>8.8</v>
      </c>
      <c r="X66" s="1585" t="s">
        <v>842</v>
      </c>
      <c r="Y66" s="1585" t="s">
        <v>553</v>
      </c>
      <c r="Z66" s="1585" t="s">
        <v>843</v>
      </c>
      <c r="AA66" s="1585" t="s">
        <v>554</v>
      </c>
      <c r="AB66" s="1588" t="s">
        <v>602</v>
      </c>
    </row>
    <row r="67" ht="39" customHeight="1" spans="1:28">
      <c r="A67" s="1587"/>
      <c r="B67" s="877"/>
      <c r="C67" s="1590" t="s">
        <v>671</v>
      </c>
      <c r="D67" s="1583">
        <v>1378</v>
      </c>
      <c r="E67" s="1584">
        <v>8.8</v>
      </c>
      <c r="F67" s="1583">
        <v>1358</v>
      </c>
      <c r="G67" s="1584">
        <v>8.7</v>
      </c>
      <c r="H67" s="1583">
        <v>1381</v>
      </c>
      <c r="I67" s="1584">
        <v>8.8</v>
      </c>
      <c r="J67" s="1583">
        <v>1361</v>
      </c>
      <c r="K67" s="1584">
        <v>8.7</v>
      </c>
      <c r="L67" s="1583">
        <v>1401</v>
      </c>
      <c r="M67" s="1584">
        <v>8.9</v>
      </c>
      <c r="N67" s="1583">
        <v>1381</v>
      </c>
      <c r="O67" s="1584">
        <v>8.8</v>
      </c>
      <c r="P67" s="1583">
        <v>1397</v>
      </c>
      <c r="Q67" s="1584">
        <v>8.9</v>
      </c>
      <c r="R67" s="1583">
        <v>1377</v>
      </c>
      <c r="S67" s="1584">
        <v>8.8</v>
      </c>
      <c r="T67" s="1583">
        <v>1501</v>
      </c>
      <c r="U67" s="1584">
        <v>9.4</v>
      </c>
      <c r="V67" s="1583">
        <v>1481</v>
      </c>
      <c r="W67" s="1584">
        <v>9.3</v>
      </c>
      <c r="X67" s="1585" t="s">
        <v>844</v>
      </c>
      <c r="Y67" s="1585" t="s">
        <v>554</v>
      </c>
      <c r="Z67" s="1585" t="s">
        <v>845</v>
      </c>
      <c r="AA67" s="1585" t="s">
        <v>846</v>
      </c>
      <c r="AB67" s="1588" t="s">
        <v>599</v>
      </c>
    </row>
    <row r="68" ht="39" customHeight="1" spans="1:28">
      <c r="A68" s="1587"/>
      <c r="B68" s="877"/>
      <c r="C68" s="1590" t="s">
        <v>732</v>
      </c>
      <c r="D68" s="1583">
        <v>1514</v>
      </c>
      <c r="E68" s="1584">
        <v>9.4</v>
      </c>
      <c r="F68" s="1583">
        <v>1494</v>
      </c>
      <c r="G68" s="1584">
        <v>9.3</v>
      </c>
      <c r="H68" s="1583">
        <v>1517</v>
      </c>
      <c r="I68" s="1584">
        <v>9.4</v>
      </c>
      <c r="J68" s="1583">
        <v>1497</v>
      </c>
      <c r="K68" s="1584">
        <v>9.3</v>
      </c>
      <c r="L68" s="1583">
        <v>1537</v>
      </c>
      <c r="M68" s="1584">
        <v>9.5</v>
      </c>
      <c r="N68" s="1583">
        <v>1517</v>
      </c>
      <c r="O68" s="1584">
        <v>9.4</v>
      </c>
      <c r="P68" s="1583">
        <v>1533</v>
      </c>
      <c r="Q68" s="1584">
        <v>9.5</v>
      </c>
      <c r="R68" s="1583">
        <v>1513</v>
      </c>
      <c r="S68" s="1584">
        <v>9.4</v>
      </c>
      <c r="T68" s="1583">
        <v>1637</v>
      </c>
      <c r="U68" s="1584">
        <v>10</v>
      </c>
      <c r="V68" s="1583">
        <v>1617</v>
      </c>
      <c r="W68" s="1584">
        <v>9.9</v>
      </c>
      <c r="X68" s="1585" t="s">
        <v>844</v>
      </c>
      <c r="Y68" s="1585" t="s">
        <v>554</v>
      </c>
      <c r="Z68" s="1585" t="s">
        <v>845</v>
      </c>
      <c r="AA68" s="1585" t="s">
        <v>846</v>
      </c>
      <c r="AB68" s="1588" t="s">
        <v>599</v>
      </c>
    </row>
    <row r="69" ht="39" customHeight="1" spans="1:28">
      <c r="A69" s="1587"/>
      <c r="B69" s="877"/>
      <c r="C69" s="1591" t="s">
        <v>733</v>
      </c>
      <c r="D69" s="1583">
        <v>1480</v>
      </c>
      <c r="E69" s="1584">
        <v>9.2</v>
      </c>
      <c r="F69" s="1583">
        <v>1460</v>
      </c>
      <c r="G69" s="1584">
        <v>9.1</v>
      </c>
      <c r="H69" s="1583">
        <v>1483</v>
      </c>
      <c r="I69" s="1584">
        <v>9.2</v>
      </c>
      <c r="J69" s="1583">
        <v>1463</v>
      </c>
      <c r="K69" s="1584">
        <v>9.1</v>
      </c>
      <c r="L69" s="1583">
        <v>1503</v>
      </c>
      <c r="M69" s="1584">
        <v>9.3</v>
      </c>
      <c r="N69" s="1583">
        <v>1483</v>
      </c>
      <c r="O69" s="1584">
        <v>9.2</v>
      </c>
      <c r="P69" s="1583">
        <v>1499</v>
      </c>
      <c r="Q69" s="1584">
        <v>9.3</v>
      </c>
      <c r="R69" s="1583">
        <v>1479</v>
      </c>
      <c r="S69" s="1584">
        <v>9.2</v>
      </c>
      <c r="T69" s="1583">
        <v>1603</v>
      </c>
      <c r="U69" s="1584">
        <v>9.8</v>
      </c>
      <c r="V69" s="1583">
        <v>1583</v>
      </c>
      <c r="W69" s="1584">
        <v>9.7</v>
      </c>
      <c r="X69" s="1585" t="s">
        <v>844</v>
      </c>
      <c r="Y69" s="1585" t="s">
        <v>554</v>
      </c>
      <c r="Z69" s="1585" t="s">
        <v>845</v>
      </c>
      <c r="AA69" s="1585" t="s">
        <v>846</v>
      </c>
      <c r="AB69" s="1588" t="s">
        <v>599</v>
      </c>
    </row>
    <row r="70" ht="39" customHeight="1" spans="1:28">
      <c r="A70" s="1587"/>
      <c r="B70" s="877"/>
      <c r="C70" s="1590" t="s">
        <v>680</v>
      </c>
      <c r="D70" s="1583">
        <v>1412</v>
      </c>
      <c r="E70" s="1584">
        <v>8.9</v>
      </c>
      <c r="F70" s="1583">
        <v>1392</v>
      </c>
      <c r="G70" s="1584">
        <v>8.8</v>
      </c>
      <c r="H70" s="1583">
        <v>1415</v>
      </c>
      <c r="I70" s="1584">
        <v>8.9</v>
      </c>
      <c r="J70" s="1583">
        <v>1395</v>
      </c>
      <c r="K70" s="1584">
        <v>8.8</v>
      </c>
      <c r="L70" s="1583">
        <v>1435</v>
      </c>
      <c r="M70" s="1584">
        <v>9</v>
      </c>
      <c r="N70" s="1583">
        <v>1415</v>
      </c>
      <c r="O70" s="1584">
        <v>8.9</v>
      </c>
      <c r="P70" s="1583">
        <v>1431</v>
      </c>
      <c r="Q70" s="1584">
        <v>9</v>
      </c>
      <c r="R70" s="1583">
        <v>1411</v>
      </c>
      <c r="S70" s="1584">
        <v>8.9</v>
      </c>
      <c r="T70" s="1583">
        <v>1535</v>
      </c>
      <c r="U70" s="1584">
        <v>9.5</v>
      </c>
      <c r="V70" s="1583">
        <v>1515</v>
      </c>
      <c r="W70" s="1584">
        <v>9.4</v>
      </c>
      <c r="X70" s="1585" t="s">
        <v>844</v>
      </c>
      <c r="Y70" s="1585" t="s">
        <v>554</v>
      </c>
      <c r="Z70" s="1585" t="s">
        <v>845</v>
      </c>
      <c r="AA70" s="1585" t="s">
        <v>846</v>
      </c>
      <c r="AB70" s="1588" t="s">
        <v>599</v>
      </c>
    </row>
    <row r="71" ht="39" customHeight="1" spans="1:28">
      <c r="A71" s="1587"/>
      <c r="B71" s="877"/>
      <c r="C71" s="1590" t="s">
        <v>607</v>
      </c>
      <c r="D71" s="1583">
        <v>1412</v>
      </c>
      <c r="E71" s="1584">
        <v>8.9</v>
      </c>
      <c r="F71" s="1583">
        <v>1392</v>
      </c>
      <c r="G71" s="1584">
        <v>8.8</v>
      </c>
      <c r="H71" s="1583">
        <v>1415</v>
      </c>
      <c r="I71" s="1584">
        <v>8.9</v>
      </c>
      <c r="J71" s="1583">
        <v>1395</v>
      </c>
      <c r="K71" s="1584">
        <v>8.8</v>
      </c>
      <c r="L71" s="1583">
        <v>1435</v>
      </c>
      <c r="M71" s="1584">
        <v>9</v>
      </c>
      <c r="N71" s="1583">
        <v>1415</v>
      </c>
      <c r="O71" s="1584">
        <v>8.9</v>
      </c>
      <c r="P71" s="1583">
        <v>1431</v>
      </c>
      <c r="Q71" s="1584">
        <v>9</v>
      </c>
      <c r="R71" s="1583">
        <v>1411</v>
      </c>
      <c r="S71" s="1584">
        <v>8.9</v>
      </c>
      <c r="T71" s="1583">
        <v>1535</v>
      </c>
      <c r="U71" s="1584">
        <v>9.5</v>
      </c>
      <c r="V71" s="1583">
        <v>1515</v>
      </c>
      <c r="W71" s="1584">
        <v>9.4</v>
      </c>
      <c r="X71" s="1585" t="s">
        <v>844</v>
      </c>
      <c r="Y71" s="1585" t="s">
        <v>554</v>
      </c>
      <c r="Z71" s="1585" t="s">
        <v>845</v>
      </c>
      <c r="AA71" s="1585" t="s">
        <v>846</v>
      </c>
      <c r="AB71" s="1588" t="s">
        <v>599</v>
      </c>
    </row>
    <row r="72" ht="39" customHeight="1" spans="1:28">
      <c r="A72" s="1587"/>
      <c r="B72" s="877"/>
      <c r="C72" s="1591" t="s">
        <v>852</v>
      </c>
      <c r="D72" s="1583">
        <v>1480</v>
      </c>
      <c r="E72" s="1584">
        <v>9.2</v>
      </c>
      <c r="F72" s="1583">
        <v>1460</v>
      </c>
      <c r="G72" s="1584">
        <v>9.1</v>
      </c>
      <c r="H72" s="1583">
        <v>1483</v>
      </c>
      <c r="I72" s="1584">
        <v>9.2</v>
      </c>
      <c r="J72" s="1583">
        <v>1463</v>
      </c>
      <c r="K72" s="1584">
        <v>9.1</v>
      </c>
      <c r="L72" s="1583">
        <v>1503</v>
      </c>
      <c r="M72" s="1584">
        <v>9.3</v>
      </c>
      <c r="N72" s="1583">
        <v>1483</v>
      </c>
      <c r="O72" s="1584">
        <v>9.2</v>
      </c>
      <c r="P72" s="1583">
        <v>1499</v>
      </c>
      <c r="Q72" s="1584">
        <v>9.3</v>
      </c>
      <c r="R72" s="1583">
        <v>1479</v>
      </c>
      <c r="S72" s="1584">
        <v>9.2</v>
      </c>
      <c r="T72" s="1583">
        <v>1603</v>
      </c>
      <c r="U72" s="1584">
        <v>9.8</v>
      </c>
      <c r="V72" s="1583">
        <v>1583</v>
      </c>
      <c r="W72" s="1584">
        <v>9.7</v>
      </c>
      <c r="X72" s="1585" t="s">
        <v>853</v>
      </c>
      <c r="Y72" s="1585" t="s">
        <v>548</v>
      </c>
      <c r="Z72" s="1585" t="s">
        <v>854</v>
      </c>
      <c r="AA72" s="1585" t="s">
        <v>549</v>
      </c>
      <c r="AB72" s="1588" t="s">
        <v>773</v>
      </c>
    </row>
    <row r="73" ht="39" customHeight="1" spans="1:28">
      <c r="A73" s="1587"/>
      <c r="B73" s="877"/>
      <c r="C73" s="1590" t="s">
        <v>565</v>
      </c>
      <c r="D73" s="1583">
        <v>1684</v>
      </c>
      <c r="E73" s="1584">
        <v>10.1</v>
      </c>
      <c r="F73" s="1583">
        <v>1664</v>
      </c>
      <c r="G73" s="1584">
        <v>10</v>
      </c>
      <c r="H73" s="1583">
        <v>1687</v>
      </c>
      <c r="I73" s="1584">
        <v>10.1</v>
      </c>
      <c r="J73" s="1583">
        <v>1667</v>
      </c>
      <c r="K73" s="1584">
        <v>10</v>
      </c>
      <c r="L73" s="1583">
        <v>1707</v>
      </c>
      <c r="M73" s="1584">
        <v>10.2</v>
      </c>
      <c r="N73" s="1583">
        <v>1687</v>
      </c>
      <c r="O73" s="1584">
        <v>10.1</v>
      </c>
      <c r="P73" s="1583">
        <v>1703</v>
      </c>
      <c r="Q73" s="1584">
        <v>10.2</v>
      </c>
      <c r="R73" s="1583">
        <v>1683</v>
      </c>
      <c r="S73" s="1584">
        <v>10.1</v>
      </c>
      <c r="T73" s="1583">
        <v>1807</v>
      </c>
      <c r="U73" s="1584">
        <v>10.7</v>
      </c>
      <c r="V73" s="1583">
        <v>1787</v>
      </c>
      <c r="W73" s="1584">
        <v>10.6</v>
      </c>
      <c r="X73" s="1585" t="s">
        <v>853</v>
      </c>
      <c r="Y73" s="1585" t="s">
        <v>548</v>
      </c>
      <c r="Z73" s="1585" t="s">
        <v>854</v>
      </c>
      <c r="AA73" s="1585" t="s">
        <v>549</v>
      </c>
      <c r="AB73" s="1588" t="s">
        <v>773</v>
      </c>
    </row>
    <row r="74" ht="39" customHeight="1" spans="1:28">
      <c r="A74" s="1587"/>
      <c r="B74" s="877"/>
      <c r="C74" s="1590" t="s">
        <v>616</v>
      </c>
      <c r="D74" s="1583">
        <v>1718</v>
      </c>
      <c r="E74" s="1584">
        <v>10.3</v>
      </c>
      <c r="F74" s="1583">
        <v>1698</v>
      </c>
      <c r="G74" s="1584">
        <v>10.2</v>
      </c>
      <c r="H74" s="1583">
        <v>1721</v>
      </c>
      <c r="I74" s="1584">
        <v>10.3</v>
      </c>
      <c r="J74" s="1583">
        <v>1701</v>
      </c>
      <c r="K74" s="1584">
        <v>10.2</v>
      </c>
      <c r="L74" s="1583">
        <v>1741</v>
      </c>
      <c r="M74" s="1584">
        <v>10.4</v>
      </c>
      <c r="N74" s="1583">
        <v>1721</v>
      </c>
      <c r="O74" s="1584">
        <v>10.3</v>
      </c>
      <c r="P74" s="1583">
        <v>1737</v>
      </c>
      <c r="Q74" s="1584">
        <v>10.4</v>
      </c>
      <c r="R74" s="1583">
        <v>1717</v>
      </c>
      <c r="S74" s="1584">
        <v>10.3</v>
      </c>
      <c r="T74" s="1583">
        <v>1841</v>
      </c>
      <c r="U74" s="1584">
        <v>10.9</v>
      </c>
      <c r="V74" s="1583">
        <v>1821</v>
      </c>
      <c r="W74" s="1584">
        <v>10.8</v>
      </c>
      <c r="X74" s="1585" t="s">
        <v>844</v>
      </c>
      <c r="Y74" s="1585" t="s">
        <v>554</v>
      </c>
      <c r="Z74" s="1585" t="s">
        <v>845</v>
      </c>
      <c r="AA74" s="1585" t="s">
        <v>846</v>
      </c>
      <c r="AB74" s="1588" t="s">
        <v>599</v>
      </c>
    </row>
    <row r="75" ht="39" customHeight="1" spans="1:28">
      <c r="A75" s="1587"/>
      <c r="B75" s="877"/>
      <c r="C75" s="1590" t="s">
        <v>681</v>
      </c>
      <c r="D75" s="1583">
        <v>1718</v>
      </c>
      <c r="E75" s="1584">
        <v>10.3</v>
      </c>
      <c r="F75" s="1583">
        <v>1698</v>
      </c>
      <c r="G75" s="1584">
        <v>10.2</v>
      </c>
      <c r="H75" s="1583">
        <v>1721</v>
      </c>
      <c r="I75" s="1584">
        <v>10.3</v>
      </c>
      <c r="J75" s="1583">
        <v>1701</v>
      </c>
      <c r="K75" s="1584">
        <v>10.2</v>
      </c>
      <c r="L75" s="1583">
        <v>1741</v>
      </c>
      <c r="M75" s="1584">
        <v>10.4</v>
      </c>
      <c r="N75" s="1583">
        <v>1721</v>
      </c>
      <c r="O75" s="1584">
        <v>10.3</v>
      </c>
      <c r="P75" s="1583">
        <v>1737</v>
      </c>
      <c r="Q75" s="1584">
        <v>10.4</v>
      </c>
      <c r="R75" s="1583">
        <v>1717</v>
      </c>
      <c r="S75" s="1584">
        <v>10.3</v>
      </c>
      <c r="T75" s="1583">
        <v>1841</v>
      </c>
      <c r="U75" s="1584">
        <v>10.9</v>
      </c>
      <c r="V75" s="1583">
        <v>1821</v>
      </c>
      <c r="W75" s="1584">
        <v>10.8</v>
      </c>
      <c r="X75" s="1585" t="s">
        <v>844</v>
      </c>
      <c r="Y75" s="1585" t="s">
        <v>554</v>
      </c>
      <c r="Z75" s="1585" t="s">
        <v>845</v>
      </c>
      <c r="AA75" s="1585" t="s">
        <v>846</v>
      </c>
      <c r="AB75" s="1588" t="s">
        <v>599</v>
      </c>
    </row>
    <row r="76" ht="39" customHeight="1" spans="1:28">
      <c r="A76" s="1587"/>
      <c r="B76" s="877"/>
      <c r="C76" s="1590" t="s">
        <v>551</v>
      </c>
      <c r="D76" s="1583">
        <v>1684</v>
      </c>
      <c r="E76" s="1584">
        <v>10.1</v>
      </c>
      <c r="F76" s="1583">
        <v>1664</v>
      </c>
      <c r="G76" s="1584">
        <v>10</v>
      </c>
      <c r="H76" s="1583">
        <v>1687</v>
      </c>
      <c r="I76" s="1584">
        <v>10.1</v>
      </c>
      <c r="J76" s="1583">
        <v>1667</v>
      </c>
      <c r="K76" s="1584">
        <v>10</v>
      </c>
      <c r="L76" s="1583">
        <v>1707</v>
      </c>
      <c r="M76" s="1584">
        <v>10.2</v>
      </c>
      <c r="N76" s="1583">
        <v>1687</v>
      </c>
      <c r="O76" s="1584">
        <v>10.1</v>
      </c>
      <c r="P76" s="1583">
        <v>1703</v>
      </c>
      <c r="Q76" s="1584">
        <v>10.2</v>
      </c>
      <c r="R76" s="1583">
        <v>1683</v>
      </c>
      <c r="S76" s="1584">
        <v>10.1</v>
      </c>
      <c r="T76" s="1583">
        <v>1807</v>
      </c>
      <c r="U76" s="1584">
        <v>10.7</v>
      </c>
      <c r="V76" s="1583">
        <v>1787</v>
      </c>
      <c r="W76" s="1584">
        <v>10.6</v>
      </c>
      <c r="X76" s="1585" t="s">
        <v>844</v>
      </c>
      <c r="Y76" s="1585" t="s">
        <v>554</v>
      </c>
      <c r="Z76" s="1585" t="s">
        <v>845</v>
      </c>
      <c r="AA76" s="1585" t="s">
        <v>846</v>
      </c>
      <c r="AB76" s="1588" t="s">
        <v>599</v>
      </c>
    </row>
    <row r="77" ht="39" customHeight="1" spans="1:28">
      <c r="A77" s="1587"/>
      <c r="B77" s="877"/>
      <c r="C77" s="1590" t="s">
        <v>568</v>
      </c>
      <c r="D77" s="1583">
        <v>1684</v>
      </c>
      <c r="E77" s="1584">
        <v>10.1</v>
      </c>
      <c r="F77" s="1583">
        <v>1664</v>
      </c>
      <c r="G77" s="1584">
        <v>10</v>
      </c>
      <c r="H77" s="1583">
        <v>1687</v>
      </c>
      <c r="I77" s="1584">
        <v>10.1</v>
      </c>
      <c r="J77" s="1583">
        <v>1667</v>
      </c>
      <c r="K77" s="1584">
        <v>10</v>
      </c>
      <c r="L77" s="1583">
        <v>1707</v>
      </c>
      <c r="M77" s="1584">
        <v>10.2</v>
      </c>
      <c r="N77" s="1583">
        <v>1687</v>
      </c>
      <c r="O77" s="1584">
        <v>10.1</v>
      </c>
      <c r="P77" s="1583">
        <v>1703</v>
      </c>
      <c r="Q77" s="1584">
        <v>10.2</v>
      </c>
      <c r="R77" s="1583">
        <v>1683</v>
      </c>
      <c r="S77" s="1584">
        <v>10.1</v>
      </c>
      <c r="T77" s="1583">
        <v>1807</v>
      </c>
      <c r="U77" s="1584">
        <v>10.7</v>
      </c>
      <c r="V77" s="1583">
        <v>1787</v>
      </c>
      <c r="W77" s="1584">
        <v>10.6</v>
      </c>
      <c r="X77" s="1585" t="s">
        <v>844</v>
      </c>
      <c r="Y77" s="1585" t="s">
        <v>554</v>
      </c>
      <c r="Z77" s="1585" t="s">
        <v>845</v>
      </c>
      <c r="AA77" s="1585" t="s">
        <v>846</v>
      </c>
      <c r="AB77" s="1588" t="s">
        <v>599</v>
      </c>
    </row>
    <row r="78" ht="39" customHeight="1" spans="1:28">
      <c r="A78" s="1587"/>
      <c r="B78" s="877"/>
      <c r="C78" s="1590" t="s">
        <v>545</v>
      </c>
      <c r="D78" s="1583">
        <v>1684</v>
      </c>
      <c r="E78" s="1584">
        <v>10.1</v>
      </c>
      <c r="F78" s="1583">
        <v>1664</v>
      </c>
      <c r="G78" s="1584">
        <v>10</v>
      </c>
      <c r="H78" s="1583">
        <v>1687</v>
      </c>
      <c r="I78" s="1584">
        <v>10.1</v>
      </c>
      <c r="J78" s="1583">
        <v>1667</v>
      </c>
      <c r="K78" s="1584">
        <v>10</v>
      </c>
      <c r="L78" s="1583">
        <v>1707</v>
      </c>
      <c r="M78" s="1584">
        <v>10.2</v>
      </c>
      <c r="N78" s="1583">
        <v>1687</v>
      </c>
      <c r="O78" s="1584">
        <v>10.1</v>
      </c>
      <c r="P78" s="1583">
        <v>1703</v>
      </c>
      <c r="Q78" s="1584">
        <v>10.2</v>
      </c>
      <c r="R78" s="1583">
        <v>1683</v>
      </c>
      <c r="S78" s="1584">
        <v>10.1</v>
      </c>
      <c r="T78" s="1583">
        <v>1807</v>
      </c>
      <c r="U78" s="1584">
        <v>10.7</v>
      </c>
      <c r="V78" s="1583">
        <v>1787</v>
      </c>
      <c r="W78" s="1584">
        <v>10.6</v>
      </c>
      <c r="X78" s="1585" t="s">
        <v>844</v>
      </c>
      <c r="Y78" s="1585" t="s">
        <v>554</v>
      </c>
      <c r="Z78" s="1585" t="s">
        <v>845</v>
      </c>
      <c r="AA78" s="1585" t="s">
        <v>846</v>
      </c>
      <c r="AB78" s="1588" t="s">
        <v>599</v>
      </c>
    </row>
    <row r="79" ht="39" customHeight="1" spans="1:28">
      <c r="A79" s="1587"/>
      <c r="B79" s="877"/>
      <c r="C79" s="1590" t="s">
        <v>736</v>
      </c>
      <c r="D79" s="1583">
        <v>1344</v>
      </c>
      <c r="E79" s="1584">
        <v>8.6</v>
      </c>
      <c r="F79" s="1583">
        <v>1324</v>
      </c>
      <c r="G79" s="1584">
        <v>8.5</v>
      </c>
      <c r="H79" s="1583">
        <v>1347</v>
      </c>
      <c r="I79" s="1584">
        <v>8.6</v>
      </c>
      <c r="J79" s="1583">
        <v>1327</v>
      </c>
      <c r="K79" s="1584">
        <v>8.5</v>
      </c>
      <c r="L79" s="1583">
        <v>1367</v>
      </c>
      <c r="M79" s="1584">
        <v>8.7</v>
      </c>
      <c r="N79" s="1583">
        <v>1347</v>
      </c>
      <c r="O79" s="1584">
        <v>8.6</v>
      </c>
      <c r="P79" s="1583">
        <v>1363</v>
      </c>
      <c r="Q79" s="1584">
        <v>8.7</v>
      </c>
      <c r="R79" s="1583">
        <v>1343</v>
      </c>
      <c r="S79" s="1584">
        <v>8.6</v>
      </c>
      <c r="T79" s="1583">
        <v>1467</v>
      </c>
      <c r="U79" s="1584">
        <v>9.2</v>
      </c>
      <c r="V79" s="1583">
        <v>1447</v>
      </c>
      <c r="W79" s="1584">
        <v>9.1</v>
      </c>
      <c r="X79" s="1585" t="s">
        <v>844</v>
      </c>
      <c r="Y79" s="1585" t="s">
        <v>554</v>
      </c>
      <c r="Z79" s="1585" t="s">
        <v>845</v>
      </c>
      <c r="AA79" s="1585" t="s">
        <v>846</v>
      </c>
      <c r="AB79" s="1588" t="s">
        <v>599</v>
      </c>
    </row>
    <row r="80" ht="39" customHeight="1" spans="1:28">
      <c r="A80" s="1587"/>
      <c r="B80" s="877"/>
      <c r="C80" s="1591" t="s">
        <v>665</v>
      </c>
      <c r="D80" s="1583">
        <v>1344</v>
      </c>
      <c r="E80" s="1584">
        <v>8.6</v>
      </c>
      <c r="F80" s="1583">
        <v>1324</v>
      </c>
      <c r="G80" s="1584">
        <v>8.5</v>
      </c>
      <c r="H80" s="1583">
        <v>1347</v>
      </c>
      <c r="I80" s="1584">
        <v>8.6</v>
      </c>
      <c r="J80" s="1583">
        <v>1327</v>
      </c>
      <c r="K80" s="1584">
        <v>8.5</v>
      </c>
      <c r="L80" s="1583">
        <v>1367</v>
      </c>
      <c r="M80" s="1584">
        <v>8.7</v>
      </c>
      <c r="N80" s="1583">
        <v>1347</v>
      </c>
      <c r="O80" s="1584">
        <v>8.6</v>
      </c>
      <c r="P80" s="1583">
        <v>1363</v>
      </c>
      <c r="Q80" s="1584">
        <v>8.7</v>
      </c>
      <c r="R80" s="1583">
        <v>1343</v>
      </c>
      <c r="S80" s="1584">
        <v>8.6</v>
      </c>
      <c r="T80" s="1583">
        <v>1467</v>
      </c>
      <c r="U80" s="1584">
        <v>9.2</v>
      </c>
      <c r="V80" s="1583">
        <v>1447</v>
      </c>
      <c r="W80" s="1584">
        <v>9.1</v>
      </c>
      <c r="X80" s="1585" t="s">
        <v>844</v>
      </c>
      <c r="Y80" s="1585" t="s">
        <v>554</v>
      </c>
      <c r="Z80" s="1585" t="s">
        <v>845</v>
      </c>
      <c r="AA80" s="1585" t="s">
        <v>846</v>
      </c>
      <c r="AB80" s="1588" t="s">
        <v>599</v>
      </c>
    </row>
    <row r="81" ht="39" customHeight="1" spans="1:28">
      <c r="A81" s="1587"/>
      <c r="B81" s="877"/>
      <c r="C81" s="1590" t="s">
        <v>737</v>
      </c>
      <c r="D81" s="1583">
        <v>1480</v>
      </c>
      <c r="E81" s="1584">
        <v>9.2</v>
      </c>
      <c r="F81" s="1583">
        <v>1460</v>
      </c>
      <c r="G81" s="1584">
        <v>9.1</v>
      </c>
      <c r="H81" s="1583">
        <v>1483</v>
      </c>
      <c r="I81" s="1584">
        <v>9.2</v>
      </c>
      <c r="J81" s="1583">
        <v>1463</v>
      </c>
      <c r="K81" s="1584">
        <v>9.1</v>
      </c>
      <c r="L81" s="1583">
        <v>1503</v>
      </c>
      <c r="M81" s="1584">
        <v>9.3</v>
      </c>
      <c r="N81" s="1583">
        <v>1483</v>
      </c>
      <c r="O81" s="1584">
        <v>9.2</v>
      </c>
      <c r="P81" s="1583">
        <v>1499</v>
      </c>
      <c r="Q81" s="1584">
        <v>9.3</v>
      </c>
      <c r="R81" s="1583">
        <v>1479</v>
      </c>
      <c r="S81" s="1584">
        <v>9.2</v>
      </c>
      <c r="T81" s="1583">
        <v>1603</v>
      </c>
      <c r="U81" s="1584">
        <v>9.8</v>
      </c>
      <c r="V81" s="1583">
        <v>1583</v>
      </c>
      <c r="W81" s="1584">
        <v>9.7</v>
      </c>
      <c r="X81" s="1585" t="s">
        <v>844</v>
      </c>
      <c r="Y81" s="1585" t="s">
        <v>554</v>
      </c>
      <c r="Z81" s="1585" t="s">
        <v>845</v>
      </c>
      <c r="AA81" s="1585" t="s">
        <v>846</v>
      </c>
      <c r="AB81" s="1588" t="s">
        <v>599</v>
      </c>
    </row>
    <row r="82" ht="39" customHeight="1" spans="1:28">
      <c r="A82" s="1587"/>
      <c r="B82" s="877"/>
      <c r="C82" s="1590" t="s">
        <v>738</v>
      </c>
      <c r="D82" s="1583">
        <v>1718</v>
      </c>
      <c r="E82" s="1584">
        <v>10.3</v>
      </c>
      <c r="F82" s="1583">
        <v>1698</v>
      </c>
      <c r="G82" s="1584">
        <v>10.2</v>
      </c>
      <c r="H82" s="1583">
        <v>1721</v>
      </c>
      <c r="I82" s="1584">
        <v>10.3</v>
      </c>
      <c r="J82" s="1583">
        <v>1701</v>
      </c>
      <c r="K82" s="1584">
        <v>10.2</v>
      </c>
      <c r="L82" s="1583">
        <v>1741</v>
      </c>
      <c r="M82" s="1584">
        <v>10.4</v>
      </c>
      <c r="N82" s="1583">
        <v>1721</v>
      </c>
      <c r="O82" s="1584">
        <v>10.3</v>
      </c>
      <c r="P82" s="1583">
        <v>1737</v>
      </c>
      <c r="Q82" s="1584">
        <v>10.4</v>
      </c>
      <c r="R82" s="1583">
        <v>1717</v>
      </c>
      <c r="S82" s="1584">
        <v>10.3</v>
      </c>
      <c r="T82" s="1583">
        <v>1841</v>
      </c>
      <c r="U82" s="1584">
        <v>10.9</v>
      </c>
      <c r="V82" s="1583">
        <v>1821</v>
      </c>
      <c r="W82" s="1584">
        <v>10.8</v>
      </c>
      <c r="X82" s="1585" t="s">
        <v>844</v>
      </c>
      <c r="Y82" s="1585" t="s">
        <v>554</v>
      </c>
      <c r="Z82" s="1585" t="s">
        <v>845</v>
      </c>
      <c r="AA82" s="1585" t="s">
        <v>846</v>
      </c>
      <c r="AB82" s="1588" t="s">
        <v>599</v>
      </c>
    </row>
    <row r="83" ht="39" customHeight="1" spans="1:28">
      <c r="A83" s="1587"/>
      <c r="B83" s="877"/>
      <c r="C83" s="1590" t="s">
        <v>563</v>
      </c>
      <c r="D83" s="1583">
        <v>1684</v>
      </c>
      <c r="E83" s="1584">
        <v>10.1</v>
      </c>
      <c r="F83" s="1583">
        <v>1664</v>
      </c>
      <c r="G83" s="1584">
        <v>10</v>
      </c>
      <c r="H83" s="1583">
        <v>1687</v>
      </c>
      <c r="I83" s="1584">
        <v>10.1</v>
      </c>
      <c r="J83" s="1583">
        <v>1667</v>
      </c>
      <c r="K83" s="1584">
        <v>10</v>
      </c>
      <c r="L83" s="1583">
        <v>1707</v>
      </c>
      <c r="M83" s="1584">
        <v>10.2</v>
      </c>
      <c r="N83" s="1583">
        <v>1687</v>
      </c>
      <c r="O83" s="1584">
        <v>10.1</v>
      </c>
      <c r="P83" s="1583">
        <v>1703</v>
      </c>
      <c r="Q83" s="1584">
        <v>10.2</v>
      </c>
      <c r="R83" s="1583">
        <v>1683</v>
      </c>
      <c r="S83" s="1584">
        <v>10.1</v>
      </c>
      <c r="T83" s="1583">
        <v>1807</v>
      </c>
      <c r="U83" s="1584">
        <v>10.7</v>
      </c>
      <c r="V83" s="1583">
        <v>1787</v>
      </c>
      <c r="W83" s="1584">
        <v>10.6</v>
      </c>
      <c r="X83" s="1585" t="s">
        <v>844</v>
      </c>
      <c r="Y83" s="1585" t="s">
        <v>554</v>
      </c>
      <c r="Z83" s="1585" t="s">
        <v>845</v>
      </c>
      <c r="AA83" s="1585" t="s">
        <v>846</v>
      </c>
      <c r="AB83" s="1588" t="s">
        <v>599</v>
      </c>
    </row>
    <row r="84" ht="39" customHeight="1" spans="1:28">
      <c r="A84" s="1587"/>
      <c r="B84" s="877"/>
      <c r="C84" s="1591" t="s">
        <v>739</v>
      </c>
      <c r="D84" s="1583">
        <v>1480</v>
      </c>
      <c r="E84" s="1584">
        <v>9.2</v>
      </c>
      <c r="F84" s="1583">
        <v>1460</v>
      </c>
      <c r="G84" s="1584">
        <v>9.1</v>
      </c>
      <c r="H84" s="1583">
        <v>1483</v>
      </c>
      <c r="I84" s="1584">
        <v>9.2</v>
      </c>
      <c r="J84" s="1583">
        <v>1463</v>
      </c>
      <c r="K84" s="1584">
        <v>9.1</v>
      </c>
      <c r="L84" s="1583">
        <v>1503</v>
      </c>
      <c r="M84" s="1584">
        <v>9.3</v>
      </c>
      <c r="N84" s="1583">
        <v>1483</v>
      </c>
      <c r="O84" s="1584">
        <v>9.2</v>
      </c>
      <c r="P84" s="1583">
        <v>1499</v>
      </c>
      <c r="Q84" s="1584">
        <v>9.3</v>
      </c>
      <c r="R84" s="1583">
        <v>1479</v>
      </c>
      <c r="S84" s="1584">
        <v>9.2</v>
      </c>
      <c r="T84" s="1583">
        <v>1603</v>
      </c>
      <c r="U84" s="1584">
        <v>9.8</v>
      </c>
      <c r="V84" s="1583">
        <v>1583</v>
      </c>
      <c r="W84" s="1584">
        <v>9.7</v>
      </c>
      <c r="X84" s="1585" t="s">
        <v>855</v>
      </c>
      <c r="Y84" s="1585" t="s">
        <v>851</v>
      </c>
      <c r="Z84" s="1585" t="s">
        <v>856</v>
      </c>
      <c r="AA84" s="1585" t="s">
        <v>546</v>
      </c>
      <c r="AB84" s="1588" t="s">
        <v>775</v>
      </c>
    </row>
    <row r="85" ht="39" customHeight="1" spans="1:28">
      <c r="A85" s="1587"/>
      <c r="B85" s="877"/>
      <c r="C85" s="1590" t="s">
        <v>620</v>
      </c>
      <c r="D85" s="1583">
        <v>1718</v>
      </c>
      <c r="E85" s="1584">
        <v>10.3</v>
      </c>
      <c r="F85" s="1583">
        <v>1698</v>
      </c>
      <c r="G85" s="1584">
        <v>10.2</v>
      </c>
      <c r="H85" s="1583">
        <v>1721</v>
      </c>
      <c r="I85" s="1584">
        <v>10.3</v>
      </c>
      <c r="J85" s="1583">
        <v>1701</v>
      </c>
      <c r="K85" s="1584">
        <v>10.2</v>
      </c>
      <c r="L85" s="1583">
        <v>1741</v>
      </c>
      <c r="M85" s="1584">
        <v>10.4</v>
      </c>
      <c r="N85" s="1583">
        <v>1721</v>
      </c>
      <c r="O85" s="1584">
        <v>10.3</v>
      </c>
      <c r="P85" s="1583">
        <v>1737</v>
      </c>
      <c r="Q85" s="1584">
        <v>10.4</v>
      </c>
      <c r="R85" s="1583">
        <v>1717</v>
      </c>
      <c r="S85" s="1584">
        <v>10.3</v>
      </c>
      <c r="T85" s="1583">
        <v>1841</v>
      </c>
      <c r="U85" s="1584">
        <v>10.9</v>
      </c>
      <c r="V85" s="1583">
        <v>1821</v>
      </c>
      <c r="W85" s="1584">
        <v>10.8</v>
      </c>
      <c r="X85" s="1585" t="s">
        <v>849</v>
      </c>
      <c r="Y85" s="1585" t="s">
        <v>846</v>
      </c>
      <c r="Z85" s="1585" t="s">
        <v>850</v>
      </c>
      <c r="AA85" s="1585" t="s">
        <v>851</v>
      </c>
      <c r="AB85" s="1588" t="s">
        <v>555</v>
      </c>
    </row>
    <row r="86" ht="39" customHeight="1" spans="1:28">
      <c r="A86" s="1587"/>
      <c r="B86" s="877"/>
      <c r="C86" s="1590" t="s">
        <v>623</v>
      </c>
      <c r="D86" s="1583">
        <v>1718</v>
      </c>
      <c r="E86" s="1584">
        <v>10.3</v>
      </c>
      <c r="F86" s="1583">
        <v>1698</v>
      </c>
      <c r="G86" s="1584">
        <v>10.2</v>
      </c>
      <c r="H86" s="1583">
        <v>1721</v>
      </c>
      <c r="I86" s="1584">
        <v>10.3</v>
      </c>
      <c r="J86" s="1583">
        <v>1701</v>
      </c>
      <c r="K86" s="1584">
        <v>10.2</v>
      </c>
      <c r="L86" s="1583">
        <v>1741</v>
      </c>
      <c r="M86" s="1584">
        <v>10.4</v>
      </c>
      <c r="N86" s="1583">
        <v>1721</v>
      </c>
      <c r="O86" s="1584">
        <v>10.3</v>
      </c>
      <c r="P86" s="1583">
        <v>1737</v>
      </c>
      <c r="Q86" s="1584">
        <v>10.4</v>
      </c>
      <c r="R86" s="1583">
        <v>1717</v>
      </c>
      <c r="S86" s="1584">
        <v>10.3</v>
      </c>
      <c r="T86" s="1583">
        <v>1841</v>
      </c>
      <c r="U86" s="1584">
        <v>10.9</v>
      </c>
      <c r="V86" s="1583">
        <v>1821</v>
      </c>
      <c r="W86" s="1584">
        <v>10.8</v>
      </c>
      <c r="X86" s="1585" t="s">
        <v>849</v>
      </c>
      <c r="Y86" s="1585" t="s">
        <v>846</v>
      </c>
      <c r="Z86" s="1585" t="s">
        <v>850</v>
      </c>
      <c r="AA86" s="1585" t="s">
        <v>851</v>
      </c>
      <c r="AB86" s="1588" t="s">
        <v>555</v>
      </c>
    </row>
    <row r="87" ht="39" customHeight="1" spans="1:28">
      <c r="A87" s="1587"/>
      <c r="B87" s="877"/>
      <c r="C87" s="1590" t="s">
        <v>625</v>
      </c>
      <c r="D87" s="1583">
        <v>1718</v>
      </c>
      <c r="E87" s="1584">
        <v>10.3</v>
      </c>
      <c r="F87" s="1583">
        <v>1698</v>
      </c>
      <c r="G87" s="1584">
        <v>10.2</v>
      </c>
      <c r="H87" s="1583">
        <v>1721</v>
      </c>
      <c r="I87" s="1584">
        <v>10.3</v>
      </c>
      <c r="J87" s="1583">
        <v>1701</v>
      </c>
      <c r="K87" s="1584">
        <v>10.2</v>
      </c>
      <c r="L87" s="1583">
        <v>1741</v>
      </c>
      <c r="M87" s="1584">
        <v>10.4</v>
      </c>
      <c r="N87" s="1583">
        <v>1721</v>
      </c>
      <c r="O87" s="1584">
        <v>10.3</v>
      </c>
      <c r="P87" s="1583">
        <v>1737</v>
      </c>
      <c r="Q87" s="1584">
        <v>10.4</v>
      </c>
      <c r="R87" s="1583">
        <v>1717</v>
      </c>
      <c r="S87" s="1584">
        <v>10.3</v>
      </c>
      <c r="T87" s="1583">
        <v>1841</v>
      </c>
      <c r="U87" s="1584">
        <v>10.9</v>
      </c>
      <c r="V87" s="1583">
        <v>1821</v>
      </c>
      <c r="W87" s="1584">
        <v>10.8</v>
      </c>
      <c r="X87" s="1585" t="s">
        <v>857</v>
      </c>
      <c r="Y87" s="1585" t="s">
        <v>549</v>
      </c>
      <c r="Z87" s="1585" t="s">
        <v>858</v>
      </c>
      <c r="AA87" s="1585" t="s">
        <v>618</v>
      </c>
      <c r="AB87" s="1588" t="s">
        <v>859</v>
      </c>
    </row>
    <row r="88" ht="39" customHeight="1" spans="1:28">
      <c r="A88" s="1587"/>
      <c r="B88" s="877"/>
      <c r="C88" s="1590" t="s">
        <v>567</v>
      </c>
      <c r="D88" s="1583">
        <v>1684</v>
      </c>
      <c r="E88" s="1584">
        <v>10.1</v>
      </c>
      <c r="F88" s="1583">
        <v>1664</v>
      </c>
      <c r="G88" s="1584">
        <v>10</v>
      </c>
      <c r="H88" s="1583">
        <v>1687</v>
      </c>
      <c r="I88" s="1584">
        <v>10.1</v>
      </c>
      <c r="J88" s="1583">
        <v>1667</v>
      </c>
      <c r="K88" s="1584">
        <v>10</v>
      </c>
      <c r="L88" s="1583">
        <v>1707</v>
      </c>
      <c r="M88" s="1584">
        <v>10.2</v>
      </c>
      <c r="N88" s="1583">
        <v>1687</v>
      </c>
      <c r="O88" s="1584">
        <v>10.1</v>
      </c>
      <c r="P88" s="1583">
        <v>1703</v>
      </c>
      <c r="Q88" s="1584">
        <v>10.2</v>
      </c>
      <c r="R88" s="1583">
        <v>1683</v>
      </c>
      <c r="S88" s="1584">
        <v>10.1</v>
      </c>
      <c r="T88" s="1583">
        <v>1807</v>
      </c>
      <c r="U88" s="1584">
        <v>10.7</v>
      </c>
      <c r="V88" s="1583">
        <v>1787</v>
      </c>
      <c r="W88" s="1584">
        <v>10.6</v>
      </c>
      <c r="X88" s="1585" t="s">
        <v>857</v>
      </c>
      <c r="Y88" s="1585" t="s">
        <v>549</v>
      </c>
      <c r="Z88" s="1585" t="s">
        <v>858</v>
      </c>
      <c r="AA88" s="1585" t="s">
        <v>618</v>
      </c>
      <c r="AB88" s="1588" t="s">
        <v>859</v>
      </c>
    </row>
    <row r="89" ht="39" customHeight="1" spans="1:28">
      <c r="A89" s="1587"/>
      <c r="B89" s="877"/>
      <c r="C89" s="1590" t="s">
        <v>676</v>
      </c>
      <c r="D89" s="1583">
        <v>1718</v>
      </c>
      <c r="E89" s="1584">
        <v>10.3</v>
      </c>
      <c r="F89" s="1583">
        <v>1698</v>
      </c>
      <c r="G89" s="1584">
        <v>10.2</v>
      </c>
      <c r="H89" s="1583">
        <v>1721</v>
      </c>
      <c r="I89" s="1584">
        <v>10.3</v>
      </c>
      <c r="J89" s="1583">
        <v>1701</v>
      </c>
      <c r="K89" s="1584">
        <v>10.2</v>
      </c>
      <c r="L89" s="1583">
        <v>1741</v>
      </c>
      <c r="M89" s="1584">
        <v>10.4</v>
      </c>
      <c r="N89" s="1583">
        <v>1721</v>
      </c>
      <c r="O89" s="1584">
        <v>10.3</v>
      </c>
      <c r="P89" s="1583">
        <v>1737</v>
      </c>
      <c r="Q89" s="1584">
        <v>10.4</v>
      </c>
      <c r="R89" s="1583">
        <v>1717</v>
      </c>
      <c r="S89" s="1584">
        <v>10.3</v>
      </c>
      <c r="T89" s="1583">
        <v>1841</v>
      </c>
      <c r="U89" s="1584">
        <v>10.9</v>
      </c>
      <c r="V89" s="1583">
        <v>1821</v>
      </c>
      <c r="W89" s="1584">
        <v>10.8</v>
      </c>
      <c r="X89" s="1585" t="s">
        <v>857</v>
      </c>
      <c r="Y89" s="1585" t="s">
        <v>549</v>
      </c>
      <c r="Z89" s="1585" t="s">
        <v>858</v>
      </c>
      <c r="AA89" s="1585" t="s">
        <v>618</v>
      </c>
      <c r="AB89" s="1588" t="s">
        <v>859</v>
      </c>
    </row>
    <row r="90" ht="39" customHeight="1" spans="1:28">
      <c r="A90" s="1587"/>
      <c r="B90" s="877"/>
      <c r="C90" s="1590" t="s">
        <v>624</v>
      </c>
      <c r="D90" s="1583">
        <v>1786</v>
      </c>
      <c r="E90" s="1584">
        <v>10.6</v>
      </c>
      <c r="F90" s="1583">
        <v>1766</v>
      </c>
      <c r="G90" s="1584">
        <v>10.5</v>
      </c>
      <c r="H90" s="1583">
        <v>1789</v>
      </c>
      <c r="I90" s="1584">
        <v>10.6</v>
      </c>
      <c r="J90" s="1583">
        <v>1769</v>
      </c>
      <c r="K90" s="1584">
        <v>10.5</v>
      </c>
      <c r="L90" s="1583">
        <v>1809</v>
      </c>
      <c r="M90" s="1584">
        <v>10.7</v>
      </c>
      <c r="N90" s="1583">
        <v>1789</v>
      </c>
      <c r="O90" s="1584">
        <v>10.6</v>
      </c>
      <c r="P90" s="1583">
        <v>1805</v>
      </c>
      <c r="Q90" s="1584">
        <v>10.7</v>
      </c>
      <c r="R90" s="1583">
        <v>1785</v>
      </c>
      <c r="S90" s="1584">
        <v>10.6</v>
      </c>
      <c r="T90" s="1583">
        <v>1909</v>
      </c>
      <c r="U90" s="1584">
        <v>11.2</v>
      </c>
      <c r="V90" s="1583">
        <v>1889</v>
      </c>
      <c r="W90" s="1584">
        <v>11.1</v>
      </c>
      <c r="X90" s="1585" t="s">
        <v>849</v>
      </c>
      <c r="Y90" s="1585" t="s">
        <v>846</v>
      </c>
      <c r="Z90" s="1585" t="s">
        <v>850</v>
      </c>
      <c r="AA90" s="1585" t="s">
        <v>851</v>
      </c>
      <c r="AB90" s="1588" t="s">
        <v>555</v>
      </c>
    </row>
    <row r="91" ht="39" customHeight="1" spans="1:28">
      <c r="A91" s="1587"/>
      <c r="B91" s="877"/>
      <c r="C91" s="1590" t="s">
        <v>744</v>
      </c>
      <c r="D91" s="1583">
        <v>1786</v>
      </c>
      <c r="E91" s="1584">
        <v>10.6</v>
      </c>
      <c r="F91" s="1583">
        <v>1766</v>
      </c>
      <c r="G91" s="1584">
        <v>10.5</v>
      </c>
      <c r="H91" s="1583">
        <v>1789</v>
      </c>
      <c r="I91" s="1584">
        <v>10.6</v>
      </c>
      <c r="J91" s="1583">
        <v>1769</v>
      </c>
      <c r="K91" s="1584">
        <v>10.5</v>
      </c>
      <c r="L91" s="1583">
        <v>1809</v>
      </c>
      <c r="M91" s="1584">
        <v>10.7</v>
      </c>
      <c r="N91" s="1583">
        <v>1789</v>
      </c>
      <c r="O91" s="1584">
        <v>10.6</v>
      </c>
      <c r="P91" s="1583">
        <v>1805</v>
      </c>
      <c r="Q91" s="1584">
        <v>10.7</v>
      </c>
      <c r="R91" s="1583">
        <v>1785</v>
      </c>
      <c r="S91" s="1584">
        <v>10.6</v>
      </c>
      <c r="T91" s="1583">
        <v>1909</v>
      </c>
      <c r="U91" s="1584">
        <v>11.2</v>
      </c>
      <c r="V91" s="1583">
        <v>1889</v>
      </c>
      <c r="W91" s="1584">
        <v>11.1</v>
      </c>
      <c r="X91" s="1585" t="s">
        <v>849</v>
      </c>
      <c r="Y91" s="1585" t="s">
        <v>846</v>
      </c>
      <c r="Z91" s="1585" t="s">
        <v>850</v>
      </c>
      <c r="AA91" s="1585" t="s">
        <v>851</v>
      </c>
      <c r="AB91" s="1588" t="s">
        <v>555</v>
      </c>
    </row>
    <row r="92" ht="39" customHeight="1" spans="1:28">
      <c r="A92" s="1587"/>
      <c r="B92" s="877"/>
      <c r="C92" s="763" t="s">
        <v>661</v>
      </c>
      <c r="D92" s="1583">
        <v>1616</v>
      </c>
      <c r="E92" s="1584">
        <v>9.8</v>
      </c>
      <c r="F92" s="1583">
        <v>1596</v>
      </c>
      <c r="G92" s="1584">
        <v>9.7</v>
      </c>
      <c r="H92" s="1583">
        <v>1619</v>
      </c>
      <c r="I92" s="1584">
        <v>9.8</v>
      </c>
      <c r="J92" s="1583">
        <v>1599</v>
      </c>
      <c r="K92" s="1584">
        <v>9.7</v>
      </c>
      <c r="L92" s="1583">
        <v>1639</v>
      </c>
      <c r="M92" s="1584">
        <v>9.9</v>
      </c>
      <c r="N92" s="1583">
        <v>1619</v>
      </c>
      <c r="O92" s="1584">
        <v>9.8</v>
      </c>
      <c r="P92" s="1583">
        <v>1635</v>
      </c>
      <c r="Q92" s="1584">
        <v>9.9</v>
      </c>
      <c r="R92" s="1583">
        <v>1615</v>
      </c>
      <c r="S92" s="1584">
        <v>9.8</v>
      </c>
      <c r="T92" s="1583">
        <v>1739</v>
      </c>
      <c r="U92" s="1584">
        <v>10.4</v>
      </c>
      <c r="V92" s="1583">
        <v>1719</v>
      </c>
      <c r="W92" s="1584">
        <v>10.3</v>
      </c>
      <c r="X92" s="1585" t="s">
        <v>849</v>
      </c>
      <c r="Y92" s="1585" t="s">
        <v>846</v>
      </c>
      <c r="Z92" s="1585" t="s">
        <v>850</v>
      </c>
      <c r="AA92" s="1585" t="s">
        <v>851</v>
      </c>
      <c r="AB92" s="1588" t="s">
        <v>555</v>
      </c>
    </row>
    <row r="93" ht="39" customHeight="1" spans="1:28">
      <c r="A93" s="1587"/>
      <c r="B93" s="877"/>
      <c r="C93" s="763" t="s">
        <v>745</v>
      </c>
      <c r="D93" s="1583">
        <v>1616</v>
      </c>
      <c r="E93" s="1584">
        <v>9.8</v>
      </c>
      <c r="F93" s="1583">
        <v>1596</v>
      </c>
      <c r="G93" s="1584">
        <v>9.7</v>
      </c>
      <c r="H93" s="1583">
        <v>1619</v>
      </c>
      <c r="I93" s="1584">
        <v>9.8</v>
      </c>
      <c r="J93" s="1583">
        <v>1599</v>
      </c>
      <c r="K93" s="1584">
        <v>9.7</v>
      </c>
      <c r="L93" s="1583">
        <v>1639</v>
      </c>
      <c r="M93" s="1584">
        <v>9.9</v>
      </c>
      <c r="N93" s="1583">
        <v>1619</v>
      </c>
      <c r="O93" s="1584">
        <v>9.8</v>
      </c>
      <c r="P93" s="1583">
        <v>1635</v>
      </c>
      <c r="Q93" s="1584">
        <v>9.9</v>
      </c>
      <c r="R93" s="1583">
        <v>1615</v>
      </c>
      <c r="S93" s="1584">
        <v>9.8</v>
      </c>
      <c r="T93" s="1583">
        <v>1739</v>
      </c>
      <c r="U93" s="1584">
        <v>10.4</v>
      </c>
      <c r="V93" s="1583">
        <v>1719</v>
      </c>
      <c r="W93" s="1584">
        <v>10.3</v>
      </c>
      <c r="X93" s="1585" t="s">
        <v>849</v>
      </c>
      <c r="Y93" s="1585" t="s">
        <v>846</v>
      </c>
      <c r="Z93" s="1585" t="s">
        <v>850</v>
      </c>
      <c r="AA93" s="1585" t="s">
        <v>851</v>
      </c>
      <c r="AB93" s="1588" t="s">
        <v>555</v>
      </c>
    </row>
    <row r="94" ht="39" customHeight="1" spans="1:28">
      <c r="A94" s="1587"/>
      <c r="B94" s="877"/>
      <c r="C94" s="763" t="s">
        <v>746</v>
      </c>
      <c r="D94" s="1583">
        <v>1480</v>
      </c>
      <c r="E94" s="1584">
        <v>9.2</v>
      </c>
      <c r="F94" s="1583">
        <v>1460</v>
      </c>
      <c r="G94" s="1584">
        <v>9.1</v>
      </c>
      <c r="H94" s="1583">
        <v>1483</v>
      </c>
      <c r="I94" s="1584">
        <v>9.2</v>
      </c>
      <c r="J94" s="1583">
        <v>1463</v>
      </c>
      <c r="K94" s="1584">
        <v>9.1</v>
      </c>
      <c r="L94" s="1583">
        <v>1503</v>
      </c>
      <c r="M94" s="1584">
        <v>9.3</v>
      </c>
      <c r="N94" s="1583">
        <v>1483</v>
      </c>
      <c r="O94" s="1584">
        <v>9.2</v>
      </c>
      <c r="P94" s="1583">
        <v>1499</v>
      </c>
      <c r="Q94" s="1584">
        <v>9.3</v>
      </c>
      <c r="R94" s="1583">
        <v>1479</v>
      </c>
      <c r="S94" s="1584">
        <v>9.2</v>
      </c>
      <c r="T94" s="1583">
        <v>1603</v>
      </c>
      <c r="U94" s="1584">
        <v>9.8</v>
      </c>
      <c r="V94" s="1583">
        <v>1583</v>
      </c>
      <c r="W94" s="1584">
        <v>9.7</v>
      </c>
      <c r="X94" s="1585" t="s">
        <v>849</v>
      </c>
      <c r="Y94" s="1585" t="s">
        <v>846</v>
      </c>
      <c r="Z94" s="1585" t="s">
        <v>850</v>
      </c>
      <c r="AA94" s="1585" t="s">
        <v>851</v>
      </c>
      <c r="AB94" s="1588" t="s">
        <v>555</v>
      </c>
    </row>
    <row r="95" ht="39" customHeight="1" spans="1:28">
      <c r="A95" s="1587"/>
      <c r="B95" s="877"/>
      <c r="C95" s="763" t="s">
        <v>747</v>
      </c>
      <c r="D95" s="1583">
        <v>1786</v>
      </c>
      <c r="E95" s="1584">
        <v>10.6</v>
      </c>
      <c r="F95" s="1583">
        <v>1766</v>
      </c>
      <c r="G95" s="1584">
        <v>10.5</v>
      </c>
      <c r="H95" s="1583">
        <v>1789</v>
      </c>
      <c r="I95" s="1584">
        <v>10.6</v>
      </c>
      <c r="J95" s="1583">
        <v>1769</v>
      </c>
      <c r="K95" s="1584">
        <v>10.5</v>
      </c>
      <c r="L95" s="1583">
        <v>1809</v>
      </c>
      <c r="M95" s="1584">
        <v>10.7</v>
      </c>
      <c r="N95" s="1583">
        <v>1789</v>
      </c>
      <c r="O95" s="1584">
        <v>10.6</v>
      </c>
      <c r="P95" s="1583">
        <v>1805</v>
      </c>
      <c r="Q95" s="1584">
        <v>10.7</v>
      </c>
      <c r="R95" s="1583">
        <v>1785</v>
      </c>
      <c r="S95" s="1584">
        <v>10.6</v>
      </c>
      <c r="T95" s="1583">
        <v>1909</v>
      </c>
      <c r="U95" s="1584">
        <v>11.2</v>
      </c>
      <c r="V95" s="1583">
        <v>1889</v>
      </c>
      <c r="W95" s="1584">
        <v>11.1</v>
      </c>
      <c r="X95" s="1585" t="s">
        <v>857</v>
      </c>
      <c r="Y95" s="1585" t="s">
        <v>549</v>
      </c>
      <c r="Z95" s="1585" t="s">
        <v>858</v>
      </c>
      <c r="AA95" s="1585" t="s">
        <v>618</v>
      </c>
      <c r="AB95" s="1588" t="s">
        <v>859</v>
      </c>
    </row>
    <row r="96" ht="39" customHeight="1" spans="1:28">
      <c r="A96" s="1587"/>
      <c r="B96" s="877"/>
      <c r="C96" s="763" t="s">
        <v>748</v>
      </c>
      <c r="D96" s="1583">
        <v>1684</v>
      </c>
      <c r="E96" s="1584">
        <v>10.1</v>
      </c>
      <c r="F96" s="1583">
        <v>1664</v>
      </c>
      <c r="G96" s="1584">
        <v>10</v>
      </c>
      <c r="H96" s="1583">
        <v>1687</v>
      </c>
      <c r="I96" s="1584">
        <v>10.1</v>
      </c>
      <c r="J96" s="1583">
        <v>1667</v>
      </c>
      <c r="K96" s="1584">
        <v>10</v>
      </c>
      <c r="L96" s="1583">
        <v>1707</v>
      </c>
      <c r="M96" s="1584">
        <v>10.2</v>
      </c>
      <c r="N96" s="1583">
        <v>1687</v>
      </c>
      <c r="O96" s="1584">
        <v>10.1</v>
      </c>
      <c r="P96" s="1583">
        <v>1703</v>
      </c>
      <c r="Q96" s="1584">
        <v>10.2</v>
      </c>
      <c r="R96" s="1583">
        <v>1683</v>
      </c>
      <c r="S96" s="1584">
        <v>10.1</v>
      </c>
      <c r="T96" s="1583">
        <v>1807</v>
      </c>
      <c r="U96" s="1584">
        <v>10.7</v>
      </c>
      <c r="V96" s="1583">
        <v>1787</v>
      </c>
      <c r="W96" s="1584">
        <v>10.6</v>
      </c>
      <c r="X96" s="1585" t="s">
        <v>857</v>
      </c>
      <c r="Y96" s="1585" t="s">
        <v>549</v>
      </c>
      <c r="Z96" s="1585" t="s">
        <v>858</v>
      </c>
      <c r="AA96" s="1585" t="s">
        <v>618</v>
      </c>
      <c r="AB96" s="1588" t="s">
        <v>859</v>
      </c>
    </row>
    <row r="97" ht="39" customHeight="1" spans="1:44">
      <c r="A97" s="1587"/>
      <c r="B97" s="877"/>
      <c r="C97" s="763" t="s">
        <v>606</v>
      </c>
      <c r="D97" s="1583">
        <v>1616</v>
      </c>
      <c r="E97" s="1584">
        <v>9.8</v>
      </c>
      <c r="F97" s="1583">
        <v>1596</v>
      </c>
      <c r="G97" s="1584">
        <v>9.7</v>
      </c>
      <c r="H97" s="1583">
        <v>1619</v>
      </c>
      <c r="I97" s="1584">
        <v>9.8</v>
      </c>
      <c r="J97" s="1583">
        <v>1599</v>
      </c>
      <c r="K97" s="1584">
        <v>9.7</v>
      </c>
      <c r="L97" s="1583">
        <v>1639</v>
      </c>
      <c r="M97" s="1584">
        <v>9.9</v>
      </c>
      <c r="N97" s="1583">
        <v>1619</v>
      </c>
      <c r="O97" s="1584">
        <v>9.8</v>
      </c>
      <c r="P97" s="1583">
        <v>1635</v>
      </c>
      <c r="Q97" s="1584">
        <v>9.9</v>
      </c>
      <c r="R97" s="1583">
        <v>1615</v>
      </c>
      <c r="S97" s="1584">
        <v>9.8</v>
      </c>
      <c r="T97" s="1583">
        <v>1739</v>
      </c>
      <c r="U97" s="1584">
        <v>10.4</v>
      </c>
      <c r="V97" s="1583">
        <v>1719</v>
      </c>
      <c r="W97" s="1584">
        <v>10.3</v>
      </c>
      <c r="X97" s="1585" t="s">
        <v>855</v>
      </c>
      <c r="Y97" s="1585" t="s">
        <v>851</v>
      </c>
      <c r="Z97" s="1585" t="s">
        <v>856</v>
      </c>
      <c r="AA97" s="1585" t="s">
        <v>546</v>
      </c>
      <c r="AB97" s="1588" t="s">
        <v>775</v>
      </c>
    </row>
    <row r="98" ht="39" customHeight="1" spans="1:44">
      <c r="A98" s="1587"/>
      <c r="B98" s="877"/>
      <c r="C98" s="763" t="s">
        <v>749</v>
      </c>
      <c r="D98" s="1583">
        <v>1616</v>
      </c>
      <c r="E98" s="1584">
        <v>9.8</v>
      </c>
      <c r="F98" s="1583">
        <v>1596</v>
      </c>
      <c r="G98" s="1584">
        <v>9.7</v>
      </c>
      <c r="H98" s="1583">
        <v>1619</v>
      </c>
      <c r="I98" s="1584">
        <v>9.8</v>
      </c>
      <c r="J98" s="1583">
        <v>1599</v>
      </c>
      <c r="K98" s="1584">
        <v>9.7</v>
      </c>
      <c r="L98" s="1583">
        <v>1639</v>
      </c>
      <c r="M98" s="1584">
        <v>9.9</v>
      </c>
      <c r="N98" s="1583">
        <v>1619</v>
      </c>
      <c r="O98" s="1584">
        <v>9.8</v>
      </c>
      <c r="P98" s="1583">
        <v>1635</v>
      </c>
      <c r="Q98" s="1584">
        <v>9.9</v>
      </c>
      <c r="R98" s="1583">
        <v>1615</v>
      </c>
      <c r="S98" s="1584">
        <v>9.8</v>
      </c>
      <c r="T98" s="1583">
        <v>1739</v>
      </c>
      <c r="U98" s="1584">
        <v>10.4</v>
      </c>
      <c r="V98" s="1583">
        <v>1719</v>
      </c>
      <c r="W98" s="1584">
        <v>10.3</v>
      </c>
      <c r="X98" s="1585" t="s">
        <v>857</v>
      </c>
      <c r="Y98" s="1585" t="s">
        <v>549</v>
      </c>
      <c r="Z98" s="1585" t="s">
        <v>858</v>
      </c>
      <c r="AA98" s="1585" t="s">
        <v>618</v>
      </c>
      <c r="AB98" s="1592" t="s">
        <v>859</v>
      </c>
    </row>
    <row r="99" ht="39" customHeight="1" spans="1:44">
      <c r="A99" s="1587"/>
      <c r="B99" s="877"/>
      <c r="C99" s="763" t="s">
        <v>662</v>
      </c>
      <c r="D99" s="1583">
        <v>1684</v>
      </c>
      <c r="E99" s="1584">
        <v>10.1</v>
      </c>
      <c r="F99" s="1583">
        <v>1664</v>
      </c>
      <c r="G99" s="1584">
        <v>10</v>
      </c>
      <c r="H99" s="1583">
        <v>1687</v>
      </c>
      <c r="I99" s="1584">
        <v>10.1</v>
      </c>
      <c r="J99" s="1583">
        <v>1667</v>
      </c>
      <c r="K99" s="1584">
        <v>10</v>
      </c>
      <c r="L99" s="1583">
        <v>1707</v>
      </c>
      <c r="M99" s="1584">
        <v>10.2</v>
      </c>
      <c r="N99" s="1583">
        <v>1687</v>
      </c>
      <c r="O99" s="1584">
        <v>10.1</v>
      </c>
      <c r="P99" s="1583">
        <v>1703</v>
      </c>
      <c r="Q99" s="1584">
        <v>10.2</v>
      </c>
      <c r="R99" s="1583">
        <v>1683</v>
      </c>
      <c r="S99" s="1584">
        <v>10.1</v>
      </c>
      <c r="T99" s="1583">
        <v>1807</v>
      </c>
      <c r="U99" s="1584">
        <v>10.7</v>
      </c>
      <c r="V99" s="1583">
        <v>1787</v>
      </c>
      <c r="W99" s="1584">
        <v>10.6</v>
      </c>
      <c r="X99" s="1585" t="s">
        <v>857</v>
      </c>
      <c r="Y99" s="1585" t="s">
        <v>549</v>
      </c>
      <c r="Z99" s="1585" t="s">
        <v>858</v>
      </c>
      <c r="AA99" s="1585" t="s">
        <v>618</v>
      </c>
      <c r="AB99" s="1592" t="s">
        <v>859</v>
      </c>
    </row>
    <row r="100" ht="39" customHeight="1" spans="1:44">
      <c r="A100" s="1587"/>
      <c r="B100" s="877"/>
      <c r="C100" s="763" t="s">
        <v>750</v>
      </c>
      <c r="D100" s="1583">
        <v>1752</v>
      </c>
      <c r="E100" s="1584">
        <v>10.4</v>
      </c>
      <c r="F100" s="1583">
        <v>1732</v>
      </c>
      <c r="G100" s="1584">
        <v>10.3</v>
      </c>
      <c r="H100" s="1583">
        <v>1755</v>
      </c>
      <c r="I100" s="1584">
        <v>10.4</v>
      </c>
      <c r="J100" s="1583">
        <v>1735</v>
      </c>
      <c r="K100" s="1584">
        <v>10.3</v>
      </c>
      <c r="L100" s="1583">
        <v>1775</v>
      </c>
      <c r="M100" s="1584">
        <v>10.5</v>
      </c>
      <c r="N100" s="1583">
        <v>1755</v>
      </c>
      <c r="O100" s="1584">
        <v>10.4</v>
      </c>
      <c r="P100" s="1583">
        <v>1771</v>
      </c>
      <c r="Q100" s="1584">
        <v>10.5</v>
      </c>
      <c r="R100" s="1583">
        <v>1751</v>
      </c>
      <c r="S100" s="1584">
        <v>10.4</v>
      </c>
      <c r="T100" s="1583">
        <v>1875</v>
      </c>
      <c r="U100" s="1584">
        <v>11</v>
      </c>
      <c r="V100" s="1583">
        <v>1855</v>
      </c>
      <c r="W100" s="1584">
        <v>10.9</v>
      </c>
      <c r="X100" s="1585" t="s">
        <v>857</v>
      </c>
      <c r="Y100" s="1585" t="s">
        <v>549</v>
      </c>
      <c r="Z100" s="1585" t="s">
        <v>858</v>
      </c>
      <c r="AA100" s="1585" t="s">
        <v>618</v>
      </c>
      <c r="AB100" s="1592" t="s">
        <v>859</v>
      </c>
    </row>
    <row r="101" ht="39" customHeight="1" spans="1:44">
      <c r="A101" s="1593"/>
      <c r="B101" s="1594"/>
      <c r="C101" s="1595" t="s">
        <v>751</v>
      </c>
      <c r="D101" s="1583">
        <v>1412</v>
      </c>
      <c r="E101" s="1584">
        <v>8.9</v>
      </c>
      <c r="F101" s="1583">
        <v>1392</v>
      </c>
      <c r="G101" s="1584">
        <v>8.8</v>
      </c>
      <c r="H101" s="1583">
        <v>1415</v>
      </c>
      <c r="I101" s="1584">
        <v>8.9</v>
      </c>
      <c r="J101" s="1583">
        <v>1395</v>
      </c>
      <c r="K101" s="1584">
        <v>8.8</v>
      </c>
      <c r="L101" s="1583">
        <v>1435</v>
      </c>
      <c r="M101" s="1584">
        <v>9</v>
      </c>
      <c r="N101" s="1583">
        <v>1415</v>
      </c>
      <c r="O101" s="1584">
        <v>8.9</v>
      </c>
      <c r="P101" s="1583">
        <v>1431</v>
      </c>
      <c r="Q101" s="1584">
        <v>9</v>
      </c>
      <c r="R101" s="1583">
        <v>1411</v>
      </c>
      <c r="S101" s="1584">
        <v>8.9</v>
      </c>
      <c r="T101" s="1583">
        <v>1535</v>
      </c>
      <c r="U101" s="1584">
        <v>9.5</v>
      </c>
      <c r="V101" s="1583">
        <v>1515</v>
      </c>
      <c r="W101" s="1584">
        <v>9.4</v>
      </c>
      <c r="X101" s="1585" t="s">
        <v>857</v>
      </c>
      <c r="Y101" s="1585" t="s">
        <v>549</v>
      </c>
      <c r="Z101" s="1585" t="s">
        <v>858</v>
      </c>
      <c r="AA101" s="1585" t="s">
        <v>618</v>
      </c>
      <c r="AB101" s="1592" t="s">
        <v>859</v>
      </c>
    </row>
    <row r="102" ht="39" customHeight="1" spans="1:44">
      <c r="A102" s="1593"/>
      <c r="B102" s="1594"/>
      <c r="C102" s="1595" t="s">
        <v>752</v>
      </c>
      <c r="D102" s="1583">
        <v>1412</v>
      </c>
      <c r="E102" s="1584">
        <v>8.9</v>
      </c>
      <c r="F102" s="1583">
        <v>1392</v>
      </c>
      <c r="G102" s="1584">
        <v>8.8</v>
      </c>
      <c r="H102" s="1583">
        <v>1415</v>
      </c>
      <c r="I102" s="1584">
        <v>8.9</v>
      </c>
      <c r="J102" s="1583">
        <v>1395</v>
      </c>
      <c r="K102" s="1584">
        <v>8.8</v>
      </c>
      <c r="L102" s="1583">
        <v>1435</v>
      </c>
      <c r="M102" s="1584">
        <v>9</v>
      </c>
      <c r="N102" s="1583">
        <v>1415</v>
      </c>
      <c r="O102" s="1584">
        <v>8.9</v>
      </c>
      <c r="P102" s="1583">
        <v>1431</v>
      </c>
      <c r="Q102" s="1584">
        <v>9</v>
      </c>
      <c r="R102" s="1583">
        <v>1411</v>
      </c>
      <c r="S102" s="1584">
        <v>8.9</v>
      </c>
      <c r="T102" s="1583">
        <v>1535</v>
      </c>
      <c r="U102" s="1584">
        <v>9.5</v>
      </c>
      <c r="V102" s="1583">
        <v>1515</v>
      </c>
      <c r="W102" s="1584">
        <v>9.4</v>
      </c>
      <c r="X102" s="1585" t="s">
        <v>857</v>
      </c>
      <c r="Y102" s="1585" t="s">
        <v>549</v>
      </c>
      <c r="Z102" s="1585" t="s">
        <v>858</v>
      </c>
      <c r="AA102" s="1585" t="s">
        <v>618</v>
      </c>
      <c r="AB102" s="1592" t="s">
        <v>859</v>
      </c>
    </row>
    <row r="103" ht="39" customHeight="1" spans="1:44">
      <c r="A103" s="1593"/>
      <c r="B103" s="1594"/>
      <c r="C103" s="1595" t="s">
        <v>753</v>
      </c>
      <c r="D103" s="1583">
        <v>1344</v>
      </c>
      <c r="E103" s="1584">
        <v>8.6</v>
      </c>
      <c r="F103" s="1583">
        <v>1324</v>
      </c>
      <c r="G103" s="1584">
        <v>8.5</v>
      </c>
      <c r="H103" s="1583">
        <v>1347</v>
      </c>
      <c r="I103" s="1584">
        <v>8.6</v>
      </c>
      <c r="J103" s="1583">
        <v>1327</v>
      </c>
      <c r="K103" s="1584">
        <v>8.5</v>
      </c>
      <c r="L103" s="1583">
        <v>1367</v>
      </c>
      <c r="M103" s="1584">
        <v>8.7</v>
      </c>
      <c r="N103" s="1583">
        <v>1347</v>
      </c>
      <c r="O103" s="1584">
        <v>8.6</v>
      </c>
      <c r="P103" s="1583">
        <v>1363</v>
      </c>
      <c r="Q103" s="1584">
        <v>8.7</v>
      </c>
      <c r="R103" s="1583">
        <v>1343</v>
      </c>
      <c r="S103" s="1584">
        <v>8.6</v>
      </c>
      <c r="T103" s="1583">
        <v>1467</v>
      </c>
      <c r="U103" s="1584">
        <v>9.2</v>
      </c>
      <c r="V103" s="1583">
        <v>1447</v>
      </c>
      <c r="W103" s="1584">
        <v>9.1</v>
      </c>
      <c r="X103" s="1585" t="s">
        <v>857</v>
      </c>
      <c r="Y103" s="1585" t="s">
        <v>549</v>
      </c>
      <c r="Z103" s="1585" t="s">
        <v>858</v>
      </c>
      <c r="AA103" s="1585" t="s">
        <v>618</v>
      </c>
      <c r="AB103" s="1592" t="s">
        <v>859</v>
      </c>
    </row>
    <row r="104" ht="39" customHeight="1" spans="1:44">
      <c r="A104" s="1593"/>
      <c r="B104" s="1594"/>
      <c r="C104" s="1596" t="s">
        <v>754</v>
      </c>
      <c r="D104" s="1583">
        <v>1769</v>
      </c>
      <c r="E104" s="1584">
        <v>10.5</v>
      </c>
      <c r="F104" s="1583">
        <v>1749</v>
      </c>
      <c r="G104" s="1584">
        <v>10.4</v>
      </c>
      <c r="H104" s="1583">
        <v>1772</v>
      </c>
      <c r="I104" s="1584">
        <v>10.5</v>
      </c>
      <c r="J104" s="1583">
        <v>1752</v>
      </c>
      <c r="K104" s="1584">
        <v>10.4</v>
      </c>
      <c r="L104" s="1583">
        <v>1792</v>
      </c>
      <c r="M104" s="1584">
        <v>10.6</v>
      </c>
      <c r="N104" s="1583">
        <v>1772</v>
      </c>
      <c r="O104" s="1584">
        <v>10.5</v>
      </c>
      <c r="P104" s="1583">
        <v>1788</v>
      </c>
      <c r="Q104" s="1584">
        <v>10.6</v>
      </c>
      <c r="R104" s="1583">
        <v>1768</v>
      </c>
      <c r="S104" s="1584">
        <v>10.5</v>
      </c>
      <c r="T104" s="1583">
        <v>1892</v>
      </c>
      <c r="U104" s="1584">
        <v>11.1</v>
      </c>
      <c r="V104" s="1583">
        <v>1872</v>
      </c>
      <c r="W104" s="1584">
        <v>11</v>
      </c>
      <c r="X104" s="1585" t="s">
        <v>860</v>
      </c>
      <c r="Y104" s="1585" t="s">
        <v>579</v>
      </c>
      <c r="Z104" s="1585" t="s">
        <v>861</v>
      </c>
      <c r="AA104" s="1585" t="s">
        <v>552</v>
      </c>
      <c r="AB104" s="1597" t="s">
        <v>535</v>
      </c>
    </row>
    <row r="105" ht="39" customHeight="1" spans="1:44">
      <c r="A105" s="1593"/>
      <c r="B105" s="1594"/>
      <c r="C105" s="1596" t="s">
        <v>758</v>
      </c>
      <c r="D105" s="1583">
        <v>902</v>
      </c>
      <c r="E105" s="1584">
        <v>6.6</v>
      </c>
      <c r="F105" s="1583">
        <v>882</v>
      </c>
      <c r="G105" s="1584">
        <v>6.5</v>
      </c>
      <c r="H105" s="1583">
        <v>905</v>
      </c>
      <c r="I105" s="1584">
        <v>6.7</v>
      </c>
      <c r="J105" s="1583">
        <v>885</v>
      </c>
      <c r="K105" s="1584">
        <v>6.6</v>
      </c>
      <c r="L105" s="1583">
        <v>925</v>
      </c>
      <c r="M105" s="1584">
        <v>6.8</v>
      </c>
      <c r="N105" s="1583">
        <v>905</v>
      </c>
      <c r="O105" s="1584">
        <v>6.7</v>
      </c>
      <c r="P105" s="1583">
        <v>921</v>
      </c>
      <c r="Q105" s="1584">
        <v>6.7</v>
      </c>
      <c r="R105" s="1583">
        <v>901</v>
      </c>
      <c r="S105" s="1584">
        <v>6.6</v>
      </c>
      <c r="T105" s="1583">
        <v>1025</v>
      </c>
      <c r="U105" s="1584">
        <v>7.3</v>
      </c>
      <c r="V105" s="1583">
        <v>1005</v>
      </c>
      <c r="W105" s="1584">
        <v>7.2</v>
      </c>
      <c r="X105" s="1585" t="s">
        <v>836</v>
      </c>
      <c r="Y105" s="1585" t="s">
        <v>537</v>
      </c>
      <c r="Z105" s="1585" t="s">
        <v>837</v>
      </c>
      <c r="AA105" s="1585" t="s">
        <v>587</v>
      </c>
      <c r="AB105" s="1598" t="s">
        <v>585</v>
      </c>
    </row>
    <row r="106" ht="39" customHeight="1" spans="1:44">
      <c r="A106" s="1593"/>
      <c r="B106" s="1594"/>
      <c r="C106" s="1596" t="s">
        <v>759</v>
      </c>
      <c r="D106" s="1583">
        <v>902</v>
      </c>
      <c r="E106" s="1584">
        <v>6.6</v>
      </c>
      <c r="F106" s="1583">
        <v>882</v>
      </c>
      <c r="G106" s="1584">
        <v>6.5</v>
      </c>
      <c r="H106" s="1583">
        <v>905</v>
      </c>
      <c r="I106" s="1584">
        <v>6.7</v>
      </c>
      <c r="J106" s="1583">
        <v>885</v>
      </c>
      <c r="K106" s="1584">
        <v>6.6</v>
      </c>
      <c r="L106" s="1583">
        <v>925</v>
      </c>
      <c r="M106" s="1584">
        <v>6.8</v>
      </c>
      <c r="N106" s="1583">
        <v>905</v>
      </c>
      <c r="O106" s="1584">
        <v>6.7</v>
      </c>
      <c r="P106" s="1583">
        <v>921</v>
      </c>
      <c r="Q106" s="1584">
        <v>6.7</v>
      </c>
      <c r="R106" s="1583">
        <v>901</v>
      </c>
      <c r="S106" s="1584">
        <v>6.6</v>
      </c>
      <c r="T106" s="1583">
        <v>1025</v>
      </c>
      <c r="U106" s="1584">
        <v>7.3</v>
      </c>
      <c r="V106" s="1583">
        <v>1005</v>
      </c>
      <c r="W106" s="1584">
        <v>7.2</v>
      </c>
      <c r="X106" s="1585" t="s">
        <v>836</v>
      </c>
      <c r="Y106" s="1585" t="s">
        <v>537</v>
      </c>
      <c r="Z106" s="1585" t="s">
        <v>837</v>
      </c>
      <c r="AA106" s="1585" t="s">
        <v>587</v>
      </c>
      <c r="AB106" s="1598" t="s">
        <v>585</v>
      </c>
    </row>
    <row r="107" ht="39" customHeight="1" spans="1:44">
      <c r="A107" s="1593"/>
      <c r="B107" s="1594"/>
      <c r="C107" s="1596" t="s">
        <v>685</v>
      </c>
      <c r="D107" s="1583">
        <v>834</v>
      </c>
      <c r="E107" s="1584">
        <v>6.3</v>
      </c>
      <c r="F107" s="1583">
        <v>814</v>
      </c>
      <c r="G107" s="1584">
        <v>6.2</v>
      </c>
      <c r="H107" s="1583">
        <v>837</v>
      </c>
      <c r="I107" s="1584">
        <v>6.4</v>
      </c>
      <c r="J107" s="1583">
        <v>817</v>
      </c>
      <c r="K107" s="1584">
        <v>6.3</v>
      </c>
      <c r="L107" s="1583">
        <v>857</v>
      </c>
      <c r="M107" s="1584">
        <v>6.5</v>
      </c>
      <c r="N107" s="1583">
        <v>837</v>
      </c>
      <c r="O107" s="1584">
        <v>6.4</v>
      </c>
      <c r="P107" s="1583">
        <v>853</v>
      </c>
      <c r="Q107" s="1584">
        <v>6.4</v>
      </c>
      <c r="R107" s="1583">
        <v>833</v>
      </c>
      <c r="S107" s="1584">
        <v>6.3</v>
      </c>
      <c r="T107" s="1583">
        <v>957</v>
      </c>
      <c r="U107" s="1584">
        <v>7</v>
      </c>
      <c r="V107" s="1583">
        <v>937</v>
      </c>
      <c r="W107" s="1584">
        <v>6.9</v>
      </c>
      <c r="X107" s="1599" t="s">
        <v>836</v>
      </c>
      <c r="Y107" s="1599" t="s">
        <v>537</v>
      </c>
      <c r="Z107" s="1599" t="s">
        <v>837</v>
      </c>
      <c r="AA107" s="1599" t="s">
        <v>587</v>
      </c>
      <c r="AB107" s="1598" t="s">
        <v>585</v>
      </c>
    </row>
    <row r="108" s="548" customFormat="1" ht="39" customHeight="1" spans="1:44">
      <c r="A108" s="1600" t="s">
        <v>862</v>
      </c>
      <c r="B108" s="1601" t="s">
        <v>863</v>
      </c>
      <c r="C108" s="780" t="s">
        <v>583</v>
      </c>
      <c r="D108" s="1602">
        <v>996</v>
      </c>
      <c r="E108" s="1603">
        <v>6.8</v>
      </c>
      <c r="F108" s="1602">
        <v>976</v>
      </c>
      <c r="G108" s="1603">
        <v>6.7</v>
      </c>
      <c r="H108" s="1602">
        <v>1096</v>
      </c>
      <c r="I108" s="1603">
        <v>7.3</v>
      </c>
      <c r="J108" s="1602">
        <v>1076</v>
      </c>
      <c r="K108" s="1603">
        <v>7.2</v>
      </c>
      <c r="L108" s="1602">
        <v>1038</v>
      </c>
      <c r="M108" s="1603">
        <v>7</v>
      </c>
      <c r="N108" s="1602">
        <v>1018</v>
      </c>
      <c r="O108" s="1603">
        <v>6.9</v>
      </c>
      <c r="P108" s="1602">
        <v>1138</v>
      </c>
      <c r="Q108" s="1603">
        <v>7.5</v>
      </c>
      <c r="R108" s="1602">
        <v>1118</v>
      </c>
      <c r="S108" s="1603">
        <v>7.4</v>
      </c>
      <c r="T108" s="1602">
        <v>1138</v>
      </c>
      <c r="U108" s="1603">
        <v>7.5</v>
      </c>
      <c r="V108" s="1602">
        <v>1118</v>
      </c>
      <c r="W108" s="1603">
        <v>7.4</v>
      </c>
      <c r="X108" s="1486" t="s">
        <v>601</v>
      </c>
      <c r="Y108" s="1486" t="s">
        <v>601</v>
      </c>
      <c r="Z108" s="1486" t="s">
        <v>769</v>
      </c>
      <c r="AA108" s="1486" t="s">
        <v>769</v>
      </c>
      <c r="AB108" s="1604" t="s">
        <v>539</v>
      </c>
      <c r="AC108" s="1605"/>
      <c r="AD108" s="1605"/>
      <c r="AE108" s="1606"/>
      <c r="AF108" s="1607"/>
      <c r="AG108" s="1516"/>
      <c r="AH108" s="1516"/>
      <c r="AI108" s="1516"/>
      <c r="AJ108" s="1516"/>
      <c r="AK108" s="1516"/>
      <c r="AL108" s="1515"/>
      <c r="AM108" s="1515"/>
      <c r="AN108" s="1515"/>
      <c r="AO108" s="1515"/>
      <c r="AP108" s="1515"/>
      <c r="AQ108" s="1515"/>
      <c r="AR108" s="1515"/>
    </row>
    <row r="109" s="548" customFormat="1" ht="39" customHeight="1" spans="1:44">
      <c r="A109" s="1600"/>
      <c r="B109" s="877"/>
      <c r="C109" s="780" t="s">
        <v>595</v>
      </c>
      <c r="D109" s="1602">
        <v>996</v>
      </c>
      <c r="E109" s="1603">
        <v>6.8</v>
      </c>
      <c r="F109" s="1602">
        <v>976</v>
      </c>
      <c r="G109" s="1603">
        <v>6.7</v>
      </c>
      <c r="H109" s="1602">
        <v>1096</v>
      </c>
      <c r="I109" s="1603">
        <v>7.3</v>
      </c>
      <c r="J109" s="1602">
        <v>1076</v>
      </c>
      <c r="K109" s="1603">
        <v>7.2</v>
      </c>
      <c r="L109" s="1602">
        <v>1038</v>
      </c>
      <c r="M109" s="1603">
        <v>7</v>
      </c>
      <c r="N109" s="1602">
        <v>1018</v>
      </c>
      <c r="O109" s="1603">
        <v>6.9</v>
      </c>
      <c r="P109" s="1602">
        <v>1138</v>
      </c>
      <c r="Q109" s="1603">
        <v>7.5</v>
      </c>
      <c r="R109" s="1602">
        <v>1118</v>
      </c>
      <c r="S109" s="1603">
        <v>7.4</v>
      </c>
      <c r="T109" s="1602">
        <v>1138</v>
      </c>
      <c r="U109" s="1603">
        <v>7.5</v>
      </c>
      <c r="V109" s="1602">
        <v>1118</v>
      </c>
      <c r="W109" s="1603">
        <v>7.4</v>
      </c>
      <c r="X109" s="1486" t="s">
        <v>601</v>
      </c>
      <c r="Y109" s="1486" t="s">
        <v>601</v>
      </c>
      <c r="Z109" s="1486" t="s">
        <v>769</v>
      </c>
      <c r="AA109" s="1486" t="s">
        <v>769</v>
      </c>
      <c r="AB109" s="1604" t="s">
        <v>539</v>
      </c>
      <c r="AC109" s="1605"/>
      <c r="AD109" s="1605"/>
      <c r="AE109" s="1606"/>
      <c r="AF109" s="1607"/>
      <c r="AG109" s="1516"/>
      <c r="AH109" s="1516"/>
      <c r="AI109" s="1516"/>
      <c r="AJ109" s="1516"/>
      <c r="AK109" s="1516"/>
      <c r="AL109" s="1515"/>
      <c r="AM109" s="1515"/>
      <c r="AN109" s="1515"/>
      <c r="AO109" s="1515"/>
      <c r="AP109" s="1515"/>
      <c r="AQ109" s="1515"/>
      <c r="AR109" s="1515"/>
    </row>
    <row r="110" s="548" customFormat="1" ht="39" customHeight="1" spans="1:44">
      <c r="A110" s="1600"/>
      <c r="B110" s="877"/>
      <c r="C110" s="780" t="s">
        <v>717</v>
      </c>
      <c r="D110" s="1602">
        <v>996</v>
      </c>
      <c r="E110" s="1603">
        <v>6.8</v>
      </c>
      <c r="F110" s="1602">
        <v>976</v>
      </c>
      <c r="G110" s="1603">
        <v>6.7</v>
      </c>
      <c r="H110" s="1602">
        <v>1096</v>
      </c>
      <c r="I110" s="1603">
        <v>7.3</v>
      </c>
      <c r="J110" s="1602">
        <v>1076</v>
      </c>
      <c r="K110" s="1603">
        <v>7.2</v>
      </c>
      <c r="L110" s="1602">
        <v>1038</v>
      </c>
      <c r="M110" s="1603">
        <v>7</v>
      </c>
      <c r="N110" s="1602">
        <v>1018</v>
      </c>
      <c r="O110" s="1603">
        <v>6.9</v>
      </c>
      <c r="P110" s="1602">
        <v>1138</v>
      </c>
      <c r="Q110" s="1603">
        <v>7.5</v>
      </c>
      <c r="R110" s="1602">
        <v>1118</v>
      </c>
      <c r="S110" s="1603">
        <v>7.4</v>
      </c>
      <c r="T110" s="1602">
        <v>1138</v>
      </c>
      <c r="U110" s="1603">
        <v>7.5</v>
      </c>
      <c r="V110" s="1602">
        <v>1118</v>
      </c>
      <c r="W110" s="1603">
        <v>7.4</v>
      </c>
      <c r="X110" s="1486" t="s">
        <v>577</v>
      </c>
      <c r="Y110" s="1486" t="s">
        <v>577</v>
      </c>
      <c r="Z110" s="1486" t="s">
        <v>772</v>
      </c>
      <c r="AA110" s="1486" t="s">
        <v>772</v>
      </c>
      <c r="AB110" s="1604" t="s">
        <v>580</v>
      </c>
      <c r="AC110" s="1605"/>
      <c r="AD110" s="1605"/>
      <c r="AE110" s="1606"/>
      <c r="AF110" s="1607"/>
      <c r="AG110" s="1516"/>
      <c r="AH110" s="1516"/>
      <c r="AI110" s="1516"/>
      <c r="AJ110" s="1516"/>
      <c r="AK110" s="1516"/>
      <c r="AL110" s="1515"/>
      <c r="AM110" s="1515"/>
      <c r="AN110" s="1515"/>
      <c r="AO110" s="1515"/>
      <c r="AP110" s="1515"/>
      <c r="AQ110" s="1515"/>
      <c r="AR110" s="1515"/>
    </row>
    <row r="111" s="548" customFormat="1" ht="39" customHeight="1" spans="1:44">
      <c r="A111" s="1600"/>
      <c r="B111" s="877"/>
      <c r="C111" s="1608" t="s">
        <v>864</v>
      </c>
      <c r="D111" s="1602">
        <v>996</v>
      </c>
      <c r="E111" s="1603">
        <v>6.8</v>
      </c>
      <c r="F111" s="1602">
        <v>976</v>
      </c>
      <c r="G111" s="1603">
        <v>6.7</v>
      </c>
      <c r="H111" s="1602">
        <v>1096</v>
      </c>
      <c r="I111" s="1603">
        <v>7.3</v>
      </c>
      <c r="J111" s="1602">
        <v>1076</v>
      </c>
      <c r="K111" s="1603">
        <v>7.2</v>
      </c>
      <c r="L111" s="1602">
        <v>1038</v>
      </c>
      <c r="M111" s="1603">
        <v>7</v>
      </c>
      <c r="N111" s="1602">
        <v>1018</v>
      </c>
      <c r="O111" s="1603">
        <v>6.9</v>
      </c>
      <c r="P111" s="1602">
        <v>1138</v>
      </c>
      <c r="Q111" s="1603">
        <v>7.5</v>
      </c>
      <c r="R111" s="1602">
        <v>1118</v>
      </c>
      <c r="S111" s="1603">
        <v>7.4</v>
      </c>
      <c r="T111" s="1602">
        <v>1138</v>
      </c>
      <c r="U111" s="1603">
        <v>7.5</v>
      </c>
      <c r="V111" s="1602">
        <v>1118</v>
      </c>
      <c r="W111" s="1603">
        <v>7.4</v>
      </c>
      <c r="X111" s="1486" t="s">
        <v>577</v>
      </c>
      <c r="Y111" s="1486" t="s">
        <v>577</v>
      </c>
      <c r="Z111" s="1486" t="s">
        <v>772</v>
      </c>
      <c r="AA111" s="1486" t="s">
        <v>772</v>
      </c>
      <c r="AB111" s="1604" t="s">
        <v>580</v>
      </c>
      <c r="AC111" s="1605"/>
      <c r="AD111" s="1605"/>
      <c r="AE111" s="1606"/>
      <c r="AF111" s="1607"/>
      <c r="AG111" s="1516"/>
      <c r="AH111" s="1516"/>
      <c r="AI111" s="1516"/>
      <c r="AJ111" s="1516"/>
      <c r="AK111" s="1516"/>
      <c r="AL111" s="1515"/>
      <c r="AM111" s="1515"/>
      <c r="AN111" s="1515"/>
      <c r="AO111" s="1515"/>
      <c r="AP111" s="1515"/>
      <c r="AQ111" s="1515"/>
      <c r="AR111" s="1515"/>
    </row>
    <row r="112" s="548" customFormat="1" ht="39" customHeight="1" spans="1:44">
      <c r="A112" s="1600"/>
      <c r="B112" s="877"/>
      <c r="C112" s="780" t="s">
        <v>720</v>
      </c>
      <c r="D112" s="1602">
        <v>996</v>
      </c>
      <c r="E112" s="1603">
        <v>6.8</v>
      </c>
      <c r="F112" s="1602">
        <v>976</v>
      </c>
      <c r="G112" s="1603">
        <v>6.7</v>
      </c>
      <c r="H112" s="1602">
        <v>1096</v>
      </c>
      <c r="I112" s="1603">
        <v>7.3</v>
      </c>
      <c r="J112" s="1602">
        <v>1076</v>
      </c>
      <c r="K112" s="1603">
        <v>7.2</v>
      </c>
      <c r="L112" s="1602">
        <v>1038</v>
      </c>
      <c r="M112" s="1603">
        <v>7</v>
      </c>
      <c r="N112" s="1602">
        <v>1018</v>
      </c>
      <c r="O112" s="1603">
        <v>6.9</v>
      </c>
      <c r="P112" s="1602">
        <v>1138</v>
      </c>
      <c r="Q112" s="1603">
        <v>7.5</v>
      </c>
      <c r="R112" s="1602">
        <v>1118</v>
      </c>
      <c r="S112" s="1603">
        <v>7.4</v>
      </c>
      <c r="T112" s="1602">
        <v>1138</v>
      </c>
      <c r="U112" s="1603">
        <v>7.5</v>
      </c>
      <c r="V112" s="1602">
        <v>1118</v>
      </c>
      <c r="W112" s="1603">
        <v>7.4</v>
      </c>
      <c r="X112" s="1486" t="s">
        <v>577</v>
      </c>
      <c r="Y112" s="1486" t="s">
        <v>577</v>
      </c>
      <c r="Z112" s="1486" t="s">
        <v>772</v>
      </c>
      <c r="AA112" s="1486" t="s">
        <v>772</v>
      </c>
      <c r="AB112" s="1604" t="s">
        <v>580</v>
      </c>
      <c r="AC112" s="1605"/>
      <c r="AD112" s="1605"/>
      <c r="AE112" s="1606"/>
      <c r="AF112" s="1607"/>
      <c r="AG112" s="1516"/>
      <c r="AH112" s="1516"/>
      <c r="AI112" s="1516"/>
      <c r="AJ112" s="1516"/>
      <c r="AK112" s="1516"/>
      <c r="AL112" s="1515"/>
      <c r="AM112" s="1515"/>
      <c r="AN112" s="1515"/>
      <c r="AO112" s="1515"/>
      <c r="AP112" s="1515"/>
      <c r="AQ112" s="1515"/>
      <c r="AR112" s="1515"/>
    </row>
    <row r="113" s="548" customFormat="1" ht="39" customHeight="1" spans="1:44">
      <c r="A113" s="1600"/>
      <c r="B113" s="877"/>
      <c r="C113" s="780" t="s">
        <v>721</v>
      </c>
      <c r="D113" s="1602">
        <v>996</v>
      </c>
      <c r="E113" s="1603">
        <v>6.8</v>
      </c>
      <c r="F113" s="1602">
        <v>976</v>
      </c>
      <c r="G113" s="1603">
        <v>6.7</v>
      </c>
      <c r="H113" s="1602">
        <v>1096</v>
      </c>
      <c r="I113" s="1603">
        <v>7.3</v>
      </c>
      <c r="J113" s="1602">
        <v>1076</v>
      </c>
      <c r="K113" s="1603">
        <v>7.2</v>
      </c>
      <c r="L113" s="1602">
        <v>1038</v>
      </c>
      <c r="M113" s="1603">
        <v>7</v>
      </c>
      <c r="N113" s="1602">
        <v>1018</v>
      </c>
      <c r="O113" s="1603">
        <v>6.9</v>
      </c>
      <c r="P113" s="1602">
        <v>1138</v>
      </c>
      <c r="Q113" s="1603">
        <v>7.5</v>
      </c>
      <c r="R113" s="1602">
        <v>1118</v>
      </c>
      <c r="S113" s="1603">
        <v>7.4</v>
      </c>
      <c r="T113" s="1602">
        <v>1138</v>
      </c>
      <c r="U113" s="1603">
        <v>7.5</v>
      </c>
      <c r="V113" s="1602">
        <v>1118</v>
      </c>
      <c r="W113" s="1603">
        <v>7.4</v>
      </c>
      <c r="X113" s="1486" t="s">
        <v>577</v>
      </c>
      <c r="Y113" s="1486" t="s">
        <v>577</v>
      </c>
      <c r="Z113" s="1486" t="s">
        <v>772</v>
      </c>
      <c r="AA113" s="1486" t="s">
        <v>772</v>
      </c>
      <c r="AB113" s="1604" t="s">
        <v>580</v>
      </c>
      <c r="AC113" s="1605"/>
      <c r="AD113" s="1605"/>
      <c r="AE113" s="1606"/>
      <c r="AF113" s="1607"/>
      <c r="AG113" s="1516"/>
      <c r="AH113" s="1516"/>
      <c r="AI113" s="1516"/>
      <c r="AJ113" s="1516"/>
      <c r="AK113" s="1516"/>
      <c r="AL113" s="1515"/>
      <c r="AM113" s="1515"/>
      <c r="AN113" s="1515"/>
      <c r="AO113" s="1515"/>
      <c r="AP113" s="1515"/>
      <c r="AQ113" s="1515"/>
      <c r="AR113" s="1515"/>
    </row>
    <row r="114" s="548" customFormat="1" ht="39" customHeight="1" spans="1:44">
      <c r="A114" s="1600"/>
      <c r="B114" s="877"/>
      <c r="C114" s="1609" t="s">
        <v>658</v>
      </c>
      <c r="D114" s="1602">
        <v>1047</v>
      </c>
      <c r="E114" s="1603">
        <v>7</v>
      </c>
      <c r="F114" s="1602">
        <v>1027</v>
      </c>
      <c r="G114" s="1603">
        <v>6.9</v>
      </c>
      <c r="H114" s="1602">
        <v>1147</v>
      </c>
      <c r="I114" s="1603">
        <v>7.5</v>
      </c>
      <c r="J114" s="1602">
        <v>1127</v>
      </c>
      <c r="K114" s="1603">
        <v>7.4</v>
      </c>
      <c r="L114" s="1602">
        <v>1089</v>
      </c>
      <c r="M114" s="1603">
        <v>7.3</v>
      </c>
      <c r="N114" s="1602">
        <v>1069</v>
      </c>
      <c r="O114" s="1603">
        <v>7.2</v>
      </c>
      <c r="P114" s="1602">
        <v>1189</v>
      </c>
      <c r="Q114" s="1603">
        <v>7.8</v>
      </c>
      <c r="R114" s="1602">
        <v>1169</v>
      </c>
      <c r="S114" s="1603">
        <v>7.7</v>
      </c>
      <c r="T114" s="1602">
        <v>1189</v>
      </c>
      <c r="U114" s="1603">
        <v>7.8</v>
      </c>
      <c r="V114" s="1602">
        <v>1169</v>
      </c>
      <c r="W114" s="1603">
        <v>7.7</v>
      </c>
      <c r="X114" s="1486" t="s">
        <v>577</v>
      </c>
      <c r="Y114" s="1486" t="s">
        <v>577</v>
      </c>
      <c r="Z114" s="1486" t="s">
        <v>772</v>
      </c>
      <c r="AA114" s="1486" t="s">
        <v>772</v>
      </c>
      <c r="AB114" s="1604" t="s">
        <v>580</v>
      </c>
      <c r="AC114" s="1605"/>
      <c r="AD114" s="1605"/>
      <c r="AE114" s="1606"/>
      <c r="AF114" s="1607"/>
      <c r="AG114" s="1516"/>
      <c r="AH114" s="1516"/>
      <c r="AI114" s="1516"/>
      <c r="AJ114" s="1516"/>
      <c r="AK114" s="1516"/>
      <c r="AL114" s="1515"/>
      <c r="AM114" s="1515"/>
      <c r="AN114" s="1515"/>
      <c r="AO114" s="1515"/>
      <c r="AP114" s="1515"/>
      <c r="AQ114" s="1515"/>
      <c r="AR114" s="1515"/>
    </row>
    <row r="115" s="548" customFormat="1" ht="39" customHeight="1" spans="1:44">
      <c r="A115" s="1600"/>
      <c r="B115" s="877"/>
      <c r="C115" s="1610" t="s">
        <v>865</v>
      </c>
      <c r="D115" s="1602">
        <v>1047</v>
      </c>
      <c r="E115" s="1603">
        <v>7</v>
      </c>
      <c r="F115" s="1602">
        <v>1027</v>
      </c>
      <c r="G115" s="1603">
        <v>6.9</v>
      </c>
      <c r="H115" s="1602">
        <v>1147</v>
      </c>
      <c r="I115" s="1603">
        <v>7.5</v>
      </c>
      <c r="J115" s="1602">
        <v>1127</v>
      </c>
      <c r="K115" s="1603">
        <v>7.4</v>
      </c>
      <c r="L115" s="1602">
        <v>1089</v>
      </c>
      <c r="M115" s="1603">
        <v>7.3</v>
      </c>
      <c r="N115" s="1602">
        <v>1069</v>
      </c>
      <c r="O115" s="1603">
        <v>7.2</v>
      </c>
      <c r="P115" s="1602">
        <v>1189</v>
      </c>
      <c r="Q115" s="1603">
        <v>7.8</v>
      </c>
      <c r="R115" s="1602">
        <v>1169</v>
      </c>
      <c r="S115" s="1603">
        <v>7.7</v>
      </c>
      <c r="T115" s="1602">
        <v>1189</v>
      </c>
      <c r="U115" s="1603">
        <v>7.8</v>
      </c>
      <c r="V115" s="1602">
        <v>1169</v>
      </c>
      <c r="W115" s="1603">
        <v>7.7</v>
      </c>
      <c r="X115" s="1486" t="s">
        <v>577</v>
      </c>
      <c r="Y115" s="1486" t="s">
        <v>577</v>
      </c>
      <c r="Z115" s="1486" t="s">
        <v>772</v>
      </c>
      <c r="AA115" s="1486" t="s">
        <v>772</v>
      </c>
      <c r="AB115" s="1604" t="s">
        <v>580</v>
      </c>
      <c r="AC115" s="1605"/>
      <c r="AD115" s="1605"/>
      <c r="AE115" s="1606"/>
      <c r="AF115" s="1607"/>
      <c r="AG115" s="1516"/>
      <c r="AH115" s="1516"/>
      <c r="AI115" s="1516"/>
      <c r="AJ115" s="1516"/>
      <c r="AK115" s="1516"/>
      <c r="AL115" s="1515"/>
      <c r="AM115" s="1515"/>
      <c r="AN115" s="1515"/>
      <c r="AO115" s="1515"/>
      <c r="AP115" s="1515"/>
      <c r="AQ115" s="1515"/>
      <c r="AR115" s="1515"/>
    </row>
    <row r="116" s="548" customFormat="1" ht="39" customHeight="1" spans="1:44">
      <c r="A116" s="1600"/>
      <c r="B116" s="877"/>
      <c r="C116" s="1610" t="s">
        <v>590</v>
      </c>
      <c r="D116" s="1602">
        <v>935</v>
      </c>
      <c r="E116" s="1603">
        <v>6.5</v>
      </c>
      <c r="F116" s="1602">
        <v>915</v>
      </c>
      <c r="G116" s="1603">
        <v>6.4</v>
      </c>
      <c r="H116" s="1602">
        <v>1035</v>
      </c>
      <c r="I116" s="1603">
        <v>7</v>
      </c>
      <c r="J116" s="1602">
        <v>1015</v>
      </c>
      <c r="K116" s="1603">
        <v>6.9</v>
      </c>
      <c r="L116" s="1602">
        <v>977</v>
      </c>
      <c r="M116" s="1603">
        <v>6.8</v>
      </c>
      <c r="N116" s="1602">
        <v>957</v>
      </c>
      <c r="O116" s="1603">
        <v>6.7</v>
      </c>
      <c r="P116" s="1602">
        <v>1077</v>
      </c>
      <c r="Q116" s="1603">
        <v>7.3</v>
      </c>
      <c r="R116" s="1602">
        <v>1057</v>
      </c>
      <c r="S116" s="1603">
        <v>7.2</v>
      </c>
      <c r="T116" s="1602">
        <v>1077</v>
      </c>
      <c r="U116" s="1603">
        <v>7.3</v>
      </c>
      <c r="V116" s="1602">
        <v>1057</v>
      </c>
      <c r="W116" s="1603">
        <v>7.2</v>
      </c>
      <c r="X116" s="1486" t="s">
        <v>577</v>
      </c>
      <c r="Y116" s="1486" t="s">
        <v>577</v>
      </c>
      <c r="Z116" s="1486" t="s">
        <v>772</v>
      </c>
      <c r="AA116" s="1486" t="s">
        <v>772</v>
      </c>
      <c r="AB116" s="1604" t="s">
        <v>580</v>
      </c>
      <c r="AC116" s="1605"/>
      <c r="AD116" s="1605"/>
      <c r="AE116" s="1606"/>
      <c r="AF116" s="1607"/>
      <c r="AG116" s="1516"/>
      <c r="AH116" s="1516"/>
      <c r="AI116" s="1516"/>
      <c r="AJ116" s="1516"/>
      <c r="AK116" s="1516"/>
      <c r="AL116" s="1515"/>
      <c r="AM116" s="1515"/>
      <c r="AN116" s="1515"/>
      <c r="AO116" s="1515"/>
      <c r="AP116" s="1515"/>
      <c r="AQ116" s="1515"/>
      <c r="AR116" s="1515"/>
    </row>
    <row r="117" s="548" customFormat="1" ht="39" customHeight="1" spans="1:44">
      <c r="A117" s="1600"/>
      <c r="B117" s="877"/>
      <c r="C117" s="1610" t="s">
        <v>594</v>
      </c>
      <c r="D117" s="1602">
        <v>1047</v>
      </c>
      <c r="E117" s="1603">
        <v>7</v>
      </c>
      <c r="F117" s="1602">
        <v>1027</v>
      </c>
      <c r="G117" s="1603">
        <v>6.9</v>
      </c>
      <c r="H117" s="1602">
        <v>1147</v>
      </c>
      <c r="I117" s="1603">
        <v>7.5</v>
      </c>
      <c r="J117" s="1602">
        <v>1127</v>
      </c>
      <c r="K117" s="1603">
        <v>7.4</v>
      </c>
      <c r="L117" s="1602">
        <v>1089</v>
      </c>
      <c r="M117" s="1603">
        <v>7.3</v>
      </c>
      <c r="N117" s="1602">
        <v>1069</v>
      </c>
      <c r="O117" s="1603">
        <v>7.2</v>
      </c>
      <c r="P117" s="1602">
        <v>1189</v>
      </c>
      <c r="Q117" s="1603">
        <v>7.8</v>
      </c>
      <c r="R117" s="1602">
        <v>1169</v>
      </c>
      <c r="S117" s="1603">
        <v>7.7</v>
      </c>
      <c r="T117" s="1602">
        <v>1189</v>
      </c>
      <c r="U117" s="1603">
        <v>7.8</v>
      </c>
      <c r="V117" s="1602">
        <v>1169</v>
      </c>
      <c r="W117" s="1603">
        <v>7.7</v>
      </c>
      <c r="X117" s="1486" t="s">
        <v>577</v>
      </c>
      <c r="Y117" s="1486" t="s">
        <v>577</v>
      </c>
      <c r="Z117" s="1486" t="s">
        <v>772</v>
      </c>
      <c r="AA117" s="1486" t="s">
        <v>772</v>
      </c>
      <c r="AB117" s="1604" t="s">
        <v>580</v>
      </c>
      <c r="AC117" s="1605"/>
      <c r="AD117" s="1605"/>
      <c r="AE117" s="1606"/>
      <c r="AF117" s="1607"/>
      <c r="AG117" s="1516"/>
      <c r="AH117" s="1516"/>
      <c r="AI117" s="1516"/>
      <c r="AJ117" s="1516"/>
      <c r="AK117" s="1516"/>
      <c r="AL117" s="1515"/>
      <c r="AM117" s="1515"/>
      <c r="AN117" s="1515"/>
      <c r="AO117" s="1515"/>
      <c r="AP117" s="1515"/>
      <c r="AQ117" s="1515"/>
      <c r="AR117" s="1515"/>
    </row>
    <row r="118" s="548" customFormat="1" ht="39" customHeight="1" spans="1:44">
      <c r="A118" s="1600"/>
      <c r="B118" s="877"/>
      <c r="C118" s="1610" t="s">
        <v>866</v>
      </c>
      <c r="D118" s="1602">
        <v>1047</v>
      </c>
      <c r="E118" s="1603">
        <v>7</v>
      </c>
      <c r="F118" s="1602">
        <v>1027</v>
      </c>
      <c r="G118" s="1603">
        <v>6.9</v>
      </c>
      <c r="H118" s="1602">
        <v>1147</v>
      </c>
      <c r="I118" s="1603">
        <v>7.5</v>
      </c>
      <c r="J118" s="1602">
        <v>1127</v>
      </c>
      <c r="K118" s="1603">
        <v>7.4</v>
      </c>
      <c r="L118" s="1602">
        <v>1089</v>
      </c>
      <c r="M118" s="1603">
        <v>7.3</v>
      </c>
      <c r="N118" s="1602">
        <v>1069</v>
      </c>
      <c r="O118" s="1603">
        <v>7.2</v>
      </c>
      <c r="P118" s="1602">
        <v>1189</v>
      </c>
      <c r="Q118" s="1603">
        <v>7.8</v>
      </c>
      <c r="R118" s="1602">
        <v>1169</v>
      </c>
      <c r="S118" s="1603">
        <v>7.7</v>
      </c>
      <c r="T118" s="1602">
        <v>1189</v>
      </c>
      <c r="U118" s="1603">
        <v>7.8</v>
      </c>
      <c r="V118" s="1602">
        <v>1169</v>
      </c>
      <c r="W118" s="1603">
        <v>7.7</v>
      </c>
      <c r="X118" s="1486" t="s">
        <v>577</v>
      </c>
      <c r="Y118" s="1486" t="s">
        <v>577</v>
      </c>
      <c r="Z118" s="1486" t="s">
        <v>772</v>
      </c>
      <c r="AA118" s="1486" t="s">
        <v>772</v>
      </c>
      <c r="AB118" s="1604" t="s">
        <v>580</v>
      </c>
      <c r="AC118" s="1605"/>
      <c r="AD118" s="1605"/>
      <c r="AE118" s="1606"/>
      <c r="AF118" s="1607"/>
      <c r="AG118" s="1516"/>
      <c r="AH118" s="1516"/>
      <c r="AI118" s="1516"/>
      <c r="AJ118" s="1516"/>
      <c r="AK118" s="1516"/>
      <c r="AL118" s="1515"/>
      <c r="AM118" s="1515"/>
      <c r="AN118" s="1515"/>
      <c r="AO118" s="1515"/>
      <c r="AP118" s="1515"/>
      <c r="AQ118" s="1515"/>
      <c r="AR118" s="1515"/>
    </row>
    <row r="119" s="548" customFormat="1" ht="39" customHeight="1" spans="1:44">
      <c r="A119" s="1600"/>
      <c r="B119" s="877"/>
      <c r="C119" s="1610" t="s">
        <v>591</v>
      </c>
      <c r="D119" s="1602">
        <v>996</v>
      </c>
      <c r="E119" s="1603">
        <v>6.8</v>
      </c>
      <c r="F119" s="1602">
        <v>976</v>
      </c>
      <c r="G119" s="1603">
        <v>6.7</v>
      </c>
      <c r="H119" s="1602">
        <v>1096</v>
      </c>
      <c r="I119" s="1603">
        <v>7.3</v>
      </c>
      <c r="J119" s="1602">
        <v>1076</v>
      </c>
      <c r="K119" s="1603">
        <v>7.2</v>
      </c>
      <c r="L119" s="1602">
        <v>1038</v>
      </c>
      <c r="M119" s="1603">
        <v>7</v>
      </c>
      <c r="N119" s="1602">
        <v>1018</v>
      </c>
      <c r="O119" s="1603">
        <v>6.9</v>
      </c>
      <c r="P119" s="1602">
        <v>1138</v>
      </c>
      <c r="Q119" s="1603">
        <v>7.5</v>
      </c>
      <c r="R119" s="1602">
        <v>1118</v>
      </c>
      <c r="S119" s="1603">
        <v>7.4</v>
      </c>
      <c r="T119" s="1602">
        <v>1138</v>
      </c>
      <c r="U119" s="1603">
        <v>7.5</v>
      </c>
      <c r="V119" s="1602">
        <v>1118</v>
      </c>
      <c r="W119" s="1603">
        <v>7.4</v>
      </c>
      <c r="X119" s="1486" t="s">
        <v>577</v>
      </c>
      <c r="Y119" s="1486" t="s">
        <v>577</v>
      </c>
      <c r="Z119" s="1486" t="s">
        <v>772</v>
      </c>
      <c r="AA119" s="1486" t="s">
        <v>772</v>
      </c>
      <c r="AB119" s="1604" t="s">
        <v>580</v>
      </c>
      <c r="AC119" s="1605"/>
      <c r="AD119" s="1605"/>
      <c r="AE119" s="1606"/>
      <c r="AF119" s="1607"/>
      <c r="AG119" s="1516"/>
      <c r="AH119" s="1516"/>
      <c r="AI119" s="1516"/>
      <c r="AJ119" s="1516"/>
      <c r="AK119" s="1516"/>
      <c r="AL119" s="1515"/>
      <c r="AM119" s="1515"/>
      <c r="AN119" s="1515"/>
      <c r="AO119" s="1515"/>
      <c r="AP119" s="1515"/>
      <c r="AQ119" s="1515"/>
      <c r="AR119" s="1515"/>
    </row>
    <row r="120" s="548" customFormat="1" ht="39" customHeight="1" spans="1:44">
      <c r="A120" s="1600"/>
      <c r="B120" s="877"/>
      <c r="C120" s="1610" t="s">
        <v>592</v>
      </c>
      <c r="D120" s="1602">
        <v>996</v>
      </c>
      <c r="E120" s="1603">
        <v>6.8</v>
      </c>
      <c r="F120" s="1602">
        <v>976</v>
      </c>
      <c r="G120" s="1603">
        <v>6.7</v>
      </c>
      <c r="H120" s="1602">
        <v>1096</v>
      </c>
      <c r="I120" s="1603">
        <v>7.3</v>
      </c>
      <c r="J120" s="1602">
        <v>1076</v>
      </c>
      <c r="K120" s="1603">
        <v>7.2</v>
      </c>
      <c r="L120" s="1602">
        <v>1038</v>
      </c>
      <c r="M120" s="1603">
        <v>7</v>
      </c>
      <c r="N120" s="1602">
        <v>1018</v>
      </c>
      <c r="O120" s="1603">
        <v>6.9</v>
      </c>
      <c r="P120" s="1602">
        <v>1138</v>
      </c>
      <c r="Q120" s="1603">
        <v>7.5</v>
      </c>
      <c r="R120" s="1602">
        <v>1118</v>
      </c>
      <c r="S120" s="1603">
        <v>7.4</v>
      </c>
      <c r="T120" s="1602">
        <v>1138</v>
      </c>
      <c r="U120" s="1603">
        <v>7.5</v>
      </c>
      <c r="V120" s="1602">
        <v>1118</v>
      </c>
      <c r="W120" s="1603">
        <v>7.4</v>
      </c>
      <c r="X120" s="1486" t="s">
        <v>577</v>
      </c>
      <c r="Y120" s="1486" t="s">
        <v>577</v>
      </c>
      <c r="Z120" s="1486" t="s">
        <v>772</v>
      </c>
      <c r="AA120" s="1486" t="s">
        <v>772</v>
      </c>
      <c r="AB120" s="1604" t="s">
        <v>580</v>
      </c>
      <c r="AC120" s="1605"/>
      <c r="AD120" s="1605"/>
      <c r="AE120" s="1606"/>
      <c r="AF120" s="1607"/>
      <c r="AG120" s="1516"/>
      <c r="AH120" s="1516"/>
      <c r="AI120" s="1516"/>
      <c r="AJ120" s="1516"/>
      <c r="AK120" s="1516"/>
      <c r="AL120" s="1515"/>
      <c r="AM120" s="1515"/>
      <c r="AN120" s="1515"/>
      <c r="AO120" s="1515"/>
      <c r="AP120" s="1515"/>
      <c r="AQ120" s="1515"/>
      <c r="AR120" s="1515"/>
    </row>
    <row r="121" s="548" customFormat="1" ht="39" customHeight="1" spans="1:44">
      <c r="A121" s="1600"/>
      <c r="B121" s="877"/>
      <c r="C121" s="1610" t="s">
        <v>657</v>
      </c>
      <c r="D121" s="1602">
        <v>1115</v>
      </c>
      <c r="E121" s="1603">
        <v>7.3</v>
      </c>
      <c r="F121" s="1602">
        <v>1095</v>
      </c>
      <c r="G121" s="1603">
        <v>7.2</v>
      </c>
      <c r="H121" s="1602">
        <v>1215</v>
      </c>
      <c r="I121" s="1603">
        <v>7.8</v>
      </c>
      <c r="J121" s="1602">
        <v>1195</v>
      </c>
      <c r="K121" s="1603">
        <v>7.7</v>
      </c>
      <c r="L121" s="1602">
        <v>1157</v>
      </c>
      <c r="M121" s="1603">
        <v>7.6</v>
      </c>
      <c r="N121" s="1602">
        <v>1137</v>
      </c>
      <c r="O121" s="1603">
        <v>7.5</v>
      </c>
      <c r="P121" s="1602">
        <v>1257</v>
      </c>
      <c r="Q121" s="1603">
        <v>8.1</v>
      </c>
      <c r="R121" s="1602">
        <v>1237</v>
      </c>
      <c r="S121" s="1603">
        <v>8</v>
      </c>
      <c r="T121" s="1602">
        <v>1257</v>
      </c>
      <c r="U121" s="1603">
        <v>8.1</v>
      </c>
      <c r="V121" s="1602">
        <v>1237</v>
      </c>
      <c r="W121" s="1603">
        <v>8</v>
      </c>
      <c r="X121" s="1486" t="s">
        <v>577</v>
      </c>
      <c r="Y121" s="1486" t="s">
        <v>577</v>
      </c>
      <c r="Z121" s="1486" t="s">
        <v>772</v>
      </c>
      <c r="AA121" s="1486" t="s">
        <v>772</v>
      </c>
      <c r="AB121" s="1604" t="s">
        <v>580</v>
      </c>
      <c r="AC121" s="1605"/>
      <c r="AD121" s="1605"/>
      <c r="AE121" s="1606"/>
      <c r="AF121" s="1607"/>
      <c r="AG121" s="1516"/>
      <c r="AH121" s="1516"/>
      <c r="AI121" s="1516"/>
      <c r="AJ121" s="1516"/>
      <c r="AK121" s="1516"/>
      <c r="AL121" s="1515"/>
      <c r="AM121" s="1515"/>
      <c r="AN121" s="1515"/>
      <c r="AO121" s="1515"/>
      <c r="AP121" s="1515"/>
      <c r="AQ121" s="1515"/>
      <c r="AR121" s="1515"/>
    </row>
    <row r="122" s="548" customFormat="1" ht="39" customHeight="1" spans="1:44">
      <c r="A122" s="1600"/>
      <c r="B122" s="877"/>
      <c r="C122" s="1610" t="s">
        <v>593</v>
      </c>
      <c r="D122" s="1602">
        <v>1030</v>
      </c>
      <c r="E122" s="1603">
        <v>7</v>
      </c>
      <c r="F122" s="1602">
        <v>1010</v>
      </c>
      <c r="G122" s="1603">
        <v>6.9</v>
      </c>
      <c r="H122" s="1602">
        <v>1130</v>
      </c>
      <c r="I122" s="1603">
        <v>7.5</v>
      </c>
      <c r="J122" s="1602">
        <v>1110</v>
      </c>
      <c r="K122" s="1603">
        <v>7.4</v>
      </c>
      <c r="L122" s="1602">
        <v>1072</v>
      </c>
      <c r="M122" s="1603">
        <v>7.2</v>
      </c>
      <c r="N122" s="1602">
        <v>1052</v>
      </c>
      <c r="O122" s="1603">
        <v>7.1</v>
      </c>
      <c r="P122" s="1602">
        <v>1172</v>
      </c>
      <c r="Q122" s="1603">
        <v>7.7</v>
      </c>
      <c r="R122" s="1602">
        <v>1152</v>
      </c>
      <c r="S122" s="1603">
        <v>7.6</v>
      </c>
      <c r="T122" s="1602">
        <v>1172</v>
      </c>
      <c r="U122" s="1603">
        <v>7.7</v>
      </c>
      <c r="V122" s="1602">
        <v>1152</v>
      </c>
      <c r="W122" s="1603">
        <v>7.6</v>
      </c>
      <c r="X122" s="1486" t="s">
        <v>577</v>
      </c>
      <c r="Y122" s="1486" t="s">
        <v>577</v>
      </c>
      <c r="Z122" s="1486" t="s">
        <v>772</v>
      </c>
      <c r="AA122" s="1486" t="s">
        <v>772</v>
      </c>
      <c r="AB122" s="1604" t="s">
        <v>580</v>
      </c>
      <c r="AC122" s="1605"/>
      <c r="AD122" s="1605"/>
      <c r="AE122" s="1606"/>
      <c r="AF122" s="1607"/>
      <c r="AG122" s="1516"/>
      <c r="AH122" s="1516"/>
      <c r="AI122" s="1516"/>
      <c r="AJ122" s="1516"/>
      <c r="AK122" s="1516"/>
      <c r="AL122" s="1515"/>
      <c r="AM122" s="1515"/>
      <c r="AN122" s="1515"/>
      <c r="AO122" s="1515"/>
      <c r="AP122" s="1515"/>
      <c r="AQ122" s="1515"/>
      <c r="AR122" s="1515"/>
    </row>
    <row r="123" s="548" customFormat="1" ht="39" customHeight="1" spans="1:44">
      <c r="A123" s="1600"/>
      <c r="B123" s="877"/>
      <c r="C123" s="1609" t="s">
        <v>659</v>
      </c>
      <c r="D123" s="1602">
        <v>1081</v>
      </c>
      <c r="E123" s="1603">
        <v>7.2</v>
      </c>
      <c r="F123" s="1602">
        <v>1061</v>
      </c>
      <c r="G123" s="1603">
        <v>7.1</v>
      </c>
      <c r="H123" s="1602">
        <v>1181</v>
      </c>
      <c r="I123" s="1603">
        <v>7.7</v>
      </c>
      <c r="J123" s="1602">
        <v>1161</v>
      </c>
      <c r="K123" s="1603">
        <v>7.6</v>
      </c>
      <c r="L123" s="1602">
        <v>1123</v>
      </c>
      <c r="M123" s="1603">
        <v>7.4</v>
      </c>
      <c r="N123" s="1602">
        <v>1103</v>
      </c>
      <c r="O123" s="1603">
        <v>7.3</v>
      </c>
      <c r="P123" s="1602">
        <v>1223</v>
      </c>
      <c r="Q123" s="1603">
        <v>7.9</v>
      </c>
      <c r="R123" s="1602">
        <v>1203</v>
      </c>
      <c r="S123" s="1603">
        <v>7.8</v>
      </c>
      <c r="T123" s="1602">
        <v>1223</v>
      </c>
      <c r="U123" s="1603">
        <v>7.9</v>
      </c>
      <c r="V123" s="1602">
        <v>1203</v>
      </c>
      <c r="W123" s="1603">
        <v>7.8</v>
      </c>
      <c r="X123" s="1486" t="s">
        <v>846</v>
      </c>
      <c r="Y123" s="1486" t="s">
        <v>846</v>
      </c>
      <c r="Z123" s="1486" t="s">
        <v>867</v>
      </c>
      <c r="AA123" s="1486" t="s">
        <v>867</v>
      </c>
      <c r="AB123" s="1604" t="s">
        <v>555</v>
      </c>
      <c r="AC123" s="1605"/>
      <c r="AD123" s="1605"/>
      <c r="AE123" s="1606"/>
      <c r="AF123" s="1607"/>
      <c r="AG123" s="1516"/>
      <c r="AH123" s="1516"/>
      <c r="AI123" s="1516"/>
      <c r="AJ123" s="1516"/>
      <c r="AK123" s="1516"/>
      <c r="AL123" s="1515"/>
      <c r="AM123" s="1515"/>
      <c r="AN123" s="1515"/>
      <c r="AO123" s="1515"/>
      <c r="AP123" s="1515"/>
      <c r="AQ123" s="1515"/>
      <c r="AR123" s="1515"/>
    </row>
    <row r="124" s="548" customFormat="1" ht="39" customHeight="1" spans="1:44">
      <c r="A124" s="1611"/>
      <c r="B124" s="1612"/>
      <c r="C124" s="1613" t="s">
        <v>586</v>
      </c>
      <c r="D124" s="1602">
        <v>1115</v>
      </c>
      <c r="E124" s="1603">
        <v>7.3</v>
      </c>
      <c r="F124" s="1602">
        <v>1095</v>
      </c>
      <c r="G124" s="1603">
        <v>7.2</v>
      </c>
      <c r="H124" s="1602">
        <v>1215</v>
      </c>
      <c r="I124" s="1603">
        <v>7.8</v>
      </c>
      <c r="J124" s="1602">
        <v>1195</v>
      </c>
      <c r="K124" s="1603">
        <v>7.7</v>
      </c>
      <c r="L124" s="1602">
        <v>1157</v>
      </c>
      <c r="M124" s="1603">
        <v>7.6</v>
      </c>
      <c r="N124" s="1602">
        <v>1137</v>
      </c>
      <c r="O124" s="1603">
        <v>7.5</v>
      </c>
      <c r="P124" s="1602">
        <v>1257</v>
      </c>
      <c r="Q124" s="1603">
        <v>8.1</v>
      </c>
      <c r="R124" s="1602">
        <v>1237</v>
      </c>
      <c r="S124" s="1603">
        <v>8</v>
      </c>
      <c r="T124" s="1602">
        <v>1257</v>
      </c>
      <c r="U124" s="1603">
        <v>8.1</v>
      </c>
      <c r="V124" s="1602">
        <v>1237</v>
      </c>
      <c r="W124" s="1603">
        <v>8</v>
      </c>
      <c r="X124" s="1614" t="s">
        <v>579</v>
      </c>
      <c r="Y124" s="1614" t="s">
        <v>579</v>
      </c>
      <c r="Z124" s="1614" t="s">
        <v>868</v>
      </c>
      <c r="AA124" s="1614" t="s">
        <v>868</v>
      </c>
      <c r="AB124" s="1615" t="s">
        <v>535</v>
      </c>
      <c r="AC124" s="1605"/>
      <c r="AD124" s="1605"/>
      <c r="AE124" s="1606"/>
      <c r="AF124" s="1607"/>
      <c r="AG124" s="1516"/>
      <c r="AH124" s="1516"/>
      <c r="AI124" s="1516"/>
      <c r="AJ124" s="1516"/>
      <c r="AK124" s="1516"/>
      <c r="AL124" s="1515"/>
      <c r="AM124" s="1515"/>
      <c r="AN124" s="1515"/>
      <c r="AO124" s="1515"/>
      <c r="AP124" s="1515"/>
      <c r="AQ124" s="1515"/>
      <c r="AR124" s="1515"/>
    </row>
    <row r="125" s="548" customFormat="1" ht="88" customHeight="1" spans="1:44">
      <c r="A125" s="1569" t="s">
        <v>688</v>
      </c>
      <c r="B125" s="1570" t="s">
        <v>689</v>
      </c>
      <c r="C125" s="1570"/>
      <c r="D125" s="1570"/>
      <c r="E125" s="1570"/>
      <c r="F125" s="1570"/>
      <c r="G125" s="1570"/>
      <c r="H125" s="1570"/>
      <c r="I125" s="1570"/>
      <c r="J125" s="1570"/>
      <c r="K125" s="1570"/>
      <c r="L125" s="1570"/>
      <c r="M125" s="1570"/>
      <c r="N125" s="1570"/>
      <c r="O125" s="1570"/>
      <c r="P125" s="1570"/>
      <c r="Q125" s="1570"/>
      <c r="R125" s="1570"/>
      <c r="S125" s="1570"/>
      <c r="T125" s="1570"/>
      <c r="U125" s="1570"/>
      <c r="V125" s="1570"/>
      <c r="W125" s="1570"/>
      <c r="X125" s="1570"/>
      <c r="Y125" s="1570"/>
      <c r="Z125" s="1570"/>
      <c r="AA125" s="1570"/>
      <c r="AB125" s="1571"/>
    </row>
    <row r="126" s="548" customFormat="1" ht="409" customHeight="1" spans="1:44">
      <c r="A126" s="1572"/>
      <c r="B126" s="1573"/>
      <c r="C126" s="1573"/>
      <c r="D126" s="1573"/>
      <c r="E126" s="1573"/>
      <c r="F126" s="1573"/>
      <c r="G126" s="1573"/>
      <c r="H126" s="1573"/>
      <c r="I126" s="1573"/>
      <c r="J126" s="1573"/>
      <c r="K126" s="1573"/>
      <c r="L126" s="1573"/>
      <c r="M126" s="1573"/>
      <c r="N126" s="1573"/>
      <c r="O126" s="1573"/>
      <c r="P126" s="1573"/>
      <c r="Q126" s="1573"/>
      <c r="R126" s="1573"/>
      <c r="S126" s="1573"/>
      <c r="T126" s="1573"/>
      <c r="U126" s="1573"/>
      <c r="V126" s="1573"/>
      <c r="W126" s="1573"/>
      <c r="X126" s="1573"/>
      <c r="Y126" s="1573"/>
      <c r="Z126" s="1573"/>
      <c r="AA126" s="1573"/>
      <c r="AB126" s="1574"/>
    </row>
    <row r="127" s="548" customFormat="1" ht="58" customHeight="1" spans="1:44">
      <c r="A127" s="1572" t="s">
        <v>690</v>
      </c>
      <c r="B127" s="1573" t="s">
        <v>691</v>
      </c>
      <c r="C127" s="1573"/>
      <c r="D127" s="1573"/>
      <c r="E127" s="1573"/>
      <c r="F127" s="1573"/>
      <c r="G127" s="1573"/>
      <c r="H127" s="1573"/>
      <c r="I127" s="1573"/>
      <c r="J127" s="1573"/>
      <c r="K127" s="1573"/>
      <c r="L127" s="1573"/>
      <c r="M127" s="1573"/>
      <c r="N127" s="1573"/>
      <c r="O127" s="1573"/>
      <c r="P127" s="1573"/>
      <c r="Q127" s="1573"/>
      <c r="R127" s="1573"/>
      <c r="S127" s="1573"/>
      <c r="T127" s="1573"/>
      <c r="U127" s="1573"/>
      <c r="V127" s="1573"/>
      <c r="W127" s="1573"/>
      <c r="X127" s="1573"/>
      <c r="Y127" s="1573"/>
      <c r="Z127" s="1573"/>
      <c r="AA127" s="1573"/>
      <c r="AB127" s="1574"/>
    </row>
    <row r="128" s="548" customFormat="1" ht="409" customHeight="1" spans="1:44">
      <c r="A128" s="1575" t="s">
        <v>692</v>
      </c>
      <c r="B128" s="1576" t="s">
        <v>693</v>
      </c>
      <c r="C128" s="1576"/>
      <c r="D128" s="1576"/>
      <c r="E128" s="1576"/>
      <c r="F128" s="1576"/>
      <c r="G128" s="1576"/>
      <c r="H128" s="1576"/>
      <c r="I128" s="1576"/>
      <c r="J128" s="1576"/>
      <c r="K128" s="1576"/>
      <c r="L128" s="1576"/>
      <c r="M128" s="1576"/>
      <c r="N128" s="1576"/>
      <c r="O128" s="1576"/>
      <c r="P128" s="1576"/>
      <c r="Q128" s="1576"/>
      <c r="R128" s="1576"/>
      <c r="S128" s="1576"/>
      <c r="T128" s="1576"/>
      <c r="U128" s="1576"/>
      <c r="V128" s="1576"/>
      <c r="W128" s="1576"/>
      <c r="X128" s="1576"/>
      <c r="Y128" s="1576"/>
      <c r="Z128" s="1576"/>
      <c r="AA128" s="1576"/>
      <c r="AB128" s="1577"/>
    </row>
  </sheetData>
  <mergeCells count="21">
    <mergeCell ref="A2:AB2"/>
    <mergeCell ref="A3:AB3"/>
    <mergeCell ref="D4:G4"/>
    <mergeCell ref="H4:K4"/>
    <mergeCell ref="L4:O4"/>
    <mergeCell ref="P4:S4"/>
    <mergeCell ref="T4:W4"/>
    <mergeCell ref="X4:AA4"/>
    <mergeCell ref="B125:AB125"/>
    <mergeCell ref="B126:AB126"/>
    <mergeCell ref="B127:AB127"/>
    <mergeCell ref="B128:AB128"/>
    <mergeCell ref="A4:A5"/>
    <mergeCell ref="A6:A107"/>
    <mergeCell ref="A108:A124"/>
    <mergeCell ref="A125:A126"/>
    <mergeCell ref="B4:B5"/>
    <mergeCell ref="B6:B107"/>
    <mergeCell ref="B108:B124"/>
    <mergeCell ref="C4:C5"/>
    <mergeCell ref="AB4:AB5"/>
  </mergeCells>
  <conditionalFormatting sqref="C48">
    <cfRule type="duplicateValues" dxfId="0" priority="1"/>
  </conditionalFormatting>
  <conditionalFormatting sqref="C107">
    <cfRule type="duplicateValues" dxfId="0" priority="12"/>
  </conditionalFormatting>
  <conditionalFormatting sqref="C22:C29">
    <cfRule type="duplicateValues" dxfId="0" priority="2"/>
  </conditionalFormatting>
  <conditionalFormatting sqref="C6:C21 C30:C47 C49:C106">
    <cfRule type="duplicateValues" dxfId="0" priority="13"/>
  </conditionalFormatting>
  <pageMargins left="0.75" right="0.75" top="1" bottom="1" header="0.5" footer="0.5"/>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09"/>
  <sheetViews>
    <sheetView showGridLines="0" zoomScale="40" zoomScaleNormal="4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17" style="548" customWidth="1"/>
    <col min="2" max="2" width="41.8796296296296" style="548" customWidth="1"/>
    <col min="3" max="3" width="53.1296296296296" style="555" customWidth="1"/>
    <col min="4" max="4" width="30.6203703703704" style="548" customWidth="1"/>
    <col min="5" max="5" width="28.5092592592593" style="831" customWidth="1"/>
    <col min="6" max="6" width="28.5092592592593" style="548" customWidth="1"/>
    <col min="7" max="7" width="28.5092592592593" style="831" customWidth="1"/>
    <col min="8" max="8" width="30.9351851851852" style="548" customWidth="1"/>
    <col min="9" max="9" width="28.5092592592593" style="831" customWidth="1"/>
    <col min="10" max="10" width="28.5092592592593" style="548" customWidth="1"/>
    <col min="11" max="11" width="28.5092592592593" style="831" customWidth="1"/>
    <col min="12" max="12" width="31.5555555555556" style="548" customWidth="1"/>
    <col min="13" max="13" width="28.5092592592593" style="831" customWidth="1"/>
    <col min="14" max="14" width="28.5092592592593" style="548" customWidth="1"/>
    <col min="15" max="15" width="28.5092592592593" style="831" customWidth="1"/>
    <col min="16" max="16" width="32.1851851851852" style="548" customWidth="1"/>
    <col min="17" max="17" width="28.5092592592593" style="831" customWidth="1"/>
    <col min="18" max="18" width="28.5092592592593" style="548" customWidth="1"/>
    <col min="19" max="19" width="28.5092592592593" style="831" customWidth="1"/>
    <col min="20" max="20" width="33.7592592592593" style="548" customWidth="1"/>
    <col min="21" max="21" width="28.5092592592593" style="831" customWidth="1"/>
    <col min="22" max="22" width="28.5092592592593" style="548" customWidth="1"/>
    <col min="23" max="23" width="28.5092592592593" style="831" customWidth="1"/>
    <col min="24" max="24" width="72.5092592592593" style="548" customWidth="1"/>
    <col min="25" max="25" width="33.75" style="548" customWidth="1"/>
    <col min="26" max="26" width="65.3055555555556" style="548" customWidth="1"/>
    <col min="27" max="27" width="37.4907407407407" style="548" customWidth="1"/>
    <col min="28" max="28" width="31.5092592592593" style="548" customWidth="1"/>
    <col min="29" max="29" width="26.2592592592593" style="548" customWidth="1"/>
    <col min="30" max="31" width="21.8796296296296" style="548" customWidth="1"/>
    <col min="32" max="16379" width="9" style="548" customWidth="1"/>
    <col min="16380" max="16384" width="9" style="548"/>
  </cols>
  <sheetData>
    <row r="1" s="548" customFormat="1" spans="1:31">
      <c r="C1" s="555"/>
      <c r="E1" s="831"/>
      <c r="G1" s="831"/>
      <c r="I1" s="831"/>
      <c r="K1" s="831"/>
      <c r="M1" s="831"/>
      <c r="O1" s="831"/>
      <c r="Q1" s="831"/>
      <c r="S1" s="831"/>
      <c r="U1" s="831"/>
      <c r="W1" s="831"/>
    </row>
    <row r="2" s="548" customFormat="1" ht="63" customHeight="1" spans="1:31">
      <c r="A2" s="1385" t="s">
        <v>1</v>
      </c>
      <c r="B2" s="1385"/>
      <c r="C2" s="1385"/>
      <c r="D2" s="1385"/>
      <c r="E2" s="1385"/>
      <c r="F2" s="1385"/>
      <c r="G2" s="1385"/>
      <c r="H2" s="1385"/>
      <c r="I2" s="1385"/>
      <c r="J2" s="1385"/>
      <c r="K2" s="1385"/>
      <c r="L2" s="1385"/>
      <c r="M2" s="1385"/>
      <c r="N2" s="1385"/>
      <c r="O2" s="1385"/>
      <c r="P2" s="1385"/>
      <c r="Q2" s="1385"/>
      <c r="R2" s="1385"/>
      <c r="S2" s="1385"/>
      <c r="T2" s="1385"/>
      <c r="U2" s="1385"/>
      <c r="V2" s="1385"/>
      <c r="W2" s="1385"/>
      <c r="X2" s="1385"/>
      <c r="Y2" s="1385"/>
      <c r="Z2" s="1385"/>
      <c r="AA2" s="1385"/>
      <c r="AB2" s="1385"/>
    </row>
    <row r="3" s="555" customFormat="1" ht="58" customHeight="1" spans="1:31">
      <c r="A3" s="1548" t="s">
        <v>411</v>
      </c>
      <c r="B3" s="1549"/>
      <c r="C3" s="1549"/>
      <c r="D3" s="1549"/>
      <c r="E3" s="1549"/>
      <c r="F3" s="1549"/>
      <c r="G3" s="1549"/>
      <c r="H3" s="1549"/>
      <c r="I3" s="1549"/>
      <c r="J3" s="1549"/>
      <c r="K3" s="1549"/>
      <c r="L3" s="1549"/>
      <c r="M3" s="1549"/>
      <c r="N3" s="1549"/>
      <c r="O3" s="1549"/>
      <c r="P3" s="1549"/>
      <c r="Q3" s="1549"/>
      <c r="R3" s="1549"/>
      <c r="S3" s="1549"/>
      <c r="T3" s="1549"/>
      <c r="U3" s="1549"/>
      <c r="V3" s="1549"/>
      <c r="W3" s="1549"/>
      <c r="X3" s="1549"/>
      <c r="Y3" s="1549"/>
      <c r="Z3" s="1549"/>
      <c r="AA3" s="1549"/>
      <c r="AB3" s="1550"/>
      <c r="AC3" s="548"/>
      <c r="AD3" s="548"/>
      <c r="AE3" s="548"/>
    </row>
    <row r="4" s="548" customFormat="1" ht="64" customHeight="1" spans="1:31">
      <c r="A4" s="1551" t="s">
        <v>480</v>
      </c>
      <c r="B4" s="1459" t="s">
        <v>107</v>
      </c>
      <c r="C4" s="1366" t="s">
        <v>481</v>
      </c>
      <c r="D4" s="1366" t="s">
        <v>632</v>
      </c>
      <c r="E4" s="1552"/>
      <c r="F4" s="1552"/>
      <c r="G4" s="1552"/>
      <c r="H4" s="1366" t="s">
        <v>694</v>
      </c>
      <c r="I4" s="1552"/>
      <c r="J4" s="1552"/>
      <c r="K4" s="1552"/>
      <c r="L4" s="1366" t="s">
        <v>631</v>
      </c>
      <c r="M4" s="1552"/>
      <c r="N4" s="1552"/>
      <c r="O4" s="1552"/>
      <c r="P4" s="1366" t="s">
        <v>487</v>
      </c>
      <c r="Q4" s="1552"/>
      <c r="R4" s="1552"/>
      <c r="S4" s="1552"/>
      <c r="T4" s="1366" t="s">
        <v>488</v>
      </c>
      <c r="U4" s="1552"/>
      <c r="V4" s="1552"/>
      <c r="W4" s="1552"/>
      <c r="X4" s="1366" t="s">
        <v>489</v>
      </c>
      <c r="Y4" s="1552"/>
      <c r="Z4" s="1552"/>
      <c r="AA4" s="1552"/>
      <c r="AB4" s="1553" t="s">
        <v>490</v>
      </c>
      <c r="AC4" s="1463"/>
      <c r="AD4" s="555"/>
      <c r="AE4" s="555"/>
    </row>
    <row r="5" s="548" customFormat="1" ht="50" customHeight="1" spans="1:31">
      <c r="A5" s="1554"/>
      <c r="B5" s="660"/>
      <c r="C5" s="660"/>
      <c r="D5" s="1394" t="s">
        <v>649</v>
      </c>
      <c r="E5" s="1395" t="s">
        <v>636</v>
      </c>
      <c r="F5" s="1394" t="s">
        <v>494</v>
      </c>
      <c r="G5" s="1395" t="s">
        <v>650</v>
      </c>
      <c r="H5" s="1394" t="s">
        <v>649</v>
      </c>
      <c r="I5" s="1395" t="s">
        <v>636</v>
      </c>
      <c r="J5" s="1394" t="s">
        <v>494</v>
      </c>
      <c r="K5" s="1395" t="s">
        <v>650</v>
      </c>
      <c r="L5" s="1394" t="s">
        <v>649</v>
      </c>
      <c r="M5" s="1395" t="s">
        <v>636</v>
      </c>
      <c r="N5" s="1394" t="s">
        <v>494</v>
      </c>
      <c r="O5" s="1395" t="s">
        <v>650</v>
      </c>
      <c r="P5" s="1394" t="s">
        <v>649</v>
      </c>
      <c r="Q5" s="1395" t="s">
        <v>636</v>
      </c>
      <c r="R5" s="1394" t="s">
        <v>494</v>
      </c>
      <c r="S5" s="1395" t="s">
        <v>650</v>
      </c>
      <c r="T5" s="1394" t="s">
        <v>649</v>
      </c>
      <c r="U5" s="1395" t="s">
        <v>636</v>
      </c>
      <c r="V5" s="1394" t="s">
        <v>494</v>
      </c>
      <c r="W5" s="1395" t="s">
        <v>650</v>
      </c>
      <c r="X5" s="1394" t="s">
        <v>296</v>
      </c>
      <c r="Y5" s="1394" t="s">
        <v>297</v>
      </c>
      <c r="Z5" s="1394" t="s">
        <v>298</v>
      </c>
      <c r="AA5" s="1394" t="s">
        <v>299</v>
      </c>
      <c r="AB5" s="1555"/>
      <c r="AD5" s="1343"/>
      <c r="AE5" s="1343"/>
    </row>
    <row r="6" s="548" customFormat="1" ht="39" customHeight="1" spans="1:31">
      <c r="A6" s="1556" t="s">
        <v>354</v>
      </c>
      <c r="B6" s="1556" t="s">
        <v>411</v>
      </c>
      <c r="C6" s="1557" t="s">
        <v>501</v>
      </c>
      <c r="D6" s="1558">
        <v>1045</v>
      </c>
      <c r="E6" s="1559">
        <v>7.7</v>
      </c>
      <c r="F6" s="1558">
        <v>1025</v>
      </c>
      <c r="G6" s="1559">
        <v>7.6</v>
      </c>
      <c r="H6" s="1558">
        <v>1133</v>
      </c>
      <c r="I6" s="1559">
        <v>8.2</v>
      </c>
      <c r="J6" s="1558">
        <v>1113</v>
      </c>
      <c r="K6" s="1559">
        <v>8.1</v>
      </c>
      <c r="L6" s="1558">
        <v>1068</v>
      </c>
      <c r="M6" s="1559">
        <v>7.8</v>
      </c>
      <c r="N6" s="1558">
        <v>1048</v>
      </c>
      <c r="O6" s="1559">
        <v>7.7</v>
      </c>
      <c r="P6" s="1558">
        <v>1149</v>
      </c>
      <c r="Q6" s="1559">
        <v>8.3</v>
      </c>
      <c r="R6" s="1558">
        <v>1129</v>
      </c>
      <c r="S6" s="1559">
        <v>8.2</v>
      </c>
      <c r="T6" s="1558">
        <v>1168</v>
      </c>
      <c r="U6" s="1559">
        <v>8.3</v>
      </c>
      <c r="V6" s="1558">
        <v>1148</v>
      </c>
      <c r="W6" s="1559">
        <v>8.2</v>
      </c>
      <c r="X6" s="1560" t="s">
        <v>869</v>
      </c>
      <c r="Y6" s="1560" t="s">
        <v>869</v>
      </c>
      <c r="Z6" s="1560" t="s">
        <v>870</v>
      </c>
      <c r="AA6" s="1560" t="s">
        <v>870</v>
      </c>
      <c r="AB6" s="1561" t="s">
        <v>589</v>
      </c>
      <c r="AD6" s="1343"/>
      <c r="AE6" s="1343"/>
    </row>
    <row r="7" s="548" customFormat="1" ht="39" customHeight="1" spans="1:31">
      <c r="A7" s="512"/>
      <c r="B7" s="512"/>
      <c r="C7" s="1557" t="s">
        <v>497</v>
      </c>
      <c r="D7" s="1558">
        <v>1045</v>
      </c>
      <c r="E7" s="1559">
        <v>7.7</v>
      </c>
      <c r="F7" s="1558">
        <v>1025</v>
      </c>
      <c r="G7" s="1559">
        <v>7.6</v>
      </c>
      <c r="H7" s="1558">
        <v>1133</v>
      </c>
      <c r="I7" s="1559">
        <v>8.2</v>
      </c>
      <c r="J7" s="1558">
        <v>1113</v>
      </c>
      <c r="K7" s="1559">
        <v>8.1</v>
      </c>
      <c r="L7" s="1558">
        <v>1068</v>
      </c>
      <c r="M7" s="1559">
        <v>7.8</v>
      </c>
      <c r="N7" s="1558">
        <v>1048</v>
      </c>
      <c r="O7" s="1559">
        <v>7.7</v>
      </c>
      <c r="P7" s="1558">
        <v>1149</v>
      </c>
      <c r="Q7" s="1559">
        <v>8.3</v>
      </c>
      <c r="R7" s="1558">
        <v>1129</v>
      </c>
      <c r="S7" s="1559">
        <v>8.2</v>
      </c>
      <c r="T7" s="1558">
        <v>1168</v>
      </c>
      <c r="U7" s="1559">
        <v>8.3</v>
      </c>
      <c r="V7" s="1558">
        <v>1148</v>
      </c>
      <c r="W7" s="1559">
        <v>8.2</v>
      </c>
      <c r="X7" s="1560" t="s">
        <v>869</v>
      </c>
      <c r="Y7" s="1560" t="s">
        <v>869</v>
      </c>
      <c r="Z7" s="1560" t="s">
        <v>870</v>
      </c>
      <c r="AA7" s="1560" t="s">
        <v>870</v>
      </c>
      <c r="AB7" s="1561" t="s">
        <v>589</v>
      </c>
      <c r="AD7" s="1343"/>
      <c r="AE7" s="1343"/>
    </row>
    <row r="8" s="548" customFormat="1" ht="39" customHeight="1" spans="1:31">
      <c r="A8" s="512"/>
      <c r="B8" s="512"/>
      <c r="C8" s="1557" t="s">
        <v>506</v>
      </c>
      <c r="D8" s="1558">
        <v>1045</v>
      </c>
      <c r="E8" s="1559">
        <v>7.7</v>
      </c>
      <c r="F8" s="1558">
        <v>1025</v>
      </c>
      <c r="G8" s="1559">
        <v>7.6</v>
      </c>
      <c r="H8" s="1558">
        <v>1133</v>
      </c>
      <c r="I8" s="1559">
        <v>8.2</v>
      </c>
      <c r="J8" s="1558">
        <v>1113</v>
      </c>
      <c r="K8" s="1559">
        <v>8.1</v>
      </c>
      <c r="L8" s="1558">
        <v>1068</v>
      </c>
      <c r="M8" s="1559">
        <v>7.8</v>
      </c>
      <c r="N8" s="1558">
        <v>1048</v>
      </c>
      <c r="O8" s="1559">
        <v>7.7</v>
      </c>
      <c r="P8" s="1558">
        <v>1149</v>
      </c>
      <c r="Q8" s="1559">
        <v>8.3</v>
      </c>
      <c r="R8" s="1558">
        <v>1129</v>
      </c>
      <c r="S8" s="1559">
        <v>8.2</v>
      </c>
      <c r="T8" s="1558">
        <v>1168</v>
      </c>
      <c r="U8" s="1559">
        <v>8.3</v>
      </c>
      <c r="V8" s="1558">
        <v>1148</v>
      </c>
      <c r="W8" s="1559">
        <v>8.2</v>
      </c>
      <c r="X8" s="1560" t="s">
        <v>869</v>
      </c>
      <c r="Y8" s="1560" t="s">
        <v>869</v>
      </c>
      <c r="Z8" s="1560" t="s">
        <v>870</v>
      </c>
      <c r="AA8" s="1560" t="s">
        <v>870</v>
      </c>
      <c r="AB8" s="1561" t="s">
        <v>589</v>
      </c>
      <c r="AD8" s="1343"/>
      <c r="AE8" s="1343"/>
    </row>
    <row r="9" s="548" customFormat="1" ht="39" customHeight="1" spans="1:31">
      <c r="A9" s="512"/>
      <c r="B9" s="512"/>
      <c r="C9" s="1557" t="s">
        <v>505</v>
      </c>
      <c r="D9" s="1558">
        <v>1045</v>
      </c>
      <c r="E9" s="1559">
        <v>7.7</v>
      </c>
      <c r="F9" s="1558">
        <v>1025</v>
      </c>
      <c r="G9" s="1559">
        <v>7.6</v>
      </c>
      <c r="H9" s="1558">
        <v>1133</v>
      </c>
      <c r="I9" s="1559">
        <v>8.2</v>
      </c>
      <c r="J9" s="1558">
        <v>1113</v>
      </c>
      <c r="K9" s="1559">
        <v>8.1</v>
      </c>
      <c r="L9" s="1558">
        <v>1068</v>
      </c>
      <c r="M9" s="1559">
        <v>7.8</v>
      </c>
      <c r="N9" s="1558">
        <v>1048</v>
      </c>
      <c r="O9" s="1559">
        <v>7.7</v>
      </c>
      <c r="P9" s="1558">
        <v>1149</v>
      </c>
      <c r="Q9" s="1559">
        <v>8.3</v>
      </c>
      <c r="R9" s="1558">
        <v>1129</v>
      </c>
      <c r="S9" s="1559">
        <v>8.2</v>
      </c>
      <c r="T9" s="1558">
        <v>1168</v>
      </c>
      <c r="U9" s="1559">
        <v>8.3</v>
      </c>
      <c r="V9" s="1558">
        <v>1148</v>
      </c>
      <c r="W9" s="1559">
        <v>8.2</v>
      </c>
      <c r="X9" s="1560" t="s">
        <v>869</v>
      </c>
      <c r="Y9" s="1560" t="s">
        <v>869</v>
      </c>
      <c r="Z9" s="1560" t="s">
        <v>870</v>
      </c>
      <c r="AA9" s="1560" t="s">
        <v>870</v>
      </c>
      <c r="AB9" s="1561" t="s">
        <v>589</v>
      </c>
    </row>
    <row r="10" s="548" customFormat="1" ht="39" customHeight="1" spans="1:31">
      <c r="A10" s="512"/>
      <c r="B10" s="512"/>
      <c r="C10" s="1557" t="s">
        <v>502</v>
      </c>
      <c r="D10" s="1558">
        <v>1045</v>
      </c>
      <c r="E10" s="1559">
        <v>7.7</v>
      </c>
      <c r="F10" s="1558">
        <v>1025</v>
      </c>
      <c r="G10" s="1559">
        <v>7.6</v>
      </c>
      <c r="H10" s="1558">
        <v>1133</v>
      </c>
      <c r="I10" s="1559">
        <v>8.2</v>
      </c>
      <c r="J10" s="1558">
        <v>1113</v>
      </c>
      <c r="K10" s="1559">
        <v>8.1</v>
      </c>
      <c r="L10" s="1558">
        <v>1068</v>
      </c>
      <c r="M10" s="1559">
        <v>7.8</v>
      </c>
      <c r="N10" s="1558">
        <v>1048</v>
      </c>
      <c r="O10" s="1559">
        <v>7.7</v>
      </c>
      <c r="P10" s="1558">
        <v>1149</v>
      </c>
      <c r="Q10" s="1559">
        <v>8.3</v>
      </c>
      <c r="R10" s="1558">
        <v>1129</v>
      </c>
      <c r="S10" s="1559">
        <v>8.2</v>
      </c>
      <c r="T10" s="1558">
        <v>1168</v>
      </c>
      <c r="U10" s="1559">
        <v>8.3</v>
      </c>
      <c r="V10" s="1558">
        <v>1148</v>
      </c>
      <c r="W10" s="1559">
        <v>8.2</v>
      </c>
      <c r="X10" s="1560" t="s">
        <v>871</v>
      </c>
      <c r="Y10" s="1560" t="s">
        <v>871</v>
      </c>
      <c r="Z10" s="1560" t="s">
        <v>872</v>
      </c>
      <c r="AA10" s="1560" t="s">
        <v>872</v>
      </c>
      <c r="AB10" s="1561" t="s">
        <v>580</v>
      </c>
    </row>
    <row r="11" s="548" customFormat="1" ht="39" customHeight="1" spans="1:31">
      <c r="A11" s="512"/>
      <c r="B11" s="512"/>
      <c r="C11" s="1557" t="s">
        <v>503</v>
      </c>
      <c r="D11" s="1558">
        <v>1045</v>
      </c>
      <c r="E11" s="1559">
        <v>7.7</v>
      </c>
      <c r="F11" s="1558">
        <v>1025</v>
      </c>
      <c r="G11" s="1559">
        <v>7.6</v>
      </c>
      <c r="H11" s="1558">
        <v>1133</v>
      </c>
      <c r="I11" s="1559">
        <v>8.2</v>
      </c>
      <c r="J11" s="1558">
        <v>1113</v>
      </c>
      <c r="K11" s="1559">
        <v>8.1</v>
      </c>
      <c r="L11" s="1558">
        <v>1068</v>
      </c>
      <c r="M11" s="1559">
        <v>7.8</v>
      </c>
      <c r="N11" s="1558">
        <v>1048</v>
      </c>
      <c r="O11" s="1559">
        <v>7.7</v>
      </c>
      <c r="P11" s="1558">
        <v>1149</v>
      </c>
      <c r="Q11" s="1559">
        <v>8.3</v>
      </c>
      <c r="R11" s="1558">
        <v>1129</v>
      </c>
      <c r="S11" s="1559">
        <v>8.2</v>
      </c>
      <c r="T11" s="1558">
        <v>1168</v>
      </c>
      <c r="U11" s="1559">
        <v>8.3</v>
      </c>
      <c r="V11" s="1558">
        <v>1148</v>
      </c>
      <c r="W11" s="1559">
        <v>8.2</v>
      </c>
      <c r="X11" s="1560" t="s">
        <v>871</v>
      </c>
      <c r="Y11" s="1560" t="s">
        <v>871</v>
      </c>
      <c r="Z11" s="1560" t="s">
        <v>872</v>
      </c>
      <c r="AA11" s="1560" t="s">
        <v>872</v>
      </c>
      <c r="AB11" s="1561" t="s">
        <v>580</v>
      </c>
    </row>
    <row r="12" s="548" customFormat="1" ht="39" customHeight="1" spans="1:31">
      <c r="A12" s="512"/>
      <c r="B12" s="512"/>
      <c r="C12" s="1557" t="s">
        <v>504</v>
      </c>
      <c r="D12" s="1558">
        <v>1045</v>
      </c>
      <c r="E12" s="1559">
        <v>7.7</v>
      </c>
      <c r="F12" s="1558">
        <v>1025</v>
      </c>
      <c r="G12" s="1559">
        <v>7.6</v>
      </c>
      <c r="H12" s="1558">
        <v>1133</v>
      </c>
      <c r="I12" s="1559">
        <v>8.2</v>
      </c>
      <c r="J12" s="1558">
        <v>1113</v>
      </c>
      <c r="K12" s="1559">
        <v>8.1</v>
      </c>
      <c r="L12" s="1558">
        <v>1068</v>
      </c>
      <c r="M12" s="1559">
        <v>7.8</v>
      </c>
      <c r="N12" s="1558">
        <v>1048</v>
      </c>
      <c r="O12" s="1559">
        <v>7.7</v>
      </c>
      <c r="P12" s="1558">
        <v>1149</v>
      </c>
      <c r="Q12" s="1559">
        <v>8.3</v>
      </c>
      <c r="R12" s="1558">
        <v>1129</v>
      </c>
      <c r="S12" s="1559">
        <v>8.2</v>
      </c>
      <c r="T12" s="1558">
        <v>1168</v>
      </c>
      <c r="U12" s="1559">
        <v>8.3</v>
      </c>
      <c r="V12" s="1558">
        <v>1148</v>
      </c>
      <c r="W12" s="1559">
        <v>8.2</v>
      </c>
      <c r="X12" s="1560" t="s">
        <v>871</v>
      </c>
      <c r="Y12" s="1560" t="s">
        <v>871</v>
      </c>
      <c r="Z12" s="1560" t="s">
        <v>872</v>
      </c>
      <c r="AA12" s="1560" t="s">
        <v>872</v>
      </c>
      <c r="AB12" s="1561" t="s">
        <v>580</v>
      </c>
    </row>
    <row r="13" s="548" customFormat="1" ht="39" customHeight="1" spans="1:31">
      <c r="A13" s="512"/>
      <c r="B13" s="512"/>
      <c r="C13" s="1557" t="s">
        <v>512</v>
      </c>
      <c r="D13" s="1558">
        <v>1154</v>
      </c>
      <c r="E13" s="1559">
        <v>8.2</v>
      </c>
      <c r="F13" s="1558">
        <v>1134</v>
      </c>
      <c r="G13" s="1559">
        <v>8.1</v>
      </c>
      <c r="H13" s="1558">
        <v>1242</v>
      </c>
      <c r="I13" s="1559">
        <v>8.7</v>
      </c>
      <c r="J13" s="1558">
        <v>1222</v>
      </c>
      <c r="K13" s="1559">
        <v>8.6</v>
      </c>
      <c r="L13" s="1558">
        <v>1177</v>
      </c>
      <c r="M13" s="1559">
        <v>8.3</v>
      </c>
      <c r="N13" s="1558">
        <v>1157</v>
      </c>
      <c r="O13" s="1559">
        <v>8.2</v>
      </c>
      <c r="P13" s="1558">
        <v>1258</v>
      </c>
      <c r="Q13" s="1559">
        <v>8.8</v>
      </c>
      <c r="R13" s="1558">
        <v>1238</v>
      </c>
      <c r="S13" s="1559">
        <v>8.7</v>
      </c>
      <c r="T13" s="1558">
        <v>1277</v>
      </c>
      <c r="U13" s="1559">
        <v>8.8</v>
      </c>
      <c r="V13" s="1558">
        <v>1257</v>
      </c>
      <c r="W13" s="1559">
        <v>8.7</v>
      </c>
      <c r="X13" s="1560" t="s">
        <v>869</v>
      </c>
      <c r="Y13" s="1560" t="s">
        <v>869</v>
      </c>
      <c r="Z13" s="1560" t="s">
        <v>870</v>
      </c>
      <c r="AA13" s="1560" t="s">
        <v>870</v>
      </c>
      <c r="AB13" s="1561" t="s">
        <v>589</v>
      </c>
    </row>
    <row r="14" s="548" customFormat="1" ht="39" customHeight="1" spans="1:31">
      <c r="A14" s="512"/>
      <c r="B14" s="512"/>
      <c r="C14" s="1557" t="s">
        <v>513</v>
      </c>
      <c r="D14" s="1558">
        <v>1154</v>
      </c>
      <c r="E14" s="1559">
        <v>8.2</v>
      </c>
      <c r="F14" s="1558">
        <v>1134</v>
      </c>
      <c r="G14" s="1559">
        <v>8.1</v>
      </c>
      <c r="H14" s="1558">
        <v>1242</v>
      </c>
      <c r="I14" s="1559">
        <v>8.7</v>
      </c>
      <c r="J14" s="1558">
        <v>1222</v>
      </c>
      <c r="K14" s="1559">
        <v>8.6</v>
      </c>
      <c r="L14" s="1558">
        <v>1177</v>
      </c>
      <c r="M14" s="1559">
        <v>8.3</v>
      </c>
      <c r="N14" s="1558">
        <v>1157</v>
      </c>
      <c r="O14" s="1559">
        <v>8.2</v>
      </c>
      <c r="P14" s="1558">
        <v>1258</v>
      </c>
      <c r="Q14" s="1559">
        <v>8.8</v>
      </c>
      <c r="R14" s="1558">
        <v>1238</v>
      </c>
      <c r="S14" s="1559">
        <v>8.7</v>
      </c>
      <c r="T14" s="1558">
        <v>1277</v>
      </c>
      <c r="U14" s="1559">
        <v>8.8</v>
      </c>
      <c r="V14" s="1558">
        <v>1257</v>
      </c>
      <c r="W14" s="1559">
        <v>8.7</v>
      </c>
      <c r="X14" s="1560" t="s">
        <v>869</v>
      </c>
      <c r="Y14" s="1560" t="s">
        <v>869</v>
      </c>
      <c r="Z14" s="1560" t="s">
        <v>870</v>
      </c>
      <c r="AA14" s="1560" t="s">
        <v>870</v>
      </c>
      <c r="AB14" s="1561" t="s">
        <v>589</v>
      </c>
    </row>
    <row r="15" s="548" customFormat="1" ht="39" customHeight="1" spans="1:31">
      <c r="A15" s="512"/>
      <c r="B15" s="512"/>
      <c r="C15" s="1557" t="s">
        <v>521</v>
      </c>
      <c r="D15" s="1558">
        <v>1154</v>
      </c>
      <c r="E15" s="1559">
        <v>8.2</v>
      </c>
      <c r="F15" s="1558">
        <v>1134</v>
      </c>
      <c r="G15" s="1559">
        <v>8.1</v>
      </c>
      <c r="H15" s="1558">
        <v>1242</v>
      </c>
      <c r="I15" s="1559">
        <v>8.7</v>
      </c>
      <c r="J15" s="1558">
        <v>1222</v>
      </c>
      <c r="K15" s="1559">
        <v>8.6</v>
      </c>
      <c r="L15" s="1558">
        <v>1177</v>
      </c>
      <c r="M15" s="1559">
        <v>8.3</v>
      </c>
      <c r="N15" s="1558">
        <v>1157</v>
      </c>
      <c r="O15" s="1559">
        <v>8.2</v>
      </c>
      <c r="P15" s="1558">
        <v>1258</v>
      </c>
      <c r="Q15" s="1559">
        <v>8.8</v>
      </c>
      <c r="R15" s="1558">
        <v>1238</v>
      </c>
      <c r="S15" s="1559">
        <v>8.7</v>
      </c>
      <c r="T15" s="1558">
        <v>1277</v>
      </c>
      <c r="U15" s="1559">
        <v>8.8</v>
      </c>
      <c r="V15" s="1558">
        <v>1257</v>
      </c>
      <c r="W15" s="1559">
        <v>8.7</v>
      </c>
      <c r="X15" s="1560" t="s">
        <v>869</v>
      </c>
      <c r="Y15" s="1560" t="s">
        <v>869</v>
      </c>
      <c r="Z15" s="1560" t="s">
        <v>870</v>
      </c>
      <c r="AA15" s="1560" t="s">
        <v>870</v>
      </c>
      <c r="AB15" s="1561" t="s">
        <v>589</v>
      </c>
    </row>
    <row r="16" s="548" customFormat="1" ht="39" customHeight="1" spans="1:31">
      <c r="A16" s="512"/>
      <c r="B16" s="512"/>
      <c r="C16" s="1557" t="s">
        <v>508</v>
      </c>
      <c r="D16" s="1558">
        <v>1154</v>
      </c>
      <c r="E16" s="1559">
        <v>8.2</v>
      </c>
      <c r="F16" s="1558">
        <v>1134</v>
      </c>
      <c r="G16" s="1559">
        <v>8.1</v>
      </c>
      <c r="H16" s="1558">
        <v>1242</v>
      </c>
      <c r="I16" s="1559">
        <v>8.7</v>
      </c>
      <c r="J16" s="1558">
        <v>1222</v>
      </c>
      <c r="K16" s="1559">
        <v>8.6</v>
      </c>
      <c r="L16" s="1558">
        <v>1177</v>
      </c>
      <c r="M16" s="1559">
        <v>8.3</v>
      </c>
      <c r="N16" s="1558">
        <v>1157</v>
      </c>
      <c r="O16" s="1559">
        <v>8.2</v>
      </c>
      <c r="P16" s="1558">
        <v>1258</v>
      </c>
      <c r="Q16" s="1559">
        <v>8.8</v>
      </c>
      <c r="R16" s="1558">
        <v>1238</v>
      </c>
      <c r="S16" s="1559">
        <v>8.7</v>
      </c>
      <c r="T16" s="1558">
        <v>1277</v>
      </c>
      <c r="U16" s="1559">
        <v>8.8</v>
      </c>
      <c r="V16" s="1558">
        <v>1257</v>
      </c>
      <c r="W16" s="1559">
        <v>8.7</v>
      </c>
      <c r="X16" s="1560" t="s">
        <v>869</v>
      </c>
      <c r="Y16" s="1560" t="s">
        <v>869</v>
      </c>
      <c r="Z16" s="1560" t="s">
        <v>870</v>
      </c>
      <c r="AA16" s="1560" t="s">
        <v>870</v>
      </c>
      <c r="AB16" s="1561" t="s">
        <v>589</v>
      </c>
    </row>
    <row r="17" s="548" customFormat="1" ht="39" customHeight="1" spans="1:28">
      <c r="A17" s="512"/>
      <c r="B17" s="512"/>
      <c r="C17" s="1557" t="s">
        <v>706</v>
      </c>
      <c r="D17" s="1558">
        <v>1052</v>
      </c>
      <c r="E17" s="1559">
        <v>7.7</v>
      </c>
      <c r="F17" s="1558">
        <v>1032</v>
      </c>
      <c r="G17" s="1559">
        <v>7.6</v>
      </c>
      <c r="H17" s="1558">
        <v>1140</v>
      </c>
      <c r="I17" s="1559">
        <v>8.2</v>
      </c>
      <c r="J17" s="1558">
        <v>1120</v>
      </c>
      <c r="K17" s="1559">
        <v>8.1</v>
      </c>
      <c r="L17" s="1558">
        <v>1075</v>
      </c>
      <c r="M17" s="1559">
        <v>7.9</v>
      </c>
      <c r="N17" s="1558">
        <v>1055</v>
      </c>
      <c r="O17" s="1559">
        <v>7.8</v>
      </c>
      <c r="P17" s="1558">
        <v>1156</v>
      </c>
      <c r="Q17" s="1559">
        <v>8.3</v>
      </c>
      <c r="R17" s="1558">
        <v>1136</v>
      </c>
      <c r="S17" s="1559">
        <v>8.2</v>
      </c>
      <c r="T17" s="1558">
        <v>1175</v>
      </c>
      <c r="U17" s="1559">
        <v>8.4</v>
      </c>
      <c r="V17" s="1558">
        <v>1155</v>
      </c>
      <c r="W17" s="1559">
        <v>8.3</v>
      </c>
      <c r="X17" s="1560" t="s">
        <v>873</v>
      </c>
      <c r="Y17" s="1560" t="s">
        <v>873</v>
      </c>
      <c r="Z17" s="1560" t="s">
        <v>874</v>
      </c>
      <c r="AA17" s="1560" t="s">
        <v>874</v>
      </c>
      <c r="AB17" s="1561" t="s">
        <v>539</v>
      </c>
    </row>
    <row r="18" s="548" customFormat="1" ht="39" customHeight="1" spans="1:28">
      <c r="A18" s="512"/>
      <c r="B18" s="512"/>
      <c r="C18" s="1557" t="s">
        <v>529</v>
      </c>
      <c r="D18" s="1558">
        <v>1045</v>
      </c>
      <c r="E18" s="1559">
        <v>7.7</v>
      </c>
      <c r="F18" s="1558">
        <v>1025</v>
      </c>
      <c r="G18" s="1559">
        <v>7.6</v>
      </c>
      <c r="H18" s="1558">
        <v>1133</v>
      </c>
      <c r="I18" s="1559">
        <v>8.2</v>
      </c>
      <c r="J18" s="1558">
        <v>1113</v>
      </c>
      <c r="K18" s="1559">
        <v>8.1</v>
      </c>
      <c r="L18" s="1558">
        <v>1068</v>
      </c>
      <c r="M18" s="1559">
        <v>7.8</v>
      </c>
      <c r="N18" s="1558">
        <v>1048</v>
      </c>
      <c r="O18" s="1559">
        <v>7.7</v>
      </c>
      <c r="P18" s="1558">
        <v>1149</v>
      </c>
      <c r="Q18" s="1559">
        <v>8.3</v>
      </c>
      <c r="R18" s="1558">
        <v>1129</v>
      </c>
      <c r="S18" s="1559">
        <v>8.2</v>
      </c>
      <c r="T18" s="1558">
        <v>1168</v>
      </c>
      <c r="U18" s="1559">
        <v>8.3</v>
      </c>
      <c r="V18" s="1558">
        <v>1148</v>
      </c>
      <c r="W18" s="1559">
        <v>8.2</v>
      </c>
      <c r="X18" s="1560" t="s">
        <v>871</v>
      </c>
      <c r="Y18" s="1560" t="s">
        <v>871</v>
      </c>
      <c r="Z18" s="1560" t="s">
        <v>872</v>
      </c>
      <c r="AA18" s="1560" t="s">
        <v>872</v>
      </c>
      <c r="AB18" s="1561" t="s">
        <v>580</v>
      </c>
    </row>
    <row r="19" s="548" customFormat="1" ht="39" customHeight="1" spans="1:28">
      <c r="A19" s="512"/>
      <c r="B19" s="512"/>
      <c r="C19" s="1557" t="s">
        <v>530</v>
      </c>
      <c r="D19" s="1558">
        <v>1045</v>
      </c>
      <c r="E19" s="1559">
        <v>7.7</v>
      </c>
      <c r="F19" s="1558">
        <v>1025</v>
      </c>
      <c r="G19" s="1559">
        <v>7.6</v>
      </c>
      <c r="H19" s="1558">
        <v>1133</v>
      </c>
      <c r="I19" s="1559">
        <v>8.2</v>
      </c>
      <c r="J19" s="1558">
        <v>1113</v>
      </c>
      <c r="K19" s="1559">
        <v>8.1</v>
      </c>
      <c r="L19" s="1558">
        <v>1068</v>
      </c>
      <c r="M19" s="1559">
        <v>7.8</v>
      </c>
      <c r="N19" s="1558">
        <v>1048</v>
      </c>
      <c r="O19" s="1559">
        <v>7.7</v>
      </c>
      <c r="P19" s="1558">
        <v>1149</v>
      </c>
      <c r="Q19" s="1559">
        <v>8.3</v>
      </c>
      <c r="R19" s="1558">
        <v>1129</v>
      </c>
      <c r="S19" s="1559">
        <v>8.2</v>
      </c>
      <c r="T19" s="1558">
        <v>1168</v>
      </c>
      <c r="U19" s="1559">
        <v>8.3</v>
      </c>
      <c r="V19" s="1558">
        <v>1148</v>
      </c>
      <c r="W19" s="1559">
        <v>8.2</v>
      </c>
      <c r="X19" s="1560" t="s">
        <v>871</v>
      </c>
      <c r="Y19" s="1560" t="s">
        <v>871</v>
      </c>
      <c r="Z19" s="1560" t="s">
        <v>872</v>
      </c>
      <c r="AA19" s="1560" t="s">
        <v>872</v>
      </c>
      <c r="AB19" s="1561" t="s">
        <v>580</v>
      </c>
    </row>
    <row r="20" s="548" customFormat="1" ht="39" customHeight="1" spans="1:28">
      <c r="A20" s="512"/>
      <c r="B20" s="512"/>
      <c r="C20" s="1557" t="s">
        <v>531</v>
      </c>
      <c r="D20" s="1558">
        <v>1045</v>
      </c>
      <c r="E20" s="1559">
        <v>7.7</v>
      </c>
      <c r="F20" s="1558">
        <v>1025</v>
      </c>
      <c r="G20" s="1559">
        <v>7.6</v>
      </c>
      <c r="H20" s="1558">
        <v>1133</v>
      </c>
      <c r="I20" s="1559">
        <v>8.2</v>
      </c>
      <c r="J20" s="1558">
        <v>1113</v>
      </c>
      <c r="K20" s="1559">
        <v>8.1</v>
      </c>
      <c r="L20" s="1558">
        <v>1068</v>
      </c>
      <c r="M20" s="1559">
        <v>7.8</v>
      </c>
      <c r="N20" s="1558">
        <v>1048</v>
      </c>
      <c r="O20" s="1559">
        <v>7.7</v>
      </c>
      <c r="P20" s="1558">
        <v>1149</v>
      </c>
      <c r="Q20" s="1559">
        <v>8.3</v>
      </c>
      <c r="R20" s="1558">
        <v>1129</v>
      </c>
      <c r="S20" s="1559">
        <v>8.2</v>
      </c>
      <c r="T20" s="1558">
        <v>1168</v>
      </c>
      <c r="U20" s="1559">
        <v>8.3</v>
      </c>
      <c r="V20" s="1558">
        <v>1148</v>
      </c>
      <c r="W20" s="1559">
        <v>8.2</v>
      </c>
      <c r="X20" s="1560" t="s">
        <v>871</v>
      </c>
      <c r="Y20" s="1560" t="s">
        <v>871</v>
      </c>
      <c r="Z20" s="1560" t="s">
        <v>872</v>
      </c>
      <c r="AA20" s="1560" t="s">
        <v>872</v>
      </c>
      <c r="AB20" s="1561" t="s">
        <v>580</v>
      </c>
    </row>
    <row r="21" s="548" customFormat="1" ht="39" customHeight="1" spans="1:28">
      <c r="A21" s="512"/>
      <c r="B21" s="512"/>
      <c r="C21" s="1557" t="s">
        <v>540</v>
      </c>
      <c r="D21" s="1558">
        <v>1107</v>
      </c>
      <c r="E21" s="1559">
        <v>8</v>
      </c>
      <c r="F21" s="1558">
        <v>1087</v>
      </c>
      <c r="G21" s="1559">
        <v>7.9</v>
      </c>
      <c r="H21" s="1558">
        <v>1194</v>
      </c>
      <c r="I21" s="1559">
        <v>8.5</v>
      </c>
      <c r="J21" s="1558">
        <v>1174</v>
      </c>
      <c r="K21" s="1559">
        <v>8.4</v>
      </c>
      <c r="L21" s="1558">
        <v>1129</v>
      </c>
      <c r="M21" s="1559">
        <v>8.1</v>
      </c>
      <c r="N21" s="1558">
        <v>1109</v>
      </c>
      <c r="O21" s="1559">
        <v>8</v>
      </c>
      <c r="P21" s="1558">
        <v>1210</v>
      </c>
      <c r="Q21" s="1559">
        <v>8.6</v>
      </c>
      <c r="R21" s="1558">
        <v>1190</v>
      </c>
      <c r="S21" s="1559">
        <v>8.5</v>
      </c>
      <c r="T21" s="1558">
        <v>1229</v>
      </c>
      <c r="U21" s="1559">
        <v>8.6</v>
      </c>
      <c r="V21" s="1558">
        <v>1209</v>
      </c>
      <c r="W21" s="1559">
        <v>8.5</v>
      </c>
      <c r="X21" s="1560" t="s">
        <v>875</v>
      </c>
      <c r="Y21" s="1560" t="s">
        <v>875</v>
      </c>
      <c r="Z21" s="1560" t="s">
        <v>876</v>
      </c>
      <c r="AA21" s="1560" t="s">
        <v>876</v>
      </c>
      <c r="AB21" s="1561" t="s">
        <v>535</v>
      </c>
    </row>
    <row r="22" s="548" customFormat="1" ht="39" customHeight="1" spans="1:28">
      <c r="A22" s="512"/>
      <c r="B22" s="512"/>
      <c r="C22" s="1557" t="s">
        <v>666</v>
      </c>
      <c r="D22" s="1558">
        <v>1426</v>
      </c>
      <c r="E22" s="1559">
        <v>9.4</v>
      </c>
      <c r="F22" s="1558">
        <v>1406</v>
      </c>
      <c r="G22" s="1559">
        <v>9.3</v>
      </c>
      <c r="H22" s="1558">
        <v>1514</v>
      </c>
      <c r="I22" s="1559">
        <v>9.9</v>
      </c>
      <c r="J22" s="1558">
        <v>1494</v>
      </c>
      <c r="K22" s="1559">
        <v>9.8</v>
      </c>
      <c r="L22" s="1558">
        <v>1449</v>
      </c>
      <c r="M22" s="1559">
        <v>9.5</v>
      </c>
      <c r="N22" s="1558">
        <v>1429</v>
      </c>
      <c r="O22" s="1559">
        <v>9.4</v>
      </c>
      <c r="P22" s="1558">
        <v>1530</v>
      </c>
      <c r="Q22" s="1559">
        <v>10</v>
      </c>
      <c r="R22" s="1558">
        <v>1510</v>
      </c>
      <c r="S22" s="1559">
        <v>9.9</v>
      </c>
      <c r="T22" s="1558">
        <v>1549</v>
      </c>
      <c r="U22" s="1559">
        <v>10</v>
      </c>
      <c r="V22" s="1558">
        <v>1529</v>
      </c>
      <c r="W22" s="1559">
        <v>9.9</v>
      </c>
      <c r="X22" s="1560" t="s">
        <v>877</v>
      </c>
      <c r="Y22" s="1560" t="s">
        <v>877</v>
      </c>
      <c r="Z22" s="1560" t="s">
        <v>878</v>
      </c>
      <c r="AA22" s="1560" t="s">
        <v>878</v>
      </c>
      <c r="AB22" s="1561" t="s">
        <v>599</v>
      </c>
    </row>
    <row r="23" s="548" customFormat="1" ht="39" customHeight="1" spans="1:28">
      <c r="A23" s="512"/>
      <c r="B23" s="512"/>
      <c r="C23" s="1557" t="s">
        <v>510</v>
      </c>
      <c r="D23" s="1558">
        <v>1188</v>
      </c>
      <c r="E23" s="1559">
        <v>8.3</v>
      </c>
      <c r="F23" s="1558">
        <v>1168</v>
      </c>
      <c r="G23" s="1559">
        <v>8.2</v>
      </c>
      <c r="H23" s="1558">
        <v>1276</v>
      </c>
      <c r="I23" s="1559">
        <v>8.8</v>
      </c>
      <c r="J23" s="1558">
        <v>1256</v>
      </c>
      <c r="K23" s="1559">
        <v>8.7</v>
      </c>
      <c r="L23" s="1558">
        <v>1211</v>
      </c>
      <c r="M23" s="1559">
        <v>8.5</v>
      </c>
      <c r="N23" s="1558">
        <v>1191</v>
      </c>
      <c r="O23" s="1559">
        <v>8.4</v>
      </c>
      <c r="P23" s="1558">
        <v>1292</v>
      </c>
      <c r="Q23" s="1559">
        <v>8.9</v>
      </c>
      <c r="R23" s="1558">
        <v>1272</v>
      </c>
      <c r="S23" s="1559">
        <v>8.8</v>
      </c>
      <c r="T23" s="1558">
        <v>1311</v>
      </c>
      <c r="U23" s="1559">
        <v>9</v>
      </c>
      <c r="V23" s="1558">
        <v>1291</v>
      </c>
      <c r="W23" s="1559">
        <v>8.9</v>
      </c>
      <c r="X23" s="1560" t="s">
        <v>875</v>
      </c>
      <c r="Y23" s="1560" t="s">
        <v>875</v>
      </c>
      <c r="Z23" s="1560" t="s">
        <v>876</v>
      </c>
      <c r="AA23" s="1560" t="s">
        <v>876</v>
      </c>
      <c r="AB23" s="1561" t="s">
        <v>535</v>
      </c>
    </row>
    <row r="24" s="548" customFormat="1" ht="39" customHeight="1" spans="1:28">
      <c r="A24" s="512"/>
      <c r="B24" s="512"/>
      <c r="C24" s="1557" t="s">
        <v>451</v>
      </c>
      <c r="D24" s="1558">
        <v>1188</v>
      </c>
      <c r="E24" s="1559">
        <v>8.3</v>
      </c>
      <c r="F24" s="1558">
        <v>1168</v>
      </c>
      <c r="G24" s="1559">
        <v>8.2</v>
      </c>
      <c r="H24" s="1558">
        <v>1276</v>
      </c>
      <c r="I24" s="1559">
        <v>8.8</v>
      </c>
      <c r="J24" s="1558">
        <v>1256</v>
      </c>
      <c r="K24" s="1559">
        <v>8.7</v>
      </c>
      <c r="L24" s="1558">
        <v>1211</v>
      </c>
      <c r="M24" s="1559">
        <v>8.5</v>
      </c>
      <c r="N24" s="1558">
        <v>1191</v>
      </c>
      <c r="O24" s="1559">
        <v>8.4</v>
      </c>
      <c r="P24" s="1558">
        <v>1292</v>
      </c>
      <c r="Q24" s="1559">
        <v>8.9</v>
      </c>
      <c r="R24" s="1558">
        <v>1272</v>
      </c>
      <c r="S24" s="1559">
        <v>8.8</v>
      </c>
      <c r="T24" s="1558">
        <v>1311</v>
      </c>
      <c r="U24" s="1559">
        <v>9</v>
      </c>
      <c r="V24" s="1558">
        <v>1291</v>
      </c>
      <c r="W24" s="1559">
        <v>8.9</v>
      </c>
      <c r="X24" s="1560" t="s">
        <v>879</v>
      </c>
      <c r="Y24" s="1560" t="s">
        <v>879</v>
      </c>
      <c r="Z24" s="1560" t="s">
        <v>880</v>
      </c>
      <c r="AA24" s="1560" t="s">
        <v>880</v>
      </c>
      <c r="AB24" s="1561" t="s">
        <v>555</v>
      </c>
    </row>
    <row r="25" s="548" customFormat="1" ht="39" customHeight="1" spans="1:28">
      <c r="A25" s="512"/>
      <c r="B25" s="512"/>
      <c r="C25" s="1557" t="s">
        <v>511</v>
      </c>
      <c r="D25" s="1558">
        <v>1154</v>
      </c>
      <c r="E25" s="1559">
        <v>8.2</v>
      </c>
      <c r="F25" s="1558">
        <v>1134</v>
      </c>
      <c r="G25" s="1559">
        <v>8.1</v>
      </c>
      <c r="H25" s="1558">
        <v>1242</v>
      </c>
      <c r="I25" s="1559">
        <v>8.7</v>
      </c>
      <c r="J25" s="1558">
        <v>1222</v>
      </c>
      <c r="K25" s="1559">
        <v>8.6</v>
      </c>
      <c r="L25" s="1558">
        <v>1177</v>
      </c>
      <c r="M25" s="1559">
        <v>8.3</v>
      </c>
      <c r="N25" s="1558">
        <v>1157</v>
      </c>
      <c r="O25" s="1559">
        <v>8.2</v>
      </c>
      <c r="P25" s="1558">
        <v>1258</v>
      </c>
      <c r="Q25" s="1559">
        <v>8.8</v>
      </c>
      <c r="R25" s="1558">
        <v>1238</v>
      </c>
      <c r="S25" s="1559">
        <v>8.7</v>
      </c>
      <c r="T25" s="1558">
        <v>1277</v>
      </c>
      <c r="U25" s="1559">
        <v>8.8</v>
      </c>
      <c r="V25" s="1558">
        <v>1257</v>
      </c>
      <c r="W25" s="1559">
        <v>8.7</v>
      </c>
      <c r="X25" s="1560" t="s">
        <v>875</v>
      </c>
      <c r="Y25" s="1560" t="s">
        <v>875</v>
      </c>
      <c r="Z25" s="1560" t="s">
        <v>876</v>
      </c>
      <c r="AA25" s="1560" t="s">
        <v>876</v>
      </c>
      <c r="AB25" s="1562" t="s">
        <v>535</v>
      </c>
    </row>
    <row r="26" s="548" customFormat="1" ht="39" customHeight="1" spans="1:28">
      <c r="A26" s="512"/>
      <c r="B26" s="512"/>
      <c r="C26" s="1557" t="s">
        <v>715</v>
      </c>
      <c r="D26" s="1558">
        <v>1052</v>
      </c>
      <c r="E26" s="1559">
        <v>7.7</v>
      </c>
      <c r="F26" s="1558">
        <v>1032</v>
      </c>
      <c r="G26" s="1559">
        <v>7.6</v>
      </c>
      <c r="H26" s="1558">
        <v>1140</v>
      </c>
      <c r="I26" s="1559">
        <v>8.2</v>
      </c>
      <c r="J26" s="1558">
        <v>1120</v>
      </c>
      <c r="K26" s="1559">
        <v>8.1</v>
      </c>
      <c r="L26" s="1558">
        <v>1075</v>
      </c>
      <c r="M26" s="1559">
        <v>7.9</v>
      </c>
      <c r="N26" s="1558">
        <v>1055</v>
      </c>
      <c r="O26" s="1559">
        <v>7.8</v>
      </c>
      <c r="P26" s="1558">
        <v>1156</v>
      </c>
      <c r="Q26" s="1559">
        <v>8.3</v>
      </c>
      <c r="R26" s="1558">
        <v>1136</v>
      </c>
      <c r="S26" s="1559">
        <v>8.2</v>
      </c>
      <c r="T26" s="1558">
        <v>1175</v>
      </c>
      <c r="U26" s="1559">
        <v>8.4</v>
      </c>
      <c r="V26" s="1558">
        <v>1155</v>
      </c>
      <c r="W26" s="1559">
        <v>8.3</v>
      </c>
      <c r="X26" s="1560" t="s">
        <v>871</v>
      </c>
      <c r="Y26" s="1560" t="s">
        <v>871</v>
      </c>
      <c r="Z26" s="1560" t="s">
        <v>872</v>
      </c>
      <c r="AA26" s="1560" t="s">
        <v>872</v>
      </c>
      <c r="AB26" s="1562" t="s">
        <v>580</v>
      </c>
    </row>
    <row r="27" s="548" customFormat="1" ht="39" customHeight="1" spans="1:28">
      <c r="A27" s="512"/>
      <c r="B27" s="512"/>
      <c r="C27" s="1563" t="s">
        <v>655</v>
      </c>
      <c r="D27" s="1558">
        <v>1073</v>
      </c>
      <c r="E27" s="1559">
        <v>7.8</v>
      </c>
      <c r="F27" s="1558">
        <v>1053</v>
      </c>
      <c r="G27" s="1559">
        <v>7.7</v>
      </c>
      <c r="H27" s="1558">
        <v>1160</v>
      </c>
      <c r="I27" s="1559">
        <v>8.3</v>
      </c>
      <c r="J27" s="1558">
        <v>1140</v>
      </c>
      <c r="K27" s="1559">
        <v>8.2</v>
      </c>
      <c r="L27" s="1558">
        <v>1095</v>
      </c>
      <c r="M27" s="1559">
        <v>8</v>
      </c>
      <c r="N27" s="1558">
        <v>1075</v>
      </c>
      <c r="O27" s="1559">
        <v>7.9</v>
      </c>
      <c r="P27" s="1558">
        <v>1176</v>
      </c>
      <c r="Q27" s="1559">
        <v>8.4</v>
      </c>
      <c r="R27" s="1558">
        <v>1156</v>
      </c>
      <c r="S27" s="1559">
        <v>8.3</v>
      </c>
      <c r="T27" s="1558">
        <v>1195</v>
      </c>
      <c r="U27" s="1559">
        <v>8.5</v>
      </c>
      <c r="V27" s="1558">
        <v>1175</v>
      </c>
      <c r="W27" s="1559">
        <v>8.4</v>
      </c>
      <c r="X27" s="1560" t="s">
        <v>871</v>
      </c>
      <c r="Y27" s="1560" t="s">
        <v>871</v>
      </c>
      <c r="Z27" s="1560" t="s">
        <v>872</v>
      </c>
      <c r="AA27" s="1560" t="s">
        <v>872</v>
      </c>
      <c r="AB27" s="1562" t="s">
        <v>580</v>
      </c>
    </row>
    <row r="28" s="548" customFormat="1" ht="39" customHeight="1" spans="1:28">
      <c r="A28" s="512"/>
      <c r="B28" s="512"/>
      <c r="C28" s="1557" t="s">
        <v>507</v>
      </c>
      <c r="D28" s="1558">
        <v>1086</v>
      </c>
      <c r="E28" s="1559">
        <v>7.9</v>
      </c>
      <c r="F28" s="1558">
        <v>1066</v>
      </c>
      <c r="G28" s="1559">
        <v>7.8</v>
      </c>
      <c r="H28" s="1558">
        <v>1174</v>
      </c>
      <c r="I28" s="1559">
        <v>8.4</v>
      </c>
      <c r="J28" s="1558">
        <v>1154</v>
      </c>
      <c r="K28" s="1559">
        <v>8.3</v>
      </c>
      <c r="L28" s="1558">
        <v>1109</v>
      </c>
      <c r="M28" s="1559">
        <v>8</v>
      </c>
      <c r="N28" s="1558">
        <v>1089</v>
      </c>
      <c r="O28" s="1559">
        <v>7.9</v>
      </c>
      <c r="P28" s="1558">
        <v>1190</v>
      </c>
      <c r="Q28" s="1559">
        <v>8.5</v>
      </c>
      <c r="R28" s="1558">
        <v>1170</v>
      </c>
      <c r="S28" s="1559">
        <v>8.4</v>
      </c>
      <c r="T28" s="1558">
        <v>1209</v>
      </c>
      <c r="U28" s="1559">
        <v>8.5</v>
      </c>
      <c r="V28" s="1558">
        <v>1189</v>
      </c>
      <c r="W28" s="1559">
        <v>8.4</v>
      </c>
      <c r="X28" s="1560" t="s">
        <v>871</v>
      </c>
      <c r="Y28" s="1560" t="s">
        <v>871</v>
      </c>
      <c r="Z28" s="1560" t="s">
        <v>872</v>
      </c>
      <c r="AA28" s="1560" t="s">
        <v>872</v>
      </c>
      <c r="AB28" s="1562" t="s">
        <v>580</v>
      </c>
    </row>
    <row r="29" s="548" customFormat="1" ht="39" customHeight="1" spans="1:28">
      <c r="A29" s="512"/>
      <c r="B29" s="512"/>
      <c r="C29" s="1563" t="s">
        <v>653</v>
      </c>
      <c r="D29" s="1558">
        <v>1073</v>
      </c>
      <c r="E29" s="1559">
        <v>7.8</v>
      </c>
      <c r="F29" s="1558">
        <v>1053</v>
      </c>
      <c r="G29" s="1559">
        <v>7.7</v>
      </c>
      <c r="H29" s="1558">
        <v>1160</v>
      </c>
      <c r="I29" s="1559">
        <v>8.3</v>
      </c>
      <c r="J29" s="1558">
        <v>1140</v>
      </c>
      <c r="K29" s="1559">
        <v>8.2</v>
      </c>
      <c r="L29" s="1558">
        <v>1095</v>
      </c>
      <c r="M29" s="1559">
        <v>8</v>
      </c>
      <c r="N29" s="1558">
        <v>1075</v>
      </c>
      <c r="O29" s="1559">
        <v>7.9</v>
      </c>
      <c r="P29" s="1558">
        <v>1176</v>
      </c>
      <c r="Q29" s="1559">
        <v>8.4</v>
      </c>
      <c r="R29" s="1558">
        <v>1156</v>
      </c>
      <c r="S29" s="1559">
        <v>8.3</v>
      </c>
      <c r="T29" s="1558">
        <v>1195</v>
      </c>
      <c r="U29" s="1559">
        <v>8.5</v>
      </c>
      <c r="V29" s="1558">
        <v>1175</v>
      </c>
      <c r="W29" s="1559">
        <v>8.4</v>
      </c>
      <c r="X29" s="1560" t="s">
        <v>871</v>
      </c>
      <c r="Y29" s="1560" t="s">
        <v>871</v>
      </c>
      <c r="Z29" s="1560" t="s">
        <v>872</v>
      </c>
      <c r="AA29" s="1560" t="s">
        <v>872</v>
      </c>
      <c r="AB29" s="1561" t="s">
        <v>580</v>
      </c>
    </row>
    <row r="30" s="548" customFormat="1" ht="39" customHeight="1" spans="1:28">
      <c r="A30" s="512"/>
      <c r="B30" s="512"/>
      <c r="C30" s="1563" t="s">
        <v>716</v>
      </c>
      <c r="D30" s="1558">
        <v>1073</v>
      </c>
      <c r="E30" s="1559">
        <v>7.8</v>
      </c>
      <c r="F30" s="1558">
        <v>1053</v>
      </c>
      <c r="G30" s="1559">
        <v>7.7</v>
      </c>
      <c r="H30" s="1558">
        <v>1160</v>
      </c>
      <c r="I30" s="1559">
        <v>8.3</v>
      </c>
      <c r="J30" s="1558">
        <v>1140</v>
      </c>
      <c r="K30" s="1559">
        <v>8.2</v>
      </c>
      <c r="L30" s="1558">
        <v>1095</v>
      </c>
      <c r="M30" s="1559">
        <v>8</v>
      </c>
      <c r="N30" s="1558">
        <v>1075</v>
      </c>
      <c r="O30" s="1559">
        <v>7.9</v>
      </c>
      <c r="P30" s="1558">
        <v>1176</v>
      </c>
      <c r="Q30" s="1559">
        <v>8.4</v>
      </c>
      <c r="R30" s="1558">
        <v>1156</v>
      </c>
      <c r="S30" s="1559">
        <v>8.3</v>
      </c>
      <c r="T30" s="1558">
        <v>1195</v>
      </c>
      <c r="U30" s="1559">
        <v>8.5</v>
      </c>
      <c r="V30" s="1558">
        <v>1175</v>
      </c>
      <c r="W30" s="1559">
        <v>8.4</v>
      </c>
      <c r="X30" s="1560" t="s">
        <v>871</v>
      </c>
      <c r="Y30" s="1560" t="s">
        <v>871</v>
      </c>
      <c r="Z30" s="1560" t="s">
        <v>872</v>
      </c>
      <c r="AA30" s="1560" t="s">
        <v>872</v>
      </c>
      <c r="AB30" s="1561" t="s">
        <v>580</v>
      </c>
    </row>
    <row r="31" s="548" customFormat="1" ht="39" customHeight="1" spans="1:28">
      <c r="A31" s="512"/>
      <c r="B31" s="512"/>
      <c r="C31" s="1557" t="s">
        <v>656</v>
      </c>
      <c r="D31" s="1558">
        <v>1120</v>
      </c>
      <c r="E31" s="1559">
        <v>8</v>
      </c>
      <c r="F31" s="1558">
        <v>1100</v>
      </c>
      <c r="G31" s="1559">
        <v>7.9</v>
      </c>
      <c r="H31" s="1558">
        <v>1208</v>
      </c>
      <c r="I31" s="1559">
        <v>8.5</v>
      </c>
      <c r="J31" s="1558">
        <v>1188</v>
      </c>
      <c r="K31" s="1559">
        <v>8.4</v>
      </c>
      <c r="L31" s="1558">
        <v>1143</v>
      </c>
      <c r="M31" s="1559">
        <v>8.2</v>
      </c>
      <c r="N31" s="1558">
        <v>1123</v>
      </c>
      <c r="O31" s="1559">
        <v>8.1</v>
      </c>
      <c r="P31" s="1558">
        <v>1224</v>
      </c>
      <c r="Q31" s="1559">
        <v>8.6</v>
      </c>
      <c r="R31" s="1558">
        <v>1204</v>
      </c>
      <c r="S31" s="1559">
        <v>8.5</v>
      </c>
      <c r="T31" s="1558">
        <v>1243</v>
      </c>
      <c r="U31" s="1559">
        <v>8.7</v>
      </c>
      <c r="V31" s="1558">
        <v>1223</v>
      </c>
      <c r="W31" s="1559">
        <v>8.6</v>
      </c>
      <c r="X31" s="1560" t="s">
        <v>871</v>
      </c>
      <c r="Y31" s="1560" t="s">
        <v>871</v>
      </c>
      <c r="Z31" s="1560" t="s">
        <v>872</v>
      </c>
      <c r="AA31" s="1560" t="s">
        <v>872</v>
      </c>
      <c r="AB31" s="1561" t="s">
        <v>580</v>
      </c>
    </row>
    <row r="32" s="548" customFormat="1" ht="39" customHeight="1" spans="1:28">
      <c r="A32" s="512"/>
      <c r="B32" s="512"/>
      <c r="C32" s="1563" t="s">
        <v>657</v>
      </c>
      <c r="D32" s="1558">
        <v>1222</v>
      </c>
      <c r="E32" s="1559">
        <v>8.5</v>
      </c>
      <c r="F32" s="1558">
        <v>1202</v>
      </c>
      <c r="G32" s="1559">
        <v>8.4</v>
      </c>
      <c r="H32" s="1558">
        <v>1310</v>
      </c>
      <c r="I32" s="1559">
        <v>9</v>
      </c>
      <c r="J32" s="1558">
        <v>1290</v>
      </c>
      <c r="K32" s="1559">
        <v>8.9</v>
      </c>
      <c r="L32" s="1558">
        <v>1245</v>
      </c>
      <c r="M32" s="1559">
        <v>8.6</v>
      </c>
      <c r="N32" s="1558">
        <v>1225</v>
      </c>
      <c r="O32" s="1559">
        <v>8.5</v>
      </c>
      <c r="P32" s="1558">
        <v>1326</v>
      </c>
      <c r="Q32" s="1559">
        <v>9.1</v>
      </c>
      <c r="R32" s="1558">
        <v>1306</v>
      </c>
      <c r="S32" s="1559">
        <v>9</v>
      </c>
      <c r="T32" s="1558">
        <v>1345</v>
      </c>
      <c r="U32" s="1559">
        <v>9.1</v>
      </c>
      <c r="V32" s="1558">
        <v>1325</v>
      </c>
      <c r="W32" s="1559">
        <v>9</v>
      </c>
      <c r="X32" s="1560" t="s">
        <v>875</v>
      </c>
      <c r="Y32" s="1560" t="s">
        <v>875</v>
      </c>
      <c r="Z32" s="1560" t="s">
        <v>876</v>
      </c>
      <c r="AA32" s="1560" t="s">
        <v>876</v>
      </c>
      <c r="AB32" s="1561" t="s">
        <v>535</v>
      </c>
    </row>
    <row r="33" s="548" customFormat="1" ht="39" customHeight="1" spans="1:28">
      <c r="A33" s="512"/>
      <c r="B33" s="512"/>
      <c r="C33" s="1557" t="s">
        <v>590</v>
      </c>
      <c r="D33" s="1558">
        <v>1228</v>
      </c>
      <c r="E33" s="1559">
        <v>8.5</v>
      </c>
      <c r="F33" s="1558">
        <v>1208</v>
      </c>
      <c r="G33" s="1559">
        <v>8.4</v>
      </c>
      <c r="H33" s="1558">
        <v>1316</v>
      </c>
      <c r="I33" s="1559">
        <v>9</v>
      </c>
      <c r="J33" s="1558">
        <v>1296</v>
      </c>
      <c r="K33" s="1559">
        <v>8.9</v>
      </c>
      <c r="L33" s="1558">
        <v>1251</v>
      </c>
      <c r="M33" s="1559">
        <v>8.7</v>
      </c>
      <c r="N33" s="1558">
        <v>1231</v>
      </c>
      <c r="O33" s="1559">
        <v>8.6</v>
      </c>
      <c r="P33" s="1558">
        <v>1332</v>
      </c>
      <c r="Q33" s="1559">
        <v>9.1</v>
      </c>
      <c r="R33" s="1558">
        <v>1312</v>
      </c>
      <c r="S33" s="1559">
        <v>9</v>
      </c>
      <c r="T33" s="1558">
        <v>1351</v>
      </c>
      <c r="U33" s="1559">
        <v>9.2</v>
      </c>
      <c r="V33" s="1558">
        <v>1331</v>
      </c>
      <c r="W33" s="1559">
        <v>9.1</v>
      </c>
      <c r="X33" s="1560" t="s">
        <v>875</v>
      </c>
      <c r="Y33" s="1560" t="s">
        <v>875</v>
      </c>
      <c r="Z33" s="1560" t="s">
        <v>876</v>
      </c>
      <c r="AA33" s="1560" t="s">
        <v>876</v>
      </c>
      <c r="AB33" s="1561" t="s">
        <v>535</v>
      </c>
    </row>
    <row r="34" s="548" customFormat="1" ht="39" customHeight="1" spans="1:28">
      <c r="A34" s="512"/>
      <c r="B34" s="512"/>
      <c r="C34" s="1557" t="s">
        <v>659</v>
      </c>
      <c r="D34" s="1558">
        <v>1236</v>
      </c>
      <c r="E34" s="1559">
        <v>8.6</v>
      </c>
      <c r="F34" s="1558">
        <v>1216</v>
      </c>
      <c r="G34" s="1559">
        <v>8.5</v>
      </c>
      <c r="H34" s="1558">
        <v>1323</v>
      </c>
      <c r="I34" s="1559">
        <v>9</v>
      </c>
      <c r="J34" s="1558">
        <v>1303</v>
      </c>
      <c r="K34" s="1559">
        <v>8.9</v>
      </c>
      <c r="L34" s="1558">
        <v>1259</v>
      </c>
      <c r="M34" s="1559">
        <v>8.7</v>
      </c>
      <c r="N34" s="1558">
        <v>1239</v>
      </c>
      <c r="O34" s="1559">
        <v>8.6</v>
      </c>
      <c r="P34" s="1558">
        <v>1339</v>
      </c>
      <c r="Q34" s="1559">
        <v>9.1</v>
      </c>
      <c r="R34" s="1558">
        <v>1319</v>
      </c>
      <c r="S34" s="1559">
        <v>9</v>
      </c>
      <c r="T34" s="1558">
        <v>1359</v>
      </c>
      <c r="U34" s="1559">
        <v>9.2</v>
      </c>
      <c r="V34" s="1558">
        <v>1339</v>
      </c>
      <c r="W34" s="1559">
        <v>9.1</v>
      </c>
      <c r="X34" s="1560" t="s">
        <v>875</v>
      </c>
      <c r="Y34" s="1560" t="s">
        <v>875</v>
      </c>
      <c r="Z34" s="1560" t="s">
        <v>876</v>
      </c>
      <c r="AA34" s="1560" t="s">
        <v>876</v>
      </c>
      <c r="AB34" s="1561" t="s">
        <v>535</v>
      </c>
    </row>
    <row r="35" s="548" customFormat="1" ht="39" customHeight="1" spans="1:28">
      <c r="A35" s="512"/>
      <c r="B35" s="512"/>
      <c r="C35" s="1557" t="s">
        <v>591</v>
      </c>
      <c r="D35" s="1558">
        <v>1243</v>
      </c>
      <c r="E35" s="1559">
        <v>8.6</v>
      </c>
      <c r="F35" s="1558">
        <v>1223</v>
      </c>
      <c r="G35" s="1559">
        <v>8.5</v>
      </c>
      <c r="H35" s="1558">
        <v>1330</v>
      </c>
      <c r="I35" s="1559">
        <v>9.1</v>
      </c>
      <c r="J35" s="1558">
        <v>1310</v>
      </c>
      <c r="K35" s="1559">
        <v>9</v>
      </c>
      <c r="L35" s="1558">
        <v>1265</v>
      </c>
      <c r="M35" s="1559">
        <v>8.7</v>
      </c>
      <c r="N35" s="1558">
        <v>1245</v>
      </c>
      <c r="O35" s="1559">
        <v>8.6</v>
      </c>
      <c r="P35" s="1558">
        <v>1346</v>
      </c>
      <c r="Q35" s="1559">
        <v>9.2</v>
      </c>
      <c r="R35" s="1558">
        <v>1326</v>
      </c>
      <c r="S35" s="1559">
        <v>9.1</v>
      </c>
      <c r="T35" s="1558">
        <v>1365</v>
      </c>
      <c r="U35" s="1559">
        <v>9.2</v>
      </c>
      <c r="V35" s="1558">
        <v>1345</v>
      </c>
      <c r="W35" s="1559">
        <v>9.1</v>
      </c>
      <c r="X35" s="1560" t="s">
        <v>875</v>
      </c>
      <c r="Y35" s="1560" t="s">
        <v>875</v>
      </c>
      <c r="Z35" s="1560" t="s">
        <v>876</v>
      </c>
      <c r="AA35" s="1560" t="s">
        <v>876</v>
      </c>
      <c r="AB35" s="1561" t="s">
        <v>535</v>
      </c>
    </row>
    <row r="36" s="548" customFormat="1" ht="39" customHeight="1" spans="1:28">
      <c r="A36" s="512"/>
      <c r="B36" s="512"/>
      <c r="C36" s="1557" t="s">
        <v>592</v>
      </c>
      <c r="D36" s="1558">
        <v>1249</v>
      </c>
      <c r="E36" s="1559">
        <v>8.6</v>
      </c>
      <c r="F36" s="1558">
        <v>1229</v>
      </c>
      <c r="G36" s="1559">
        <v>8.5</v>
      </c>
      <c r="H36" s="1558">
        <v>1337</v>
      </c>
      <c r="I36" s="1559">
        <v>9.1</v>
      </c>
      <c r="J36" s="1558">
        <v>1317</v>
      </c>
      <c r="K36" s="1559">
        <v>9</v>
      </c>
      <c r="L36" s="1558">
        <v>1272</v>
      </c>
      <c r="M36" s="1559">
        <v>8.7</v>
      </c>
      <c r="N36" s="1558">
        <v>1252</v>
      </c>
      <c r="O36" s="1559">
        <v>8.6</v>
      </c>
      <c r="P36" s="1558">
        <v>1353</v>
      </c>
      <c r="Q36" s="1559">
        <v>9.2</v>
      </c>
      <c r="R36" s="1558">
        <v>1333</v>
      </c>
      <c r="S36" s="1559">
        <v>9.1</v>
      </c>
      <c r="T36" s="1558">
        <v>1372</v>
      </c>
      <c r="U36" s="1559">
        <v>9.2</v>
      </c>
      <c r="V36" s="1558">
        <v>1352</v>
      </c>
      <c r="W36" s="1559">
        <v>9.1</v>
      </c>
      <c r="X36" s="1560" t="s">
        <v>875</v>
      </c>
      <c r="Y36" s="1560" t="s">
        <v>875</v>
      </c>
      <c r="Z36" s="1560" t="s">
        <v>876</v>
      </c>
      <c r="AA36" s="1560" t="s">
        <v>876</v>
      </c>
      <c r="AB36" s="1561" t="s">
        <v>535</v>
      </c>
    </row>
    <row r="37" s="548" customFormat="1" ht="39" customHeight="1" spans="1:28">
      <c r="A37" s="512"/>
      <c r="B37" s="512"/>
      <c r="C37" s="1557" t="s">
        <v>594</v>
      </c>
      <c r="D37" s="1558">
        <v>1228</v>
      </c>
      <c r="E37" s="1559">
        <v>8.5</v>
      </c>
      <c r="F37" s="1558">
        <v>1208</v>
      </c>
      <c r="G37" s="1559">
        <v>8.4</v>
      </c>
      <c r="H37" s="1558">
        <v>1316</v>
      </c>
      <c r="I37" s="1559">
        <v>9</v>
      </c>
      <c r="J37" s="1558">
        <v>1296</v>
      </c>
      <c r="K37" s="1559">
        <v>8.9</v>
      </c>
      <c r="L37" s="1558">
        <v>1251</v>
      </c>
      <c r="M37" s="1559">
        <v>8.7</v>
      </c>
      <c r="N37" s="1558">
        <v>1231</v>
      </c>
      <c r="O37" s="1559">
        <v>8.6</v>
      </c>
      <c r="P37" s="1558">
        <v>1332</v>
      </c>
      <c r="Q37" s="1559">
        <v>9.1</v>
      </c>
      <c r="R37" s="1558">
        <v>1312</v>
      </c>
      <c r="S37" s="1559">
        <v>9</v>
      </c>
      <c r="T37" s="1558">
        <v>1351</v>
      </c>
      <c r="U37" s="1559">
        <v>9.2</v>
      </c>
      <c r="V37" s="1558">
        <v>1331</v>
      </c>
      <c r="W37" s="1559">
        <v>9.1</v>
      </c>
      <c r="X37" s="1560" t="s">
        <v>875</v>
      </c>
      <c r="Y37" s="1560" t="s">
        <v>875</v>
      </c>
      <c r="Z37" s="1560" t="s">
        <v>876</v>
      </c>
      <c r="AA37" s="1560" t="s">
        <v>876</v>
      </c>
      <c r="AB37" s="1561" t="s">
        <v>535</v>
      </c>
    </row>
    <row r="38" s="548" customFormat="1" ht="39" customHeight="1" spans="1:28">
      <c r="A38" s="512"/>
      <c r="B38" s="512"/>
      <c r="C38" s="1557" t="s">
        <v>717</v>
      </c>
      <c r="D38" s="1558">
        <v>1173</v>
      </c>
      <c r="E38" s="1559">
        <v>8.3</v>
      </c>
      <c r="F38" s="1558">
        <v>1153</v>
      </c>
      <c r="G38" s="1559">
        <v>8.2</v>
      </c>
      <c r="H38" s="1558">
        <v>1260</v>
      </c>
      <c r="I38" s="1559">
        <v>8.8</v>
      </c>
      <c r="J38" s="1558">
        <v>1240</v>
      </c>
      <c r="K38" s="1559">
        <v>8.7</v>
      </c>
      <c r="L38" s="1558">
        <v>1195</v>
      </c>
      <c r="M38" s="1559">
        <v>8.4</v>
      </c>
      <c r="N38" s="1558">
        <v>1175</v>
      </c>
      <c r="O38" s="1559">
        <v>8.3</v>
      </c>
      <c r="P38" s="1558">
        <v>1276</v>
      </c>
      <c r="Q38" s="1559">
        <v>8.9</v>
      </c>
      <c r="R38" s="1558">
        <v>1256</v>
      </c>
      <c r="S38" s="1559">
        <v>8.8</v>
      </c>
      <c r="T38" s="1558">
        <v>1295</v>
      </c>
      <c r="U38" s="1559">
        <v>8.9</v>
      </c>
      <c r="V38" s="1558">
        <v>1275</v>
      </c>
      <c r="W38" s="1559">
        <v>8.8</v>
      </c>
      <c r="X38" s="1560" t="s">
        <v>875</v>
      </c>
      <c r="Y38" s="1560" t="s">
        <v>875</v>
      </c>
      <c r="Z38" s="1560" t="s">
        <v>876</v>
      </c>
      <c r="AA38" s="1560" t="s">
        <v>876</v>
      </c>
      <c r="AB38" s="1561" t="s">
        <v>535</v>
      </c>
    </row>
    <row r="39" s="548" customFormat="1" ht="39" customHeight="1" spans="1:28">
      <c r="A39" s="512"/>
      <c r="B39" s="512"/>
      <c r="C39" s="1557" t="s">
        <v>720</v>
      </c>
      <c r="D39" s="1558">
        <v>1228</v>
      </c>
      <c r="E39" s="1559">
        <v>8.5</v>
      </c>
      <c r="F39" s="1558">
        <v>1208</v>
      </c>
      <c r="G39" s="1559">
        <v>8.4</v>
      </c>
      <c r="H39" s="1558">
        <v>1316</v>
      </c>
      <c r="I39" s="1559">
        <v>9</v>
      </c>
      <c r="J39" s="1558">
        <v>1296</v>
      </c>
      <c r="K39" s="1559">
        <v>8.9</v>
      </c>
      <c r="L39" s="1558">
        <v>1251</v>
      </c>
      <c r="M39" s="1559">
        <v>8.7</v>
      </c>
      <c r="N39" s="1558">
        <v>1231</v>
      </c>
      <c r="O39" s="1559">
        <v>8.6</v>
      </c>
      <c r="P39" s="1558">
        <v>1332</v>
      </c>
      <c r="Q39" s="1559">
        <v>9.1</v>
      </c>
      <c r="R39" s="1558">
        <v>1312</v>
      </c>
      <c r="S39" s="1559">
        <v>9</v>
      </c>
      <c r="T39" s="1558">
        <v>1351</v>
      </c>
      <c r="U39" s="1559">
        <v>9.2</v>
      </c>
      <c r="V39" s="1558">
        <v>1331</v>
      </c>
      <c r="W39" s="1559">
        <v>9.1</v>
      </c>
      <c r="X39" s="1560" t="s">
        <v>875</v>
      </c>
      <c r="Y39" s="1560" t="s">
        <v>875</v>
      </c>
      <c r="Z39" s="1560" t="s">
        <v>876</v>
      </c>
      <c r="AA39" s="1560" t="s">
        <v>876</v>
      </c>
      <c r="AB39" s="1561" t="s">
        <v>535</v>
      </c>
    </row>
    <row r="40" s="548" customFormat="1" ht="39" customHeight="1" spans="1:28">
      <c r="A40" s="512"/>
      <c r="B40" s="512"/>
      <c r="C40" s="1557" t="s">
        <v>583</v>
      </c>
      <c r="D40" s="1558">
        <v>1168</v>
      </c>
      <c r="E40" s="1559">
        <v>8.3</v>
      </c>
      <c r="F40" s="1558">
        <v>1148</v>
      </c>
      <c r="G40" s="1559">
        <v>8.2</v>
      </c>
      <c r="H40" s="1558">
        <v>1255</v>
      </c>
      <c r="I40" s="1559">
        <v>8.7</v>
      </c>
      <c r="J40" s="1558">
        <v>1235</v>
      </c>
      <c r="K40" s="1559">
        <v>8.6</v>
      </c>
      <c r="L40" s="1558">
        <v>1191</v>
      </c>
      <c r="M40" s="1559">
        <v>8.4</v>
      </c>
      <c r="N40" s="1558">
        <v>1171</v>
      </c>
      <c r="O40" s="1559">
        <v>8.3</v>
      </c>
      <c r="P40" s="1558">
        <v>1271</v>
      </c>
      <c r="Q40" s="1559">
        <v>8.8</v>
      </c>
      <c r="R40" s="1558">
        <v>1251</v>
      </c>
      <c r="S40" s="1559">
        <v>8.7</v>
      </c>
      <c r="T40" s="1558">
        <v>1291</v>
      </c>
      <c r="U40" s="1559">
        <v>8.9</v>
      </c>
      <c r="V40" s="1558">
        <v>1271</v>
      </c>
      <c r="W40" s="1559">
        <v>8.8</v>
      </c>
      <c r="X40" s="1560" t="s">
        <v>873</v>
      </c>
      <c r="Y40" s="1560" t="s">
        <v>873</v>
      </c>
      <c r="Z40" s="1560" t="s">
        <v>874</v>
      </c>
      <c r="AA40" s="1560" t="s">
        <v>874</v>
      </c>
      <c r="AB40" s="1561" t="s">
        <v>539</v>
      </c>
    </row>
    <row r="41" s="548" customFormat="1" ht="39" customHeight="1" spans="1:28">
      <c r="A41" s="512"/>
      <c r="B41" s="512"/>
      <c r="C41" s="1557" t="s">
        <v>595</v>
      </c>
      <c r="D41" s="1558">
        <v>1168</v>
      </c>
      <c r="E41" s="1559">
        <v>8.3</v>
      </c>
      <c r="F41" s="1558">
        <v>1148</v>
      </c>
      <c r="G41" s="1559">
        <v>8.2</v>
      </c>
      <c r="H41" s="1558">
        <v>1255</v>
      </c>
      <c r="I41" s="1559">
        <v>8.7</v>
      </c>
      <c r="J41" s="1558">
        <v>1235</v>
      </c>
      <c r="K41" s="1559">
        <v>8.6</v>
      </c>
      <c r="L41" s="1558">
        <v>1191</v>
      </c>
      <c r="M41" s="1559">
        <v>8.4</v>
      </c>
      <c r="N41" s="1558">
        <v>1171</v>
      </c>
      <c r="O41" s="1559">
        <v>8.3</v>
      </c>
      <c r="P41" s="1558">
        <v>1271</v>
      </c>
      <c r="Q41" s="1559">
        <v>8.8</v>
      </c>
      <c r="R41" s="1558">
        <v>1251</v>
      </c>
      <c r="S41" s="1559">
        <v>8.7</v>
      </c>
      <c r="T41" s="1558">
        <v>1291</v>
      </c>
      <c r="U41" s="1559">
        <v>8.9</v>
      </c>
      <c r="V41" s="1558">
        <v>1271</v>
      </c>
      <c r="W41" s="1559">
        <v>8.8</v>
      </c>
      <c r="X41" s="1560" t="s">
        <v>873</v>
      </c>
      <c r="Y41" s="1560" t="s">
        <v>873</v>
      </c>
      <c r="Z41" s="1560" t="s">
        <v>874</v>
      </c>
      <c r="AA41" s="1560" t="s">
        <v>874</v>
      </c>
      <c r="AB41" s="1561" t="s">
        <v>539</v>
      </c>
    </row>
    <row r="42" ht="39" customHeight="1" spans="1:28">
      <c r="A42" s="512"/>
      <c r="B42" s="512"/>
      <c r="C42" s="1557" t="s">
        <v>721</v>
      </c>
      <c r="D42" s="1558">
        <v>1222</v>
      </c>
      <c r="E42" s="1559">
        <v>8.5</v>
      </c>
      <c r="F42" s="1558">
        <v>1202</v>
      </c>
      <c r="G42" s="1559">
        <v>8.4</v>
      </c>
      <c r="H42" s="1558">
        <v>1310</v>
      </c>
      <c r="I42" s="1559">
        <v>9</v>
      </c>
      <c r="J42" s="1558">
        <v>1290</v>
      </c>
      <c r="K42" s="1559">
        <v>8.9</v>
      </c>
      <c r="L42" s="1558">
        <v>1245</v>
      </c>
      <c r="M42" s="1559">
        <v>8.6</v>
      </c>
      <c r="N42" s="1558">
        <v>1225</v>
      </c>
      <c r="O42" s="1559">
        <v>8.5</v>
      </c>
      <c r="P42" s="1558">
        <v>1326</v>
      </c>
      <c r="Q42" s="1559">
        <v>9.1</v>
      </c>
      <c r="R42" s="1558">
        <v>1306</v>
      </c>
      <c r="S42" s="1559">
        <v>9</v>
      </c>
      <c r="T42" s="1558">
        <v>1345</v>
      </c>
      <c r="U42" s="1559">
        <v>9.1</v>
      </c>
      <c r="V42" s="1558">
        <v>1325</v>
      </c>
      <c r="W42" s="1559">
        <v>9</v>
      </c>
      <c r="X42" s="1560" t="s">
        <v>881</v>
      </c>
      <c r="Y42" s="1560" t="s">
        <v>881</v>
      </c>
      <c r="Z42" s="1560" t="s">
        <v>882</v>
      </c>
      <c r="AA42" s="1560" t="s">
        <v>882</v>
      </c>
      <c r="AB42" s="1561" t="s">
        <v>602</v>
      </c>
    </row>
    <row r="43" ht="39" customHeight="1" spans="1:28">
      <c r="A43" s="512"/>
      <c r="B43" s="512"/>
      <c r="C43" s="1563" t="s">
        <v>658</v>
      </c>
      <c r="D43" s="1558">
        <v>1222</v>
      </c>
      <c r="E43" s="1559">
        <v>8.5</v>
      </c>
      <c r="F43" s="1558">
        <v>1202</v>
      </c>
      <c r="G43" s="1559">
        <v>8.4</v>
      </c>
      <c r="H43" s="1558">
        <v>1310</v>
      </c>
      <c r="I43" s="1559">
        <v>9</v>
      </c>
      <c r="J43" s="1558">
        <v>1290</v>
      </c>
      <c r="K43" s="1559">
        <v>8.9</v>
      </c>
      <c r="L43" s="1558">
        <v>1245</v>
      </c>
      <c r="M43" s="1559">
        <v>8.6</v>
      </c>
      <c r="N43" s="1558">
        <v>1225</v>
      </c>
      <c r="O43" s="1559">
        <v>8.5</v>
      </c>
      <c r="P43" s="1558">
        <v>1326</v>
      </c>
      <c r="Q43" s="1559">
        <v>9.1</v>
      </c>
      <c r="R43" s="1558">
        <v>1306</v>
      </c>
      <c r="S43" s="1559">
        <v>9</v>
      </c>
      <c r="T43" s="1558">
        <v>1345</v>
      </c>
      <c r="U43" s="1559">
        <v>9.1</v>
      </c>
      <c r="V43" s="1558">
        <v>1325</v>
      </c>
      <c r="W43" s="1559">
        <v>9</v>
      </c>
      <c r="X43" s="1560" t="s">
        <v>881</v>
      </c>
      <c r="Y43" s="1560" t="s">
        <v>881</v>
      </c>
      <c r="Z43" s="1560" t="s">
        <v>882</v>
      </c>
      <c r="AA43" s="1560" t="s">
        <v>882</v>
      </c>
      <c r="AB43" s="1561" t="s">
        <v>602</v>
      </c>
    </row>
    <row r="44" ht="39" customHeight="1" spans="1:28">
      <c r="A44" s="512"/>
      <c r="B44" s="512"/>
      <c r="C44" s="1563" t="s">
        <v>654</v>
      </c>
      <c r="D44" s="1558">
        <v>1073</v>
      </c>
      <c r="E44" s="1559">
        <v>7.8</v>
      </c>
      <c r="F44" s="1558">
        <v>1053</v>
      </c>
      <c r="G44" s="1559">
        <v>7.7</v>
      </c>
      <c r="H44" s="1558">
        <v>1160</v>
      </c>
      <c r="I44" s="1559">
        <v>8.3</v>
      </c>
      <c r="J44" s="1558">
        <v>1140</v>
      </c>
      <c r="K44" s="1559">
        <v>8.2</v>
      </c>
      <c r="L44" s="1558">
        <v>1095</v>
      </c>
      <c r="M44" s="1559">
        <v>8</v>
      </c>
      <c r="N44" s="1558">
        <v>1075</v>
      </c>
      <c r="O44" s="1559">
        <v>7.9</v>
      </c>
      <c r="P44" s="1558">
        <v>1176</v>
      </c>
      <c r="Q44" s="1559">
        <v>8.4</v>
      </c>
      <c r="R44" s="1558">
        <v>1156</v>
      </c>
      <c r="S44" s="1559">
        <v>8.3</v>
      </c>
      <c r="T44" s="1558">
        <v>1195</v>
      </c>
      <c r="U44" s="1559">
        <v>8.5</v>
      </c>
      <c r="V44" s="1558">
        <v>1175</v>
      </c>
      <c r="W44" s="1559">
        <v>8.4</v>
      </c>
      <c r="X44" s="1560" t="s">
        <v>881</v>
      </c>
      <c r="Y44" s="1560" t="s">
        <v>881</v>
      </c>
      <c r="Z44" s="1560" t="s">
        <v>882</v>
      </c>
      <c r="AA44" s="1560" t="s">
        <v>882</v>
      </c>
      <c r="AB44" s="1561" t="s">
        <v>602</v>
      </c>
    </row>
    <row r="45" ht="39" customHeight="1" spans="1:28">
      <c r="A45" s="512"/>
      <c r="B45" s="512"/>
      <c r="C45" s="1557" t="s">
        <v>722</v>
      </c>
      <c r="D45" s="1558">
        <v>1073</v>
      </c>
      <c r="E45" s="1559">
        <v>7.8</v>
      </c>
      <c r="F45" s="1558">
        <v>1053</v>
      </c>
      <c r="G45" s="1559">
        <v>7.7</v>
      </c>
      <c r="H45" s="1558">
        <v>1160</v>
      </c>
      <c r="I45" s="1559">
        <v>8.3</v>
      </c>
      <c r="J45" s="1558">
        <v>1140</v>
      </c>
      <c r="K45" s="1559">
        <v>8.2</v>
      </c>
      <c r="L45" s="1558">
        <v>1095</v>
      </c>
      <c r="M45" s="1559">
        <v>8</v>
      </c>
      <c r="N45" s="1558">
        <v>1075</v>
      </c>
      <c r="O45" s="1559">
        <v>7.9</v>
      </c>
      <c r="P45" s="1558">
        <v>1176</v>
      </c>
      <c r="Q45" s="1559">
        <v>8.4</v>
      </c>
      <c r="R45" s="1558">
        <v>1156</v>
      </c>
      <c r="S45" s="1559">
        <v>8.3</v>
      </c>
      <c r="T45" s="1558">
        <v>1195</v>
      </c>
      <c r="U45" s="1559">
        <v>8.5</v>
      </c>
      <c r="V45" s="1558">
        <v>1175</v>
      </c>
      <c r="W45" s="1559">
        <v>8.4</v>
      </c>
      <c r="X45" s="1560" t="s">
        <v>881</v>
      </c>
      <c r="Y45" s="1560" t="s">
        <v>881</v>
      </c>
      <c r="Z45" s="1560" t="s">
        <v>882</v>
      </c>
      <c r="AA45" s="1560" t="s">
        <v>882</v>
      </c>
      <c r="AB45" s="1561" t="s">
        <v>602</v>
      </c>
    </row>
    <row r="46" ht="39" customHeight="1" spans="1:28">
      <c r="A46" s="512"/>
      <c r="B46" s="512"/>
      <c r="C46" s="1557" t="s">
        <v>723</v>
      </c>
      <c r="D46" s="1558">
        <v>1086</v>
      </c>
      <c r="E46" s="1559">
        <v>7.9</v>
      </c>
      <c r="F46" s="1558">
        <v>1066</v>
      </c>
      <c r="G46" s="1559">
        <v>7.8</v>
      </c>
      <c r="H46" s="1558">
        <v>1174</v>
      </c>
      <c r="I46" s="1559">
        <v>8.4</v>
      </c>
      <c r="J46" s="1558">
        <v>1154</v>
      </c>
      <c r="K46" s="1559">
        <v>8.3</v>
      </c>
      <c r="L46" s="1558">
        <v>1109</v>
      </c>
      <c r="M46" s="1559">
        <v>8</v>
      </c>
      <c r="N46" s="1558">
        <v>1089</v>
      </c>
      <c r="O46" s="1559">
        <v>7.9</v>
      </c>
      <c r="P46" s="1558">
        <v>1190</v>
      </c>
      <c r="Q46" s="1559">
        <v>8.5</v>
      </c>
      <c r="R46" s="1558">
        <v>1170</v>
      </c>
      <c r="S46" s="1559">
        <v>8.4</v>
      </c>
      <c r="T46" s="1558">
        <v>1209</v>
      </c>
      <c r="U46" s="1559">
        <v>8.5</v>
      </c>
      <c r="V46" s="1558">
        <v>1189</v>
      </c>
      <c r="W46" s="1559">
        <v>8.4</v>
      </c>
      <c r="X46" s="1560" t="s">
        <v>881</v>
      </c>
      <c r="Y46" s="1560" t="s">
        <v>881</v>
      </c>
      <c r="Z46" s="1560" t="s">
        <v>882</v>
      </c>
      <c r="AA46" s="1560" t="s">
        <v>882</v>
      </c>
      <c r="AB46" s="1561" t="s">
        <v>602</v>
      </c>
    </row>
    <row r="47" ht="39" customHeight="1" spans="1:28">
      <c r="A47" s="512"/>
      <c r="B47" s="512"/>
      <c r="C47" s="1557" t="s">
        <v>724</v>
      </c>
      <c r="D47" s="1558">
        <v>1086</v>
      </c>
      <c r="E47" s="1559">
        <v>7.9</v>
      </c>
      <c r="F47" s="1558">
        <v>1066</v>
      </c>
      <c r="G47" s="1559">
        <v>7.8</v>
      </c>
      <c r="H47" s="1558">
        <v>1174</v>
      </c>
      <c r="I47" s="1559">
        <v>8.4</v>
      </c>
      <c r="J47" s="1558">
        <v>1154</v>
      </c>
      <c r="K47" s="1559">
        <v>8.3</v>
      </c>
      <c r="L47" s="1558">
        <v>1109</v>
      </c>
      <c r="M47" s="1559">
        <v>8</v>
      </c>
      <c r="N47" s="1558">
        <v>1089</v>
      </c>
      <c r="O47" s="1559">
        <v>7.9</v>
      </c>
      <c r="P47" s="1558">
        <v>1190</v>
      </c>
      <c r="Q47" s="1559">
        <v>8.5</v>
      </c>
      <c r="R47" s="1558">
        <v>1170</v>
      </c>
      <c r="S47" s="1559">
        <v>8.4</v>
      </c>
      <c r="T47" s="1558">
        <v>1209</v>
      </c>
      <c r="U47" s="1559">
        <v>8.5</v>
      </c>
      <c r="V47" s="1558">
        <v>1189</v>
      </c>
      <c r="W47" s="1559">
        <v>8.4</v>
      </c>
      <c r="X47" s="1560" t="s">
        <v>871</v>
      </c>
      <c r="Y47" s="1560" t="s">
        <v>871</v>
      </c>
      <c r="Z47" s="1560" t="s">
        <v>872</v>
      </c>
      <c r="AA47" s="1560" t="s">
        <v>872</v>
      </c>
      <c r="AB47" s="1561" t="s">
        <v>580</v>
      </c>
    </row>
    <row r="48" ht="39" customHeight="1" spans="1:28">
      <c r="A48" s="512"/>
      <c r="B48" s="512"/>
      <c r="C48" s="1557" t="s">
        <v>725</v>
      </c>
      <c r="D48" s="1558">
        <v>1120</v>
      </c>
      <c r="E48" s="1559">
        <v>8</v>
      </c>
      <c r="F48" s="1558">
        <v>1100</v>
      </c>
      <c r="G48" s="1559">
        <v>7.9</v>
      </c>
      <c r="H48" s="1558">
        <v>1208</v>
      </c>
      <c r="I48" s="1559">
        <v>8.5</v>
      </c>
      <c r="J48" s="1558">
        <v>1188</v>
      </c>
      <c r="K48" s="1559">
        <v>8.4</v>
      </c>
      <c r="L48" s="1558">
        <v>1143</v>
      </c>
      <c r="M48" s="1559">
        <v>8.2</v>
      </c>
      <c r="N48" s="1558">
        <v>1123</v>
      </c>
      <c r="O48" s="1559">
        <v>8.1</v>
      </c>
      <c r="P48" s="1558">
        <v>1224</v>
      </c>
      <c r="Q48" s="1559">
        <v>8.6</v>
      </c>
      <c r="R48" s="1558">
        <v>1204</v>
      </c>
      <c r="S48" s="1559">
        <v>8.5</v>
      </c>
      <c r="T48" s="1558">
        <v>1243</v>
      </c>
      <c r="U48" s="1559">
        <v>8.7</v>
      </c>
      <c r="V48" s="1558">
        <v>1223</v>
      </c>
      <c r="W48" s="1559">
        <v>8.6</v>
      </c>
      <c r="X48" s="1560" t="s">
        <v>881</v>
      </c>
      <c r="Y48" s="1560" t="s">
        <v>881</v>
      </c>
      <c r="Z48" s="1560" t="s">
        <v>882</v>
      </c>
      <c r="AA48" s="1560" t="s">
        <v>882</v>
      </c>
      <c r="AB48" s="1561" t="s">
        <v>602</v>
      </c>
    </row>
    <row r="49" ht="39" customHeight="1" spans="1:28">
      <c r="A49" s="512"/>
      <c r="B49" s="512"/>
      <c r="C49" s="1563" t="s">
        <v>726</v>
      </c>
      <c r="D49" s="1558">
        <v>1222</v>
      </c>
      <c r="E49" s="1559">
        <v>8.5</v>
      </c>
      <c r="F49" s="1558">
        <v>1202</v>
      </c>
      <c r="G49" s="1559">
        <v>8.4</v>
      </c>
      <c r="H49" s="1558">
        <v>1310</v>
      </c>
      <c r="I49" s="1559">
        <v>9</v>
      </c>
      <c r="J49" s="1558">
        <v>1290</v>
      </c>
      <c r="K49" s="1559">
        <v>8.9</v>
      </c>
      <c r="L49" s="1558">
        <v>1245</v>
      </c>
      <c r="M49" s="1559">
        <v>8.6</v>
      </c>
      <c r="N49" s="1558">
        <v>1225</v>
      </c>
      <c r="O49" s="1559">
        <v>8.5</v>
      </c>
      <c r="P49" s="1558">
        <v>1326</v>
      </c>
      <c r="Q49" s="1559">
        <v>9.1</v>
      </c>
      <c r="R49" s="1558">
        <v>1306</v>
      </c>
      <c r="S49" s="1559">
        <v>9</v>
      </c>
      <c r="T49" s="1558">
        <v>1345</v>
      </c>
      <c r="U49" s="1559">
        <v>9.1</v>
      </c>
      <c r="V49" s="1558">
        <v>1325</v>
      </c>
      <c r="W49" s="1559">
        <v>9</v>
      </c>
      <c r="X49" s="1560" t="s">
        <v>881</v>
      </c>
      <c r="Y49" s="1560" t="s">
        <v>881</v>
      </c>
      <c r="Z49" s="1560" t="s">
        <v>882</v>
      </c>
      <c r="AA49" s="1560" t="s">
        <v>882</v>
      </c>
      <c r="AB49" s="1561" t="s">
        <v>602</v>
      </c>
    </row>
    <row r="50" ht="39" customHeight="1" spans="1:28">
      <c r="A50" s="512"/>
      <c r="B50" s="512"/>
      <c r="C50" s="1557" t="s">
        <v>727</v>
      </c>
      <c r="D50" s="1558">
        <v>1222</v>
      </c>
      <c r="E50" s="1559">
        <v>8.5</v>
      </c>
      <c r="F50" s="1558">
        <v>1202</v>
      </c>
      <c r="G50" s="1559">
        <v>8.4</v>
      </c>
      <c r="H50" s="1558">
        <v>1310</v>
      </c>
      <c r="I50" s="1559">
        <v>9</v>
      </c>
      <c r="J50" s="1558">
        <v>1290</v>
      </c>
      <c r="K50" s="1559">
        <v>8.9</v>
      </c>
      <c r="L50" s="1558">
        <v>1245</v>
      </c>
      <c r="M50" s="1559">
        <v>8.6</v>
      </c>
      <c r="N50" s="1558">
        <v>1225</v>
      </c>
      <c r="O50" s="1559">
        <v>8.5</v>
      </c>
      <c r="P50" s="1558">
        <v>1326</v>
      </c>
      <c r="Q50" s="1559">
        <v>9.1</v>
      </c>
      <c r="R50" s="1558">
        <v>1306</v>
      </c>
      <c r="S50" s="1559">
        <v>9</v>
      </c>
      <c r="T50" s="1558">
        <v>1345</v>
      </c>
      <c r="U50" s="1559">
        <v>9.1</v>
      </c>
      <c r="V50" s="1558">
        <v>1325</v>
      </c>
      <c r="W50" s="1559">
        <v>9</v>
      </c>
      <c r="X50" s="1560" t="s">
        <v>881</v>
      </c>
      <c r="Y50" s="1560" t="s">
        <v>881</v>
      </c>
      <c r="Z50" s="1560" t="s">
        <v>882</v>
      </c>
      <c r="AA50" s="1560" t="s">
        <v>882</v>
      </c>
      <c r="AB50" s="1561" t="s">
        <v>602</v>
      </c>
    </row>
    <row r="51" ht="39" customHeight="1" spans="1:28">
      <c r="A51" s="512"/>
      <c r="B51" s="512"/>
      <c r="C51" s="1557" t="s">
        <v>728</v>
      </c>
      <c r="D51" s="1558">
        <v>1222</v>
      </c>
      <c r="E51" s="1559">
        <v>8.5</v>
      </c>
      <c r="F51" s="1558">
        <v>1202</v>
      </c>
      <c r="G51" s="1559">
        <v>8.4</v>
      </c>
      <c r="H51" s="1558">
        <v>1310</v>
      </c>
      <c r="I51" s="1559">
        <v>9</v>
      </c>
      <c r="J51" s="1558">
        <v>1290</v>
      </c>
      <c r="K51" s="1559">
        <v>8.9</v>
      </c>
      <c r="L51" s="1558">
        <v>1245</v>
      </c>
      <c r="M51" s="1559">
        <v>8.6</v>
      </c>
      <c r="N51" s="1558">
        <v>1225</v>
      </c>
      <c r="O51" s="1559">
        <v>8.5</v>
      </c>
      <c r="P51" s="1558">
        <v>1326</v>
      </c>
      <c r="Q51" s="1559">
        <v>9.1</v>
      </c>
      <c r="R51" s="1558">
        <v>1306</v>
      </c>
      <c r="S51" s="1559">
        <v>9</v>
      </c>
      <c r="T51" s="1558">
        <v>1345</v>
      </c>
      <c r="U51" s="1559">
        <v>9.1</v>
      </c>
      <c r="V51" s="1558">
        <v>1325</v>
      </c>
      <c r="W51" s="1559">
        <v>9</v>
      </c>
      <c r="X51" s="1560" t="s">
        <v>871</v>
      </c>
      <c r="Y51" s="1560" t="s">
        <v>871</v>
      </c>
      <c r="Z51" s="1560" t="s">
        <v>872</v>
      </c>
      <c r="AA51" s="1560" t="s">
        <v>872</v>
      </c>
      <c r="AB51" s="1561" t="s">
        <v>580</v>
      </c>
    </row>
    <row r="52" ht="39" customHeight="1" spans="1:28">
      <c r="A52" s="512"/>
      <c r="B52" s="512"/>
      <c r="C52" s="1563" t="s">
        <v>729</v>
      </c>
      <c r="D52" s="1558">
        <v>1222</v>
      </c>
      <c r="E52" s="1559">
        <v>8.5</v>
      </c>
      <c r="F52" s="1558">
        <v>1202</v>
      </c>
      <c r="G52" s="1559">
        <v>8.4</v>
      </c>
      <c r="H52" s="1558">
        <v>1310</v>
      </c>
      <c r="I52" s="1559">
        <v>9</v>
      </c>
      <c r="J52" s="1558">
        <v>1290</v>
      </c>
      <c r="K52" s="1559">
        <v>8.9</v>
      </c>
      <c r="L52" s="1558">
        <v>1245</v>
      </c>
      <c r="M52" s="1559">
        <v>8.6</v>
      </c>
      <c r="N52" s="1558">
        <v>1225</v>
      </c>
      <c r="O52" s="1559">
        <v>8.5</v>
      </c>
      <c r="P52" s="1558">
        <v>1326</v>
      </c>
      <c r="Q52" s="1559">
        <v>9.1</v>
      </c>
      <c r="R52" s="1558">
        <v>1306</v>
      </c>
      <c r="S52" s="1559">
        <v>9</v>
      </c>
      <c r="T52" s="1558">
        <v>1345</v>
      </c>
      <c r="U52" s="1559">
        <v>9.1</v>
      </c>
      <c r="V52" s="1558">
        <v>1325</v>
      </c>
      <c r="W52" s="1559">
        <v>9</v>
      </c>
      <c r="X52" s="1560" t="s">
        <v>871</v>
      </c>
      <c r="Y52" s="1560" t="s">
        <v>871</v>
      </c>
      <c r="Z52" s="1560" t="s">
        <v>872</v>
      </c>
      <c r="AA52" s="1560" t="s">
        <v>872</v>
      </c>
      <c r="AB52" s="1561" t="s">
        <v>580</v>
      </c>
    </row>
    <row r="53" ht="39" customHeight="1" spans="1:28">
      <c r="A53" s="512"/>
      <c r="B53" s="512"/>
      <c r="C53" s="1557" t="s">
        <v>660</v>
      </c>
      <c r="D53" s="1558">
        <v>1902</v>
      </c>
      <c r="E53" s="1559">
        <v>11.5</v>
      </c>
      <c r="F53" s="1558">
        <v>1882</v>
      </c>
      <c r="G53" s="1559">
        <v>11.4</v>
      </c>
      <c r="H53" s="1558">
        <v>1990</v>
      </c>
      <c r="I53" s="1559">
        <v>12</v>
      </c>
      <c r="J53" s="1558">
        <v>1970</v>
      </c>
      <c r="K53" s="1559">
        <v>11.9</v>
      </c>
      <c r="L53" s="1558">
        <v>1925</v>
      </c>
      <c r="M53" s="1559">
        <v>11.6</v>
      </c>
      <c r="N53" s="1558">
        <v>1905</v>
      </c>
      <c r="O53" s="1559">
        <v>11.5</v>
      </c>
      <c r="P53" s="1558">
        <v>2006</v>
      </c>
      <c r="Q53" s="1559">
        <v>12.1</v>
      </c>
      <c r="R53" s="1558">
        <v>1986</v>
      </c>
      <c r="S53" s="1559">
        <v>12</v>
      </c>
      <c r="T53" s="1558">
        <v>2025</v>
      </c>
      <c r="U53" s="1559">
        <v>12.1</v>
      </c>
      <c r="V53" s="1558">
        <v>2005</v>
      </c>
      <c r="W53" s="1559">
        <v>12</v>
      </c>
      <c r="X53" s="1560" t="s">
        <v>879</v>
      </c>
      <c r="Y53" s="1560" t="s">
        <v>879</v>
      </c>
      <c r="Z53" s="1560" t="s">
        <v>880</v>
      </c>
      <c r="AA53" s="1560" t="s">
        <v>880</v>
      </c>
      <c r="AB53" s="1561" t="s">
        <v>555</v>
      </c>
    </row>
    <row r="54" ht="39" customHeight="1" spans="1:28">
      <c r="A54" s="512"/>
      <c r="B54" s="512"/>
      <c r="C54" s="1557" t="s">
        <v>678</v>
      </c>
      <c r="D54" s="1558">
        <v>1834</v>
      </c>
      <c r="E54" s="1559">
        <v>11.2</v>
      </c>
      <c r="F54" s="1558">
        <v>1814</v>
      </c>
      <c r="G54" s="1559">
        <v>11.1</v>
      </c>
      <c r="H54" s="1558">
        <v>1922</v>
      </c>
      <c r="I54" s="1559">
        <v>11.7</v>
      </c>
      <c r="J54" s="1558">
        <v>1902</v>
      </c>
      <c r="K54" s="1559">
        <v>11.6</v>
      </c>
      <c r="L54" s="1558">
        <v>1857</v>
      </c>
      <c r="M54" s="1559">
        <v>11.3</v>
      </c>
      <c r="N54" s="1558">
        <v>1837</v>
      </c>
      <c r="O54" s="1559">
        <v>11.2</v>
      </c>
      <c r="P54" s="1558">
        <v>1938</v>
      </c>
      <c r="Q54" s="1559">
        <v>11.8</v>
      </c>
      <c r="R54" s="1558">
        <v>1918</v>
      </c>
      <c r="S54" s="1559">
        <v>11.7</v>
      </c>
      <c r="T54" s="1558">
        <v>1957</v>
      </c>
      <c r="U54" s="1559">
        <v>11.8</v>
      </c>
      <c r="V54" s="1558">
        <v>1937</v>
      </c>
      <c r="W54" s="1559">
        <v>11.7</v>
      </c>
      <c r="X54" s="1560" t="s">
        <v>879</v>
      </c>
      <c r="Y54" s="1560" t="s">
        <v>879</v>
      </c>
      <c r="Z54" s="1560" t="s">
        <v>880</v>
      </c>
      <c r="AA54" s="1560" t="s">
        <v>880</v>
      </c>
      <c r="AB54" s="1561" t="s">
        <v>555</v>
      </c>
    </row>
    <row r="55" ht="39" customHeight="1" spans="1:28">
      <c r="A55" s="512"/>
      <c r="B55" s="512"/>
      <c r="C55" s="1557" t="s">
        <v>730</v>
      </c>
      <c r="D55" s="1558">
        <v>1222</v>
      </c>
      <c r="E55" s="1559">
        <v>8.5</v>
      </c>
      <c r="F55" s="1558">
        <v>1202</v>
      </c>
      <c r="G55" s="1559">
        <v>8.4</v>
      </c>
      <c r="H55" s="1558">
        <v>1310</v>
      </c>
      <c r="I55" s="1559">
        <v>9</v>
      </c>
      <c r="J55" s="1558">
        <v>1290</v>
      </c>
      <c r="K55" s="1559">
        <v>8.9</v>
      </c>
      <c r="L55" s="1558">
        <v>1245</v>
      </c>
      <c r="M55" s="1559">
        <v>8.6</v>
      </c>
      <c r="N55" s="1558">
        <v>1225</v>
      </c>
      <c r="O55" s="1559">
        <v>8.5</v>
      </c>
      <c r="P55" s="1558">
        <v>1326</v>
      </c>
      <c r="Q55" s="1559">
        <v>9.1</v>
      </c>
      <c r="R55" s="1558">
        <v>1306</v>
      </c>
      <c r="S55" s="1559">
        <v>9</v>
      </c>
      <c r="T55" s="1558">
        <v>1345</v>
      </c>
      <c r="U55" s="1559">
        <v>9.1</v>
      </c>
      <c r="V55" s="1558">
        <v>1325</v>
      </c>
      <c r="W55" s="1559">
        <v>9</v>
      </c>
      <c r="X55" s="1560" t="s">
        <v>879</v>
      </c>
      <c r="Y55" s="1560" t="s">
        <v>879</v>
      </c>
      <c r="Z55" s="1560" t="s">
        <v>880</v>
      </c>
      <c r="AA55" s="1560" t="s">
        <v>880</v>
      </c>
      <c r="AB55" s="1561" t="s">
        <v>555</v>
      </c>
    </row>
    <row r="56" ht="39" customHeight="1" spans="1:28">
      <c r="A56" s="512"/>
      <c r="B56" s="512"/>
      <c r="C56" s="1557" t="s">
        <v>668</v>
      </c>
      <c r="D56" s="1558">
        <v>1426</v>
      </c>
      <c r="E56" s="1559">
        <v>9.4</v>
      </c>
      <c r="F56" s="1558">
        <v>1406</v>
      </c>
      <c r="G56" s="1559">
        <v>9.3</v>
      </c>
      <c r="H56" s="1558">
        <v>1514</v>
      </c>
      <c r="I56" s="1559">
        <v>9.9</v>
      </c>
      <c r="J56" s="1558">
        <v>1494</v>
      </c>
      <c r="K56" s="1559">
        <v>9.8</v>
      </c>
      <c r="L56" s="1558">
        <v>1449</v>
      </c>
      <c r="M56" s="1559">
        <v>9.5</v>
      </c>
      <c r="N56" s="1558">
        <v>1429</v>
      </c>
      <c r="O56" s="1559">
        <v>9.4</v>
      </c>
      <c r="P56" s="1558">
        <v>1530</v>
      </c>
      <c r="Q56" s="1559">
        <v>10</v>
      </c>
      <c r="R56" s="1558">
        <v>1510</v>
      </c>
      <c r="S56" s="1559">
        <v>9.9</v>
      </c>
      <c r="T56" s="1558">
        <v>1549</v>
      </c>
      <c r="U56" s="1559">
        <v>10</v>
      </c>
      <c r="V56" s="1558">
        <v>1529</v>
      </c>
      <c r="W56" s="1559">
        <v>9.9</v>
      </c>
      <c r="X56" s="1560" t="s">
        <v>871</v>
      </c>
      <c r="Y56" s="1560" t="s">
        <v>871</v>
      </c>
      <c r="Z56" s="1560" t="s">
        <v>872</v>
      </c>
      <c r="AA56" s="1560" t="s">
        <v>872</v>
      </c>
      <c r="AB56" s="1561" t="s">
        <v>580</v>
      </c>
    </row>
    <row r="57" ht="39" customHeight="1" spans="1:28">
      <c r="A57" s="512"/>
      <c r="B57" s="512"/>
      <c r="C57" s="1557" t="s">
        <v>598</v>
      </c>
      <c r="D57" s="1558">
        <v>1562</v>
      </c>
      <c r="E57" s="1559">
        <v>10</v>
      </c>
      <c r="F57" s="1558">
        <v>1542</v>
      </c>
      <c r="G57" s="1559">
        <v>9.9</v>
      </c>
      <c r="H57" s="1558">
        <v>1650</v>
      </c>
      <c r="I57" s="1559">
        <v>10.5</v>
      </c>
      <c r="J57" s="1558">
        <v>1630</v>
      </c>
      <c r="K57" s="1559">
        <v>10.4</v>
      </c>
      <c r="L57" s="1558">
        <v>1585</v>
      </c>
      <c r="M57" s="1559">
        <v>10.1</v>
      </c>
      <c r="N57" s="1558">
        <v>1565</v>
      </c>
      <c r="O57" s="1559">
        <v>10</v>
      </c>
      <c r="P57" s="1558">
        <v>1666</v>
      </c>
      <c r="Q57" s="1559">
        <v>10.6</v>
      </c>
      <c r="R57" s="1558">
        <v>1646</v>
      </c>
      <c r="S57" s="1559">
        <v>10.5</v>
      </c>
      <c r="T57" s="1558">
        <v>1685</v>
      </c>
      <c r="U57" s="1559">
        <v>10.6</v>
      </c>
      <c r="V57" s="1558">
        <v>1665</v>
      </c>
      <c r="W57" s="1559">
        <v>10.5</v>
      </c>
      <c r="X57" s="1560" t="s">
        <v>871</v>
      </c>
      <c r="Y57" s="1560" t="s">
        <v>871</v>
      </c>
      <c r="Z57" s="1560" t="s">
        <v>872</v>
      </c>
      <c r="AA57" s="1560" t="s">
        <v>872</v>
      </c>
      <c r="AB57" s="1561" t="s">
        <v>580</v>
      </c>
    </row>
    <row r="58" ht="39" customHeight="1" spans="1:28">
      <c r="A58" s="512"/>
      <c r="B58" s="512"/>
      <c r="C58" s="1557" t="s">
        <v>600</v>
      </c>
      <c r="D58" s="1558">
        <v>1562</v>
      </c>
      <c r="E58" s="1559">
        <v>10</v>
      </c>
      <c r="F58" s="1558">
        <v>1542</v>
      </c>
      <c r="G58" s="1559">
        <v>9.9</v>
      </c>
      <c r="H58" s="1558">
        <v>1650</v>
      </c>
      <c r="I58" s="1559">
        <v>10.5</v>
      </c>
      <c r="J58" s="1558">
        <v>1630</v>
      </c>
      <c r="K58" s="1559">
        <v>10.4</v>
      </c>
      <c r="L58" s="1558">
        <v>1585</v>
      </c>
      <c r="M58" s="1559">
        <v>10.1</v>
      </c>
      <c r="N58" s="1558">
        <v>1565</v>
      </c>
      <c r="O58" s="1559">
        <v>10</v>
      </c>
      <c r="P58" s="1558">
        <v>1666</v>
      </c>
      <c r="Q58" s="1559">
        <v>10.6</v>
      </c>
      <c r="R58" s="1558">
        <v>1646</v>
      </c>
      <c r="S58" s="1559">
        <v>10.5</v>
      </c>
      <c r="T58" s="1558">
        <v>1685</v>
      </c>
      <c r="U58" s="1559">
        <v>10.6</v>
      </c>
      <c r="V58" s="1558">
        <v>1665</v>
      </c>
      <c r="W58" s="1559">
        <v>10.5</v>
      </c>
      <c r="X58" s="1560" t="s">
        <v>871</v>
      </c>
      <c r="Y58" s="1560" t="s">
        <v>871</v>
      </c>
      <c r="Z58" s="1560" t="s">
        <v>872</v>
      </c>
      <c r="AA58" s="1560" t="s">
        <v>872</v>
      </c>
      <c r="AB58" s="1561" t="s">
        <v>580</v>
      </c>
    </row>
    <row r="59" ht="39" customHeight="1" spans="1:28">
      <c r="A59" s="512"/>
      <c r="B59" s="512"/>
      <c r="C59" s="1557" t="s">
        <v>670</v>
      </c>
      <c r="D59" s="1558">
        <v>1426</v>
      </c>
      <c r="E59" s="1559">
        <v>9.4</v>
      </c>
      <c r="F59" s="1558">
        <v>1406</v>
      </c>
      <c r="G59" s="1559">
        <v>9.3</v>
      </c>
      <c r="H59" s="1558">
        <v>1514</v>
      </c>
      <c r="I59" s="1559">
        <v>9.9</v>
      </c>
      <c r="J59" s="1558">
        <v>1494</v>
      </c>
      <c r="K59" s="1559">
        <v>9.8</v>
      </c>
      <c r="L59" s="1558">
        <v>1449</v>
      </c>
      <c r="M59" s="1559">
        <v>9.5</v>
      </c>
      <c r="N59" s="1558">
        <v>1429</v>
      </c>
      <c r="O59" s="1559">
        <v>9.4</v>
      </c>
      <c r="P59" s="1558">
        <v>1530</v>
      </c>
      <c r="Q59" s="1559">
        <v>10</v>
      </c>
      <c r="R59" s="1558">
        <v>1510</v>
      </c>
      <c r="S59" s="1559">
        <v>9.9</v>
      </c>
      <c r="T59" s="1558">
        <v>1549</v>
      </c>
      <c r="U59" s="1559">
        <v>10</v>
      </c>
      <c r="V59" s="1558">
        <v>1529</v>
      </c>
      <c r="W59" s="1559">
        <v>9.9</v>
      </c>
      <c r="X59" s="1560" t="s">
        <v>871</v>
      </c>
      <c r="Y59" s="1560" t="s">
        <v>871</v>
      </c>
      <c r="Z59" s="1560" t="s">
        <v>872</v>
      </c>
      <c r="AA59" s="1560" t="s">
        <v>872</v>
      </c>
      <c r="AB59" s="1561" t="s">
        <v>580</v>
      </c>
    </row>
    <row r="60" ht="39" customHeight="1" spans="1:28">
      <c r="A60" s="512"/>
      <c r="B60" s="512"/>
      <c r="C60" s="1557" t="s">
        <v>514</v>
      </c>
      <c r="D60" s="1558">
        <v>1392</v>
      </c>
      <c r="E60" s="1559">
        <v>9.3</v>
      </c>
      <c r="F60" s="1558">
        <v>1372</v>
      </c>
      <c r="G60" s="1559">
        <v>9.2</v>
      </c>
      <c r="H60" s="1558">
        <v>1480</v>
      </c>
      <c r="I60" s="1559">
        <v>9.7</v>
      </c>
      <c r="J60" s="1558">
        <v>1460</v>
      </c>
      <c r="K60" s="1559">
        <v>9.6</v>
      </c>
      <c r="L60" s="1558">
        <v>1415</v>
      </c>
      <c r="M60" s="1559">
        <v>9.4</v>
      </c>
      <c r="N60" s="1558">
        <v>1395</v>
      </c>
      <c r="O60" s="1559">
        <v>9.3</v>
      </c>
      <c r="P60" s="1558">
        <v>1496</v>
      </c>
      <c r="Q60" s="1559">
        <v>9.8</v>
      </c>
      <c r="R60" s="1558">
        <v>1476</v>
      </c>
      <c r="S60" s="1559">
        <v>9.7</v>
      </c>
      <c r="T60" s="1558">
        <v>1515</v>
      </c>
      <c r="U60" s="1559">
        <v>9.9</v>
      </c>
      <c r="V60" s="1558">
        <v>1495</v>
      </c>
      <c r="W60" s="1559">
        <v>9.8</v>
      </c>
      <c r="X60" s="1560" t="s">
        <v>879</v>
      </c>
      <c r="Y60" s="1560" t="s">
        <v>879</v>
      </c>
      <c r="Z60" s="1560" t="s">
        <v>880</v>
      </c>
      <c r="AA60" s="1560" t="s">
        <v>880</v>
      </c>
      <c r="AB60" s="1561" t="s">
        <v>555</v>
      </c>
    </row>
    <row r="61" ht="39" customHeight="1" spans="1:28">
      <c r="A61" s="512"/>
      <c r="B61" s="512"/>
      <c r="C61" s="1557" t="s">
        <v>663</v>
      </c>
      <c r="D61" s="1558">
        <v>1664</v>
      </c>
      <c r="E61" s="1559">
        <v>10.5</v>
      </c>
      <c r="F61" s="1558">
        <v>1644</v>
      </c>
      <c r="G61" s="1559">
        <v>10.4</v>
      </c>
      <c r="H61" s="1558">
        <v>1752</v>
      </c>
      <c r="I61" s="1559">
        <v>11</v>
      </c>
      <c r="J61" s="1558">
        <v>1732</v>
      </c>
      <c r="K61" s="1559">
        <v>10.9</v>
      </c>
      <c r="L61" s="1558">
        <v>1687</v>
      </c>
      <c r="M61" s="1559">
        <v>10.6</v>
      </c>
      <c r="N61" s="1558">
        <v>1667</v>
      </c>
      <c r="O61" s="1559">
        <v>10.5</v>
      </c>
      <c r="P61" s="1558">
        <v>1768</v>
      </c>
      <c r="Q61" s="1559">
        <v>11</v>
      </c>
      <c r="R61" s="1558">
        <v>1748</v>
      </c>
      <c r="S61" s="1559">
        <v>10.9</v>
      </c>
      <c r="T61" s="1558">
        <v>1787</v>
      </c>
      <c r="U61" s="1559">
        <v>11.1</v>
      </c>
      <c r="V61" s="1558">
        <v>1767</v>
      </c>
      <c r="W61" s="1559">
        <v>11</v>
      </c>
      <c r="X61" s="1560" t="s">
        <v>883</v>
      </c>
      <c r="Y61" s="1560" t="s">
        <v>883</v>
      </c>
      <c r="Z61" s="1560" t="s">
        <v>884</v>
      </c>
      <c r="AA61" s="1560" t="s">
        <v>884</v>
      </c>
      <c r="AB61" s="1561" t="s">
        <v>775</v>
      </c>
    </row>
    <row r="62" ht="39" customHeight="1" spans="1:28">
      <c r="A62" s="512"/>
      <c r="B62" s="512"/>
      <c r="C62" s="1557" t="s">
        <v>669</v>
      </c>
      <c r="D62" s="1558">
        <v>1426</v>
      </c>
      <c r="E62" s="1559">
        <v>9.4</v>
      </c>
      <c r="F62" s="1558">
        <v>1406</v>
      </c>
      <c r="G62" s="1559">
        <v>9.3</v>
      </c>
      <c r="H62" s="1558">
        <v>1514</v>
      </c>
      <c r="I62" s="1559">
        <v>9.9</v>
      </c>
      <c r="J62" s="1558">
        <v>1494</v>
      </c>
      <c r="K62" s="1559">
        <v>9.8</v>
      </c>
      <c r="L62" s="1558">
        <v>1449</v>
      </c>
      <c r="M62" s="1559">
        <v>9.5</v>
      </c>
      <c r="N62" s="1558">
        <v>1429</v>
      </c>
      <c r="O62" s="1559">
        <v>9.4</v>
      </c>
      <c r="P62" s="1558">
        <v>1530</v>
      </c>
      <c r="Q62" s="1559">
        <v>10</v>
      </c>
      <c r="R62" s="1558">
        <v>1510</v>
      </c>
      <c r="S62" s="1559">
        <v>9.9</v>
      </c>
      <c r="T62" s="1558">
        <v>1549</v>
      </c>
      <c r="U62" s="1559">
        <v>10</v>
      </c>
      <c r="V62" s="1558">
        <v>1529</v>
      </c>
      <c r="W62" s="1559">
        <v>9.9</v>
      </c>
      <c r="X62" s="1560" t="s">
        <v>877</v>
      </c>
      <c r="Y62" s="1560" t="s">
        <v>877</v>
      </c>
      <c r="Z62" s="1560" t="s">
        <v>878</v>
      </c>
      <c r="AA62" s="1560" t="s">
        <v>878</v>
      </c>
      <c r="AB62" s="1561" t="s">
        <v>599</v>
      </c>
    </row>
    <row r="63" ht="39" customHeight="1" spans="1:28">
      <c r="A63" s="512"/>
      <c r="B63" s="512"/>
      <c r="C63" s="1563" t="s">
        <v>664</v>
      </c>
      <c r="D63" s="1558">
        <v>1426</v>
      </c>
      <c r="E63" s="1559">
        <v>9.4</v>
      </c>
      <c r="F63" s="1558">
        <v>1406</v>
      </c>
      <c r="G63" s="1559">
        <v>9.3</v>
      </c>
      <c r="H63" s="1558">
        <v>1514</v>
      </c>
      <c r="I63" s="1559">
        <v>9.9</v>
      </c>
      <c r="J63" s="1558">
        <v>1494</v>
      </c>
      <c r="K63" s="1559">
        <v>9.8</v>
      </c>
      <c r="L63" s="1558">
        <v>1449</v>
      </c>
      <c r="M63" s="1559">
        <v>9.5</v>
      </c>
      <c r="N63" s="1558">
        <v>1429</v>
      </c>
      <c r="O63" s="1559">
        <v>9.4</v>
      </c>
      <c r="P63" s="1558">
        <v>1530</v>
      </c>
      <c r="Q63" s="1559">
        <v>10</v>
      </c>
      <c r="R63" s="1558">
        <v>1510</v>
      </c>
      <c r="S63" s="1559">
        <v>9.9</v>
      </c>
      <c r="T63" s="1558">
        <v>1549</v>
      </c>
      <c r="U63" s="1559">
        <v>10</v>
      </c>
      <c r="V63" s="1558">
        <v>1529</v>
      </c>
      <c r="W63" s="1559">
        <v>9.9</v>
      </c>
      <c r="X63" s="1560" t="s">
        <v>877</v>
      </c>
      <c r="Y63" s="1560" t="s">
        <v>877</v>
      </c>
      <c r="Z63" s="1560" t="s">
        <v>878</v>
      </c>
      <c r="AA63" s="1560" t="s">
        <v>878</v>
      </c>
      <c r="AB63" s="1561" t="s">
        <v>599</v>
      </c>
    </row>
    <row r="64" ht="39" customHeight="1" spans="1:28">
      <c r="A64" s="512"/>
      <c r="B64" s="512"/>
      <c r="C64" s="1557" t="s">
        <v>608</v>
      </c>
      <c r="D64" s="1558">
        <v>1562</v>
      </c>
      <c r="E64" s="1559">
        <v>10</v>
      </c>
      <c r="F64" s="1558">
        <v>1542</v>
      </c>
      <c r="G64" s="1559">
        <v>9.9</v>
      </c>
      <c r="H64" s="1558">
        <v>1650</v>
      </c>
      <c r="I64" s="1559">
        <v>10.5</v>
      </c>
      <c r="J64" s="1558">
        <v>1630</v>
      </c>
      <c r="K64" s="1559">
        <v>10.4</v>
      </c>
      <c r="L64" s="1558">
        <v>1585</v>
      </c>
      <c r="M64" s="1559">
        <v>10.1</v>
      </c>
      <c r="N64" s="1558">
        <v>1565</v>
      </c>
      <c r="O64" s="1559">
        <v>10</v>
      </c>
      <c r="P64" s="1558">
        <v>1666</v>
      </c>
      <c r="Q64" s="1559">
        <v>10.6</v>
      </c>
      <c r="R64" s="1558">
        <v>1646</v>
      </c>
      <c r="S64" s="1559">
        <v>10.5</v>
      </c>
      <c r="T64" s="1558">
        <v>1685</v>
      </c>
      <c r="U64" s="1559">
        <v>10.6</v>
      </c>
      <c r="V64" s="1558">
        <v>1665</v>
      </c>
      <c r="W64" s="1559">
        <v>10.5</v>
      </c>
      <c r="X64" s="1560" t="s">
        <v>877</v>
      </c>
      <c r="Y64" s="1560" t="s">
        <v>877</v>
      </c>
      <c r="Z64" s="1560" t="s">
        <v>878</v>
      </c>
      <c r="AA64" s="1560" t="s">
        <v>878</v>
      </c>
      <c r="AB64" s="1562" t="s">
        <v>599</v>
      </c>
    </row>
    <row r="65" ht="39" customHeight="1" spans="1:28">
      <c r="A65" s="512"/>
      <c r="B65" s="512"/>
      <c r="C65" s="1557" t="s">
        <v>605</v>
      </c>
      <c r="D65" s="1558">
        <v>1630</v>
      </c>
      <c r="E65" s="1559">
        <v>10.3</v>
      </c>
      <c r="F65" s="1558">
        <v>1610</v>
      </c>
      <c r="G65" s="1559">
        <v>10.2</v>
      </c>
      <c r="H65" s="1558">
        <v>1718</v>
      </c>
      <c r="I65" s="1559">
        <v>10.8</v>
      </c>
      <c r="J65" s="1558">
        <v>1698</v>
      </c>
      <c r="K65" s="1559">
        <v>10.7</v>
      </c>
      <c r="L65" s="1558">
        <v>1653</v>
      </c>
      <c r="M65" s="1559">
        <v>10.4</v>
      </c>
      <c r="N65" s="1558">
        <v>1633</v>
      </c>
      <c r="O65" s="1559">
        <v>10.3</v>
      </c>
      <c r="P65" s="1558">
        <v>1734</v>
      </c>
      <c r="Q65" s="1559">
        <v>10.9</v>
      </c>
      <c r="R65" s="1558">
        <v>1714</v>
      </c>
      <c r="S65" s="1559">
        <v>10.8</v>
      </c>
      <c r="T65" s="1558">
        <v>1753</v>
      </c>
      <c r="U65" s="1559">
        <v>10.9</v>
      </c>
      <c r="V65" s="1558">
        <v>1733</v>
      </c>
      <c r="W65" s="1559">
        <v>10.8</v>
      </c>
      <c r="X65" s="1560" t="s">
        <v>877</v>
      </c>
      <c r="Y65" s="1560" t="s">
        <v>877</v>
      </c>
      <c r="Z65" s="1560" t="s">
        <v>878</v>
      </c>
      <c r="AA65" s="1560" t="s">
        <v>878</v>
      </c>
      <c r="AB65" s="1562" t="s">
        <v>599</v>
      </c>
    </row>
    <row r="66" ht="39" customHeight="1" spans="1:28">
      <c r="A66" s="512"/>
      <c r="B66" s="512"/>
      <c r="C66" s="1564" t="s">
        <v>673</v>
      </c>
      <c r="D66" s="1558">
        <v>1426</v>
      </c>
      <c r="E66" s="1559">
        <v>9.4</v>
      </c>
      <c r="F66" s="1558">
        <v>1406</v>
      </c>
      <c r="G66" s="1559">
        <v>9.3</v>
      </c>
      <c r="H66" s="1558">
        <v>1514</v>
      </c>
      <c r="I66" s="1559">
        <v>9.9</v>
      </c>
      <c r="J66" s="1558">
        <v>1494</v>
      </c>
      <c r="K66" s="1559">
        <v>9.8</v>
      </c>
      <c r="L66" s="1558">
        <v>1449</v>
      </c>
      <c r="M66" s="1559">
        <v>9.5</v>
      </c>
      <c r="N66" s="1558">
        <v>1429</v>
      </c>
      <c r="O66" s="1559">
        <v>9.4</v>
      </c>
      <c r="P66" s="1558">
        <v>1530</v>
      </c>
      <c r="Q66" s="1559">
        <v>10</v>
      </c>
      <c r="R66" s="1558">
        <v>1510</v>
      </c>
      <c r="S66" s="1559">
        <v>9.9</v>
      </c>
      <c r="T66" s="1558">
        <v>1549</v>
      </c>
      <c r="U66" s="1559">
        <v>10</v>
      </c>
      <c r="V66" s="1558">
        <v>1529</v>
      </c>
      <c r="W66" s="1559">
        <v>9.9</v>
      </c>
      <c r="X66" s="1560" t="s">
        <v>877</v>
      </c>
      <c r="Y66" s="1560" t="s">
        <v>877</v>
      </c>
      <c r="Z66" s="1560" t="s">
        <v>878</v>
      </c>
      <c r="AA66" s="1560" t="s">
        <v>878</v>
      </c>
      <c r="AB66" s="1562" t="s">
        <v>599</v>
      </c>
    </row>
    <row r="67" ht="39" customHeight="1" spans="1:28">
      <c r="A67" s="512"/>
      <c r="B67" s="512"/>
      <c r="C67" s="1564" t="s">
        <v>671</v>
      </c>
      <c r="D67" s="1558">
        <v>1528</v>
      </c>
      <c r="E67" s="1559">
        <v>9.9</v>
      </c>
      <c r="F67" s="1558">
        <v>1508</v>
      </c>
      <c r="G67" s="1559">
        <v>9.8</v>
      </c>
      <c r="H67" s="1558">
        <v>1616</v>
      </c>
      <c r="I67" s="1559">
        <v>10.3</v>
      </c>
      <c r="J67" s="1558">
        <v>1596</v>
      </c>
      <c r="K67" s="1559">
        <v>10.2</v>
      </c>
      <c r="L67" s="1558">
        <v>1551</v>
      </c>
      <c r="M67" s="1559">
        <v>10</v>
      </c>
      <c r="N67" s="1558">
        <v>1531</v>
      </c>
      <c r="O67" s="1559">
        <v>9.9</v>
      </c>
      <c r="P67" s="1558">
        <v>1632</v>
      </c>
      <c r="Q67" s="1559">
        <v>10.4</v>
      </c>
      <c r="R67" s="1558">
        <v>1612</v>
      </c>
      <c r="S67" s="1559">
        <v>10.3</v>
      </c>
      <c r="T67" s="1558">
        <v>1651</v>
      </c>
      <c r="U67" s="1559">
        <v>10.5</v>
      </c>
      <c r="V67" s="1558">
        <v>1631</v>
      </c>
      <c r="W67" s="1559">
        <v>10.4</v>
      </c>
      <c r="X67" s="1560" t="s">
        <v>879</v>
      </c>
      <c r="Y67" s="1560" t="s">
        <v>879</v>
      </c>
      <c r="Z67" s="1560" t="s">
        <v>880</v>
      </c>
      <c r="AA67" s="1560" t="s">
        <v>880</v>
      </c>
      <c r="AB67" s="1562" t="s">
        <v>555</v>
      </c>
    </row>
    <row r="68" ht="39" customHeight="1" spans="1:28">
      <c r="A68" s="512"/>
      <c r="B68" s="512"/>
      <c r="C68" s="1564" t="s">
        <v>732</v>
      </c>
      <c r="D68" s="1558">
        <v>1664</v>
      </c>
      <c r="E68" s="1559">
        <v>10.5</v>
      </c>
      <c r="F68" s="1558">
        <v>1644</v>
      </c>
      <c r="G68" s="1559">
        <v>10.4</v>
      </c>
      <c r="H68" s="1558">
        <v>1752</v>
      </c>
      <c r="I68" s="1559">
        <v>11</v>
      </c>
      <c r="J68" s="1558">
        <v>1732</v>
      </c>
      <c r="K68" s="1559">
        <v>10.9</v>
      </c>
      <c r="L68" s="1558">
        <v>1687</v>
      </c>
      <c r="M68" s="1559">
        <v>10.6</v>
      </c>
      <c r="N68" s="1558">
        <v>1667</v>
      </c>
      <c r="O68" s="1559">
        <v>10.5</v>
      </c>
      <c r="P68" s="1558">
        <v>1768</v>
      </c>
      <c r="Q68" s="1559">
        <v>11</v>
      </c>
      <c r="R68" s="1558">
        <v>1748</v>
      </c>
      <c r="S68" s="1559">
        <v>10.9</v>
      </c>
      <c r="T68" s="1558">
        <v>1787</v>
      </c>
      <c r="U68" s="1559">
        <v>11.1</v>
      </c>
      <c r="V68" s="1558">
        <v>1767</v>
      </c>
      <c r="W68" s="1559">
        <v>11</v>
      </c>
      <c r="X68" s="1560" t="s">
        <v>879</v>
      </c>
      <c r="Y68" s="1560" t="s">
        <v>879</v>
      </c>
      <c r="Z68" s="1560" t="s">
        <v>880</v>
      </c>
      <c r="AA68" s="1560" t="s">
        <v>880</v>
      </c>
      <c r="AB68" s="1562" t="s">
        <v>555</v>
      </c>
    </row>
    <row r="69" ht="39" customHeight="1" spans="1:28">
      <c r="A69" s="512"/>
      <c r="B69" s="512"/>
      <c r="C69" s="1565" t="s">
        <v>733</v>
      </c>
      <c r="D69" s="1558">
        <v>1630</v>
      </c>
      <c r="E69" s="1559">
        <v>10.3</v>
      </c>
      <c r="F69" s="1558">
        <v>1610</v>
      </c>
      <c r="G69" s="1559">
        <v>10.2</v>
      </c>
      <c r="H69" s="1558">
        <v>1718</v>
      </c>
      <c r="I69" s="1559">
        <v>10.8</v>
      </c>
      <c r="J69" s="1558">
        <v>1698</v>
      </c>
      <c r="K69" s="1559">
        <v>10.7</v>
      </c>
      <c r="L69" s="1558">
        <v>1653</v>
      </c>
      <c r="M69" s="1559">
        <v>10.4</v>
      </c>
      <c r="N69" s="1558">
        <v>1633</v>
      </c>
      <c r="O69" s="1559">
        <v>10.3</v>
      </c>
      <c r="P69" s="1558">
        <v>1734</v>
      </c>
      <c r="Q69" s="1559">
        <v>10.9</v>
      </c>
      <c r="R69" s="1558">
        <v>1714</v>
      </c>
      <c r="S69" s="1559">
        <v>10.8</v>
      </c>
      <c r="T69" s="1558">
        <v>1753</v>
      </c>
      <c r="U69" s="1559">
        <v>10.9</v>
      </c>
      <c r="V69" s="1558">
        <v>1733</v>
      </c>
      <c r="W69" s="1559">
        <v>10.8</v>
      </c>
      <c r="X69" s="1560" t="s">
        <v>879</v>
      </c>
      <c r="Y69" s="1560" t="s">
        <v>879</v>
      </c>
      <c r="Z69" s="1560" t="s">
        <v>880</v>
      </c>
      <c r="AA69" s="1560" t="s">
        <v>880</v>
      </c>
      <c r="AB69" s="1562" t="s">
        <v>555</v>
      </c>
    </row>
    <row r="70" ht="39" customHeight="1" spans="1:28">
      <c r="A70" s="512"/>
      <c r="B70" s="512"/>
      <c r="C70" s="1564" t="s">
        <v>680</v>
      </c>
      <c r="D70" s="1558">
        <v>1562</v>
      </c>
      <c r="E70" s="1559">
        <v>10</v>
      </c>
      <c r="F70" s="1558">
        <v>1542</v>
      </c>
      <c r="G70" s="1559">
        <v>9.9</v>
      </c>
      <c r="H70" s="1558">
        <v>1650</v>
      </c>
      <c r="I70" s="1559">
        <v>10.5</v>
      </c>
      <c r="J70" s="1558">
        <v>1630</v>
      </c>
      <c r="K70" s="1559">
        <v>10.4</v>
      </c>
      <c r="L70" s="1558">
        <v>1585</v>
      </c>
      <c r="M70" s="1559">
        <v>10.1</v>
      </c>
      <c r="N70" s="1558">
        <v>1565</v>
      </c>
      <c r="O70" s="1559">
        <v>10</v>
      </c>
      <c r="P70" s="1558">
        <v>1666</v>
      </c>
      <c r="Q70" s="1559">
        <v>10.6</v>
      </c>
      <c r="R70" s="1558">
        <v>1646</v>
      </c>
      <c r="S70" s="1559">
        <v>10.5</v>
      </c>
      <c r="T70" s="1558">
        <v>1685</v>
      </c>
      <c r="U70" s="1559">
        <v>10.6</v>
      </c>
      <c r="V70" s="1558">
        <v>1665</v>
      </c>
      <c r="W70" s="1559">
        <v>10.5</v>
      </c>
      <c r="X70" s="1560" t="s">
        <v>879</v>
      </c>
      <c r="Y70" s="1560" t="s">
        <v>879</v>
      </c>
      <c r="Z70" s="1560" t="s">
        <v>880</v>
      </c>
      <c r="AA70" s="1560" t="s">
        <v>880</v>
      </c>
      <c r="AB70" s="1562" t="s">
        <v>555</v>
      </c>
    </row>
    <row r="71" ht="39" customHeight="1" spans="1:28">
      <c r="A71" s="512"/>
      <c r="B71" s="512"/>
      <c r="C71" s="1564" t="s">
        <v>607</v>
      </c>
      <c r="D71" s="1558">
        <v>1562</v>
      </c>
      <c r="E71" s="1559">
        <v>10</v>
      </c>
      <c r="F71" s="1558">
        <v>1542</v>
      </c>
      <c r="G71" s="1559">
        <v>9.9</v>
      </c>
      <c r="H71" s="1558">
        <v>1650</v>
      </c>
      <c r="I71" s="1559">
        <v>10.5</v>
      </c>
      <c r="J71" s="1558">
        <v>1630</v>
      </c>
      <c r="K71" s="1559">
        <v>10.4</v>
      </c>
      <c r="L71" s="1558">
        <v>1585</v>
      </c>
      <c r="M71" s="1559">
        <v>10.1</v>
      </c>
      <c r="N71" s="1558">
        <v>1565</v>
      </c>
      <c r="O71" s="1559">
        <v>10</v>
      </c>
      <c r="P71" s="1558">
        <v>1666</v>
      </c>
      <c r="Q71" s="1559">
        <v>10.6</v>
      </c>
      <c r="R71" s="1558">
        <v>1646</v>
      </c>
      <c r="S71" s="1559">
        <v>10.5</v>
      </c>
      <c r="T71" s="1558">
        <v>1685</v>
      </c>
      <c r="U71" s="1559">
        <v>10.6</v>
      </c>
      <c r="V71" s="1558">
        <v>1665</v>
      </c>
      <c r="W71" s="1559">
        <v>10.5</v>
      </c>
      <c r="X71" s="1560" t="s">
        <v>879</v>
      </c>
      <c r="Y71" s="1560" t="s">
        <v>879</v>
      </c>
      <c r="Z71" s="1560" t="s">
        <v>880</v>
      </c>
      <c r="AA71" s="1560" t="s">
        <v>880</v>
      </c>
      <c r="AB71" s="1562" t="s">
        <v>555</v>
      </c>
    </row>
    <row r="72" ht="39" customHeight="1" spans="1:28">
      <c r="A72" s="512"/>
      <c r="B72" s="512"/>
      <c r="C72" s="1565" t="s">
        <v>852</v>
      </c>
      <c r="D72" s="1558">
        <v>1630</v>
      </c>
      <c r="E72" s="1559">
        <v>10.3</v>
      </c>
      <c r="F72" s="1558">
        <v>1610</v>
      </c>
      <c r="G72" s="1559">
        <v>10.2</v>
      </c>
      <c r="H72" s="1558">
        <v>1718</v>
      </c>
      <c r="I72" s="1559">
        <v>10.8</v>
      </c>
      <c r="J72" s="1558">
        <v>1698</v>
      </c>
      <c r="K72" s="1559">
        <v>10.7</v>
      </c>
      <c r="L72" s="1558">
        <v>1653</v>
      </c>
      <c r="M72" s="1559">
        <v>10.4</v>
      </c>
      <c r="N72" s="1558">
        <v>1633</v>
      </c>
      <c r="O72" s="1559">
        <v>10.3</v>
      </c>
      <c r="P72" s="1558">
        <v>1734</v>
      </c>
      <c r="Q72" s="1559">
        <v>10.9</v>
      </c>
      <c r="R72" s="1558">
        <v>1714</v>
      </c>
      <c r="S72" s="1559">
        <v>10.8</v>
      </c>
      <c r="T72" s="1558">
        <v>1753</v>
      </c>
      <c r="U72" s="1559">
        <v>10.9</v>
      </c>
      <c r="V72" s="1558">
        <v>1733</v>
      </c>
      <c r="W72" s="1559">
        <v>10.8</v>
      </c>
      <c r="X72" s="1560" t="s">
        <v>885</v>
      </c>
      <c r="Y72" s="1560" t="s">
        <v>885</v>
      </c>
      <c r="Z72" s="1560" t="s">
        <v>886</v>
      </c>
      <c r="AA72" s="1560" t="s">
        <v>886</v>
      </c>
      <c r="AB72" s="1562" t="s">
        <v>859</v>
      </c>
    </row>
    <row r="73" ht="39" customHeight="1" spans="1:28">
      <c r="A73" s="512"/>
      <c r="B73" s="512"/>
      <c r="C73" s="1564" t="s">
        <v>565</v>
      </c>
      <c r="D73" s="1558">
        <v>1834</v>
      </c>
      <c r="E73" s="1559">
        <v>11.2</v>
      </c>
      <c r="F73" s="1558">
        <v>1814</v>
      </c>
      <c r="G73" s="1559">
        <v>11.1</v>
      </c>
      <c r="H73" s="1558">
        <v>1922</v>
      </c>
      <c r="I73" s="1559">
        <v>11.7</v>
      </c>
      <c r="J73" s="1558">
        <v>1902</v>
      </c>
      <c r="K73" s="1559">
        <v>11.6</v>
      </c>
      <c r="L73" s="1558">
        <v>1857</v>
      </c>
      <c r="M73" s="1559">
        <v>11.3</v>
      </c>
      <c r="N73" s="1558">
        <v>1837</v>
      </c>
      <c r="O73" s="1559">
        <v>11.2</v>
      </c>
      <c r="P73" s="1558">
        <v>1938</v>
      </c>
      <c r="Q73" s="1559">
        <v>11.8</v>
      </c>
      <c r="R73" s="1558">
        <v>1918</v>
      </c>
      <c r="S73" s="1559">
        <v>11.7</v>
      </c>
      <c r="T73" s="1558">
        <v>1957</v>
      </c>
      <c r="U73" s="1559">
        <v>11.8</v>
      </c>
      <c r="V73" s="1558">
        <v>1937</v>
      </c>
      <c r="W73" s="1559">
        <v>11.7</v>
      </c>
      <c r="X73" s="1560" t="s">
        <v>885</v>
      </c>
      <c r="Y73" s="1560" t="s">
        <v>885</v>
      </c>
      <c r="Z73" s="1560" t="s">
        <v>886</v>
      </c>
      <c r="AA73" s="1560" t="s">
        <v>886</v>
      </c>
      <c r="AB73" s="1562" t="s">
        <v>859</v>
      </c>
    </row>
    <row r="74" ht="39" customHeight="1" spans="1:28">
      <c r="A74" s="512"/>
      <c r="B74" s="512"/>
      <c r="C74" s="1564" t="s">
        <v>616</v>
      </c>
      <c r="D74" s="1558">
        <v>1868</v>
      </c>
      <c r="E74" s="1559">
        <v>11.4</v>
      </c>
      <c r="F74" s="1558">
        <v>1848</v>
      </c>
      <c r="G74" s="1559">
        <v>11.3</v>
      </c>
      <c r="H74" s="1558">
        <v>1956</v>
      </c>
      <c r="I74" s="1559">
        <v>11.9</v>
      </c>
      <c r="J74" s="1558">
        <v>1936</v>
      </c>
      <c r="K74" s="1559">
        <v>11.8</v>
      </c>
      <c r="L74" s="1558">
        <v>1891</v>
      </c>
      <c r="M74" s="1559">
        <v>11.5</v>
      </c>
      <c r="N74" s="1558">
        <v>1871</v>
      </c>
      <c r="O74" s="1559">
        <v>11.4</v>
      </c>
      <c r="P74" s="1558">
        <v>1972</v>
      </c>
      <c r="Q74" s="1559">
        <v>11.9</v>
      </c>
      <c r="R74" s="1558">
        <v>1952</v>
      </c>
      <c r="S74" s="1559">
        <v>11.8</v>
      </c>
      <c r="T74" s="1558">
        <v>1991</v>
      </c>
      <c r="U74" s="1559">
        <v>12</v>
      </c>
      <c r="V74" s="1558">
        <v>1971</v>
      </c>
      <c r="W74" s="1559">
        <v>11.9</v>
      </c>
      <c r="X74" s="1560" t="s">
        <v>879</v>
      </c>
      <c r="Y74" s="1560" t="s">
        <v>879</v>
      </c>
      <c r="Z74" s="1560" t="s">
        <v>880</v>
      </c>
      <c r="AA74" s="1560" t="s">
        <v>880</v>
      </c>
      <c r="AB74" s="1562" t="s">
        <v>555</v>
      </c>
    </row>
    <row r="75" ht="39" customHeight="1" spans="1:28">
      <c r="A75" s="512"/>
      <c r="B75" s="512"/>
      <c r="C75" s="1564" t="s">
        <v>681</v>
      </c>
      <c r="D75" s="1558">
        <v>1868</v>
      </c>
      <c r="E75" s="1559">
        <v>11.4</v>
      </c>
      <c r="F75" s="1558">
        <v>1848</v>
      </c>
      <c r="G75" s="1559">
        <v>11.3</v>
      </c>
      <c r="H75" s="1558">
        <v>1956</v>
      </c>
      <c r="I75" s="1559">
        <v>11.9</v>
      </c>
      <c r="J75" s="1558">
        <v>1936</v>
      </c>
      <c r="K75" s="1559">
        <v>11.8</v>
      </c>
      <c r="L75" s="1558">
        <v>1891</v>
      </c>
      <c r="M75" s="1559">
        <v>11.5</v>
      </c>
      <c r="N75" s="1558">
        <v>1871</v>
      </c>
      <c r="O75" s="1559">
        <v>11.4</v>
      </c>
      <c r="P75" s="1558">
        <v>1972</v>
      </c>
      <c r="Q75" s="1559">
        <v>11.9</v>
      </c>
      <c r="R75" s="1558">
        <v>1952</v>
      </c>
      <c r="S75" s="1559">
        <v>11.8</v>
      </c>
      <c r="T75" s="1558">
        <v>1991</v>
      </c>
      <c r="U75" s="1559">
        <v>12</v>
      </c>
      <c r="V75" s="1558">
        <v>1971</v>
      </c>
      <c r="W75" s="1559">
        <v>11.9</v>
      </c>
      <c r="X75" s="1560" t="s">
        <v>879</v>
      </c>
      <c r="Y75" s="1560" t="s">
        <v>879</v>
      </c>
      <c r="Z75" s="1560" t="s">
        <v>880</v>
      </c>
      <c r="AA75" s="1560" t="s">
        <v>880</v>
      </c>
      <c r="AB75" s="1562" t="s">
        <v>555</v>
      </c>
    </row>
    <row r="76" ht="39" customHeight="1" spans="1:28">
      <c r="A76" s="512"/>
      <c r="B76" s="512"/>
      <c r="C76" s="1564" t="s">
        <v>551</v>
      </c>
      <c r="D76" s="1558">
        <v>1834</v>
      </c>
      <c r="E76" s="1559">
        <v>11.2</v>
      </c>
      <c r="F76" s="1558">
        <v>1814</v>
      </c>
      <c r="G76" s="1559">
        <v>11.1</v>
      </c>
      <c r="H76" s="1558">
        <v>1922</v>
      </c>
      <c r="I76" s="1559">
        <v>11.7</v>
      </c>
      <c r="J76" s="1558">
        <v>1902</v>
      </c>
      <c r="K76" s="1559">
        <v>11.6</v>
      </c>
      <c r="L76" s="1558">
        <v>1857</v>
      </c>
      <c r="M76" s="1559">
        <v>11.3</v>
      </c>
      <c r="N76" s="1558">
        <v>1837</v>
      </c>
      <c r="O76" s="1559">
        <v>11.2</v>
      </c>
      <c r="P76" s="1558">
        <v>1938</v>
      </c>
      <c r="Q76" s="1559">
        <v>11.8</v>
      </c>
      <c r="R76" s="1558">
        <v>1918</v>
      </c>
      <c r="S76" s="1559">
        <v>11.7</v>
      </c>
      <c r="T76" s="1558">
        <v>1957</v>
      </c>
      <c r="U76" s="1559">
        <v>11.8</v>
      </c>
      <c r="V76" s="1558">
        <v>1937</v>
      </c>
      <c r="W76" s="1559">
        <v>11.7</v>
      </c>
      <c r="X76" s="1560" t="s">
        <v>879</v>
      </c>
      <c r="Y76" s="1560" t="s">
        <v>879</v>
      </c>
      <c r="Z76" s="1560" t="s">
        <v>880</v>
      </c>
      <c r="AA76" s="1560" t="s">
        <v>880</v>
      </c>
      <c r="AB76" s="1562" t="s">
        <v>555</v>
      </c>
    </row>
    <row r="77" ht="39" customHeight="1" spans="1:28">
      <c r="A77" s="512"/>
      <c r="B77" s="512"/>
      <c r="C77" s="1564" t="s">
        <v>568</v>
      </c>
      <c r="D77" s="1558">
        <v>1834</v>
      </c>
      <c r="E77" s="1559">
        <v>11.2</v>
      </c>
      <c r="F77" s="1558">
        <v>1814</v>
      </c>
      <c r="G77" s="1559">
        <v>11.1</v>
      </c>
      <c r="H77" s="1558">
        <v>1922</v>
      </c>
      <c r="I77" s="1559">
        <v>11.7</v>
      </c>
      <c r="J77" s="1558">
        <v>1902</v>
      </c>
      <c r="K77" s="1559">
        <v>11.6</v>
      </c>
      <c r="L77" s="1558">
        <v>1857</v>
      </c>
      <c r="M77" s="1559">
        <v>11.3</v>
      </c>
      <c r="N77" s="1558">
        <v>1837</v>
      </c>
      <c r="O77" s="1559">
        <v>11.2</v>
      </c>
      <c r="P77" s="1558">
        <v>1938</v>
      </c>
      <c r="Q77" s="1559">
        <v>11.8</v>
      </c>
      <c r="R77" s="1558">
        <v>1918</v>
      </c>
      <c r="S77" s="1559">
        <v>11.7</v>
      </c>
      <c r="T77" s="1558">
        <v>1957</v>
      </c>
      <c r="U77" s="1559">
        <v>11.8</v>
      </c>
      <c r="V77" s="1558">
        <v>1937</v>
      </c>
      <c r="W77" s="1559">
        <v>11.7</v>
      </c>
      <c r="X77" s="1560" t="s">
        <v>879</v>
      </c>
      <c r="Y77" s="1560" t="s">
        <v>879</v>
      </c>
      <c r="Z77" s="1560" t="s">
        <v>880</v>
      </c>
      <c r="AA77" s="1560" t="s">
        <v>880</v>
      </c>
      <c r="AB77" s="1562" t="s">
        <v>555</v>
      </c>
    </row>
    <row r="78" ht="39" customHeight="1" spans="1:28">
      <c r="A78" s="512"/>
      <c r="B78" s="512"/>
      <c r="C78" s="1564" t="s">
        <v>545</v>
      </c>
      <c r="D78" s="1558">
        <v>1834</v>
      </c>
      <c r="E78" s="1559">
        <v>11.2</v>
      </c>
      <c r="F78" s="1558">
        <v>1814</v>
      </c>
      <c r="G78" s="1559">
        <v>11.1</v>
      </c>
      <c r="H78" s="1558">
        <v>1922</v>
      </c>
      <c r="I78" s="1559">
        <v>11.7</v>
      </c>
      <c r="J78" s="1558">
        <v>1902</v>
      </c>
      <c r="K78" s="1559">
        <v>11.6</v>
      </c>
      <c r="L78" s="1558">
        <v>1857</v>
      </c>
      <c r="M78" s="1559">
        <v>11.3</v>
      </c>
      <c r="N78" s="1558">
        <v>1837</v>
      </c>
      <c r="O78" s="1559">
        <v>11.2</v>
      </c>
      <c r="P78" s="1558">
        <v>1938</v>
      </c>
      <c r="Q78" s="1559">
        <v>11.8</v>
      </c>
      <c r="R78" s="1558">
        <v>1918</v>
      </c>
      <c r="S78" s="1559">
        <v>11.7</v>
      </c>
      <c r="T78" s="1558">
        <v>1957</v>
      </c>
      <c r="U78" s="1559">
        <v>11.8</v>
      </c>
      <c r="V78" s="1558">
        <v>1937</v>
      </c>
      <c r="W78" s="1559">
        <v>11.7</v>
      </c>
      <c r="X78" s="1560" t="s">
        <v>879</v>
      </c>
      <c r="Y78" s="1560" t="s">
        <v>879</v>
      </c>
      <c r="Z78" s="1560" t="s">
        <v>880</v>
      </c>
      <c r="AA78" s="1560" t="s">
        <v>880</v>
      </c>
      <c r="AB78" s="1562" t="s">
        <v>555</v>
      </c>
    </row>
    <row r="79" ht="39" customHeight="1" spans="1:28">
      <c r="A79" s="512"/>
      <c r="B79" s="512"/>
      <c r="C79" s="1564" t="s">
        <v>736</v>
      </c>
      <c r="D79" s="1558">
        <v>1494</v>
      </c>
      <c r="E79" s="1559">
        <v>9.7</v>
      </c>
      <c r="F79" s="1558">
        <v>1474</v>
      </c>
      <c r="G79" s="1559">
        <v>9.6</v>
      </c>
      <c r="H79" s="1558">
        <v>1582</v>
      </c>
      <c r="I79" s="1559">
        <v>10.2</v>
      </c>
      <c r="J79" s="1558">
        <v>1562</v>
      </c>
      <c r="K79" s="1559">
        <v>10.1</v>
      </c>
      <c r="L79" s="1558">
        <v>1517</v>
      </c>
      <c r="M79" s="1559">
        <v>9.8</v>
      </c>
      <c r="N79" s="1558">
        <v>1497</v>
      </c>
      <c r="O79" s="1559">
        <v>9.7</v>
      </c>
      <c r="P79" s="1558">
        <v>1598</v>
      </c>
      <c r="Q79" s="1559">
        <v>10.3</v>
      </c>
      <c r="R79" s="1558">
        <v>1578</v>
      </c>
      <c r="S79" s="1559">
        <v>10.2</v>
      </c>
      <c r="T79" s="1558">
        <v>1617</v>
      </c>
      <c r="U79" s="1559">
        <v>10.3</v>
      </c>
      <c r="V79" s="1558">
        <v>1597</v>
      </c>
      <c r="W79" s="1559">
        <v>10.2</v>
      </c>
      <c r="X79" s="1560" t="s">
        <v>879</v>
      </c>
      <c r="Y79" s="1560" t="s">
        <v>879</v>
      </c>
      <c r="Z79" s="1560" t="s">
        <v>880</v>
      </c>
      <c r="AA79" s="1560" t="s">
        <v>880</v>
      </c>
      <c r="AB79" s="1562" t="s">
        <v>555</v>
      </c>
    </row>
    <row r="80" ht="39" customHeight="1" spans="1:28">
      <c r="A80" s="512"/>
      <c r="B80" s="512"/>
      <c r="C80" s="1565" t="s">
        <v>665</v>
      </c>
      <c r="D80" s="1558">
        <v>1494</v>
      </c>
      <c r="E80" s="1559">
        <v>9.7</v>
      </c>
      <c r="F80" s="1558">
        <v>1474</v>
      </c>
      <c r="G80" s="1559">
        <v>9.6</v>
      </c>
      <c r="H80" s="1558">
        <v>1582</v>
      </c>
      <c r="I80" s="1559">
        <v>10.2</v>
      </c>
      <c r="J80" s="1558">
        <v>1562</v>
      </c>
      <c r="K80" s="1559">
        <v>10.1</v>
      </c>
      <c r="L80" s="1558">
        <v>1517</v>
      </c>
      <c r="M80" s="1559">
        <v>9.8</v>
      </c>
      <c r="N80" s="1558">
        <v>1497</v>
      </c>
      <c r="O80" s="1559">
        <v>9.7</v>
      </c>
      <c r="P80" s="1558">
        <v>1598</v>
      </c>
      <c r="Q80" s="1559">
        <v>10.3</v>
      </c>
      <c r="R80" s="1558">
        <v>1578</v>
      </c>
      <c r="S80" s="1559">
        <v>10.2</v>
      </c>
      <c r="T80" s="1558">
        <v>1617</v>
      </c>
      <c r="U80" s="1559">
        <v>10.3</v>
      </c>
      <c r="V80" s="1558">
        <v>1597</v>
      </c>
      <c r="W80" s="1559">
        <v>10.2</v>
      </c>
      <c r="X80" s="1560" t="s">
        <v>879</v>
      </c>
      <c r="Y80" s="1560" t="s">
        <v>879</v>
      </c>
      <c r="Z80" s="1560" t="s">
        <v>880</v>
      </c>
      <c r="AA80" s="1560" t="s">
        <v>880</v>
      </c>
      <c r="AB80" s="1562" t="s">
        <v>555</v>
      </c>
    </row>
    <row r="81" ht="39" customHeight="1" spans="1:28">
      <c r="A81" s="512"/>
      <c r="B81" s="512"/>
      <c r="C81" s="1564" t="s">
        <v>737</v>
      </c>
      <c r="D81" s="1558">
        <v>1630</v>
      </c>
      <c r="E81" s="1559">
        <v>10.3</v>
      </c>
      <c r="F81" s="1558">
        <v>1610</v>
      </c>
      <c r="G81" s="1559">
        <v>10.2</v>
      </c>
      <c r="H81" s="1558">
        <v>1718</v>
      </c>
      <c r="I81" s="1559">
        <v>10.8</v>
      </c>
      <c r="J81" s="1558">
        <v>1698</v>
      </c>
      <c r="K81" s="1559">
        <v>10.7</v>
      </c>
      <c r="L81" s="1558">
        <v>1653</v>
      </c>
      <c r="M81" s="1559">
        <v>10.4</v>
      </c>
      <c r="N81" s="1558">
        <v>1633</v>
      </c>
      <c r="O81" s="1559">
        <v>10.3</v>
      </c>
      <c r="P81" s="1558">
        <v>1734</v>
      </c>
      <c r="Q81" s="1559">
        <v>10.9</v>
      </c>
      <c r="R81" s="1558">
        <v>1714</v>
      </c>
      <c r="S81" s="1559">
        <v>10.8</v>
      </c>
      <c r="T81" s="1558">
        <v>1753</v>
      </c>
      <c r="U81" s="1559">
        <v>10.9</v>
      </c>
      <c r="V81" s="1558">
        <v>1733</v>
      </c>
      <c r="W81" s="1559">
        <v>10.8</v>
      </c>
      <c r="X81" s="1560" t="s">
        <v>879</v>
      </c>
      <c r="Y81" s="1560" t="s">
        <v>879</v>
      </c>
      <c r="Z81" s="1560" t="s">
        <v>880</v>
      </c>
      <c r="AA81" s="1560" t="s">
        <v>880</v>
      </c>
      <c r="AB81" s="1562" t="s">
        <v>555</v>
      </c>
    </row>
    <row r="82" ht="39" customHeight="1" spans="1:28">
      <c r="A82" s="512"/>
      <c r="B82" s="512"/>
      <c r="C82" s="1564" t="s">
        <v>738</v>
      </c>
      <c r="D82" s="1558">
        <v>1868</v>
      </c>
      <c r="E82" s="1559">
        <v>11.4</v>
      </c>
      <c r="F82" s="1558">
        <v>1848</v>
      </c>
      <c r="G82" s="1559">
        <v>11.3</v>
      </c>
      <c r="H82" s="1558">
        <v>1956</v>
      </c>
      <c r="I82" s="1559">
        <v>11.9</v>
      </c>
      <c r="J82" s="1558">
        <v>1936</v>
      </c>
      <c r="K82" s="1559">
        <v>11.8</v>
      </c>
      <c r="L82" s="1558">
        <v>1891</v>
      </c>
      <c r="M82" s="1559">
        <v>11.5</v>
      </c>
      <c r="N82" s="1558">
        <v>1871</v>
      </c>
      <c r="O82" s="1559">
        <v>11.4</v>
      </c>
      <c r="P82" s="1558">
        <v>1972</v>
      </c>
      <c r="Q82" s="1559">
        <v>11.9</v>
      </c>
      <c r="R82" s="1558">
        <v>1952</v>
      </c>
      <c r="S82" s="1559">
        <v>11.8</v>
      </c>
      <c r="T82" s="1558">
        <v>1991</v>
      </c>
      <c r="U82" s="1559">
        <v>12</v>
      </c>
      <c r="V82" s="1558">
        <v>1971</v>
      </c>
      <c r="W82" s="1559">
        <v>11.9</v>
      </c>
      <c r="X82" s="1560" t="s">
        <v>879</v>
      </c>
      <c r="Y82" s="1560" t="s">
        <v>879</v>
      </c>
      <c r="Z82" s="1560" t="s">
        <v>880</v>
      </c>
      <c r="AA82" s="1560" t="s">
        <v>880</v>
      </c>
      <c r="AB82" s="1562" t="s">
        <v>555</v>
      </c>
    </row>
    <row r="83" ht="39" customHeight="1" spans="1:28">
      <c r="A83" s="512"/>
      <c r="B83" s="512"/>
      <c r="C83" s="1564" t="s">
        <v>563</v>
      </c>
      <c r="D83" s="1558">
        <v>1834</v>
      </c>
      <c r="E83" s="1559">
        <v>11.2</v>
      </c>
      <c r="F83" s="1558">
        <v>1814</v>
      </c>
      <c r="G83" s="1559">
        <v>11.1</v>
      </c>
      <c r="H83" s="1558">
        <v>1922</v>
      </c>
      <c r="I83" s="1559">
        <v>11.7</v>
      </c>
      <c r="J83" s="1558">
        <v>1902</v>
      </c>
      <c r="K83" s="1559">
        <v>11.6</v>
      </c>
      <c r="L83" s="1558">
        <v>1857</v>
      </c>
      <c r="M83" s="1559">
        <v>11.3</v>
      </c>
      <c r="N83" s="1558">
        <v>1837</v>
      </c>
      <c r="O83" s="1559">
        <v>11.2</v>
      </c>
      <c r="P83" s="1558">
        <v>1938</v>
      </c>
      <c r="Q83" s="1559">
        <v>11.8</v>
      </c>
      <c r="R83" s="1558">
        <v>1918</v>
      </c>
      <c r="S83" s="1559">
        <v>11.7</v>
      </c>
      <c r="T83" s="1558">
        <v>1957</v>
      </c>
      <c r="U83" s="1559">
        <v>11.8</v>
      </c>
      <c r="V83" s="1558">
        <v>1937</v>
      </c>
      <c r="W83" s="1559">
        <v>11.7</v>
      </c>
      <c r="X83" s="1560" t="s">
        <v>879</v>
      </c>
      <c r="Y83" s="1560" t="s">
        <v>879</v>
      </c>
      <c r="Z83" s="1560" t="s">
        <v>880</v>
      </c>
      <c r="AA83" s="1560" t="s">
        <v>880</v>
      </c>
      <c r="AB83" s="1562" t="s">
        <v>555</v>
      </c>
    </row>
    <row r="84" ht="39" customHeight="1" spans="1:28">
      <c r="A84" s="512"/>
      <c r="B84" s="512"/>
      <c r="C84" s="1565" t="s">
        <v>739</v>
      </c>
      <c r="D84" s="1558">
        <v>1630</v>
      </c>
      <c r="E84" s="1559">
        <v>10.3</v>
      </c>
      <c r="F84" s="1558">
        <v>1610</v>
      </c>
      <c r="G84" s="1559">
        <v>10.2</v>
      </c>
      <c r="H84" s="1558">
        <v>1718</v>
      </c>
      <c r="I84" s="1559">
        <v>10.8</v>
      </c>
      <c r="J84" s="1558">
        <v>1698</v>
      </c>
      <c r="K84" s="1559">
        <v>10.7</v>
      </c>
      <c r="L84" s="1558">
        <v>1653</v>
      </c>
      <c r="M84" s="1559">
        <v>10.4</v>
      </c>
      <c r="N84" s="1558">
        <v>1633</v>
      </c>
      <c r="O84" s="1559">
        <v>10.3</v>
      </c>
      <c r="P84" s="1558">
        <v>1734</v>
      </c>
      <c r="Q84" s="1559">
        <v>10.9</v>
      </c>
      <c r="R84" s="1558">
        <v>1714</v>
      </c>
      <c r="S84" s="1559">
        <v>10.8</v>
      </c>
      <c r="T84" s="1558">
        <v>1753</v>
      </c>
      <c r="U84" s="1559">
        <v>10.9</v>
      </c>
      <c r="V84" s="1558">
        <v>1733</v>
      </c>
      <c r="W84" s="1559">
        <v>10.8</v>
      </c>
      <c r="X84" s="1560" t="s">
        <v>887</v>
      </c>
      <c r="Y84" s="1560" t="s">
        <v>887</v>
      </c>
      <c r="Z84" s="1560" t="s">
        <v>888</v>
      </c>
      <c r="AA84" s="1560" t="s">
        <v>888</v>
      </c>
      <c r="AB84" s="1562" t="s">
        <v>889</v>
      </c>
    </row>
    <row r="85" ht="39" customHeight="1" spans="1:28">
      <c r="A85" s="512"/>
      <c r="B85" s="512"/>
      <c r="C85" s="1564" t="s">
        <v>620</v>
      </c>
      <c r="D85" s="1558">
        <v>1868</v>
      </c>
      <c r="E85" s="1559">
        <v>11.4</v>
      </c>
      <c r="F85" s="1558">
        <v>1848</v>
      </c>
      <c r="G85" s="1559">
        <v>11.3</v>
      </c>
      <c r="H85" s="1558">
        <v>1956</v>
      </c>
      <c r="I85" s="1559">
        <v>11.9</v>
      </c>
      <c r="J85" s="1558">
        <v>1936</v>
      </c>
      <c r="K85" s="1559">
        <v>11.8</v>
      </c>
      <c r="L85" s="1558">
        <v>1891</v>
      </c>
      <c r="M85" s="1559">
        <v>11.5</v>
      </c>
      <c r="N85" s="1558">
        <v>1871</v>
      </c>
      <c r="O85" s="1559">
        <v>11.4</v>
      </c>
      <c r="P85" s="1558">
        <v>1972</v>
      </c>
      <c r="Q85" s="1559">
        <v>11.9</v>
      </c>
      <c r="R85" s="1558">
        <v>1952</v>
      </c>
      <c r="S85" s="1559">
        <v>11.8</v>
      </c>
      <c r="T85" s="1558">
        <v>1991</v>
      </c>
      <c r="U85" s="1559">
        <v>12</v>
      </c>
      <c r="V85" s="1558">
        <v>1971</v>
      </c>
      <c r="W85" s="1559">
        <v>11.9</v>
      </c>
      <c r="X85" s="1560" t="s">
        <v>883</v>
      </c>
      <c r="Y85" s="1560" t="s">
        <v>883</v>
      </c>
      <c r="Z85" s="1560" t="s">
        <v>884</v>
      </c>
      <c r="AA85" s="1560" t="s">
        <v>884</v>
      </c>
      <c r="AB85" s="1562" t="s">
        <v>775</v>
      </c>
    </row>
    <row r="86" ht="39" customHeight="1" spans="1:28">
      <c r="A86" s="512"/>
      <c r="B86" s="512"/>
      <c r="C86" s="1564" t="s">
        <v>623</v>
      </c>
      <c r="D86" s="1558">
        <v>1868</v>
      </c>
      <c r="E86" s="1559">
        <v>11.4</v>
      </c>
      <c r="F86" s="1558">
        <v>1848</v>
      </c>
      <c r="G86" s="1559">
        <v>11.3</v>
      </c>
      <c r="H86" s="1558">
        <v>1956</v>
      </c>
      <c r="I86" s="1559">
        <v>11.9</v>
      </c>
      <c r="J86" s="1558">
        <v>1936</v>
      </c>
      <c r="K86" s="1559">
        <v>11.8</v>
      </c>
      <c r="L86" s="1558">
        <v>1891</v>
      </c>
      <c r="M86" s="1559">
        <v>11.5</v>
      </c>
      <c r="N86" s="1558">
        <v>1871</v>
      </c>
      <c r="O86" s="1559">
        <v>11.4</v>
      </c>
      <c r="P86" s="1558">
        <v>1972</v>
      </c>
      <c r="Q86" s="1559">
        <v>11.9</v>
      </c>
      <c r="R86" s="1558">
        <v>1952</v>
      </c>
      <c r="S86" s="1559">
        <v>11.8</v>
      </c>
      <c r="T86" s="1558">
        <v>1991</v>
      </c>
      <c r="U86" s="1559">
        <v>12</v>
      </c>
      <c r="V86" s="1558">
        <v>1971</v>
      </c>
      <c r="W86" s="1559">
        <v>11.9</v>
      </c>
      <c r="X86" s="1560" t="s">
        <v>883</v>
      </c>
      <c r="Y86" s="1560" t="s">
        <v>883</v>
      </c>
      <c r="Z86" s="1560" t="s">
        <v>884</v>
      </c>
      <c r="AA86" s="1560" t="s">
        <v>884</v>
      </c>
      <c r="AB86" s="1562" t="s">
        <v>775</v>
      </c>
    </row>
    <row r="87" ht="39" customHeight="1" spans="1:28">
      <c r="A87" s="512"/>
      <c r="B87" s="512"/>
      <c r="C87" s="1564" t="s">
        <v>625</v>
      </c>
      <c r="D87" s="1558">
        <v>1868</v>
      </c>
      <c r="E87" s="1559">
        <v>11.4</v>
      </c>
      <c r="F87" s="1558">
        <v>1848</v>
      </c>
      <c r="G87" s="1559">
        <v>11.3</v>
      </c>
      <c r="H87" s="1558">
        <v>1956</v>
      </c>
      <c r="I87" s="1559">
        <v>11.9</v>
      </c>
      <c r="J87" s="1558">
        <v>1936</v>
      </c>
      <c r="K87" s="1559">
        <v>11.8</v>
      </c>
      <c r="L87" s="1558">
        <v>1891</v>
      </c>
      <c r="M87" s="1559">
        <v>11.5</v>
      </c>
      <c r="N87" s="1558">
        <v>1871</v>
      </c>
      <c r="O87" s="1559">
        <v>11.4</v>
      </c>
      <c r="P87" s="1558">
        <v>1972</v>
      </c>
      <c r="Q87" s="1559">
        <v>11.9</v>
      </c>
      <c r="R87" s="1558">
        <v>1952</v>
      </c>
      <c r="S87" s="1559">
        <v>11.8</v>
      </c>
      <c r="T87" s="1558">
        <v>1991</v>
      </c>
      <c r="U87" s="1559">
        <v>12</v>
      </c>
      <c r="V87" s="1558">
        <v>1971</v>
      </c>
      <c r="W87" s="1559">
        <v>11.9</v>
      </c>
      <c r="X87" s="1560" t="s">
        <v>890</v>
      </c>
      <c r="Y87" s="1560" t="s">
        <v>890</v>
      </c>
      <c r="Z87" s="1560" t="s">
        <v>891</v>
      </c>
      <c r="AA87" s="1560" t="s">
        <v>891</v>
      </c>
      <c r="AB87" s="1562" t="s">
        <v>550</v>
      </c>
    </row>
    <row r="88" ht="39" customHeight="1" spans="1:28">
      <c r="A88" s="512"/>
      <c r="B88" s="512"/>
      <c r="C88" s="1564" t="s">
        <v>567</v>
      </c>
      <c r="D88" s="1558">
        <v>1834</v>
      </c>
      <c r="E88" s="1559">
        <v>11.2</v>
      </c>
      <c r="F88" s="1558">
        <v>1814</v>
      </c>
      <c r="G88" s="1559">
        <v>11.1</v>
      </c>
      <c r="H88" s="1558">
        <v>1922</v>
      </c>
      <c r="I88" s="1559">
        <v>11.7</v>
      </c>
      <c r="J88" s="1558">
        <v>1902</v>
      </c>
      <c r="K88" s="1559">
        <v>11.6</v>
      </c>
      <c r="L88" s="1558">
        <v>1857</v>
      </c>
      <c r="M88" s="1559">
        <v>11.3</v>
      </c>
      <c r="N88" s="1558">
        <v>1837</v>
      </c>
      <c r="O88" s="1559">
        <v>11.2</v>
      </c>
      <c r="P88" s="1558">
        <v>1938</v>
      </c>
      <c r="Q88" s="1559">
        <v>11.8</v>
      </c>
      <c r="R88" s="1558">
        <v>1918</v>
      </c>
      <c r="S88" s="1559">
        <v>11.7</v>
      </c>
      <c r="T88" s="1558">
        <v>1957</v>
      </c>
      <c r="U88" s="1559">
        <v>11.8</v>
      </c>
      <c r="V88" s="1558">
        <v>1937</v>
      </c>
      <c r="W88" s="1559">
        <v>11.7</v>
      </c>
      <c r="X88" s="1560" t="s">
        <v>890</v>
      </c>
      <c r="Y88" s="1560" t="s">
        <v>890</v>
      </c>
      <c r="Z88" s="1560" t="s">
        <v>891</v>
      </c>
      <c r="AA88" s="1560" t="s">
        <v>891</v>
      </c>
      <c r="AB88" s="1562" t="s">
        <v>550</v>
      </c>
    </row>
    <row r="89" ht="39" customHeight="1" spans="1:28">
      <c r="A89" s="512"/>
      <c r="B89" s="512"/>
      <c r="C89" s="1564" t="s">
        <v>676</v>
      </c>
      <c r="D89" s="1558">
        <v>1868</v>
      </c>
      <c r="E89" s="1559">
        <v>11.4</v>
      </c>
      <c r="F89" s="1558">
        <v>1848</v>
      </c>
      <c r="G89" s="1559">
        <v>11.3</v>
      </c>
      <c r="H89" s="1558">
        <v>1956</v>
      </c>
      <c r="I89" s="1559">
        <v>11.9</v>
      </c>
      <c r="J89" s="1558">
        <v>1936</v>
      </c>
      <c r="K89" s="1559">
        <v>11.8</v>
      </c>
      <c r="L89" s="1558">
        <v>1891</v>
      </c>
      <c r="M89" s="1559">
        <v>11.5</v>
      </c>
      <c r="N89" s="1558">
        <v>1871</v>
      </c>
      <c r="O89" s="1559">
        <v>11.4</v>
      </c>
      <c r="P89" s="1558">
        <v>1972</v>
      </c>
      <c r="Q89" s="1559">
        <v>11.9</v>
      </c>
      <c r="R89" s="1558">
        <v>1952</v>
      </c>
      <c r="S89" s="1559">
        <v>11.8</v>
      </c>
      <c r="T89" s="1558">
        <v>1991</v>
      </c>
      <c r="U89" s="1559">
        <v>12</v>
      </c>
      <c r="V89" s="1558">
        <v>1971</v>
      </c>
      <c r="W89" s="1559">
        <v>11.9</v>
      </c>
      <c r="X89" s="1560" t="s">
        <v>890</v>
      </c>
      <c r="Y89" s="1560" t="s">
        <v>890</v>
      </c>
      <c r="Z89" s="1560" t="s">
        <v>891</v>
      </c>
      <c r="AA89" s="1560" t="s">
        <v>891</v>
      </c>
      <c r="AB89" s="1562" t="s">
        <v>550</v>
      </c>
    </row>
    <row r="90" ht="39" customHeight="1" spans="1:28">
      <c r="A90" s="512"/>
      <c r="B90" s="512"/>
      <c r="C90" s="1564" t="s">
        <v>624</v>
      </c>
      <c r="D90" s="1558">
        <v>1936</v>
      </c>
      <c r="E90" s="1559">
        <v>11.7</v>
      </c>
      <c r="F90" s="1558">
        <v>1916</v>
      </c>
      <c r="G90" s="1559">
        <v>11.6</v>
      </c>
      <c r="H90" s="1558">
        <v>2024</v>
      </c>
      <c r="I90" s="1559">
        <v>12.2</v>
      </c>
      <c r="J90" s="1558">
        <v>2004</v>
      </c>
      <c r="K90" s="1559">
        <v>12.1</v>
      </c>
      <c r="L90" s="1558">
        <v>1959</v>
      </c>
      <c r="M90" s="1559">
        <v>11.8</v>
      </c>
      <c r="N90" s="1558">
        <v>1939</v>
      </c>
      <c r="O90" s="1559">
        <v>11.7</v>
      </c>
      <c r="P90" s="1558">
        <v>2040</v>
      </c>
      <c r="Q90" s="1559">
        <v>12.2</v>
      </c>
      <c r="R90" s="1558">
        <v>2020</v>
      </c>
      <c r="S90" s="1559">
        <v>12.1</v>
      </c>
      <c r="T90" s="1558">
        <v>2059</v>
      </c>
      <c r="U90" s="1559">
        <v>12.3</v>
      </c>
      <c r="V90" s="1558">
        <v>2039</v>
      </c>
      <c r="W90" s="1559">
        <v>12.2</v>
      </c>
      <c r="X90" s="1560" t="s">
        <v>883</v>
      </c>
      <c r="Y90" s="1560" t="s">
        <v>883</v>
      </c>
      <c r="Z90" s="1560" t="s">
        <v>884</v>
      </c>
      <c r="AA90" s="1560" t="s">
        <v>884</v>
      </c>
      <c r="AB90" s="1562" t="s">
        <v>775</v>
      </c>
    </row>
    <row r="91" ht="39" customHeight="1" spans="1:28">
      <c r="A91" s="512"/>
      <c r="B91" s="512"/>
      <c r="C91" s="1564" t="s">
        <v>744</v>
      </c>
      <c r="D91" s="1558">
        <v>1936</v>
      </c>
      <c r="E91" s="1559">
        <v>11.7</v>
      </c>
      <c r="F91" s="1558">
        <v>1916</v>
      </c>
      <c r="G91" s="1559">
        <v>11.6</v>
      </c>
      <c r="H91" s="1558">
        <v>2024</v>
      </c>
      <c r="I91" s="1559">
        <v>12.2</v>
      </c>
      <c r="J91" s="1558">
        <v>2004</v>
      </c>
      <c r="K91" s="1559">
        <v>12.1</v>
      </c>
      <c r="L91" s="1558">
        <v>1959</v>
      </c>
      <c r="M91" s="1559">
        <v>11.8</v>
      </c>
      <c r="N91" s="1558">
        <v>1939</v>
      </c>
      <c r="O91" s="1559">
        <v>11.7</v>
      </c>
      <c r="P91" s="1558">
        <v>2040</v>
      </c>
      <c r="Q91" s="1559">
        <v>12.2</v>
      </c>
      <c r="R91" s="1558">
        <v>2020</v>
      </c>
      <c r="S91" s="1559">
        <v>12.1</v>
      </c>
      <c r="T91" s="1558">
        <v>2059</v>
      </c>
      <c r="U91" s="1559">
        <v>12.3</v>
      </c>
      <c r="V91" s="1558">
        <v>2039</v>
      </c>
      <c r="W91" s="1559">
        <v>12.2</v>
      </c>
      <c r="X91" s="1560" t="s">
        <v>883</v>
      </c>
      <c r="Y91" s="1560" t="s">
        <v>883</v>
      </c>
      <c r="Z91" s="1560" t="s">
        <v>884</v>
      </c>
      <c r="AA91" s="1560" t="s">
        <v>884</v>
      </c>
      <c r="AB91" s="1562" t="s">
        <v>775</v>
      </c>
    </row>
    <row r="92" ht="39" customHeight="1" spans="1:28">
      <c r="A92" s="512"/>
      <c r="B92" s="512"/>
      <c r="C92" s="1557" t="s">
        <v>661</v>
      </c>
      <c r="D92" s="1558">
        <v>1766</v>
      </c>
      <c r="E92" s="1559">
        <v>10.9</v>
      </c>
      <c r="F92" s="1558">
        <v>1746</v>
      </c>
      <c r="G92" s="1559">
        <v>10.8</v>
      </c>
      <c r="H92" s="1558">
        <v>1854</v>
      </c>
      <c r="I92" s="1559">
        <v>11.4</v>
      </c>
      <c r="J92" s="1558">
        <v>1834</v>
      </c>
      <c r="K92" s="1559">
        <v>11.3</v>
      </c>
      <c r="L92" s="1558">
        <v>1789</v>
      </c>
      <c r="M92" s="1559">
        <v>11</v>
      </c>
      <c r="N92" s="1558">
        <v>1769</v>
      </c>
      <c r="O92" s="1559">
        <v>10.9</v>
      </c>
      <c r="P92" s="1558">
        <v>1870</v>
      </c>
      <c r="Q92" s="1559">
        <v>11.5</v>
      </c>
      <c r="R92" s="1558">
        <v>1850</v>
      </c>
      <c r="S92" s="1559">
        <v>11.4</v>
      </c>
      <c r="T92" s="1558">
        <v>1889</v>
      </c>
      <c r="U92" s="1559">
        <v>11.5</v>
      </c>
      <c r="V92" s="1558">
        <v>1869</v>
      </c>
      <c r="W92" s="1559">
        <v>11.4</v>
      </c>
      <c r="X92" s="1560" t="s">
        <v>883</v>
      </c>
      <c r="Y92" s="1560" t="s">
        <v>883</v>
      </c>
      <c r="Z92" s="1560" t="s">
        <v>884</v>
      </c>
      <c r="AA92" s="1560" t="s">
        <v>884</v>
      </c>
      <c r="AB92" s="1562" t="s">
        <v>775</v>
      </c>
    </row>
    <row r="93" ht="39" customHeight="1" spans="1:28">
      <c r="A93" s="512"/>
      <c r="B93" s="512"/>
      <c r="C93" s="1557" t="s">
        <v>745</v>
      </c>
      <c r="D93" s="1558">
        <v>1766</v>
      </c>
      <c r="E93" s="1559">
        <v>10.9</v>
      </c>
      <c r="F93" s="1558">
        <v>1746</v>
      </c>
      <c r="G93" s="1559">
        <v>10.8</v>
      </c>
      <c r="H93" s="1558">
        <v>1854</v>
      </c>
      <c r="I93" s="1559">
        <v>11.4</v>
      </c>
      <c r="J93" s="1558">
        <v>1834</v>
      </c>
      <c r="K93" s="1559">
        <v>11.3</v>
      </c>
      <c r="L93" s="1558">
        <v>1789</v>
      </c>
      <c r="M93" s="1559">
        <v>11</v>
      </c>
      <c r="N93" s="1558">
        <v>1769</v>
      </c>
      <c r="O93" s="1559">
        <v>10.9</v>
      </c>
      <c r="P93" s="1558">
        <v>1870</v>
      </c>
      <c r="Q93" s="1559">
        <v>11.5</v>
      </c>
      <c r="R93" s="1558">
        <v>1850</v>
      </c>
      <c r="S93" s="1559">
        <v>11.4</v>
      </c>
      <c r="T93" s="1558">
        <v>1889</v>
      </c>
      <c r="U93" s="1559">
        <v>11.5</v>
      </c>
      <c r="V93" s="1558">
        <v>1869</v>
      </c>
      <c r="W93" s="1559">
        <v>11.4</v>
      </c>
      <c r="X93" s="1560" t="s">
        <v>883</v>
      </c>
      <c r="Y93" s="1560" t="s">
        <v>883</v>
      </c>
      <c r="Z93" s="1560" t="s">
        <v>884</v>
      </c>
      <c r="AA93" s="1560" t="s">
        <v>884</v>
      </c>
      <c r="AB93" s="1562" t="s">
        <v>775</v>
      </c>
    </row>
    <row r="94" ht="39" customHeight="1" spans="1:28">
      <c r="A94" s="512"/>
      <c r="B94" s="512"/>
      <c r="C94" s="1557" t="s">
        <v>746</v>
      </c>
      <c r="D94" s="1558">
        <v>1630</v>
      </c>
      <c r="E94" s="1559">
        <v>10.3</v>
      </c>
      <c r="F94" s="1558">
        <v>1610</v>
      </c>
      <c r="G94" s="1559">
        <v>10.2</v>
      </c>
      <c r="H94" s="1558">
        <v>1718</v>
      </c>
      <c r="I94" s="1559">
        <v>10.8</v>
      </c>
      <c r="J94" s="1558">
        <v>1698</v>
      </c>
      <c r="K94" s="1559">
        <v>10.7</v>
      </c>
      <c r="L94" s="1558">
        <v>1653</v>
      </c>
      <c r="M94" s="1559">
        <v>10.4</v>
      </c>
      <c r="N94" s="1558">
        <v>1633</v>
      </c>
      <c r="O94" s="1559">
        <v>10.3</v>
      </c>
      <c r="P94" s="1558">
        <v>1734</v>
      </c>
      <c r="Q94" s="1559">
        <v>10.9</v>
      </c>
      <c r="R94" s="1558">
        <v>1714</v>
      </c>
      <c r="S94" s="1559">
        <v>10.8</v>
      </c>
      <c r="T94" s="1558">
        <v>1753</v>
      </c>
      <c r="U94" s="1559">
        <v>10.9</v>
      </c>
      <c r="V94" s="1558">
        <v>1733</v>
      </c>
      <c r="W94" s="1559">
        <v>10.8</v>
      </c>
      <c r="X94" s="1560" t="s">
        <v>883</v>
      </c>
      <c r="Y94" s="1560" t="s">
        <v>883</v>
      </c>
      <c r="Z94" s="1560" t="s">
        <v>884</v>
      </c>
      <c r="AA94" s="1560" t="s">
        <v>884</v>
      </c>
      <c r="AB94" s="1562" t="s">
        <v>775</v>
      </c>
    </row>
    <row r="95" ht="39" customHeight="1" spans="1:28">
      <c r="A95" s="512"/>
      <c r="B95" s="512"/>
      <c r="C95" s="1557" t="s">
        <v>747</v>
      </c>
      <c r="D95" s="1558">
        <v>1936</v>
      </c>
      <c r="E95" s="1559">
        <v>11.7</v>
      </c>
      <c r="F95" s="1558">
        <v>1916</v>
      </c>
      <c r="G95" s="1559">
        <v>11.6</v>
      </c>
      <c r="H95" s="1558">
        <v>2024</v>
      </c>
      <c r="I95" s="1559">
        <v>12.2</v>
      </c>
      <c r="J95" s="1558">
        <v>2004</v>
      </c>
      <c r="K95" s="1559">
        <v>12.1</v>
      </c>
      <c r="L95" s="1558">
        <v>1959</v>
      </c>
      <c r="M95" s="1559">
        <v>11.8</v>
      </c>
      <c r="N95" s="1558">
        <v>1939</v>
      </c>
      <c r="O95" s="1559">
        <v>11.7</v>
      </c>
      <c r="P95" s="1558">
        <v>2040</v>
      </c>
      <c r="Q95" s="1559">
        <v>12.2</v>
      </c>
      <c r="R95" s="1558">
        <v>2020</v>
      </c>
      <c r="S95" s="1559">
        <v>12.1</v>
      </c>
      <c r="T95" s="1558">
        <v>2059</v>
      </c>
      <c r="U95" s="1559">
        <v>12.3</v>
      </c>
      <c r="V95" s="1558">
        <v>2039</v>
      </c>
      <c r="W95" s="1559">
        <v>12.2</v>
      </c>
      <c r="X95" s="1560" t="s">
        <v>890</v>
      </c>
      <c r="Y95" s="1560" t="s">
        <v>890</v>
      </c>
      <c r="Z95" s="1560" t="s">
        <v>891</v>
      </c>
      <c r="AA95" s="1560" t="s">
        <v>891</v>
      </c>
      <c r="AB95" s="1562" t="s">
        <v>550</v>
      </c>
    </row>
    <row r="96" ht="39" customHeight="1" spans="1:28">
      <c r="A96" s="512"/>
      <c r="B96" s="512"/>
      <c r="C96" s="1557" t="s">
        <v>748</v>
      </c>
      <c r="D96" s="1558">
        <v>1834</v>
      </c>
      <c r="E96" s="1559">
        <v>11.2</v>
      </c>
      <c r="F96" s="1558">
        <v>1814</v>
      </c>
      <c r="G96" s="1559">
        <v>11.1</v>
      </c>
      <c r="H96" s="1558">
        <v>1922</v>
      </c>
      <c r="I96" s="1559">
        <v>11.7</v>
      </c>
      <c r="J96" s="1558">
        <v>1902</v>
      </c>
      <c r="K96" s="1559">
        <v>11.6</v>
      </c>
      <c r="L96" s="1558">
        <v>1857</v>
      </c>
      <c r="M96" s="1559">
        <v>11.3</v>
      </c>
      <c r="N96" s="1558">
        <v>1837</v>
      </c>
      <c r="O96" s="1559">
        <v>11.2</v>
      </c>
      <c r="P96" s="1558">
        <v>1938</v>
      </c>
      <c r="Q96" s="1559">
        <v>11.8</v>
      </c>
      <c r="R96" s="1558">
        <v>1918</v>
      </c>
      <c r="S96" s="1559">
        <v>11.7</v>
      </c>
      <c r="T96" s="1558">
        <v>1957</v>
      </c>
      <c r="U96" s="1559">
        <v>11.8</v>
      </c>
      <c r="V96" s="1558">
        <v>1937</v>
      </c>
      <c r="W96" s="1559">
        <v>11.7</v>
      </c>
      <c r="X96" s="1560" t="s">
        <v>890</v>
      </c>
      <c r="Y96" s="1560" t="s">
        <v>890</v>
      </c>
      <c r="Z96" s="1560" t="s">
        <v>891</v>
      </c>
      <c r="AA96" s="1560" t="s">
        <v>891</v>
      </c>
      <c r="AB96" s="1562" t="s">
        <v>550</v>
      </c>
    </row>
    <row r="97" ht="39" customHeight="1" spans="1:28">
      <c r="A97" s="512"/>
      <c r="B97" s="512"/>
      <c r="C97" s="1557" t="s">
        <v>606</v>
      </c>
      <c r="D97" s="1558">
        <v>1766</v>
      </c>
      <c r="E97" s="1559">
        <v>10.9</v>
      </c>
      <c r="F97" s="1558">
        <v>1746</v>
      </c>
      <c r="G97" s="1559">
        <v>10.8</v>
      </c>
      <c r="H97" s="1558">
        <v>1854</v>
      </c>
      <c r="I97" s="1559">
        <v>11.4</v>
      </c>
      <c r="J97" s="1558">
        <v>1834</v>
      </c>
      <c r="K97" s="1559">
        <v>11.3</v>
      </c>
      <c r="L97" s="1558">
        <v>1789</v>
      </c>
      <c r="M97" s="1559">
        <v>11</v>
      </c>
      <c r="N97" s="1558">
        <v>1769</v>
      </c>
      <c r="O97" s="1559">
        <v>10.9</v>
      </c>
      <c r="P97" s="1558">
        <v>1870</v>
      </c>
      <c r="Q97" s="1559">
        <v>11.5</v>
      </c>
      <c r="R97" s="1558">
        <v>1850</v>
      </c>
      <c r="S97" s="1559">
        <v>11.4</v>
      </c>
      <c r="T97" s="1558">
        <v>1889</v>
      </c>
      <c r="U97" s="1559">
        <v>11.5</v>
      </c>
      <c r="V97" s="1558">
        <v>1869</v>
      </c>
      <c r="W97" s="1559">
        <v>11.4</v>
      </c>
      <c r="X97" s="1560" t="s">
        <v>887</v>
      </c>
      <c r="Y97" s="1560" t="s">
        <v>887</v>
      </c>
      <c r="Z97" s="1560" t="s">
        <v>888</v>
      </c>
      <c r="AA97" s="1560" t="s">
        <v>888</v>
      </c>
      <c r="AB97" s="1562" t="s">
        <v>889</v>
      </c>
    </row>
    <row r="98" ht="39" customHeight="1" spans="1:28">
      <c r="A98" s="512"/>
      <c r="B98" s="512"/>
      <c r="C98" s="1557" t="s">
        <v>749</v>
      </c>
      <c r="D98" s="1558">
        <v>1766</v>
      </c>
      <c r="E98" s="1559">
        <v>10.9</v>
      </c>
      <c r="F98" s="1558">
        <v>1746</v>
      </c>
      <c r="G98" s="1559">
        <v>10.8</v>
      </c>
      <c r="H98" s="1558">
        <v>1854</v>
      </c>
      <c r="I98" s="1559">
        <v>11.4</v>
      </c>
      <c r="J98" s="1558">
        <v>1834</v>
      </c>
      <c r="K98" s="1559">
        <v>11.3</v>
      </c>
      <c r="L98" s="1558">
        <v>1789</v>
      </c>
      <c r="M98" s="1559">
        <v>11</v>
      </c>
      <c r="N98" s="1558">
        <v>1769</v>
      </c>
      <c r="O98" s="1559">
        <v>10.9</v>
      </c>
      <c r="P98" s="1558">
        <v>1870</v>
      </c>
      <c r="Q98" s="1559">
        <v>11.5</v>
      </c>
      <c r="R98" s="1558">
        <v>1850</v>
      </c>
      <c r="S98" s="1559">
        <v>11.4</v>
      </c>
      <c r="T98" s="1558">
        <v>1889</v>
      </c>
      <c r="U98" s="1559">
        <v>11.5</v>
      </c>
      <c r="V98" s="1558">
        <v>1869</v>
      </c>
      <c r="W98" s="1559">
        <v>11.4</v>
      </c>
      <c r="X98" s="1560" t="s">
        <v>890</v>
      </c>
      <c r="Y98" s="1560" t="s">
        <v>890</v>
      </c>
      <c r="Z98" s="1560" t="s">
        <v>891</v>
      </c>
      <c r="AA98" s="1560" t="s">
        <v>891</v>
      </c>
      <c r="AB98" s="1566" t="s">
        <v>550</v>
      </c>
    </row>
    <row r="99" ht="39" customHeight="1" spans="1:28">
      <c r="A99" s="512"/>
      <c r="B99" s="512"/>
      <c r="C99" s="1557" t="s">
        <v>662</v>
      </c>
      <c r="D99" s="1558">
        <v>1834</v>
      </c>
      <c r="E99" s="1559">
        <v>11.2</v>
      </c>
      <c r="F99" s="1558">
        <v>1814</v>
      </c>
      <c r="G99" s="1559">
        <v>11.1</v>
      </c>
      <c r="H99" s="1558">
        <v>1922</v>
      </c>
      <c r="I99" s="1559">
        <v>11.7</v>
      </c>
      <c r="J99" s="1558">
        <v>1902</v>
      </c>
      <c r="K99" s="1559">
        <v>11.6</v>
      </c>
      <c r="L99" s="1558">
        <v>1857</v>
      </c>
      <c r="M99" s="1559">
        <v>11.3</v>
      </c>
      <c r="N99" s="1558">
        <v>1837</v>
      </c>
      <c r="O99" s="1559">
        <v>11.2</v>
      </c>
      <c r="P99" s="1558">
        <v>1938</v>
      </c>
      <c r="Q99" s="1559">
        <v>11.8</v>
      </c>
      <c r="R99" s="1558">
        <v>1918</v>
      </c>
      <c r="S99" s="1559">
        <v>11.7</v>
      </c>
      <c r="T99" s="1558">
        <v>1957</v>
      </c>
      <c r="U99" s="1559">
        <v>11.8</v>
      </c>
      <c r="V99" s="1558">
        <v>1937</v>
      </c>
      <c r="W99" s="1559">
        <v>11.7</v>
      </c>
      <c r="X99" s="1560" t="s">
        <v>890</v>
      </c>
      <c r="Y99" s="1560" t="s">
        <v>890</v>
      </c>
      <c r="Z99" s="1560" t="s">
        <v>891</v>
      </c>
      <c r="AA99" s="1560" t="s">
        <v>891</v>
      </c>
      <c r="AB99" s="1566" t="s">
        <v>550</v>
      </c>
    </row>
    <row r="100" ht="39" customHeight="1" spans="1:28">
      <c r="A100" s="512"/>
      <c r="B100" s="512"/>
      <c r="C100" s="1557" t="s">
        <v>750</v>
      </c>
      <c r="D100" s="1558">
        <v>1902</v>
      </c>
      <c r="E100" s="1559">
        <v>11.5</v>
      </c>
      <c r="F100" s="1558">
        <v>1882</v>
      </c>
      <c r="G100" s="1559">
        <v>11.4</v>
      </c>
      <c r="H100" s="1558">
        <v>1990</v>
      </c>
      <c r="I100" s="1559">
        <v>12</v>
      </c>
      <c r="J100" s="1558">
        <v>1970</v>
      </c>
      <c r="K100" s="1559">
        <v>11.9</v>
      </c>
      <c r="L100" s="1558">
        <v>1925</v>
      </c>
      <c r="M100" s="1559">
        <v>11.6</v>
      </c>
      <c r="N100" s="1558">
        <v>1905</v>
      </c>
      <c r="O100" s="1559">
        <v>11.5</v>
      </c>
      <c r="P100" s="1558">
        <v>2006</v>
      </c>
      <c r="Q100" s="1559">
        <v>12.1</v>
      </c>
      <c r="R100" s="1558">
        <v>1986</v>
      </c>
      <c r="S100" s="1559">
        <v>12</v>
      </c>
      <c r="T100" s="1558">
        <v>2025</v>
      </c>
      <c r="U100" s="1559">
        <v>12.1</v>
      </c>
      <c r="V100" s="1558">
        <v>2005</v>
      </c>
      <c r="W100" s="1559">
        <v>12</v>
      </c>
      <c r="X100" s="1560" t="s">
        <v>890</v>
      </c>
      <c r="Y100" s="1560" t="s">
        <v>890</v>
      </c>
      <c r="Z100" s="1560" t="s">
        <v>891</v>
      </c>
      <c r="AA100" s="1560" t="s">
        <v>891</v>
      </c>
      <c r="AB100" s="1566" t="s">
        <v>550</v>
      </c>
    </row>
    <row r="101" ht="39" customHeight="1" spans="1:28">
      <c r="A101" s="512"/>
      <c r="B101" s="512"/>
      <c r="C101" s="1563" t="s">
        <v>751</v>
      </c>
      <c r="D101" s="1558">
        <v>1562</v>
      </c>
      <c r="E101" s="1559">
        <v>10</v>
      </c>
      <c r="F101" s="1558">
        <v>1542</v>
      </c>
      <c r="G101" s="1559">
        <v>9.9</v>
      </c>
      <c r="H101" s="1558">
        <v>1650</v>
      </c>
      <c r="I101" s="1559">
        <v>10.5</v>
      </c>
      <c r="J101" s="1558">
        <v>1630</v>
      </c>
      <c r="K101" s="1559">
        <v>10.4</v>
      </c>
      <c r="L101" s="1558">
        <v>1585</v>
      </c>
      <c r="M101" s="1559">
        <v>10.1</v>
      </c>
      <c r="N101" s="1558">
        <v>1565</v>
      </c>
      <c r="O101" s="1559">
        <v>10</v>
      </c>
      <c r="P101" s="1558">
        <v>1666</v>
      </c>
      <c r="Q101" s="1559">
        <v>10.6</v>
      </c>
      <c r="R101" s="1558">
        <v>1646</v>
      </c>
      <c r="S101" s="1559">
        <v>10.5</v>
      </c>
      <c r="T101" s="1558">
        <v>1685</v>
      </c>
      <c r="U101" s="1559">
        <v>10.6</v>
      </c>
      <c r="V101" s="1558">
        <v>1665</v>
      </c>
      <c r="W101" s="1559">
        <v>10.5</v>
      </c>
      <c r="X101" s="1560" t="s">
        <v>890</v>
      </c>
      <c r="Y101" s="1560" t="s">
        <v>890</v>
      </c>
      <c r="Z101" s="1560" t="s">
        <v>891</v>
      </c>
      <c r="AA101" s="1560" t="s">
        <v>891</v>
      </c>
      <c r="AB101" s="1566" t="s">
        <v>550</v>
      </c>
    </row>
    <row r="102" ht="39" customHeight="1" spans="1:28">
      <c r="A102" s="512"/>
      <c r="B102" s="512"/>
      <c r="C102" s="1563" t="s">
        <v>752</v>
      </c>
      <c r="D102" s="1558">
        <v>1562</v>
      </c>
      <c r="E102" s="1559">
        <v>10</v>
      </c>
      <c r="F102" s="1558">
        <v>1542</v>
      </c>
      <c r="G102" s="1559">
        <v>9.9</v>
      </c>
      <c r="H102" s="1558">
        <v>1650</v>
      </c>
      <c r="I102" s="1559">
        <v>10.5</v>
      </c>
      <c r="J102" s="1558">
        <v>1630</v>
      </c>
      <c r="K102" s="1559">
        <v>10.4</v>
      </c>
      <c r="L102" s="1558">
        <v>1585</v>
      </c>
      <c r="M102" s="1559">
        <v>10.1</v>
      </c>
      <c r="N102" s="1558">
        <v>1565</v>
      </c>
      <c r="O102" s="1559">
        <v>10</v>
      </c>
      <c r="P102" s="1558">
        <v>1666</v>
      </c>
      <c r="Q102" s="1559">
        <v>10.6</v>
      </c>
      <c r="R102" s="1558">
        <v>1646</v>
      </c>
      <c r="S102" s="1559">
        <v>10.5</v>
      </c>
      <c r="T102" s="1558">
        <v>1685</v>
      </c>
      <c r="U102" s="1559">
        <v>10.6</v>
      </c>
      <c r="V102" s="1558">
        <v>1665</v>
      </c>
      <c r="W102" s="1559">
        <v>10.5</v>
      </c>
      <c r="X102" s="1560" t="s">
        <v>890</v>
      </c>
      <c r="Y102" s="1560" t="s">
        <v>890</v>
      </c>
      <c r="Z102" s="1560" t="s">
        <v>891</v>
      </c>
      <c r="AA102" s="1560" t="s">
        <v>891</v>
      </c>
      <c r="AB102" s="1566" t="s">
        <v>550</v>
      </c>
    </row>
    <row r="103" ht="39" customHeight="1" spans="1:28">
      <c r="A103" s="512"/>
      <c r="B103" s="512"/>
      <c r="C103" s="1563" t="s">
        <v>753</v>
      </c>
      <c r="D103" s="1558">
        <v>1494</v>
      </c>
      <c r="E103" s="1559">
        <v>9.7</v>
      </c>
      <c r="F103" s="1558">
        <v>1474</v>
      </c>
      <c r="G103" s="1559">
        <v>9.6</v>
      </c>
      <c r="H103" s="1558">
        <v>1582</v>
      </c>
      <c r="I103" s="1559">
        <v>10.2</v>
      </c>
      <c r="J103" s="1558">
        <v>1562</v>
      </c>
      <c r="K103" s="1559">
        <v>10.1</v>
      </c>
      <c r="L103" s="1558">
        <v>1517</v>
      </c>
      <c r="M103" s="1559">
        <v>9.8</v>
      </c>
      <c r="N103" s="1558">
        <v>1497</v>
      </c>
      <c r="O103" s="1559">
        <v>9.7</v>
      </c>
      <c r="P103" s="1558">
        <v>1598</v>
      </c>
      <c r="Q103" s="1559">
        <v>10.3</v>
      </c>
      <c r="R103" s="1558">
        <v>1578</v>
      </c>
      <c r="S103" s="1559">
        <v>10.2</v>
      </c>
      <c r="T103" s="1558">
        <v>1617</v>
      </c>
      <c r="U103" s="1559">
        <v>10.3</v>
      </c>
      <c r="V103" s="1558">
        <v>1597</v>
      </c>
      <c r="W103" s="1559">
        <v>10.2</v>
      </c>
      <c r="X103" s="1560" t="s">
        <v>890</v>
      </c>
      <c r="Y103" s="1560" t="s">
        <v>890</v>
      </c>
      <c r="Z103" s="1560" t="s">
        <v>891</v>
      </c>
      <c r="AA103" s="1560" t="s">
        <v>891</v>
      </c>
      <c r="AB103" s="1566" t="s">
        <v>550</v>
      </c>
    </row>
    <row r="104" ht="39" customHeight="1" spans="1:28">
      <c r="A104" s="512"/>
      <c r="B104" s="512"/>
      <c r="C104" s="1557" t="s">
        <v>754</v>
      </c>
      <c r="D104" s="1558">
        <v>1919</v>
      </c>
      <c r="E104" s="1559">
        <v>11.6</v>
      </c>
      <c r="F104" s="1558">
        <v>1899</v>
      </c>
      <c r="G104" s="1559">
        <v>11.5</v>
      </c>
      <c r="H104" s="1558">
        <v>2007</v>
      </c>
      <c r="I104" s="1559">
        <v>12.1</v>
      </c>
      <c r="J104" s="1558">
        <v>1987</v>
      </c>
      <c r="K104" s="1559">
        <v>12</v>
      </c>
      <c r="L104" s="1558">
        <v>1942</v>
      </c>
      <c r="M104" s="1559">
        <v>11.7</v>
      </c>
      <c r="N104" s="1558">
        <v>1922</v>
      </c>
      <c r="O104" s="1559">
        <v>11.6</v>
      </c>
      <c r="P104" s="1558">
        <v>2023</v>
      </c>
      <c r="Q104" s="1559">
        <v>12.2</v>
      </c>
      <c r="R104" s="1558">
        <v>2003</v>
      </c>
      <c r="S104" s="1559">
        <v>12.1</v>
      </c>
      <c r="T104" s="1558">
        <v>2042</v>
      </c>
      <c r="U104" s="1559">
        <v>12.2</v>
      </c>
      <c r="V104" s="1558">
        <v>2022</v>
      </c>
      <c r="W104" s="1559">
        <v>12.1</v>
      </c>
      <c r="X104" s="1560" t="s">
        <v>892</v>
      </c>
      <c r="Y104" s="1560" t="s">
        <v>892</v>
      </c>
      <c r="Z104" s="1560" t="s">
        <v>893</v>
      </c>
      <c r="AA104" s="1560" t="s">
        <v>893</v>
      </c>
      <c r="AB104" s="1566" t="s">
        <v>575</v>
      </c>
    </row>
    <row r="105" ht="39" customHeight="1" spans="1:28">
      <c r="A105" s="1357"/>
      <c r="B105" s="1357"/>
      <c r="C105" s="1567" t="s">
        <v>685</v>
      </c>
      <c r="D105" s="1558">
        <v>984</v>
      </c>
      <c r="E105" s="1559">
        <v>7.4</v>
      </c>
      <c r="F105" s="1558">
        <v>964</v>
      </c>
      <c r="G105" s="1559">
        <v>7.3</v>
      </c>
      <c r="H105" s="1558">
        <v>1072</v>
      </c>
      <c r="I105" s="1559">
        <v>7.9</v>
      </c>
      <c r="J105" s="1558">
        <v>1052</v>
      </c>
      <c r="K105" s="1559">
        <v>7.8</v>
      </c>
      <c r="L105" s="1558">
        <v>1007</v>
      </c>
      <c r="M105" s="1559">
        <v>7.6</v>
      </c>
      <c r="N105" s="1558">
        <v>987</v>
      </c>
      <c r="O105" s="1559">
        <v>7.5</v>
      </c>
      <c r="P105" s="1558">
        <v>1088</v>
      </c>
      <c r="Q105" s="1559">
        <v>8</v>
      </c>
      <c r="R105" s="1558">
        <v>1068</v>
      </c>
      <c r="S105" s="1559">
        <v>7.9</v>
      </c>
      <c r="T105" s="1558">
        <v>1107</v>
      </c>
      <c r="U105" s="1559">
        <v>8.1</v>
      </c>
      <c r="V105" s="1558">
        <v>1087</v>
      </c>
      <c r="W105" s="1559">
        <v>8</v>
      </c>
      <c r="X105" s="1560" t="s">
        <v>869</v>
      </c>
      <c r="Y105" s="1560" t="s">
        <v>869</v>
      </c>
      <c r="Z105" s="1560" t="s">
        <v>870</v>
      </c>
      <c r="AA105" s="1560" t="s">
        <v>870</v>
      </c>
      <c r="AB105" s="1568" t="s">
        <v>589</v>
      </c>
    </row>
    <row r="106" s="548" customFormat="1" ht="88" customHeight="1" spans="1:28">
      <c r="A106" s="1569" t="s">
        <v>688</v>
      </c>
      <c r="B106" s="1570" t="s">
        <v>689</v>
      </c>
      <c r="C106" s="1570"/>
      <c r="D106" s="1570"/>
      <c r="E106" s="1570"/>
      <c r="F106" s="1570"/>
      <c r="G106" s="1570"/>
      <c r="H106" s="1570"/>
      <c r="I106" s="1570"/>
      <c r="J106" s="1570"/>
      <c r="K106" s="1570"/>
      <c r="L106" s="1570"/>
      <c r="M106" s="1570"/>
      <c r="N106" s="1570"/>
      <c r="O106" s="1570"/>
      <c r="P106" s="1570"/>
      <c r="Q106" s="1570"/>
      <c r="R106" s="1570"/>
      <c r="S106" s="1570"/>
      <c r="T106" s="1570"/>
      <c r="U106" s="1570"/>
      <c r="V106" s="1570"/>
      <c r="W106" s="1570"/>
      <c r="X106" s="1570"/>
      <c r="Y106" s="1570"/>
      <c r="Z106" s="1570"/>
      <c r="AA106" s="1570"/>
      <c r="AB106" s="1571"/>
    </row>
    <row r="107" s="548" customFormat="1" ht="409" customHeight="1" spans="1:28">
      <c r="A107" s="1572"/>
      <c r="B107" s="1573"/>
      <c r="C107" s="1573"/>
      <c r="D107" s="1573"/>
      <c r="E107" s="1573"/>
      <c r="F107" s="1573"/>
      <c r="G107" s="1573"/>
      <c r="H107" s="1573"/>
      <c r="I107" s="1573"/>
      <c r="J107" s="1573"/>
      <c r="K107" s="1573"/>
      <c r="L107" s="1573"/>
      <c r="M107" s="1573"/>
      <c r="N107" s="1573"/>
      <c r="O107" s="1573"/>
      <c r="P107" s="1573"/>
      <c r="Q107" s="1573"/>
      <c r="R107" s="1573"/>
      <c r="S107" s="1573"/>
      <c r="T107" s="1573"/>
      <c r="U107" s="1573"/>
      <c r="V107" s="1573"/>
      <c r="W107" s="1573"/>
      <c r="X107" s="1573"/>
      <c r="Y107" s="1573"/>
      <c r="Z107" s="1573"/>
      <c r="AA107" s="1573"/>
      <c r="AB107" s="1574"/>
    </row>
    <row r="108" s="548" customFormat="1" ht="58" customHeight="1" spans="1:28">
      <c r="A108" s="1572" t="s">
        <v>690</v>
      </c>
      <c r="B108" s="1573" t="s">
        <v>691</v>
      </c>
      <c r="C108" s="1573"/>
      <c r="D108" s="1573"/>
      <c r="E108" s="1573"/>
      <c r="F108" s="1573"/>
      <c r="G108" s="1573"/>
      <c r="H108" s="1573"/>
      <c r="I108" s="1573"/>
      <c r="J108" s="1573"/>
      <c r="K108" s="1573"/>
      <c r="L108" s="1573"/>
      <c r="M108" s="1573"/>
      <c r="N108" s="1573"/>
      <c r="O108" s="1573"/>
      <c r="P108" s="1573"/>
      <c r="Q108" s="1573"/>
      <c r="R108" s="1573"/>
      <c r="S108" s="1573"/>
      <c r="T108" s="1573"/>
      <c r="U108" s="1573"/>
      <c r="V108" s="1573"/>
      <c r="W108" s="1573"/>
      <c r="X108" s="1573"/>
      <c r="Y108" s="1573"/>
      <c r="Z108" s="1573"/>
      <c r="AA108" s="1573"/>
      <c r="AB108" s="1574"/>
    </row>
    <row r="109" s="548" customFormat="1" ht="409" customHeight="1" spans="1:28">
      <c r="A109" s="1575" t="s">
        <v>692</v>
      </c>
      <c r="B109" s="1576" t="s">
        <v>693</v>
      </c>
      <c r="C109" s="1576"/>
      <c r="D109" s="1576"/>
      <c r="E109" s="1576"/>
      <c r="F109" s="1576"/>
      <c r="G109" s="1576"/>
      <c r="H109" s="1576"/>
      <c r="I109" s="1576"/>
      <c r="J109" s="1576"/>
      <c r="K109" s="1576"/>
      <c r="L109" s="1576"/>
      <c r="M109" s="1576"/>
      <c r="N109" s="1576"/>
      <c r="O109" s="1576"/>
      <c r="P109" s="1576"/>
      <c r="Q109" s="1576"/>
      <c r="R109" s="1576"/>
      <c r="S109" s="1576"/>
      <c r="T109" s="1576"/>
      <c r="U109" s="1576"/>
      <c r="V109" s="1576"/>
      <c r="W109" s="1576"/>
      <c r="X109" s="1576"/>
      <c r="Y109" s="1576"/>
      <c r="Z109" s="1576"/>
      <c r="AA109" s="1576"/>
      <c r="AB109" s="1577"/>
    </row>
  </sheetData>
  <mergeCells count="19">
    <mergeCell ref="A2:AB2"/>
    <mergeCell ref="A3:AB3"/>
    <mergeCell ref="D4:G4"/>
    <mergeCell ref="H4:K4"/>
    <mergeCell ref="L4:O4"/>
    <mergeCell ref="P4:S4"/>
    <mergeCell ref="T4:W4"/>
    <mergeCell ref="X4:AA4"/>
    <mergeCell ref="B106:AB106"/>
    <mergeCell ref="B107:AB107"/>
    <mergeCell ref="B108:AB108"/>
    <mergeCell ref="B109:AB109"/>
    <mergeCell ref="A4:A5"/>
    <mergeCell ref="A6:A105"/>
    <mergeCell ref="A106:A107"/>
    <mergeCell ref="B4:B5"/>
    <mergeCell ref="B6:B105"/>
    <mergeCell ref="C4:C5"/>
    <mergeCell ref="AB4:AB5"/>
  </mergeCells>
  <conditionalFormatting sqref="C48">
    <cfRule type="duplicateValues" dxfId="0" priority="1"/>
  </conditionalFormatting>
  <conditionalFormatting sqref="C105">
    <cfRule type="duplicateValues" dxfId="0" priority="3"/>
  </conditionalFormatting>
  <conditionalFormatting sqref="C22:C29">
    <cfRule type="duplicateValues" dxfId="0" priority="2"/>
  </conditionalFormatting>
  <conditionalFormatting sqref="C6:C21 C30:C47 C49:C104">
    <cfRule type="duplicateValues" dxfId="0" priority="4"/>
  </conditionalFormatting>
  <pageMargins left="0.75" right="0.75" top="1" bottom="1" header="0.5" footer="0.5"/>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tabColor rgb="FFFFC000"/>
  </sheetPr>
  <dimension ref="A1:AB15"/>
  <sheetViews>
    <sheetView showGridLines="0" zoomScale="50" zoomScaleNormal="50" workbookViewId="0">
      <pane xSplit="3" ySplit="4" topLeftCell="D5" activePane="bottomRight" state="frozen"/>
      <selection/>
      <selection pane="topRight"/>
      <selection pane="bottomLeft"/>
      <selection pane="bottomRight" activeCell="D5" sqref="D5"/>
    </sheetView>
  </sheetViews>
  <sheetFormatPr defaultColWidth="9" defaultRowHeight="22.2"/>
  <cols>
    <col min="1" max="1" width="20.5092592592593" style="548" customWidth="1"/>
    <col min="2" max="2" width="35" style="548" customWidth="1"/>
    <col min="3" max="3" width="51.5555555555556" style="555" customWidth="1"/>
    <col min="4" max="4" width="30.3148148148148" style="548" customWidth="1"/>
    <col min="5" max="5" width="28" style="831" customWidth="1"/>
    <col min="6" max="6" width="28" style="548" customWidth="1"/>
    <col min="7" max="7" width="28" style="831" customWidth="1"/>
    <col min="8" max="8" width="30.6296296296296" style="548" customWidth="1"/>
    <col min="9" max="9" width="28" style="831" customWidth="1"/>
    <col min="10" max="10" width="28" style="548" customWidth="1"/>
    <col min="11" max="11" width="28" style="831" customWidth="1"/>
    <col min="12" max="12" width="31.2592592592593" style="548" customWidth="1"/>
    <col min="13" max="13" width="28" style="831" customWidth="1"/>
    <col min="14" max="14" width="28" style="548" customWidth="1"/>
    <col min="15" max="15" width="28" style="831" customWidth="1"/>
    <col min="16" max="16" width="32.8055555555556" style="548" customWidth="1"/>
    <col min="17" max="17" width="28" style="831" customWidth="1"/>
    <col min="18" max="18" width="28" style="548" customWidth="1"/>
    <col min="19" max="19" width="28" style="831" customWidth="1"/>
    <col min="20" max="23" width="28" style="548" customWidth="1"/>
    <col min="24" max="24" width="32.8055555555556" style="548" customWidth="1"/>
    <col min="25" max="25" width="26.2592592592593" style="548" customWidth="1"/>
    <col min="26" max="27" width="21.8796296296296" style="548" customWidth="1"/>
    <col min="28" max="16384" width="9" style="548" customWidth="1"/>
  </cols>
  <sheetData>
    <row r="1" s="548" customFormat="1" ht="66" customHeight="1" spans="1:28">
      <c r="A1" s="1385" t="s">
        <v>1</v>
      </c>
      <c r="B1" s="1385"/>
      <c r="C1" s="1385"/>
      <c r="D1" s="1385"/>
      <c r="E1" s="1385"/>
      <c r="F1" s="1385"/>
      <c r="G1" s="1385"/>
      <c r="H1" s="1385"/>
      <c r="I1" s="1385"/>
      <c r="J1" s="1385"/>
      <c r="K1" s="1385"/>
      <c r="L1" s="1385"/>
      <c r="M1" s="1385"/>
      <c r="N1" s="1385"/>
      <c r="O1" s="1385"/>
      <c r="P1" s="1385"/>
      <c r="Q1" s="1385"/>
      <c r="R1" s="1385"/>
      <c r="S1" s="1385"/>
      <c r="T1" s="1385"/>
      <c r="U1" s="1385"/>
      <c r="V1" s="1385"/>
      <c r="W1" s="1385"/>
      <c r="X1" s="1385"/>
      <c r="Y1" s="1358"/>
      <c r="Z1" s="1358"/>
      <c r="AA1" s="1358"/>
      <c r="AB1" s="1358"/>
    </row>
    <row r="2" s="555" customFormat="1" ht="73" customHeight="1" spans="1:28">
      <c r="A2" s="1497" t="s">
        <v>473</v>
      </c>
      <c r="B2" s="1498"/>
      <c r="C2" s="1498"/>
      <c r="D2" s="1498"/>
      <c r="E2" s="1498"/>
      <c r="F2" s="1498"/>
      <c r="G2" s="1498"/>
      <c r="H2" s="1498"/>
      <c r="I2" s="1498"/>
      <c r="J2" s="1498"/>
      <c r="K2" s="1498"/>
      <c r="L2" s="1498"/>
      <c r="M2" s="1498"/>
      <c r="N2" s="1498"/>
      <c r="O2" s="1498"/>
      <c r="P2" s="1498"/>
      <c r="Q2" s="1498"/>
      <c r="R2" s="1498"/>
      <c r="S2" s="1498"/>
      <c r="T2" s="1498"/>
      <c r="U2" s="1498"/>
      <c r="V2" s="1498"/>
      <c r="W2" s="1498"/>
      <c r="X2" s="1499"/>
      <c r="Y2" s="548"/>
      <c r="Z2" s="548"/>
      <c r="AA2" s="548"/>
    </row>
    <row r="3" s="548" customFormat="1" ht="45" customHeight="1" spans="1:28">
      <c r="A3" s="1500" t="s">
        <v>480</v>
      </c>
      <c r="B3" s="1388" t="s">
        <v>107</v>
      </c>
      <c r="C3" s="1389" t="s">
        <v>481</v>
      </c>
      <c r="D3" s="1389" t="s">
        <v>632</v>
      </c>
      <c r="E3" s="1501"/>
      <c r="F3" s="1501"/>
      <c r="G3" s="1390"/>
      <c r="H3" s="1389" t="s">
        <v>694</v>
      </c>
      <c r="I3" s="1501"/>
      <c r="J3" s="1501"/>
      <c r="K3" s="1390"/>
      <c r="L3" s="1389" t="s">
        <v>631</v>
      </c>
      <c r="M3" s="1501"/>
      <c r="N3" s="1501"/>
      <c r="O3" s="1390"/>
      <c r="P3" s="1389" t="s">
        <v>894</v>
      </c>
      <c r="Q3" s="1501"/>
      <c r="R3" s="1501"/>
      <c r="S3" s="1390"/>
      <c r="T3" s="1389" t="s">
        <v>489</v>
      </c>
      <c r="U3" s="1501"/>
      <c r="V3" s="1501"/>
      <c r="W3" s="1390"/>
      <c r="X3" s="1502" t="s">
        <v>490</v>
      </c>
      <c r="Y3" s="1463"/>
      <c r="Z3" s="555"/>
      <c r="AA3" s="555"/>
    </row>
    <row r="4" s="548" customFormat="1" ht="37" customHeight="1" spans="1:28">
      <c r="A4" s="1464"/>
      <c r="B4" s="1393"/>
      <c r="C4" s="1393"/>
      <c r="D4" s="1394" t="s">
        <v>649</v>
      </c>
      <c r="E4" s="1395" t="s">
        <v>636</v>
      </c>
      <c r="F4" s="1394" t="s">
        <v>494</v>
      </c>
      <c r="G4" s="1395" t="s">
        <v>650</v>
      </c>
      <c r="H4" s="1394" t="s">
        <v>649</v>
      </c>
      <c r="I4" s="1395" t="s">
        <v>636</v>
      </c>
      <c r="J4" s="1394" t="s">
        <v>494</v>
      </c>
      <c r="K4" s="1395" t="s">
        <v>650</v>
      </c>
      <c r="L4" s="1394" t="s">
        <v>649</v>
      </c>
      <c r="M4" s="1395" t="s">
        <v>636</v>
      </c>
      <c r="N4" s="1394" t="s">
        <v>494</v>
      </c>
      <c r="O4" s="1395" t="s">
        <v>650</v>
      </c>
      <c r="P4" s="1394" t="s">
        <v>649</v>
      </c>
      <c r="Q4" s="1395" t="s">
        <v>636</v>
      </c>
      <c r="R4" s="1394" t="s">
        <v>494</v>
      </c>
      <c r="S4" s="1395" t="s">
        <v>650</v>
      </c>
      <c r="T4" s="1394" t="s">
        <v>296</v>
      </c>
      <c r="U4" s="1394" t="s">
        <v>297</v>
      </c>
      <c r="V4" s="1394" t="s">
        <v>298</v>
      </c>
      <c r="W4" s="1394" t="s">
        <v>299</v>
      </c>
      <c r="X4" s="1465"/>
      <c r="Z4" s="1343"/>
      <c r="AA4" s="1343"/>
    </row>
    <row r="5" ht="45" customHeight="1" spans="1:28">
      <c r="A5" s="1535" t="s">
        <v>895</v>
      </c>
      <c r="B5" s="1536" t="s">
        <v>896</v>
      </c>
      <c r="C5" s="1537" t="s">
        <v>666</v>
      </c>
      <c r="D5" s="1538">
        <v>1060</v>
      </c>
      <c r="E5" s="1539">
        <v>7.1</v>
      </c>
      <c r="F5" s="1538">
        <v>1060</v>
      </c>
      <c r="G5" s="1539">
        <v>7.1</v>
      </c>
      <c r="H5" s="1538">
        <v>1060</v>
      </c>
      <c r="I5" s="1539">
        <v>7.1</v>
      </c>
      <c r="J5" s="1538">
        <v>1060</v>
      </c>
      <c r="K5" s="1539">
        <v>7.1</v>
      </c>
      <c r="L5" s="1538">
        <v>1060</v>
      </c>
      <c r="M5" s="1539">
        <v>7.1</v>
      </c>
      <c r="N5" s="1538">
        <v>1060</v>
      </c>
      <c r="O5" s="1539">
        <v>7.1</v>
      </c>
      <c r="P5" s="1538">
        <v>1060</v>
      </c>
      <c r="Q5" s="1539">
        <v>7.1</v>
      </c>
      <c r="R5" s="1538">
        <v>1060</v>
      </c>
      <c r="S5" s="1539">
        <v>7.1</v>
      </c>
      <c r="T5" s="1540" t="s">
        <v>579</v>
      </c>
      <c r="U5" s="1540" t="s">
        <v>579</v>
      </c>
      <c r="V5" s="1540" t="s">
        <v>553</v>
      </c>
      <c r="W5" s="1540" t="s">
        <v>553</v>
      </c>
      <c r="X5" s="1541" t="s">
        <v>555</v>
      </c>
      <c r="Y5" s="1515"/>
      <c r="Z5" s="1515"/>
      <c r="AA5" s="1516"/>
    </row>
    <row r="6" ht="45" customHeight="1" spans="1:28">
      <c r="A6" s="1535"/>
      <c r="B6" s="1542"/>
      <c r="C6" s="1537" t="s">
        <v>897</v>
      </c>
      <c r="D6" s="1538">
        <v>1060</v>
      </c>
      <c r="E6" s="1539">
        <v>7.1</v>
      </c>
      <c r="F6" s="1538">
        <v>1060</v>
      </c>
      <c r="G6" s="1539">
        <v>7.1</v>
      </c>
      <c r="H6" s="1538">
        <v>1060</v>
      </c>
      <c r="I6" s="1539">
        <v>7.1</v>
      </c>
      <c r="J6" s="1538">
        <v>1060</v>
      </c>
      <c r="K6" s="1539">
        <v>7.1</v>
      </c>
      <c r="L6" s="1538">
        <v>1060</v>
      </c>
      <c r="M6" s="1539">
        <v>7.1</v>
      </c>
      <c r="N6" s="1538">
        <v>1060</v>
      </c>
      <c r="O6" s="1539">
        <v>7.1</v>
      </c>
      <c r="P6" s="1538">
        <v>1060</v>
      </c>
      <c r="Q6" s="1539">
        <v>7.1</v>
      </c>
      <c r="R6" s="1538">
        <v>1060</v>
      </c>
      <c r="S6" s="1539">
        <v>7.1</v>
      </c>
      <c r="T6" s="1540" t="s">
        <v>579</v>
      </c>
      <c r="U6" s="1540" t="s">
        <v>579</v>
      </c>
      <c r="V6" s="1540" t="s">
        <v>553</v>
      </c>
      <c r="W6" s="1540" t="s">
        <v>553</v>
      </c>
      <c r="X6" s="1541" t="s">
        <v>555</v>
      </c>
      <c r="Y6" s="1515"/>
      <c r="Z6" s="1515"/>
      <c r="AA6" s="1516"/>
    </row>
    <row r="7" ht="45" customHeight="1" spans="1:28">
      <c r="A7" s="1535"/>
      <c r="B7" s="1542"/>
      <c r="C7" s="1537" t="s">
        <v>898</v>
      </c>
      <c r="D7" s="1538">
        <v>1060</v>
      </c>
      <c r="E7" s="1539">
        <v>7.1</v>
      </c>
      <c r="F7" s="1538">
        <v>1060</v>
      </c>
      <c r="G7" s="1539">
        <v>7.1</v>
      </c>
      <c r="H7" s="1538">
        <v>1060</v>
      </c>
      <c r="I7" s="1539">
        <v>7.1</v>
      </c>
      <c r="J7" s="1538">
        <v>1060</v>
      </c>
      <c r="K7" s="1539">
        <v>7.1</v>
      </c>
      <c r="L7" s="1538">
        <v>1060</v>
      </c>
      <c r="M7" s="1539">
        <v>7.1</v>
      </c>
      <c r="N7" s="1538">
        <v>1060</v>
      </c>
      <c r="O7" s="1539">
        <v>7.1</v>
      </c>
      <c r="P7" s="1538">
        <v>1060</v>
      </c>
      <c r="Q7" s="1539">
        <v>7.1</v>
      </c>
      <c r="R7" s="1538">
        <v>1060</v>
      </c>
      <c r="S7" s="1539">
        <v>7.1</v>
      </c>
      <c r="T7" s="1540" t="s">
        <v>579</v>
      </c>
      <c r="U7" s="1540" t="s">
        <v>579</v>
      </c>
      <c r="V7" s="1540" t="s">
        <v>553</v>
      </c>
      <c r="W7" s="1540" t="s">
        <v>553</v>
      </c>
      <c r="X7" s="1541" t="s">
        <v>555</v>
      </c>
      <c r="Y7" s="1515"/>
      <c r="Z7" s="1515"/>
      <c r="AA7" s="1516"/>
    </row>
    <row r="8" ht="45" customHeight="1" spans="1:28">
      <c r="A8" s="1535"/>
      <c r="B8" s="1543"/>
      <c r="C8" s="1537" t="s">
        <v>668</v>
      </c>
      <c r="D8" s="1538">
        <v>1060</v>
      </c>
      <c r="E8" s="1539">
        <v>7.1</v>
      </c>
      <c r="F8" s="1538">
        <v>1060</v>
      </c>
      <c r="G8" s="1539">
        <v>7.1</v>
      </c>
      <c r="H8" s="1538">
        <v>1060</v>
      </c>
      <c r="I8" s="1539">
        <v>7.1</v>
      </c>
      <c r="J8" s="1538">
        <v>1060</v>
      </c>
      <c r="K8" s="1539">
        <v>7.1</v>
      </c>
      <c r="L8" s="1538">
        <v>1060</v>
      </c>
      <c r="M8" s="1539">
        <v>7.1</v>
      </c>
      <c r="N8" s="1538">
        <v>1060</v>
      </c>
      <c r="O8" s="1539">
        <v>7.1</v>
      </c>
      <c r="P8" s="1538">
        <v>1060</v>
      </c>
      <c r="Q8" s="1539">
        <v>7.1</v>
      </c>
      <c r="R8" s="1538">
        <v>1060</v>
      </c>
      <c r="S8" s="1539">
        <v>7.1</v>
      </c>
      <c r="T8" s="1540" t="s">
        <v>579</v>
      </c>
      <c r="U8" s="1540" t="s">
        <v>579</v>
      </c>
      <c r="V8" s="1540" t="s">
        <v>553</v>
      </c>
      <c r="W8" s="1540" t="s">
        <v>553</v>
      </c>
      <c r="X8" s="1541" t="s">
        <v>555</v>
      </c>
      <c r="Y8" s="1515"/>
      <c r="Z8" s="1515"/>
      <c r="AA8" s="1516"/>
    </row>
    <row r="9" ht="45" customHeight="1" spans="1:28">
      <c r="A9" s="1535"/>
      <c r="B9" s="1543"/>
      <c r="C9" s="1544" t="s">
        <v>899</v>
      </c>
      <c r="D9" s="1538">
        <v>1060</v>
      </c>
      <c r="E9" s="1539">
        <v>7.1</v>
      </c>
      <c r="F9" s="1538">
        <v>1060</v>
      </c>
      <c r="G9" s="1539">
        <v>7.1</v>
      </c>
      <c r="H9" s="1538">
        <v>1060</v>
      </c>
      <c r="I9" s="1539">
        <v>7.1</v>
      </c>
      <c r="J9" s="1538">
        <v>1060</v>
      </c>
      <c r="K9" s="1539">
        <v>7.1</v>
      </c>
      <c r="L9" s="1538">
        <v>1060</v>
      </c>
      <c r="M9" s="1539">
        <v>7.1</v>
      </c>
      <c r="N9" s="1538">
        <v>1060</v>
      </c>
      <c r="O9" s="1539">
        <v>7.1</v>
      </c>
      <c r="P9" s="1538">
        <v>1060</v>
      </c>
      <c r="Q9" s="1539">
        <v>7.1</v>
      </c>
      <c r="R9" s="1538">
        <v>1060</v>
      </c>
      <c r="S9" s="1539">
        <v>7.1</v>
      </c>
      <c r="T9" s="1540" t="s">
        <v>579</v>
      </c>
      <c r="U9" s="1540" t="s">
        <v>579</v>
      </c>
      <c r="V9" s="1540" t="s">
        <v>553</v>
      </c>
      <c r="W9" s="1540" t="s">
        <v>553</v>
      </c>
      <c r="X9" s="1541" t="s">
        <v>555</v>
      </c>
      <c r="Y9" s="1515"/>
      <c r="Z9" s="1515"/>
      <c r="AA9" s="1516"/>
    </row>
    <row r="10" ht="45" customHeight="1" spans="1:28">
      <c r="A10" s="1535"/>
      <c r="B10" s="1543"/>
      <c r="C10" s="1545" t="s">
        <v>669</v>
      </c>
      <c r="D10" s="1538">
        <v>1060</v>
      </c>
      <c r="E10" s="1539">
        <v>7.1</v>
      </c>
      <c r="F10" s="1538">
        <v>1060</v>
      </c>
      <c r="G10" s="1539">
        <v>7.1</v>
      </c>
      <c r="H10" s="1538">
        <v>1060</v>
      </c>
      <c r="I10" s="1539">
        <v>7.1</v>
      </c>
      <c r="J10" s="1538">
        <v>1060</v>
      </c>
      <c r="K10" s="1539">
        <v>7.1</v>
      </c>
      <c r="L10" s="1538">
        <v>1060</v>
      </c>
      <c r="M10" s="1539">
        <v>7.1</v>
      </c>
      <c r="N10" s="1538">
        <v>1060</v>
      </c>
      <c r="O10" s="1539">
        <v>7.1</v>
      </c>
      <c r="P10" s="1538">
        <v>1060</v>
      </c>
      <c r="Q10" s="1539">
        <v>7.1</v>
      </c>
      <c r="R10" s="1538">
        <v>1060</v>
      </c>
      <c r="S10" s="1539">
        <v>7.1</v>
      </c>
      <c r="T10" s="1540" t="s">
        <v>579</v>
      </c>
      <c r="U10" s="1540" t="s">
        <v>579</v>
      </c>
      <c r="V10" s="1540" t="s">
        <v>553</v>
      </c>
      <c r="W10" s="1540" t="s">
        <v>553</v>
      </c>
      <c r="X10" s="1541" t="s">
        <v>555</v>
      </c>
      <c r="Y10" s="1515"/>
      <c r="Z10" s="1515"/>
      <c r="AA10" s="1516"/>
    </row>
    <row r="11" ht="45" customHeight="1" spans="1:28">
      <c r="A11" s="1535"/>
      <c r="B11" s="1543"/>
      <c r="C11" s="1545" t="s">
        <v>900</v>
      </c>
      <c r="D11" s="1538">
        <v>1060</v>
      </c>
      <c r="E11" s="1539">
        <v>7.1</v>
      </c>
      <c r="F11" s="1538">
        <v>1060</v>
      </c>
      <c r="G11" s="1539">
        <v>7.1</v>
      </c>
      <c r="H11" s="1538">
        <v>1060</v>
      </c>
      <c r="I11" s="1539">
        <v>7.1</v>
      </c>
      <c r="J11" s="1538">
        <v>1060</v>
      </c>
      <c r="K11" s="1539">
        <v>7.1</v>
      </c>
      <c r="L11" s="1538">
        <v>1060</v>
      </c>
      <c r="M11" s="1539">
        <v>7.1</v>
      </c>
      <c r="N11" s="1538">
        <v>1060</v>
      </c>
      <c r="O11" s="1539">
        <v>7.1</v>
      </c>
      <c r="P11" s="1538">
        <v>1060</v>
      </c>
      <c r="Q11" s="1539">
        <v>7.1</v>
      </c>
      <c r="R11" s="1538">
        <v>1060</v>
      </c>
      <c r="S11" s="1539">
        <v>7.1</v>
      </c>
      <c r="T11" s="1540" t="s">
        <v>579</v>
      </c>
      <c r="U11" s="1540" t="s">
        <v>579</v>
      </c>
      <c r="V11" s="1540" t="s">
        <v>553</v>
      </c>
      <c r="W11" s="1540" t="s">
        <v>553</v>
      </c>
      <c r="X11" s="1541" t="s">
        <v>555</v>
      </c>
      <c r="Y11" s="1515"/>
      <c r="Z11" s="1515"/>
      <c r="AA11" s="1516"/>
    </row>
    <row r="12" ht="45" customHeight="1" spans="1:28">
      <c r="A12" s="1535"/>
      <c r="B12" s="1543"/>
      <c r="C12" s="1544" t="s">
        <v>901</v>
      </c>
      <c r="D12" s="1538">
        <v>1060</v>
      </c>
      <c r="E12" s="1539">
        <v>7.1</v>
      </c>
      <c r="F12" s="1538">
        <v>1060</v>
      </c>
      <c r="G12" s="1539">
        <v>7.1</v>
      </c>
      <c r="H12" s="1538">
        <v>1060</v>
      </c>
      <c r="I12" s="1539">
        <v>7.1</v>
      </c>
      <c r="J12" s="1538">
        <v>1060</v>
      </c>
      <c r="K12" s="1539">
        <v>7.1</v>
      </c>
      <c r="L12" s="1538">
        <v>1060</v>
      </c>
      <c r="M12" s="1539">
        <v>7.1</v>
      </c>
      <c r="N12" s="1538">
        <v>1060</v>
      </c>
      <c r="O12" s="1539">
        <v>7.1</v>
      </c>
      <c r="P12" s="1538">
        <v>1060</v>
      </c>
      <c r="Q12" s="1539">
        <v>7.1</v>
      </c>
      <c r="R12" s="1538">
        <v>1060</v>
      </c>
      <c r="S12" s="1539">
        <v>7.1</v>
      </c>
      <c r="T12" s="1540" t="s">
        <v>579</v>
      </c>
      <c r="U12" s="1540" t="s">
        <v>579</v>
      </c>
      <c r="V12" s="1540" t="s">
        <v>553</v>
      </c>
      <c r="W12" s="1540" t="s">
        <v>553</v>
      </c>
      <c r="X12" s="1541" t="s">
        <v>555</v>
      </c>
      <c r="Y12" s="1515"/>
      <c r="Z12" s="1515"/>
      <c r="AA12" s="1516"/>
    </row>
    <row r="13" ht="45" customHeight="1" spans="1:28">
      <c r="A13" s="1535"/>
      <c r="B13" s="1543"/>
      <c r="C13" s="1544" t="s">
        <v>902</v>
      </c>
      <c r="D13" s="1538">
        <v>1060</v>
      </c>
      <c r="E13" s="1539">
        <v>7.1</v>
      </c>
      <c r="F13" s="1538">
        <v>1060</v>
      </c>
      <c r="G13" s="1539">
        <v>7.1</v>
      </c>
      <c r="H13" s="1538">
        <v>1060</v>
      </c>
      <c r="I13" s="1539">
        <v>7.1</v>
      </c>
      <c r="J13" s="1538">
        <v>1060</v>
      </c>
      <c r="K13" s="1539">
        <v>7.1</v>
      </c>
      <c r="L13" s="1538">
        <v>1060</v>
      </c>
      <c r="M13" s="1539">
        <v>7.1</v>
      </c>
      <c r="N13" s="1538">
        <v>1060</v>
      </c>
      <c r="O13" s="1539">
        <v>7.1</v>
      </c>
      <c r="P13" s="1538">
        <v>1060</v>
      </c>
      <c r="Q13" s="1539">
        <v>7.1</v>
      </c>
      <c r="R13" s="1538">
        <v>1060</v>
      </c>
      <c r="S13" s="1539">
        <v>7.1</v>
      </c>
      <c r="T13" s="1540" t="s">
        <v>579</v>
      </c>
      <c r="U13" s="1540" t="s">
        <v>579</v>
      </c>
      <c r="V13" s="1540" t="s">
        <v>553</v>
      </c>
      <c r="W13" s="1540" t="s">
        <v>553</v>
      </c>
      <c r="X13" s="1541" t="s">
        <v>555</v>
      </c>
      <c r="Y13" s="1515"/>
      <c r="Z13" s="1515"/>
      <c r="AA13" s="1516"/>
    </row>
    <row r="14" ht="45" customHeight="1" spans="1:28">
      <c r="A14" s="1535"/>
      <c r="B14" s="1543"/>
      <c r="C14" s="1544" t="s">
        <v>903</v>
      </c>
      <c r="D14" s="1538">
        <v>1060</v>
      </c>
      <c r="E14" s="1539">
        <v>7.1</v>
      </c>
      <c r="F14" s="1538">
        <v>1060</v>
      </c>
      <c r="G14" s="1539">
        <v>7.1</v>
      </c>
      <c r="H14" s="1538">
        <v>1060</v>
      </c>
      <c r="I14" s="1539">
        <v>7.1</v>
      </c>
      <c r="J14" s="1538">
        <v>1060</v>
      </c>
      <c r="K14" s="1539">
        <v>7.1</v>
      </c>
      <c r="L14" s="1538">
        <v>1060</v>
      </c>
      <c r="M14" s="1539">
        <v>7.1</v>
      </c>
      <c r="N14" s="1538">
        <v>1060</v>
      </c>
      <c r="O14" s="1539">
        <v>7.1</v>
      </c>
      <c r="P14" s="1538">
        <v>1060</v>
      </c>
      <c r="Q14" s="1539">
        <v>7.1</v>
      </c>
      <c r="R14" s="1538">
        <v>1060</v>
      </c>
      <c r="S14" s="1539">
        <v>7.1</v>
      </c>
      <c r="T14" s="1540" t="s">
        <v>579</v>
      </c>
      <c r="U14" s="1540" t="s">
        <v>579</v>
      </c>
      <c r="V14" s="1540" t="s">
        <v>553</v>
      </c>
      <c r="W14" s="1540" t="s">
        <v>553</v>
      </c>
      <c r="X14" s="1541" t="s">
        <v>555</v>
      </c>
      <c r="Y14" s="1515"/>
      <c r="Z14" s="1515"/>
      <c r="AA14" s="1516"/>
    </row>
    <row r="15" ht="45" customHeight="1" spans="1:28">
      <c r="A15" s="1546"/>
      <c r="B15" s="1547"/>
      <c r="C15" s="1544" t="s">
        <v>672</v>
      </c>
      <c r="D15" s="1538">
        <v>1060</v>
      </c>
      <c r="E15" s="1539">
        <v>7.1</v>
      </c>
      <c r="F15" s="1538">
        <v>1060</v>
      </c>
      <c r="G15" s="1539">
        <v>7.1</v>
      </c>
      <c r="H15" s="1538">
        <v>1060</v>
      </c>
      <c r="I15" s="1539">
        <v>7.1</v>
      </c>
      <c r="J15" s="1538">
        <v>1060</v>
      </c>
      <c r="K15" s="1539">
        <v>7.1</v>
      </c>
      <c r="L15" s="1538">
        <v>1060</v>
      </c>
      <c r="M15" s="1539">
        <v>7.1</v>
      </c>
      <c r="N15" s="1538">
        <v>1060</v>
      </c>
      <c r="O15" s="1539">
        <v>7.1</v>
      </c>
      <c r="P15" s="1538">
        <v>1060</v>
      </c>
      <c r="Q15" s="1539">
        <v>7.1</v>
      </c>
      <c r="R15" s="1538">
        <v>1060</v>
      </c>
      <c r="S15" s="1539">
        <v>7.1</v>
      </c>
      <c r="T15" s="1540" t="s">
        <v>851</v>
      </c>
      <c r="U15" s="1540" t="s">
        <v>851</v>
      </c>
      <c r="V15" s="1540" t="s">
        <v>548</v>
      </c>
      <c r="W15" s="1540" t="s">
        <v>548</v>
      </c>
      <c r="X15" s="1541" t="s">
        <v>550</v>
      </c>
      <c r="Y15" s="1515"/>
      <c r="Z15" s="1515"/>
      <c r="AA15" s="1516"/>
    </row>
  </sheetData>
  <mergeCells count="13">
    <mergeCell ref="A1:X1"/>
    <mergeCell ref="A2:X2"/>
    <mergeCell ref="D3:G3"/>
    <mergeCell ref="H3:K3"/>
    <mergeCell ref="L3:O3"/>
    <mergeCell ref="P3:S3"/>
    <mergeCell ref="T3:W3"/>
    <mergeCell ref="A3:A4"/>
    <mergeCell ref="A5:A15"/>
    <mergeCell ref="B3:B4"/>
    <mergeCell ref="B5:B15"/>
    <mergeCell ref="C3:C4"/>
    <mergeCell ref="X3:X4"/>
  </mergeCells>
  <pageMargins left="0.75" right="0.75" top="1" bottom="1" header="0.5" footer="0.5"/>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A1:AB48"/>
  <sheetViews>
    <sheetView showGridLines="0" zoomScale="40" zoomScaleNormal="4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20.5092592592593" style="548" customWidth="1"/>
    <col min="2" max="2" width="35" style="548" customWidth="1"/>
    <col min="3" max="3" width="51.5555555555556" style="555" customWidth="1"/>
    <col min="4" max="4" width="30.3148148148148" style="548" customWidth="1"/>
    <col min="5" max="5" width="28" style="831" customWidth="1"/>
    <col min="6" max="6" width="28" style="548" customWidth="1"/>
    <col min="7" max="7" width="28" style="831" customWidth="1"/>
    <col min="8" max="8" width="30.6296296296296" style="548" customWidth="1"/>
    <col min="9" max="9" width="28" style="831" customWidth="1"/>
    <col min="10" max="10" width="28" style="548" customWidth="1"/>
    <col min="11" max="11" width="28" style="831" customWidth="1"/>
    <col min="12" max="12" width="31.2592592592593" style="548" customWidth="1"/>
    <col min="13" max="13" width="28" style="831" customWidth="1"/>
    <col min="14" max="14" width="28" style="548" customWidth="1"/>
    <col min="15" max="15" width="28" style="831" customWidth="1"/>
    <col min="16" max="16" width="32.8055555555556" style="548" customWidth="1"/>
    <col min="17" max="17" width="28" style="831" customWidth="1"/>
    <col min="18" max="18" width="28" style="548" customWidth="1"/>
    <col min="19" max="19" width="28" style="831" customWidth="1"/>
    <col min="20" max="23" width="28" style="548" customWidth="1"/>
    <col min="24" max="24" width="32.8055555555556" style="548" customWidth="1"/>
    <col min="25" max="25" width="26.2592592592593" style="548" customWidth="1"/>
    <col min="26" max="27" width="21.8796296296296" style="548" customWidth="1"/>
    <col min="28" max="16384" width="9" style="548" customWidth="1"/>
  </cols>
  <sheetData>
    <row r="1" s="548" customFormat="1" ht="42" customHeight="1" spans="1:28">
      <c r="C1" s="555"/>
      <c r="E1" s="831"/>
      <c r="G1" s="831"/>
      <c r="I1" s="831"/>
      <c r="K1" s="831"/>
      <c r="M1" s="831"/>
      <c r="O1" s="831"/>
      <c r="Q1" s="831"/>
      <c r="S1" s="831"/>
    </row>
    <row r="2" s="548" customFormat="1" ht="66" customHeight="1" spans="1:28">
      <c r="A2" s="1385" t="s">
        <v>1</v>
      </c>
      <c r="Y2" s="1358"/>
      <c r="Z2" s="1358"/>
      <c r="AA2" s="1358"/>
      <c r="AB2" s="1358"/>
    </row>
    <row r="3" s="555" customFormat="1" ht="73" customHeight="1" spans="1:28">
      <c r="A3" s="1497" t="s">
        <v>473</v>
      </c>
      <c r="B3" s="1498"/>
      <c r="C3" s="1498"/>
      <c r="D3" s="1498"/>
      <c r="E3" s="1498"/>
      <c r="F3" s="1498"/>
      <c r="G3" s="1498"/>
      <c r="H3" s="1498"/>
      <c r="I3" s="1498"/>
      <c r="J3" s="1498"/>
      <c r="K3" s="1498"/>
      <c r="L3" s="1498"/>
      <c r="M3" s="1498"/>
      <c r="N3" s="1498"/>
      <c r="O3" s="1498"/>
      <c r="P3" s="1498"/>
      <c r="Q3" s="1498"/>
      <c r="R3" s="1498"/>
      <c r="S3" s="1498"/>
      <c r="T3" s="1498"/>
      <c r="U3" s="1498"/>
      <c r="V3" s="1498"/>
      <c r="W3" s="1498"/>
      <c r="X3" s="1499"/>
      <c r="Y3" s="548"/>
      <c r="Z3" s="548"/>
      <c r="AA3" s="548"/>
    </row>
    <row r="4" s="548" customFormat="1" ht="45" customHeight="1" spans="1:28">
      <c r="A4" s="1500" t="s">
        <v>480</v>
      </c>
      <c r="B4" s="1388" t="s">
        <v>107</v>
      </c>
      <c r="C4" s="1389" t="s">
        <v>481</v>
      </c>
      <c r="D4" s="1389" t="s">
        <v>632</v>
      </c>
      <c r="E4" s="1501"/>
      <c r="F4" s="1501"/>
      <c r="G4" s="1390"/>
      <c r="H4" s="1389" t="s">
        <v>694</v>
      </c>
      <c r="I4" s="1501"/>
      <c r="J4" s="1501"/>
      <c r="K4" s="1390"/>
      <c r="L4" s="1389" t="s">
        <v>631</v>
      </c>
      <c r="M4" s="1501"/>
      <c r="N4" s="1501"/>
      <c r="O4" s="1390"/>
      <c r="P4" s="1389" t="s">
        <v>894</v>
      </c>
      <c r="Q4" s="1501"/>
      <c r="R4" s="1501"/>
      <c r="S4" s="1390"/>
      <c r="T4" s="1389" t="s">
        <v>489</v>
      </c>
      <c r="U4" s="1501"/>
      <c r="V4" s="1501"/>
      <c r="W4" s="1390"/>
      <c r="X4" s="1502" t="s">
        <v>490</v>
      </c>
      <c r="Y4" s="1463"/>
      <c r="Z4" s="555"/>
      <c r="AA4" s="555"/>
    </row>
    <row r="5" s="548" customFormat="1" ht="39" customHeight="1" spans="1:28">
      <c r="A5" s="1464"/>
      <c r="B5" s="1393"/>
      <c r="C5" s="1393"/>
      <c r="D5" s="1394" t="s">
        <v>649</v>
      </c>
      <c r="E5" s="1395" t="s">
        <v>636</v>
      </c>
      <c r="F5" s="1394" t="s">
        <v>494</v>
      </c>
      <c r="G5" s="1395" t="s">
        <v>650</v>
      </c>
      <c r="H5" s="1394" t="s">
        <v>649</v>
      </c>
      <c r="I5" s="1395" t="s">
        <v>636</v>
      </c>
      <c r="J5" s="1394" t="s">
        <v>494</v>
      </c>
      <c r="K5" s="1395" t="s">
        <v>650</v>
      </c>
      <c r="L5" s="1394" t="s">
        <v>649</v>
      </c>
      <c r="M5" s="1395" t="s">
        <v>636</v>
      </c>
      <c r="N5" s="1394" t="s">
        <v>494</v>
      </c>
      <c r="O5" s="1395" t="s">
        <v>650</v>
      </c>
      <c r="P5" s="1394" t="s">
        <v>649</v>
      </c>
      <c r="Q5" s="1395" t="s">
        <v>636</v>
      </c>
      <c r="R5" s="1394" t="s">
        <v>494</v>
      </c>
      <c r="S5" s="1395" t="s">
        <v>650</v>
      </c>
      <c r="T5" s="1394" t="s">
        <v>296</v>
      </c>
      <c r="U5" s="1394" t="s">
        <v>297</v>
      </c>
      <c r="V5" s="1394" t="s">
        <v>298</v>
      </c>
      <c r="W5" s="1394" t="s">
        <v>299</v>
      </c>
      <c r="X5" s="1465"/>
      <c r="Z5" s="1343"/>
      <c r="AA5" s="1343"/>
    </row>
    <row r="6" s="548" customFormat="1" ht="37" customHeight="1" spans="1:28">
      <c r="A6" s="1503" t="s">
        <v>904</v>
      </c>
      <c r="B6" s="1504" t="s">
        <v>905</v>
      </c>
      <c r="C6" s="1505" t="s">
        <v>902</v>
      </c>
      <c r="D6" s="1506">
        <v>1178</v>
      </c>
      <c r="E6" s="1507">
        <v>8</v>
      </c>
      <c r="F6" s="1506">
        <v>1158</v>
      </c>
      <c r="G6" s="1507">
        <v>7.9</v>
      </c>
      <c r="H6" s="1506">
        <v>1278</v>
      </c>
      <c r="I6" s="1507">
        <v>8.5</v>
      </c>
      <c r="J6" s="1506">
        <v>1258</v>
      </c>
      <c r="K6" s="1507">
        <v>8.4</v>
      </c>
      <c r="L6" s="1506">
        <v>1225</v>
      </c>
      <c r="M6" s="1507">
        <v>8.2</v>
      </c>
      <c r="N6" s="1506">
        <v>1205</v>
      </c>
      <c r="O6" s="1507">
        <v>8.1</v>
      </c>
      <c r="P6" s="1506">
        <v>1325</v>
      </c>
      <c r="Q6" s="1507">
        <v>8.7</v>
      </c>
      <c r="R6" s="1506">
        <v>1305</v>
      </c>
      <c r="S6" s="1507">
        <v>8.6</v>
      </c>
      <c r="T6" s="1508" t="s">
        <v>612</v>
      </c>
      <c r="U6" s="1508" t="s">
        <v>612</v>
      </c>
      <c r="V6" s="1508" t="s">
        <v>547</v>
      </c>
      <c r="W6" s="1508" t="s">
        <v>547</v>
      </c>
      <c r="X6" s="1509" t="s">
        <v>906</v>
      </c>
    </row>
    <row r="7" s="548" customFormat="1" ht="37" customHeight="1" spans="1:28">
      <c r="A7" s="1510"/>
      <c r="B7" s="1511"/>
      <c r="C7" s="1505" t="s">
        <v>666</v>
      </c>
      <c r="D7" s="1506">
        <v>1161</v>
      </c>
      <c r="E7" s="1507">
        <v>7.9</v>
      </c>
      <c r="F7" s="1506">
        <v>1141</v>
      </c>
      <c r="G7" s="1507">
        <v>7.8</v>
      </c>
      <c r="H7" s="1506">
        <v>1261</v>
      </c>
      <c r="I7" s="1507">
        <v>8.4</v>
      </c>
      <c r="J7" s="1506">
        <v>1241</v>
      </c>
      <c r="K7" s="1507">
        <v>8.3</v>
      </c>
      <c r="L7" s="1506">
        <v>1208</v>
      </c>
      <c r="M7" s="1507">
        <v>8.2</v>
      </c>
      <c r="N7" s="1506">
        <v>1188</v>
      </c>
      <c r="O7" s="1507">
        <v>8.1</v>
      </c>
      <c r="P7" s="1506">
        <v>1308</v>
      </c>
      <c r="Q7" s="1507">
        <v>8.7</v>
      </c>
      <c r="R7" s="1506">
        <v>1288</v>
      </c>
      <c r="S7" s="1507">
        <v>8.6</v>
      </c>
      <c r="T7" s="1508" t="s">
        <v>612</v>
      </c>
      <c r="U7" s="1508" t="s">
        <v>612</v>
      </c>
      <c r="V7" s="1508" t="s">
        <v>547</v>
      </c>
      <c r="W7" s="1508" t="s">
        <v>547</v>
      </c>
      <c r="X7" s="1509" t="s">
        <v>906</v>
      </c>
    </row>
    <row r="8" s="548" customFormat="1" ht="37" customHeight="1" spans="1:28">
      <c r="A8" s="1510"/>
      <c r="B8" s="1511"/>
      <c r="C8" s="1505" t="s">
        <v>668</v>
      </c>
      <c r="D8" s="1506">
        <v>1161</v>
      </c>
      <c r="E8" s="1507">
        <v>7.9</v>
      </c>
      <c r="F8" s="1506">
        <v>1141</v>
      </c>
      <c r="G8" s="1507">
        <v>7.8</v>
      </c>
      <c r="H8" s="1506">
        <v>1261</v>
      </c>
      <c r="I8" s="1507">
        <v>8.4</v>
      </c>
      <c r="J8" s="1506">
        <v>1241</v>
      </c>
      <c r="K8" s="1507">
        <v>8.3</v>
      </c>
      <c r="L8" s="1506">
        <v>1208</v>
      </c>
      <c r="M8" s="1507">
        <v>8.2</v>
      </c>
      <c r="N8" s="1506">
        <v>1188</v>
      </c>
      <c r="O8" s="1507">
        <v>8.1</v>
      </c>
      <c r="P8" s="1506">
        <v>1308</v>
      </c>
      <c r="Q8" s="1507">
        <v>8.7</v>
      </c>
      <c r="R8" s="1506">
        <v>1288</v>
      </c>
      <c r="S8" s="1507">
        <v>8.6</v>
      </c>
      <c r="T8" s="1508" t="s">
        <v>612</v>
      </c>
      <c r="U8" s="1508" t="s">
        <v>612</v>
      </c>
      <c r="V8" s="1508" t="s">
        <v>547</v>
      </c>
      <c r="W8" s="1508" t="s">
        <v>547</v>
      </c>
      <c r="X8" s="1509" t="s">
        <v>906</v>
      </c>
    </row>
    <row r="9" s="548" customFormat="1" ht="37" customHeight="1" spans="1:28">
      <c r="A9" s="1510"/>
      <c r="B9" s="1511"/>
      <c r="C9" s="1505" t="s">
        <v>669</v>
      </c>
      <c r="D9" s="1506">
        <v>1161</v>
      </c>
      <c r="E9" s="1507">
        <v>7.9</v>
      </c>
      <c r="F9" s="1506">
        <v>1141</v>
      </c>
      <c r="G9" s="1507">
        <v>7.8</v>
      </c>
      <c r="H9" s="1506">
        <v>1261</v>
      </c>
      <c r="I9" s="1507">
        <v>8.4</v>
      </c>
      <c r="J9" s="1506">
        <v>1241</v>
      </c>
      <c r="K9" s="1507">
        <v>8.3</v>
      </c>
      <c r="L9" s="1506">
        <v>1208</v>
      </c>
      <c r="M9" s="1507">
        <v>8.2</v>
      </c>
      <c r="N9" s="1506">
        <v>1188</v>
      </c>
      <c r="O9" s="1507">
        <v>8.1</v>
      </c>
      <c r="P9" s="1506">
        <v>1308</v>
      </c>
      <c r="Q9" s="1507">
        <v>8.7</v>
      </c>
      <c r="R9" s="1506">
        <v>1288</v>
      </c>
      <c r="S9" s="1507">
        <v>8.6</v>
      </c>
      <c r="T9" s="1508" t="s">
        <v>612</v>
      </c>
      <c r="U9" s="1508" t="s">
        <v>612</v>
      </c>
      <c r="V9" s="1508" t="s">
        <v>547</v>
      </c>
      <c r="W9" s="1508" t="s">
        <v>547</v>
      </c>
      <c r="X9" s="1509" t="s">
        <v>906</v>
      </c>
    </row>
    <row r="10" s="548" customFormat="1" ht="37" customHeight="1" spans="1:28">
      <c r="A10" s="1510"/>
      <c r="B10" s="1511"/>
      <c r="C10" s="1505" t="s">
        <v>900</v>
      </c>
      <c r="D10" s="1506">
        <v>1195</v>
      </c>
      <c r="E10" s="1507">
        <v>8</v>
      </c>
      <c r="F10" s="1506">
        <v>1175</v>
      </c>
      <c r="G10" s="1507">
        <v>7.9</v>
      </c>
      <c r="H10" s="1506">
        <v>1295</v>
      </c>
      <c r="I10" s="1507">
        <v>8.5</v>
      </c>
      <c r="J10" s="1506">
        <v>1275</v>
      </c>
      <c r="K10" s="1507">
        <v>8.4</v>
      </c>
      <c r="L10" s="1506">
        <v>1242</v>
      </c>
      <c r="M10" s="1507">
        <v>8.3</v>
      </c>
      <c r="N10" s="1506">
        <v>1222</v>
      </c>
      <c r="O10" s="1507">
        <v>8.2</v>
      </c>
      <c r="P10" s="1506">
        <v>1342</v>
      </c>
      <c r="Q10" s="1507">
        <v>8.8</v>
      </c>
      <c r="R10" s="1506">
        <v>1322</v>
      </c>
      <c r="S10" s="1507">
        <v>8.7</v>
      </c>
      <c r="T10" s="1508" t="s">
        <v>612</v>
      </c>
      <c r="U10" s="1508" t="s">
        <v>612</v>
      </c>
      <c r="V10" s="1508" t="s">
        <v>547</v>
      </c>
      <c r="W10" s="1508" t="s">
        <v>547</v>
      </c>
      <c r="X10" s="1509" t="s">
        <v>906</v>
      </c>
    </row>
    <row r="11" s="548" customFormat="1" ht="37" customHeight="1" spans="1:28">
      <c r="A11" s="1512"/>
      <c r="B11" s="1513"/>
      <c r="C11" s="1505" t="s">
        <v>903</v>
      </c>
      <c r="D11" s="1506">
        <v>1212</v>
      </c>
      <c r="E11" s="1507">
        <v>8.1</v>
      </c>
      <c r="F11" s="1506">
        <v>1192</v>
      </c>
      <c r="G11" s="1507">
        <v>8</v>
      </c>
      <c r="H11" s="1506">
        <v>1312</v>
      </c>
      <c r="I11" s="1507">
        <v>8.6</v>
      </c>
      <c r="J11" s="1506">
        <v>1292</v>
      </c>
      <c r="K11" s="1507">
        <v>8.5</v>
      </c>
      <c r="L11" s="1506">
        <v>1259</v>
      </c>
      <c r="M11" s="1507">
        <v>8.4</v>
      </c>
      <c r="N11" s="1506">
        <v>1239</v>
      </c>
      <c r="O11" s="1507">
        <v>8.3</v>
      </c>
      <c r="P11" s="1506">
        <v>1359</v>
      </c>
      <c r="Q11" s="1507">
        <v>8.9</v>
      </c>
      <c r="R11" s="1506">
        <v>1339</v>
      </c>
      <c r="S11" s="1507">
        <v>8.8</v>
      </c>
      <c r="T11" s="1508" t="s">
        <v>612</v>
      </c>
      <c r="U11" s="1508" t="s">
        <v>612</v>
      </c>
      <c r="V11" s="1508" t="s">
        <v>547</v>
      </c>
      <c r="W11" s="1508" t="s">
        <v>547</v>
      </c>
      <c r="X11" s="1509" t="s">
        <v>906</v>
      </c>
    </row>
    <row r="12" s="548" customFormat="1" ht="37" customHeight="1" spans="1:28">
      <c r="A12" s="1512"/>
      <c r="B12" s="1513"/>
      <c r="C12" s="1505" t="s">
        <v>673</v>
      </c>
      <c r="D12" s="1506">
        <v>1212</v>
      </c>
      <c r="E12" s="1507">
        <v>8.1</v>
      </c>
      <c r="F12" s="1506">
        <v>1192</v>
      </c>
      <c r="G12" s="1507">
        <v>8</v>
      </c>
      <c r="H12" s="1506">
        <v>1312</v>
      </c>
      <c r="I12" s="1507">
        <v>8.6</v>
      </c>
      <c r="J12" s="1506">
        <v>1292</v>
      </c>
      <c r="K12" s="1507">
        <v>8.5</v>
      </c>
      <c r="L12" s="1506">
        <v>1259</v>
      </c>
      <c r="M12" s="1507">
        <v>8.4</v>
      </c>
      <c r="N12" s="1506">
        <v>1239</v>
      </c>
      <c r="O12" s="1507">
        <v>8.3</v>
      </c>
      <c r="P12" s="1506">
        <v>1359</v>
      </c>
      <c r="Q12" s="1507">
        <v>8.9</v>
      </c>
      <c r="R12" s="1506">
        <v>1339</v>
      </c>
      <c r="S12" s="1507">
        <v>8.8</v>
      </c>
      <c r="T12" s="1508" t="s">
        <v>612</v>
      </c>
      <c r="U12" s="1508" t="s">
        <v>612</v>
      </c>
      <c r="V12" s="1508" t="s">
        <v>547</v>
      </c>
      <c r="W12" s="1508" t="s">
        <v>547</v>
      </c>
      <c r="X12" s="1509" t="s">
        <v>906</v>
      </c>
    </row>
    <row r="13" ht="37" customHeight="1" spans="1:28">
      <c r="A13" s="1512"/>
      <c r="B13" s="1513"/>
      <c r="C13" s="1514" t="s">
        <v>670</v>
      </c>
      <c r="D13" s="1506">
        <v>1246</v>
      </c>
      <c r="E13" s="1507">
        <v>8.3</v>
      </c>
      <c r="F13" s="1506">
        <v>1226</v>
      </c>
      <c r="G13" s="1507">
        <v>8.2</v>
      </c>
      <c r="H13" s="1506">
        <v>1346</v>
      </c>
      <c r="I13" s="1507">
        <v>8.8</v>
      </c>
      <c r="J13" s="1506">
        <v>1326</v>
      </c>
      <c r="K13" s="1507">
        <v>8.7</v>
      </c>
      <c r="L13" s="1506">
        <v>1293</v>
      </c>
      <c r="M13" s="1507">
        <v>8.5</v>
      </c>
      <c r="N13" s="1506">
        <v>1273</v>
      </c>
      <c r="O13" s="1507">
        <v>8.4</v>
      </c>
      <c r="P13" s="1506">
        <v>1393</v>
      </c>
      <c r="Q13" s="1507">
        <v>9</v>
      </c>
      <c r="R13" s="1506">
        <v>1373</v>
      </c>
      <c r="S13" s="1507">
        <v>8.9</v>
      </c>
      <c r="T13" s="1508" t="s">
        <v>612</v>
      </c>
      <c r="U13" s="1508" t="s">
        <v>612</v>
      </c>
      <c r="V13" s="1508" t="s">
        <v>547</v>
      </c>
      <c r="W13" s="1508" t="s">
        <v>547</v>
      </c>
      <c r="X13" s="1509" t="s">
        <v>906</v>
      </c>
      <c r="Y13" s="1515"/>
      <c r="Z13" s="1515"/>
      <c r="AA13" s="1516"/>
    </row>
    <row r="14" ht="37" customHeight="1" spans="1:28">
      <c r="A14" s="1512"/>
      <c r="B14" s="1513"/>
      <c r="C14" s="1514" t="s">
        <v>907</v>
      </c>
      <c r="D14" s="1506">
        <v>1246</v>
      </c>
      <c r="E14" s="1507">
        <v>8.3</v>
      </c>
      <c r="F14" s="1506">
        <v>1226</v>
      </c>
      <c r="G14" s="1507">
        <v>8.2</v>
      </c>
      <c r="H14" s="1506">
        <v>1346</v>
      </c>
      <c r="I14" s="1507">
        <v>8.8</v>
      </c>
      <c r="J14" s="1506">
        <v>1326</v>
      </c>
      <c r="K14" s="1507">
        <v>8.7</v>
      </c>
      <c r="L14" s="1506">
        <v>1293</v>
      </c>
      <c r="M14" s="1507">
        <v>8.5</v>
      </c>
      <c r="N14" s="1506">
        <v>1273</v>
      </c>
      <c r="O14" s="1507">
        <v>8.4</v>
      </c>
      <c r="P14" s="1506">
        <v>1393</v>
      </c>
      <c r="Q14" s="1507">
        <v>9</v>
      </c>
      <c r="R14" s="1506">
        <v>1373</v>
      </c>
      <c r="S14" s="1507">
        <v>8.9</v>
      </c>
      <c r="T14" s="1508" t="s">
        <v>612</v>
      </c>
      <c r="U14" s="1508" t="s">
        <v>612</v>
      </c>
      <c r="V14" s="1508" t="s">
        <v>547</v>
      </c>
      <c r="W14" s="1508" t="s">
        <v>547</v>
      </c>
      <c r="X14" s="1509" t="s">
        <v>906</v>
      </c>
      <c r="Y14" s="1515"/>
      <c r="Z14" s="1515"/>
      <c r="AA14" s="1516"/>
    </row>
    <row r="15" ht="37" customHeight="1" spans="1:28">
      <c r="A15" s="1512"/>
      <c r="B15" s="1513"/>
      <c r="C15" s="1514" t="s">
        <v>899</v>
      </c>
      <c r="D15" s="1506">
        <v>1246</v>
      </c>
      <c r="E15" s="1507">
        <v>8.3</v>
      </c>
      <c r="F15" s="1506">
        <v>1226</v>
      </c>
      <c r="G15" s="1507">
        <v>8.2</v>
      </c>
      <c r="H15" s="1506">
        <v>1346</v>
      </c>
      <c r="I15" s="1507">
        <v>8.8</v>
      </c>
      <c r="J15" s="1506">
        <v>1326</v>
      </c>
      <c r="K15" s="1507">
        <v>8.7</v>
      </c>
      <c r="L15" s="1506">
        <v>1293</v>
      </c>
      <c r="M15" s="1507">
        <v>8.5</v>
      </c>
      <c r="N15" s="1506">
        <v>1273</v>
      </c>
      <c r="O15" s="1507">
        <v>8.4</v>
      </c>
      <c r="P15" s="1506">
        <v>1393</v>
      </c>
      <c r="Q15" s="1507">
        <v>9</v>
      </c>
      <c r="R15" s="1506">
        <v>1373</v>
      </c>
      <c r="S15" s="1507">
        <v>8.9</v>
      </c>
      <c r="T15" s="1508" t="s">
        <v>612</v>
      </c>
      <c r="U15" s="1508" t="s">
        <v>612</v>
      </c>
      <c r="V15" s="1508" t="s">
        <v>547</v>
      </c>
      <c r="W15" s="1508" t="s">
        <v>547</v>
      </c>
      <c r="X15" s="1509" t="s">
        <v>906</v>
      </c>
      <c r="Y15" s="1515"/>
      <c r="Z15" s="1515"/>
      <c r="AA15" s="1516"/>
    </row>
    <row r="16" ht="37" customHeight="1" spans="1:28">
      <c r="A16" s="1512"/>
      <c r="B16" s="1513"/>
      <c r="C16" s="1514" t="s">
        <v>901</v>
      </c>
      <c r="D16" s="1506">
        <v>1246</v>
      </c>
      <c r="E16" s="1507">
        <v>8.3</v>
      </c>
      <c r="F16" s="1506">
        <v>1226</v>
      </c>
      <c r="G16" s="1507">
        <v>8.2</v>
      </c>
      <c r="H16" s="1506">
        <v>1346</v>
      </c>
      <c r="I16" s="1507">
        <v>8.8</v>
      </c>
      <c r="J16" s="1506">
        <v>1326</v>
      </c>
      <c r="K16" s="1507">
        <v>8.7</v>
      </c>
      <c r="L16" s="1506">
        <v>1293</v>
      </c>
      <c r="M16" s="1507">
        <v>8.5</v>
      </c>
      <c r="N16" s="1506">
        <v>1273</v>
      </c>
      <c r="O16" s="1507">
        <v>8.4</v>
      </c>
      <c r="P16" s="1506">
        <v>1393</v>
      </c>
      <c r="Q16" s="1507">
        <v>9</v>
      </c>
      <c r="R16" s="1506">
        <v>1373</v>
      </c>
      <c r="S16" s="1507">
        <v>8.9</v>
      </c>
      <c r="T16" s="1508" t="s">
        <v>612</v>
      </c>
      <c r="U16" s="1508" t="s">
        <v>612</v>
      </c>
      <c r="V16" s="1508" t="s">
        <v>547</v>
      </c>
      <c r="W16" s="1508" t="s">
        <v>547</v>
      </c>
      <c r="X16" s="1509" t="s">
        <v>906</v>
      </c>
      <c r="Y16" s="1515"/>
      <c r="Z16" s="1515"/>
      <c r="AA16" s="1516"/>
    </row>
    <row r="17" ht="37" customHeight="1" spans="1:27">
      <c r="A17" s="1512"/>
      <c r="B17" s="1513"/>
      <c r="C17" s="1514" t="s">
        <v>672</v>
      </c>
      <c r="D17" s="1506">
        <v>1467</v>
      </c>
      <c r="E17" s="1507">
        <v>9.3</v>
      </c>
      <c r="F17" s="1506">
        <v>1447</v>
      </c>
      <c r="G17" s="1507">
        <v>9.2</v>
      </c>
      <c r="H17" s="1506">
        <v>1567</v>
      </c>
      <c r="I17" s="1507">
        <v>9.8</v>
      </c>
      <c r="J17" s="1506">
        <v>1547</v>
      </c>
      <c r="K17" s="1507">
        <v>9.7</v>
      </c>
      <c r="L17" s="1506">
        <v>1514</v>
      </c>
      <c r="M17" s="1507">
        <v>9.5</v>
      </c>
      <c r="N17" s="1506">
        <v>1494</v>
      </c>
      <c r="O17" s="1507">
        <v>9.4</v>
      </c>
      <c r="P17" s="1506">
        <v>1614</v>
      </c>
      <c r="Q17" s="1507">
        <v>10</v>
      </c>
      <c r="R17" s="1506">
        <v>1594</v>
      </c>
      <c r="S17" s="1507">
        <v>9.9</v>
      </c>
      <c r="T17" s="1508" t="s">
        <v>612</v>
      </c>
      <c r="U17" s="1508" t="s">
        <v>612</v>
      </c>
      <c r="V17" s="1508" t="s">
        <v>547</v>
      </c>
      <c r="W17" s="1508" t="s">
        <v>547</v>
      </c>
      <c r="X17" s="1509" t="s">
        <v>906</v>
      </c>
      <c r="Y17" s="1515"/>
      <c r="Z17" s="1515"/>
      <c r="AA17" s="1516"/>
    </row>
    <row r="18" ht="37" customHeight="1" spans="1:27">
      <c r="A18" s="1517"/>
      <c r="B18" s="1518"/>
      <c r="C18" s="1514" t="s">
        <v>908</v>
      </c>
      <c r="D18" s="1506">
        <v>1416</v>
      </c>
      <c r="E18" s="1507">
        <v>9</v>
      </c>
      <c r="F18" s="1506">
        <v>1396</v>
      </c>
      <c r="G18" s="1507">
        <v>8.9</v>
      </c>
      <c r="H18" s="1506">
        <v>1516</v>
      </c>
      <c r="I18" s="1507">
        <v>9.5</v>
      </c>
      <c r="J18" s="1506">
        <v>1496</v>
      </c>
      <c r="K18" s="1507">
        <v>9.4</v>
      </c>
      <c r="L18" s="1506">
        <v>1463</v>
      </c>
      <c r="M18" s="1507">
        <v>9.3</v>
      </c>
      <c r="N18" s="1506">
        <v>1443</v>
      </c>
      <c r="O18" s="1507">
        <v>9.2</v>
      </c>
      <c r="P18" s="1506">
        <v>1563</v>
      </c>
      <c r="Q18" s="1507">
        <v>9.8</v>
      </c>
      <c r="R18" s="1506">
        <v>1543</v>
      </c>
      <c r="S18" s="1507">
        <v>9.7</v>
      </c>
      <c r="T18" s="1508" t="s">
        <v>612</v>
      </c>
      <c r="U18" s="1508" t="s">
        <v>612</v>
      </c>
      <c r="V18" s="1508" t="s">
        <v>547</v>
      </c>
      <c r="W18" s="1508" t="s">
        <v>547</v>
      </c>
      <c r="X18" s="1509" t="s">
        <v>906</v>
      </c>
      <c r="Y18" s="1515"/>
      <c r="Z18" s="1515"/>
      <c r="AA18" s="1516"/>
    </row>
    <row r="19" ht="37" customHeight="1" spans="1:27">
      <c r="A19" s="1519" t="s">
        <v>909</v>
      </c>
      <c r="B19" s="1520" t="s">
        <v>476</v>
      </c>
      <c r="C19" s="1521" t="s">
        <v>600</v>
      </c>
      <c r="D19" s="1522">
        <v>1206</v>
      </c>
      <c r="E19" s="1523">
        <v>8.1</v>
      </c>
      <c r="F19" s="1524">
        <v>1186</v>
      </c>
      <c r="G19" s="1523">
        <v>8</v>
      </c>
      <c r="H19" s="1524">
        <v>1306</v>
      </c>
      <c r="I19" s="1523">
        <v>8.6</v>
      </c>
      <c r="J19" s="1524">
        <v>1286</v>
      </c>
      <c r="K19" s="1523">
        <v>8.5</v>
      </c>
      <c r="L19" s="1525">
        <v>1248</v>
      </c>
      <c r="M19" s="1523">
        <v>8.4</v>
      </c>
      <c r="N19" s="1525">
        <v>1228</v>
      </c>
      <c r="O19" s="1523">
        <v>8.3</v>
      </c>
      <c r="P19" s="1525">
        <v>1348</v>
      </c>
      <c r="Q19" s="1523">
        <v>8.9</v>
      </c>
      <c r="R19" s="1525">
        <v>1328</v>
      </c>
      <c r="S19" s="1523">
        <v>8.8</v>
      </c>
      <c r="T19" s="1508" t="s">
        <v>552</v>
      </c>
      <c r="U19" s="1508" t="s">
        <v>846</v>
      </c>
      <c r="V19" s="1508" t="s">
        <v>552</v>
      </c>
      <c r="W19" s="1508" t="s">
        <v>552</v>
      </c>
      <c r="X19" s="1526" t="s">
        <v>859</v>
      </c>
    </row>
    <row r="20" ht="37" customHeight="1" spans="1:27">
      <c r="A20" s="1519"/>
      <c r="B20" s="1527"/>
      <c r="C20" s="1521" t="s">
        <v>605</v>
      </c>
      <c r="D20" s="1522">
        <v>1206</v>
      </c>
      <c r="E20" s="1523">
        <v>8.1</v>
      </c>
      <c r="F20" s="1524">
        <v>1186</v>
      </c>
      <c r="G20" s="1523">
        <v>8</v>
      </c>
      <c r="H20" s="1524">
        <v>1306</v>
      </c>
      <c r="I20" s="1523">
        <v>8.6</v>
      </c>
      <c r="J20" s="1524">
        <v>1286</v>
      </c>
      <c r="K20" s="1523">
        <v>8.5</v>
      </c>
      <c r="L20" s="1525">
        <v>1248</v>
      </c>
      <c r="M20" s="1523">
        <v>8.4</v>
      </c>
      <c r="N20" s="1525">
        <v>1228</v>
      </c>
      <c r="O20" s="1523">
        <v>8.3</v>
      </c>
      <c r="P20" s="1525">
        <v>1348</v>
      </c>
      <c r="Q20" s="1523">
        <v>8.9</v>
      </c>
      <c r="R20" s="1525">
        <v>1328</v>
      </c>
      <c r="S20" s="1523">
        <v>8.8</v>
      </c>
      <c r="T20" s="1508" t="s">
        <v>552</v>
      </c>
      <c r="U20" s="1508" t="s">
        <v>846</v>
      </c>
      <c r="V20" s="1508" t="s">
        <v>552</v>
      </c>
      <c r="W20" s="1508" t="s">
        <v>552</v>
      </c>
      <c r="X20" s="1526" t="s">
        <v>859</v>
      </c>
    </row>
    <row r="21" ht="37" customHeight="1" spans="1:27">
      <c r="A21" s="1519"/>
      <c r="B21" s="1527"/>
      <c r="C21" s="1521" t="s">
        <v>598</v>
      </c>
      <c r="D21" s="1522">
        <v>1240</v>
      </c>
      <c r="E21" s="1523">
        <v>8.3</v>
      </c>
      <c r="F21" s="1524">
        <v>1220</v>
      </c>
      <c r="G21" s="1523">
        <v>8.2</v>
      </c>
      <c r="H21" s="1524">
        <v>1340</v>
      </c>
      <c r="I21" s="1523">
        <v>8.8</v>
      </c>
      <c r="J21" s="1524">
        <v>1320</v>
      </c>
      <c r="K21" s="1523">
        <v>8.7</v>
      </c>
      <c r="L21" s="1525">
        <v>1282</v>
      </c>
      <c r="M21" s="1523">
        <v>8.5</v>
      </c>
      <c r="N21" s="1525">
        <v>1262</v>
      </c>
      <c r="O21" s="1523">
        <v>8.4</v>
      </c>
      <c r="P21" s="1525">
        <v>1382</v>
      </c>
      <c r="Q21" s="1523">
        <v>9</v>
      </c>
      <c r="R21" s="1525">
        <v>1362</v>
      </c>
      <c r="S21" s="1523">
        <v>8.9</v>
      </c>
      <c r="T21" s="1508" t="s">
        <v>552</v>
      </c>
      <c r="U21" s="1508" t="s">
        <v>846</v>
      </c>
      <c r="V21" s="1508" t="s">
        <v>552</v>
      </c>
      <c r="W21" s="1508" t="s">
        <v>552</v>
      </c>
      <c r="X21" s="1526" t="s">
        <v>859</v>
      </c>
    </row>
    <row r="22" ht="37" customHeight="1" spans="1:27">
      <c r="A22" s="1519"/>
      <c r="B22" s="1527"/>
      <c r="C22" s="1521" t="s">
        <v>608</v>
      </c>
      <c r="D22" s="1522">
        <v>1240</v>
      </c>
      <c r="E22" s="1523">
        <v>8.3</v>
      </c>
      <c r="F22" s="1524">
        <v>1220</v>
      </c>
      <c r="G22" s="1523">
        <v>8.2</v>
      </c>
      <c r="H22" s="1524">
        <v>1340</v>
      </c>
      <c r="I22" s="1523">
        <v>8.8</v>
      </c>
      <c r="J22" s="1524">
        <v>1320</v>
      </c>
      <c r="K22" s="1523">
        <v>8.7</v>
      </c>
      <c r="L22" s="1525">
        <v>1282</v>
      </c>
      <c r="M22" s="1523">
        <v>8.5</v>
      </c>
      <c r="N22" s="1525">
        <v>1262</v>
      </c>
      <c r="O22" s="1523">
        <v>8.4</v>
      </c>
      <c r="P22" s="1525">
        <v>1382</v>
      </c>
      <c r="Q22" s="1523">
        <v>9</v>
      </c>
      <c r="R22" s="1525">
        <v>1362</v>
      </c>
      <c r="S22" s="1523">
        <v>8.9</v>
      </c>
      <c r="T22" s="1508" t="s">
        <v>552</v>
      </c>
      <c r="U22" s="1508" t="s">
        <v>846</v>
      </c>
      <c r="V22" s="1508" t="s">
        <v>552</v>
      </c>
      <c r="W22" s="1508" t="s">
        <v>552</v>
      </c>
      <c r="X22" s="1526" t="s">
        <v>859</v>
      </c>
    </row>
    <row r="23" ht="37" customHeight="1" spans="1:27">
      <c r="A23" s="1519"/>
      <c r="B23" s="1527"/>
      <c r="C23" s="1521" t="s">
        <v>910</v>
      </c>
      <c r="D23" s="1522">
        <v>1206</v>
      </c>
      <c r="E23" s="1523">
        <v>8.1</v>
      </c>
      <c r="F23" s="1524">
        <v>1186</v>
      </c>
      <c r="G23" s="1523">
        <v>8</v>
      </c>
      <c r="H23" s="1524">
        <v>1306</v>
      </c>
      <c r="I23" s="1523">
        <v>8.6</v>
      </c>
      <c r="J23" s="1524">
        <v>1286</v>
      </c>
      <c r="K23" s="1523">
        <v>8.5</v>
      </c>
      <c r="L23" s="1525">
        <v>1248</v>
      </c>
      <c r="M23" s="1523">
        <v>8.4</v>
      </c>
      <c r="N23" s="1525">
        <v>1228</v>
      </c>
      <c r="O23" s="1523">
        <v>8.3</v>
      </c>
      <c r="P23" s="1525">
        <v>1348</v>
      </c>
      <c r="Q23" s="1523">
        <v>8.9</v>
      </c>
      <c r="R23" s="1525">
        <v>1328</v>
      </c>
      <c r="S23" s="1523">
        <v>8.8</v>
      </c>
      <c r="T23" s="1508" t="s">
        <v>552</v>
      </c>
      <c r="U23" s="1508" t="s">
        <v>846</v>
      </c>
      <c r="V23" s="1508" t="s">
        <v>552</v>
      </c>
      <c r="W23" s="1508" t="s">
        <v>552</v>
      </c>
      <c r="X23" s="1526" t="s">
        <v>859</v>
      </c>
    </row>
    <row r="24" ht="37" customHeight="1" spans="1:27">
      <c r="A24" s="1519"/>
      <c r="B24" s="1527"/>
      <c r="C24" s="1521" t="s">
        <v>603</v>
      </c>
      <c r="D24" s="1522">
        <v>1206</v>
      </c>
      <c r="E24" s="1523">
        <v>8.1</v>
      </c>
      <c r="F24" s="1524">
        <v>1186</v>
      </c>
      <c r="G24" s="1523">
        <v>8</v>
      </c>
      <c r="H24" s="1524">
        <v>1306</v>
      </c>
      <c r="I24" s="1523">
        <v>8.6</v>
      </c>
      <c r="J24" s="1524">
        <v>1286</v>
      </c>
      <c r="K24" s="1523">
        <v>8.5</v>
      </c>
      <c r="L24" s="1525">
        <v>1248</v>
      </c>
      <c r="M24" s="1523">
        <v>8.4</v>
      </c>
      <c r="N24" s="1525">
        <v>1228</v>
      </c>
      <c r="O24" s="1523">
        <v>8.3</v>
      </c>
      <c r="P24" s="1525">
        <v>1348</v>
      </c>
      <c r="Q24" s="1523">
        <v>8.9</v>
      </c>
      <c r="R24" s="1525">
        <v>1328</v>
      </c>
      <c r="S24" s="1523">
        <v>8.8</v>
      </c>
      <c r="T24" s="1508" t="s">
        <v>552</v>
      </c>
      <c r="U24" s="1508" t="s">
        <v>846</v>
      </c>
      <c r="V24" s="1508" t="s">
        <v>552</v>
      </c>
      <c r="W24" s="1508" t="s">
        <v>552</v>
      </c>
      <c r="X24" s="1526" t="s">
        <v>859</v>
      </c>
    </row>
    <row r="25" ht="37" customHeight="1" spans="1:27">
      <c r="A25" s="1519"/>
      <c r="B25" s="1527"/>
      <c r="C25" s="1521" t="s">
        <v>782</v>
      </c>
      <c r="D25" s="1522">
        <v>1274</v>
      </c>
      <c r="E25" s="1523">
        <v>8.5</v>
      </c>
      <c r="F25" s="1524">
        <v>1254</v>
      </c>
      <c r="G25" s="1523">
        <v>8.4</v>
      </c>
      <c r="H25" s="1524">
        <v>1374</v>
      </c>
      <c r="I25" s="1523">
        <v>9</v>
      </c>
      <c r="J25" s="1524">
        <v>1354</v>
      </c>
      <c r="K25" s="1523">
        <v>8.9</v>
      </c>
      <c r="L25" s="1525">
        <v>1316</v>
      </c>
      <c r="M25" s="1523">
        <v>8.7</v>
      </c>
      <c r="N25" s="1525">
        <v>1296</v>
      </c>
      <c r="O25" s="1523">
        <v>8.6</v>
      </c>
      <c r="P25" s="1525">
        <v>1416</v>
      </c>
      <c r="Q25" s="1523">
        <v>9.2</v>
      </c>
      <c r="R25" s="1525">
        <v>1396</v>
      </c>
      <c r="S25" s="1523">
        <v>9.1</v>
      </c>
      <c r="T25" s="1508" t="s">
        <v>552</v>
      </c>
      <c r="U25" s="1508" t="s">
        <v>846</v>
      </c>
      <c r="V25" s="1508" t="s">
        <v>552</v>
      </c>
      <c r="W25" s="1508" t="s">
        <v>552</v>
      </c>
      <c r="X25" s="1526" t="s">
        <v>859</v>
      </c>
    </row>
    <row r="26" ht="37" customHeight="1" spans="1:27">
      <c r="A26" s="1519"/>
      <c r="B26" s="1527"/>
      <c r="C26" s="1521" t="s">
        <v>783</v>
      </c>
      <c r="D26" s="1522">
        <v>1206</v>
      </c>
      <c r="E26" s="1523">
        <v>8.1</v>
      </c>
      <c r="F26" s="1524">
        <v>1186</v>
      </c>
      <c r="G26" s="1523">
        <v>8</v>
      </c>
      <c r="H26" s="1524">
        <v>1306</v>
      </c>
      <c r="I26" s="1523">
        <v>8.6</v>
      </c>
      <c r="J26" s="1524">
        <v>1286</v>
      </c>
      <c r="K26" s="1523">
        <v>8.5</v>
      </c>
      <c r="L26" s="1525">
        <v>1248</v>
      </c>
      <c r="M26" s="1523">
        <v>8.4</v>
      </c>
      <c r="N26" s="1525">
        <v>1228</v>
      </c>
      <c r="O26" s="1523">
        <v>8.3</v>
      </c>
      <c r="P26" s="1525">
        <v>1348</v>
      </c>
      <c r="Q26" s="1523">
        <v>8.9</v>
      </c>
      <c r="R26" s="1525">
        <v>1328</v>
      </c>
      <c r="S26" s="1523">
        <v>8.8</v>
      </c>
      <c r="T26" s="1508" t="s">
        <v>552</v>
      </c>
      <c r="U26" s="1508" t="s">
        <v>846</v>
      </c>
      <c r="V26" s="1508" t="s">
        <v>552</v>
      </c>
      <c r="W26" s="1508" t="s">
        <v>552</v>
      </c>
      <c r="X26" s="1526" t="s">
        <v>859</v>
      </c>
    </row>
    <row r="27" ht="37" customHeight="1" spans="1:27">
      <c r="A27" s="1519"/>
      <c r="B27" s="1527"/>
      <c r="C27" s="1521" t="s">
        <v>830</v>
      </c>
      <c r="D27" s="1522">
        <v>1206</v>
      </c>
      <c r="E27" s="1523">
        <v>8.1</v>
      </c>
      <c r="F27" s="1524">
        <v>1186</v>
      </c>
      <c r="G27" s="1523">
        <v>8</v>
      </c>
      <c r="H27" s="1524">
        <v>1306</v>
      </c>
      <c r="I27" s="1523">
        <v>8.6</v>
      </c>
      <c r="J27" s="1524">
        <v>1286</v>
      </c>
      <c r="K27" s="1523">
        <v>8.5</v>
      </c>
      <c r="L27" s="1525">
        <v>1248</v>
      </c>
      <c r="M27" s="1523">
        <v>8.4</v>
      </c>
      <c r="N27" s="1525">
        <v>1228</v>
      </c>
      <c r="O27" s="1523">
        <v>8.3</v>
      </c>
      <c r="P27" s="1525">
        <v>1348</v>
      </c>
      <c r="Q27" s="1523">
        <v>8.9</v>
      </c>
      <c r="R27" s="1525">
        <v>1328</v>
      </c>
      <c r="S27" s="1523">
        <v>8.8</v>
      </c>
      <c r="T27" s="1508" t="s">
        <v>552</v>
      </c>
      <c r="U27" s="1508" t="s">
        <v>846</v>
      </c>
      <c r="V27" s="1508" t="s">
        <v>552</v>
      </c>
      <c r="W27" s="1508" t="s">
        <v>552</v>
      </c>
      <c r="X27" s="1526" t="s">
        <v>859</v>
      </c>
    </row>
    <row r="28" ht="37" customHeight="1" spans="1:27">
      <c r="A28" s="1519"/>
      <c r="B28" s="1527"/>
      <c r="C28" s="1521" t="s">
        <v>604</v>
      </c>
      <c r="D28" s="1522">
        <v>1206</v>
      </c>
      <c r="E28" s="1523">
        <v>8.1</v>
      </c>
      <c r="F28" s="1524">
        <v>1186</v>
      </c>
      <c r="G28" s="1523">
        <v>8</v>
      </c>
      <c r="H28" s="1524">
        <v>1306</v>
      </c>
      <c r="I28" s="1523">
        <v>8.6</v>
      </c>
      <c r="J28" s="1524">
        <v>1286</v>
      </c>
      <c r="K28" s="1523">
        <v>8.5</v>
      </c>
      <c r="L28" s="1525">
        <v>1248</v>
      </c>
      <c r="M28" s="1523">
        <v>8.4</v>
      </c>
      <c r="N28" s="1525">
        <v>1228</v>
      </c>
      <c r="O28" s="1523">
        <v>8.3</v>
      </c>
      <c r="P28" s="1525">
        <v>1348</v>
      </c>
      <c r="Q28" s="1523">
        <v>8.9</v>
      </c>
      <c r="R28" s="1525">
        <v>1328</v>
      </c>
      <c r="S28" s="1523">
        <v>8.8</v>
      </c>
      <c r="T28" s="1508" t="s">
        <v>552</v>
      </c>
      <c r="U28" s="1508" t="s">
        <v>846</v>
      </c>
      <c r="V28" s="1508" t="s">
        <v>552</v>
      </c>
      <c r="W28" s="1508" t="s">
        <v>552</v>
      </c>
      <c r="X28" s="1526" t="s">
        <v>859</v>
      </c>
    </row>
    <row r="29" ht="37" customHeight="1" spans="1:27">
      <c r="A29" s="1519"/>
      <c r="B29" s="1527"/>
      <c r="C29" s="1521" t="s">
        <v>732</v>
      </c>
      <c r="D29" s="1522">
        <v>1240</v>
      </c>
      <c r="E29" s="1523">
        <v>8.3</v>
      </c>
      <c r="F29" s="1524">
        <v>1220</v>
      </c>
      <c r="G29" s="1523">
        <v>8.2</v>
      </c>
      <c r="H29" s="1524">
        <v>1340</v>
      </c>
      <c r="I29" s="1523">
        <v>8.8</v>
      </c>
      <c r="J29" s="1524">
        <v>1320</v>
      </c>
      <c r="K29" s="1523">
        <v>8.7</v>
      </c>
      <c r="L29" s="1525">
        <v>1282</v>
      </c>
      <c r="M29" s="1523">
        <v>8.5</v>
      </c>
      <c r="N29" s="1525">
        <v>1262</v>
      </c>
      <c r="O29" s="1523">
        <v>8.4</v>
      </c>
      <c r="P29" s="1525">
        <v>1382</v>
      </c>
      <c r="Q29" s="1523">
        <v>9</v>
      </c>
      <c r="R29" s="1525">
        <v>1362</v>
      </c>
      <c r="S29" s="1523">
        <v>8.9</v>
      </c>
      <c r="T29" s="1508" t="s">
        <v>552</v>
      </c>
      <c r="U29" s="1508" t="s">
        <v>846</v>
      </c>
      <c r="V29" s="1508" t="s">
        <v>552</v>
      </c>
      <c r="W29" s="1508" t="s">
        <v>552</v>
      </c>
      <c r="X29" s="1526" t="s">
        <v>859</v>
      </c>
    </row>
    <row r="30" ht="37" customHeight="1" spans="1:27">
      <c r="A30" s="1519"/>
      <c r="B30" s="1527"/>
      <c r="C30" s="1521" t="s">
        <v>788</v>
      </c>
      <c r="D30" s="1522">
        <v>1240</v>
      </c>
      <c r="E30" s="1523">
        <v>8.3</v>
      </c>
      <c r="F30" s="1524">
        <v>1220</v>
      </c>
      <c r="G30" s="1523">
        <v>8.2</v>
      </c>
      <c r="H30" s="1524">
        <v>1340</v>
      </c>
      <c r="I30" s="1523">
        <v>8.8</v>
      </c>
      <c r="J30" s="1524">
        <v>1320</v>
      </c>
      <c r="K30" s="1523">
        <v>8.7</v>
      </c>
      <c r="L30" s="1525">
        <v>1282</v>
      </c>
      <c r="M30" s="1523">
        <v>8.5</v>
      </c>
      <c r="N30" s="1525">
        <v>1262</v>
      </c>
      <c r="O30" s="1523">
        <v>8.4</v>
      </c>
      <c r="P30" s="1525">
        <v>1382</v>
      </c>
      <c r="Q30" s="1523">
        <v>9</v>
      </c>
      <c r="R30" s="1525">
        <v>1362</v>
      </c>
      <c r="S30" s="1523">
        <v>8.9</v>
      </c>
      <c r="T30" s="1508" t="s">
        <v>552</v>
      </c>
      <c r="U30" s="1508" t="s">
        <v>846</v>
      </c>
      <c r="V30" s="1508" t="s">
        <v>552</v>
      </c>
      <c r="W30" s="1508" t="s">
        <v>552</v>
      </c>
      <c r="X30" s="1526" t="s">
        <v>859</v>
      </c>
    </row>
    <row r="31" ht="37" customHeight="1" spans="1:27">
      <c r="A31" s="1519"/>
      <c r="B31" s="1527"/>
      <c r="C31" s="1528" t="s">
        <v>789</v>
      </c>
      <c r="D31" s="1522">
        <v>1240</v>
      </c>
      <c r="E31" s="1523">
        <v>8.3</v>
      </c>
      <c r="F31" s="1524">
        <v>1220</v>
      </c>
      <c r="G31" s="1523">
        <v>8.2</v>
      </c>
      <c r="H31" s="1524">
        <v>1340</v>
      </c>
      <c r="I31" s="1523">
        <v>8.8</v>
      </c>
      <c r="J31" s="1524">
        <v>1320</v>
      </c>
      <c r="K31" s="1523">
        <v>8.7</v>
      </c>
      <c r="L31" s="1525">
        <v>1282</v>
      </c>
      <c r="M31" s="1523">
        <v>8.5</v>
      </c>
      <c r="N31" s="1525">
        <v>1262</v>
      </c>
      <c r="O31" s="1523">
        <v>8.4</v>
      </c>
      <c r="P31" s="1525">
        <v>1382</v>
      </c>
      <c r="Q31" s="1523">
        <v>9</v>
      </c>
      <c r="R31" s="1525">
        <v>1362</v>
      </c>
      <c r="S31" s="1523">
        <v>8.9</v>
      </c>
      <c r="T31" s="1508" t="s">
        <v>552</v>
      </c>
      <c r="U31" s="1508" t="s">
        <v>846</v>
      </c>
      <c r="V31" s="1508" t="s">
        <v>552</v>
      </c>
      <c r="W31" s="1508" t="s">
        <v>552</v>
      </c>
      <c r="X31" s="1526" t="s">
        <v>859</v>
      </c>
    </row>
    <row r="32" ht="37" customHeight="1" spans="1:27">
      <c r="A32" s="1519"/>
      <c r="B32" s="1527"/>
      <c r="C32" s="1528" t="s">
        <v>607</v>
      </c>
      <c r="D32" s="1522">
        <v>1240</v>
      </c>
      <c r="E32" s="1523">
        <v>8.3</v>
      </c>
      <c r="F32" s="1524">
        <v>1220</v>
      </c>
      <c r="G32" s="1523">
        <v>8.2</v>
      </c>
      <c r="H32" s="1524">
        <v>1340</v>
      </c>
      <c r="I32" s="1523">
        <v>8.8</v>
      </c>
      <c r="J32" s="1524">
        <v>1320</v>
      </c>
      <c r="K32" s="1523">
        <v>8.7</v>
      </c>
      <c r="L32" s="1525">
        <v>1282</v>
      </c>
      <c r="M32" s="1523">
        <v>8.5</v>
      </c>
      <c r="N32" s="1525">
        <v>1262</v>
      </c>
      <c r="O32" s="1523">
        <v>8.4</v>
      </c>
      <c r="P32" s="1525">
        <v>1382</v>
      </c>
      <c r="Q32" s="1523">
        <v>9</v>
      </c>
      <c r="R32" s="1525">
        <v>1362</v>
      </c>
      <c r="S32" s="1523">
        <v>8.9</v>
      </c>
      <c r="T32" s="1508" t="s">
        <v>548</v>
      </c>
      <c r="U32" s="1508" t="s">
        <v>851</v>
      </c>
      <c r="V32" s="1508" t="s">
        <v>548</v>
      </c>
      <c r="W32" s="1508" t="s">
        <v>548</v>
      </c>
      <c r="X32" s="1526" t="s">
        <v>550</v>
      </c>
    </row>
    <row r="33" ht="37" customHeight="1" spans="1:24">
      <c r="A33" s="1519"/>
      <c r="B33" s="1527"/>
      <c r="C33" s="1528" t="s">
        <v>826</v>
      </c>
      <c r="D33" s="1522">
        <v>1274</v>
      </c>
      <c r="E33" s="1523">
        <v>8.5</v>
      </c>
      <c r="F33" s="1524">
        <v>1254</v>
      </c>
      <c r="G33" s="1523">
        <v>8.4</v>
      </c>
      <c r="H33" s="1524">
        <v>1374</v>
      </c>
      <c r="I33" s="1523">
        <v>9</v>
      </c>
      <c r="J33" s="1524">
        <v>1354</v>
      </c>
      <c r="K33" s="1523">
        <v>8.9</v>
      </c>
      <c r="L33" s="1525">
        <v>1316</v>
      </c>
      <c r="M33" s="1523">
        <v>8.7</v>
      </c>
      <c r="N33" s="1525">
        <v>1296</v>
      </c>
      <c r="O33" s="1523">
        <v>8.6</v>
      </c>
      <c r="P33" s="1525">
        <v>1416</v>
      </c>
      <c r="Q33" s="1523">
        <v>9.2</v>
      </c>
      <c r="R33" s="1525">
        <v>1396</v>
      </c>
      <c r="S33" s="1523">
        <v>9.1</v>
      </c>
      <c r="T33" s="1508" t="s">
        <v>548</v>
      </c>
      <c r="U33" s="1508" t="s">
        <v>851</v>
      </c>
      <c r="V33" s="1508" t="s">
        <v>548</v>
      </c>
      <c r="W33" s="1508" t="s">
        <v>548</v>
      </c>
      <c r="X33" s="1526" t="s">
        <v>550</v>
      </c>
    </row>
    <row r="34" ht="37" customHeight="1" spans="1:24">
      <c r="A34" s="1519"/>
      <c r="B34" s="1527"/>
      <c r="C34" s="1528" t="s">
        <v>827</v>
      </c>
      <c r="D34" s="1522">
        <v>1274</v>
      </c>
      <c r="E34" s="1523">
        <v>8.5</v>
      </c>
      <c r="F34" s="1524">
        <v>1254</v>
      </c>
      <c r="G34" s="1523">
        <v>8.4</v>
      </c>
      <c r="H34" s="1524">
        <v>1374</v>
      </c>
      <c r="I34" s="1523">
        <v>9</v>
      </c>
      <c r="J34" s="1524">
        <v>1354</v>
      </c>
      <c r="K34" s="1523">
        <v>8.9</v>
      </c>
      <c r="L34" s="1525">
        <v>1316</v>
      </c>
      <c r="M34" s="1523">
        <v>8.7</v>
      </c>
      <c r="N34" s="1525">
        <v>1296</v>
      </c>
      <c r="O34" s="1523">
        <v>8.6</v>
      </c>
      <c r="P34" s="1525">
        <v>1416</v>
      </c>
      <c r="Q34" s="1523">
        <v>9.2</v>
      </c>
      <c r="R34" s="1525">
        <v>1396</v>
      </c>
      <c r="S34" s="1523">
        <v>9.1</v>
      </c>
      <c r="T34" s="1508" t="s">
        <v>548</v>
      </c>
      <c r="U34" s="1508" t="s">
        <v>851</v>
      </c>
      <c r="V34" s="1508" t="s">
        <v>548</v>
      </c>
      <c r="W34" s="1508" t="s">
        <v>548</v>
      </c>
      <c r="X34" s="1526" t="s">
        <v>550</v>
      </c>
    </row>
    <row r="35" ht="37" customHeight="1" spans="1:24">
      <c r="A35" s="1519"/>
      <c r="B35" s="1527"/>
      <c r="C35" s="1528" t="s">
        <v>749</v>
      </c>
      <c r="D35" s="1522">
        <v>1274</v>
      </c>
      <c r="E35" s="1523">
        <v>8.5</v>
      </c>
      <c r="F35" s="1524">
        <v>1254</v>
      </c>
      <c r="G35" s="1523">
        <v>8.4</v>
      </c>
      <c r="H35" s="1524">
        <v>1374</v>
      </c>
      <c r="I35" s="1523">
        <v>9</v>
      </c>
      <c r="J35" s="1524">
        <v>1354</v>
      </c>
      <c r="K35" s="1523">
        <v>8.9</v>
      </c>
      <c r="L35" s="1525">
        <v>1316</v>
      </c>
      <c r="M35" s="1523">
        <v>8.7</v>
      </c>
      <c r="N35" s="1525">
        <v>1296</v>
      </c>
      <c r="O35" s="1523">
        <v>8.6</v>
      </c>
      <c r="P35" s="1525">
        <v>1416</v>
      </c>
      <c r="Q35" s="1523">
        <v>9.2</v>
      </c>
      <c r="R35" s="1525">
        <v>1396</v>
      </c>
      <c r="S35" s="1523">
        <v>9.1</v>
      </c>
      <c r="T35" s="1508" t="s">
        <v>548</v>
      </c>
      <c r="U35" s="1508" t="s">
        <v>851</v>
      </c>
      <c r="V35" s="1508" t="s">
        <v>548</v>
      </c>
      <c r="W35" s="1508" t="s">
        <v>548</v>
      </c>
      <c r="X35" s="1526" t="s">
        <v>550</v>
      </c>
    </row>
    <row r="36" ht="37" customHeight="1" spans="1:24">
      <c r="A36" s="1519"/>
      <c r="B36" s="1527"/>
      <c r="C36" s="1528" t="s">
        <v>831</v>
      </c>
      <c r="D36" s="1522">
        <v>1274</v>
      </c>
      <c r="E36" s="1523">
        <v>8.5</v>
      </c>
      <c r="F36" s="1524">
        <v>1254</v>
      </c>
      <c r="G36" s="1523">
        <v>8.4</v>
      </c>
      <c r="H36" s="1524">
        <v>1374</v>
      </c>
      <c r="I36" s="1523">
        <v>9</v>
      </c>
      <c r="J36" s="1524">
        <v>1354</v>
      </c>
      <c r="K36" s="1523">
        <v>8.9</v>
      </c>
      <c r="L36" s="1525">
        <v>1316</v>
      </c>
      <c r="M36" s="1523">
        <v>8.7</v>
      </c>
      <c r="N36" s="1525">
        <v>1296</v>
      </c>
      <c r="O36" s="1523">
        <v>8.6</v>
      </c>
      <c r="P36" s="1525">
        <v>1416</v>
      </c>
      <c r="Q36" s="1523">
        <v>9.2</v>
      </c>
      <c r="R36" s="1525">
        <v>1396</v>
      </c>
      <c r="S36" s="1523">
        <v>9.1</v>
      </c>
      <c r="T36" s="1508" t="s">
        <v>548</v>
      </c>
      <c r="U36" s="1508" t="s">
        <v>851</v>
      </c>
      <c r="V36" s="1508" t="s">
        <v>548</v>
      </c>
      <c r="W36" s="1508" t="s">
        <v>548</v>
      </c>
      <c r="X36" s="1526" t="s">
        <v>550</v>
      </c>
    </row>
    <row r="37" ht="37" customHeight="1" spans="1:24">
      <c r="A37" s="1519"/>
      <c r="B37" s="1527"/>
      <c r="C37" s="1528" t="s">
        <v>606</v>
      </c>
      <c r="D37" s="1522">
        <v>1274</v>
      </c>
      <c r="E37" s="1523">
        <v>8.5</v>
      </c>
      <c r="F37" s="1524">
        <v>1254</v>
      </c>
      <c r="G37" s="1523">
        <v>8.4</v>
      </c>
      <c r="H37" s="1524">
        <v>1374</v>
      </c>
      <c r="I37" s="1523">
        <v>9</v>
      </c>
      <c r="J37" s="1524">
        <v>1354</v>
      </c>
      <c r="K37" s="1523">
        <v>8.9</v>
      </c>
      <c r="L37" s="1525">
        <v>1316</v>
      </c>
      <c r="M37" s="1523">
        <v>8.7</v>
      </c>
      <c r="N37" s="1525">
        <v>1296</v>
      </c>
      <c r="O37" s="1523">
        <v>8.6</v>
      </c>
      <c r="P37" s="1525">
        <v>1416</v>
      </c>
      <c r="Q37" s="1523">
        <v>9.2</v>
      </c>
      <c r="R37" s="1525">
        <v>1396</v>
      </c>
      <c r="S37" s="1523">
        <v>9.1</v>
      </c>
      <c r="T37" s="1508" t="s">
        <v>548</v>
      </c>
      <c r="U37" s="1508" t="s">
        <v>851</v>
      </c>
      <c r="V37" s="1508" t="s">
        <v>548</v>
      </c>
      <c r="W37" s="1508" t="s">
        <v>548</v>
      </c>
      <c r="X37" s="1526" t="s">
        <v>550</v>
      </c>
    </row>
    <row r="38" ht="37" customHeight="1" spans="1:24">
      <c r="A38" s="1519"/>
      <c r="B38" s="1527"/>
      <c r="C38" s="1528" t="s">
        <v>911</v>
      </c>
      <c r="D38" s="1522">
        <v>1274</v>
      </c>
      <c r="E38" s="1523">
        <v>8.5</v>
      </c>
      <c r="F38" s="1524">
        <v>1254</v>
      </c>
      <c r="G38" s="1523">
        <v>8.4</v>
      </c>
      <c r="H38" s="1524">
        <v>1374</v>
      </c>
      <c r="I38" s="1523">
        <v>9</v>
      </c>
      <c r="J38" s="1524">
        <v>1354</v>
      </c>
      <c r="K38" s="1523">
        <v>8.9</v>
      </c>
      <c r="L38" s="1525">
        <v>1316</v>
      </c>
      <c r="M38" s="1523">
        <v>8.7</v>
      </c>
      <c r="N38" s="1525">
        <v>1296</v>
      </c>
      <c r="O38" s="1523">
        <v>8.6</v>
      </c>
      <c r="P38" s="1525">
        <v>1416</v>
      </c>
      <c r="Q38" s="1523">
        <v>9.2</v>
      </c>
      <c r="R38" s="1525">
        <v>1396</v>
      </c>
      <c r="S38" s="1523">
        <v>9.1</v>
      </c>
      <c r="T38" s="1508" t="s">
        <v>548</v>
      </c>
      <c r="U38" s="1508" t="s">
        <v>851</v>
      </c>
      <c r="V38" s="1508" t="s">
        <v>548</v>
      </c>
      <c r="W38" s="1508" t="s">
        <v>548</v>
      </c>
      <c r="X38" s="1526" t="s">
        <v>550</v>
      </c>
    </row>
    <row r="39" ht="37" customHeight="1" spans="1:24">
      <c r="A39" s="1519"/>
      <c r="B39" s="1527"/>
      <c r="C39" s="1528" t="s">
        <v>832</v>
      </c>
      <c r="D39" s="1522">
        <v>1240</v>
      </c>
      <c r="E39" s="1523">
        <v>8.3</v>
      </c>
      <c r="F39" s="1524">
        <v>1220</v>
      </c>
      <c r="G39" s="1523">
        <v>8.2</v>
      </c>
      <c r="H39" s="1524">
        <v>1340</v>
      </c>
      <c r="I39" s="1523">
        <v>8.8</v>
      </c>
      <c r="J39" s="1524">
        <v>1320</v>
      </c>
      <c r="K39" s="1523">
        <v>8.7</v>
      </c>
      <c r="L39" s="1525">
        <v>1282</v>
      </c>
      <c r="M39" s="1523">
        <v>8.5</v>
      </c>
      <c r="N39" s="1525">
        <v>1262</v>
      </c>
      <c r="O39" s="1523">
        <v>8.4</v>
      </c>
      <c r="P39" s="1525">
        <v>1382</v>
      </c>
      <c r="Q39" s="1523">
        <v>9</v>
      </c>
      <c r="R39" s="1525">
        <v>1362</v>
      </c>
      <c r="S39" s="1523">
        <v>8.9</v>
      </c>
      <c r="T39" s="1508" t="s">
        <v>548</v>
      </c>
      <c r="U39" s="1508" t="s">
        <v>851</v>
      </c>
      <c r="V39" s="1508" t="s">
        <v>548</v>
      </c>
      <c r="W39" s="1508" t="s">
        <v>548</v>
      </c>
      <c r="X39" s="1526" t="s">
        <v>550</v>
      </c>
    </row>
    <row r="40" ht="37" customHeight="1" spans="1:24">
      <c r="A40" s="1519"/>
      <c r="B40" s="1527"/>
      <c r="C40" s="1528" t="s">
        <v>746</v>
      </c>
      <c r="D40" s="1522">
        <v>1308</v>
      </c>
      <c r="E40" s="1523">
        <v>8.6</v>
      </c>
      <c r="F40" s="1524">
        <v>1288</v>
      </c>
      <c r="G40" s="1523">
        <v>8.5</v>
      </c>
      <c r="H40" s="1524">
        <v>1408</v>
      </c>
      <c r="I40" s="1523">
        <v>9.1</v>
      </c>
      <c r="J40" s="1524">
        <v>1388</v>
      </c>
      <c r="K40" s="1523">
        <v>9</v>
      </c>
      <c r="L40" s="1525">
        <v>1350</v>
      </c>
      <c r="M40" s="1523">
        <v>8.9</v>
      </c>
      <c r="N40" s="1525">
        <v>1330</v>
      </c>
      <c r="O40" s="1523">
        <v>8.8</v>
      </c>
      <c r="P40" s="1525">
        <v>1450</v>
      </c>
      <c r="Q40" s="1523">
        <v>9.4</v>
      </c>
      <c r="R40" s="1525">
        <v>1430</v>
      </c>
      <c r="S40" s="1523">
        <v>9.3</v>
      </c>
      <c r="T40" s="1508" t="s">
        <v>548</v>
      </c>
      <c r="U40" s="1508" t="s">
        <v>851</v>
      </c>
      <c r="V40" s="1508" t="s">
        <v>548</v>
      </c>
      <c r="W40" s="1508" t="s">
        <v>548</v>
      </c>
      <c r="X40" s="1526" t="s">
        <v>550</v>
      </c>
    </row>
    <row r="41" ht="37" customHeight="1" spans="1:24">
      <c r="A41" s="1519"/>
      <c r="B41" s="1527"/>
      <c r="C41" s="1528" t="s">
        <v>912</v>
      </c>
      <c r="D41" s="1522">
        <v>1308</v>
      </c>
      <c r="E41" s="1523">
        <v>8.6</v>
      </c>
      <c r="F41" s="1524">
        <v>1288</v>
      </c>
      <c r="G41" s="1523">
        <v>8.5</v>
      </c>
      <c r="H41" s="1524">
        <v>1408</v>
      </c>
      <c r="I41" s="1523">
        <v>9.1</v>
      </c>
      <c r="J41" s="1524">
        <v>1388</v>
      </c>
      <c r="K41" s="1523">
        <v>9</v>
      </c>
      <c r="L41" s="1525">
        <v>1350</v>
      </c>
      <c r="M41" s="1523">
        <v>8.9</v>
      </c>
      <c r="N41" s="1525">
        <v>1330</v>
      </c>
      <c r="O41" s="1523">
        <v>8.8</v>
      </c>
      <c r="P41" s="1525">
        <v>1450</v>
      </c>
      <c r="Q41" s="1523">
        <v>9.4</v>
      </c>
      <c r="R41" s="1525">
        <v>1430</v>
      </c>
      <c r="S41" s="1523">
        <v>9.3</v>
      </c>
      <c r="T41" s="1508" t="s">
        <v>548</v>
      </c>
      <c r="U41" s="1508" t="s">
        <v>851</v>
      </c>
      <c r="V41" s="1508" t="s">
        <v>548</v>
      </c>
      <c r="W41" s="1508" t="s">
        <v>548</v>
      </c>
      <c r="X41" s="1526" t="s">
        <v>550</v>
      </c>
    </row>
    <row r="42" ht="37" customHeight="1" spans="1:24">
      <c r="A42" s="1519"/>
      <c r="B42" s="1527"/>
      <c r="C42" s="1528" t="s">
        <v>680</v>
      </c>
      <c r="D42" s="1522">
        <v>1308</v>
      </c>
      <c r="E42" s="1523">
        <v>8.6</v>
      </c>
      <c r="F42" s="1524">
        <v>1288</v>
      </c>
      <c r="G42" s="1523">
        <v>8.5</v>
      </c>
      <c r="H42" s="1524">
        <v>1408</v>
      </c>
      <c r="I42" s="1523">
        <v>9.1</v>
      </c>
      <c r="J42" s="1524">
        <v>1388</v>
      </c>
      <c r="K42" s="1523">
        <v>9</v>
      </c>
      <c r="L42" s="1525">
        <v>1350</v>
      </c>
      <c r="M42" s="1523">
        <v>8.9</v>
      </c>
      <c r="N42" s="1525">
        <v>1330</v>
      </c>
      <c r="O42" s="1523">
        <v>8.8</v>
      </c>
      <c r="P42" s="1525">
        <v>1450</v>
      </c>
      <c r="Q42" s="1523">
        <v>9.4</v>
      </c>
      <c r="R42" s="1525">
        <v>1430</v>
      </c>
      <c r="S42" s="1523">
        <v>9.3</v>
      </c>
      <c r="T42" s="1508" t="s">
        <v>548</v>
      </c>
      <c r="U42" s="1508" t="s">
        <v>851</v>
      </c>
      <c r="V42" s="1508" t="s">
        <v>548</v>
      </c>
      <c r="W42" s="1508" t="s">
        <v>548</v>
      </c>
      <c r="X42" s="1526" t="s">
        <v>550</v>
      </c>
    </row>
    <row r="43" ht="37" customHeight="1" spans="1:24">
      <c r="A43" s="1519"/>
      <c r="B43" s="1527"/>
      <c r="C43" s="1528" t="s">
        <v>913</v>
      </c>
      <c r="D43" s="1522">
        <v>1308</v>
      </c>
      <c r="E43" s="1523">
        <v>8.6</v>
      </c>
      <c r="F43" s="1524">
        <v>1288</v>
      </c>
      <c r="G43" s="1523">
        <v>8.5</v>
      </c>
      <c r="H43" s="1524">
        <v>1408</v>
      </c>
      <c r="I43" s="1523">
        <v>9.1</v>
      </c>
      <c r="J43" s="1524">
        <v>1388</v>
      </c>
      <c r="K43" s="1523">
        <v>9</v>
      </c>
      <c r="L43" s="1525">
        <v>1350</v>
      </c>
      <c r="M43" s="1523">
        <v>8.9</v>
      </c>
      <c r="N43" s="1525">
        <v>1330</v>
      </c>
      <c r="O43" s="1523">
        <v>8.8</v>
      </c>
      <c r="P43" s="1525">
        <v>1450</v>
      </c>
      <c r="Q43" s="1523">
        <v>9.4</v>
      </c>
      <c r="R43" s="1525">
        <v>1430</v>
      </c>
      <c r="S43" s="1523">
        <v>9.3</v>
      </c>
      <c r="T43" s="1508" t="s">
        <v>548</v>
      </c>
      <c r="U43" s="1508" t="s">
        <v>851</v>
      </c>
      <c r="V43" s="1508" t="s">
        <v>548</v>
      </c>
      <c r="W43" s="1508" t="s">
        <v>548</v>
      </c>
      <c r="X43" s="1526" t="s">
        <v>550</v>
      </c>
    </row>
    <row r="44" ht="37" customHeight="1" spans="1:24">
      <c r="A44" s="1519"/>
      <c r="B44" s="1527"/>
      <c r="C44" s="1528" t="s">
        <v>785</v>
      </c>
      <c r="D44" s="1522">
        <v>1512</v>
      </c>
      <c r="E44" s="1523">
        <v>9.7</v>
      </c>
      <c r="F44" s="1524">
        <v>1492</v>
      </c>
      <c r="G44" s="1523">
        <v>9.6</v>
      </c>
      <c r="H44" s="1524">
        <v>1612</v>
      </c>
      <c r="I44" s="1523">
        <v>10.2</v>
      </c>
      <c r="J44" s="1524">
        <v>1592</v>
      </c>
      <c r="K44" s="1523">
        <v>10.1</v>
      </c>
      <c r="L44" s="1525">
        <v>1554</v>
      </c>
      <c r="M44" s="1523">
        <v>9.9</v>
      </c>
      <c r="N44" s="1525">
        <v>1534</v>
      </c>
      <c r="O44" s="1523">
        <v>9.8</v>
      </c>
      <c r="P44" s="1525">
        <v>1654</v>
      </c>
      <c r="Q44" s="1523">
        <v>10.4</v>
      </c>
      <c r="R44" s="1525">
        <v>1634</v>
      </c>
      <c r="S44" s="1523">
        <v>10.3</v>
      </c>
      <c r="T44" s="1508" t="s">
        <v>548</v>
      </c>
      <c r="U44" s="1508" t="s">
        <v>851</v>
      </c>
      <c r="V44" s="1508" t="s">
        <v>548</v>
      </c>
      <c r="W44" s="1508" t="s">
        <v>548</v>
      </c>
      <c r="X44" s="1526" t="s">
        <v>550</v>
      </c>
    </row>
    <row r="45" ht="37" customHeight="1" spans="1:24">
      <c r="A45" s="1519"/>
      <c r="B45" s="1527"/>
      <c r="C45" s="1528" t="s">
        <v>733</v>
      </c>
      <c r="D45" s="1522">
        <v>1308</v>
      </c>
      <c r="E45" s="1523">
        <v>8.6</v>
      </c>
      <c r="F45" s="1524">
        <v>1288</v>
      </c>
      <c r="G45" s="1523">
        <v>8.5</v>
      </c>
      <c r="H45" s="1524">
        <v>1408</v>
      </c>
      <c r="I45" s="1523">
        <v>9.1</v>
      </c>
      <c r="J45" s="1524">
        <v>1388</v>
      </c>
      <c r="K45" s="1523">
        <v>9</v>
      </c>
      <c r="L45" s="1525">
        <v>1350</v>
      </c>
      <c r="M45" s="1523">
        <v>8.9</v>
      </c>
      <c r="N45" s="1525">
        <v>1330</v>
      </c>
      <c r="O45" s="1523">
        <v>8.8</v>
      </c>
      <c r="P45" s="1525">
        <v>1450</v>
      </c>
      <c r="Q45" s="1523">
        <v>9.4</v>
      </c>
      <c r="R45" s="1525">
        <v>1430</v>
      </c>
      <c r="S45" s="1523">
        <v>9.3</v>
      </c>
      <c r="T45" s="1508" t="s">
        <v>548</v>
      </c>
      <c r="U45" s="1508" t="s">
        <v>851</v>
      </c>
      <c r="V45" s="1508" t="s">
        <v>548</v>
      </c>
      <c r="W45" s="1508" t="s">
        <v>548</v>
      </c>
      <c r="X45" s="1526" t="s">
        <v>550</v>
      </c>
    </row>
    <row r="46" ht="37" customHeight="1" spans="1:24">
      <c r="A46" s="1519"/>
      <c r="B46" s="1527"/>
      <c r="C46" s="1528" t="s">
        <v>914</v>
      </c>
      <c r="D46" s="1522">
        <v>1597</v>
      </c>
      <c r="E46" s="1523">
        <v>10.1</v>
      </c>
      <c r="F46" s="1524">
        <v>1577</v>
      </c>
      <c r="G46" s="1523">
        <v>10</v>
      </c>
      <c r="H46" s="1524">
        <v>1697</v>
      </c>
      <c r="I46" s="1523">
        <v>10.6</v>
      </c>
      <c r="J46" s="1524">
        <v>1677</v>
      </c>
      <c r="K46" s="1523">
        <v>10.5</v>
      </c>
      <c r="L46" s="1525">
        <v>1639</v>
      </c>
      <c r="M46" s="1523">
        <v>10.3</v>
      </c>
      <c r="N46" s="1525">
        <v>1619</v>
      </c>
      <c r="O46" s="1523">
        <v>10.2</v>
      </c>
      <c r="P46" s="1525">
        <v>1739</v>
      </c>
      <c r="Q46" s="1523">
        <v>10.8</v>
      </c>
      <c r="R46" s="1525">
        <v>1719</v>
      </c>
      <c r="S46" s="1523">
        <v>10.7</v>
      </c>
      <c r="T46" s="1508" t="s">
        <v>548</v>
      </c>
      <c r="U46" s="1508" t="s">
        <v>851</v>
      </c>
      <c r="V46" s="1508" t="s">
        <v>548</v>
      </c>
      <c r="W46" s="1508" t="s">
        <v>548</v>
      </c>
      <c r="X46" s="1526" t="s">
        <v>550</v>
      </c>
    </row>
    <row r="47" ht="37" customHeight="1" spans="1:24">
      <c r="A47" s="1519"/>
      <c r="B47" s="1527"/>
      <c r="C47" s="1529" t="s">
        <v>915</v>
      </c>
      <c r="D47" s="1522">
        <v>1240</v>
      </c>
      <c r="E47" s="1523">
        <v>8.3</v>
      </c>
      <c r="F47" s="1524">
        <v>1220</v>
      </c>
      <c r="G47" s="1523">
        <v>8.2</v>
      </c>
      <c r="H47" s="1524">
        <v>1340</v>
      </c>
      <c r="I47" s="1523">
        <v>8.8</v>
      </c>
      <c r="J47" s="1524">
        <v>1320</v>
      </c>
      <c r="K47" s="1523">
        <v>8.7</v>
      </c>
      <c r="L47" s="1525">
        <v>1282</v>
      </c>
      <c r="M47" s="1523">
        <v>8.5</v>
      </c>
      <c r="N47" s="1525">
        <v>1262</v>
      </c>
      <c r="O47" s="1523">
        <v>8.4</v>
      </c>
      <c r="P47" s="1525">
        <v>1382</v>
      </c>
      <c r="Q47" s="1523">
        <v>9</v>
      </c>
      <c r="R47" s="1525">
        <v>1362</v>
      </c>
      <c r="S47" s="1523">
        <v>8.9</v>
      </c>
      <c r="T47" s="1508" t="s">
        <v>548</v>
      </c>
      <c r="U47" s="1508" t="s">
        <v>851</v>
      </c>
      <c r="V47" s="1508" t="s">
        <v>548</v>
      </c>
      <c r="W47" s="1508" t="s">
        <v>548</v>
      </c>
      <c r="X47" s="1526" t="s">
        <v>550</v>
      </c>
    </row>
    <row r="48" ht="37" customHeight="1" spans="1:24">
      <c r="A48" s="1530"/>
      <c r="B48" s="1531"/>
      <c r="C48" s="1532" t="s">
        <v>916</v>
      </c>
      <c r="D48" s="1522">
        <v>1614</v>
      </c>
      <c r="E48" s="1523">
        <v>10.2</v>
      </c>
      <c r="F48" s="1524">
        <v>1594</v>
      </c>
      <c r="G48" s="1523">
        <v>10.1</v>
      </c>
      <c r="H48" s="1524">
        <v>1714</v>
      </c>
      <c r="I48" s="1523">
        <v>10.7</v>
      </c>
      <c r="J48" s="1524">
        <v>1694</v>
      </c>
      <c r="K48" s="1523">
        <v>10.6</v>
      </c>
      <c r="L48" s="1525">
        <v>1656</v>
      </c>
      <c r="M48" s="1523">
        <v>10.4</v>
      </c>
      <c r="N48" s="1525">
        <v>1636</v>
      </c>
      <c r="O48" s="1523">
        <v>10.3</v>
      </c>
      <c r="P48" s="1525">
        <v>1756</v>
      </c>
      <c r="Q48" s="1523">
        <v>10.9</v>
      </c>
      <c r="R48" s="1525">
        <v>1736</v>
      </c>
      <c r="S48" s="1523">
        <v>10.8</v>
      </c>
      <c r="T48" s="1533" t="s">
        <v>548</v>
      </c>
      <c r="U48" s="1533" t="s">
        <v>851</v>
      </c>
      <c r="V48" s="1533" t="s">
        <v>548</v>
      </c>
      <c r="W48" s="1533" t="s">
        <v>548</v>
      </c>
      <c r="X48" s="1534" t="s">
        <v>550</v>
      </c>
    </row>
  </sheetData>
  <mergeCells count="15">
    <mergeCell ref="A2:X2"/>
    <mergeCell ref="A3:X3"/>
    <mergeCell ref="D4:G4"/>
    <mergeCell ref="H4:K4"/>
    <mergeCell ref="L4:O4"/>
    <mergeCell ref="P4:S4"/>
    <mergeCell ref="T4:W4"/>
    <mergeCell ref="A4:A5"/>
    <mergeCell ref="A6:A18"/>
    <mergeCell ref="A19:A48"/>
    <mergeCell ref="B4:B5"/>
    <mergeCell ref="B6:B18"/>
    <mergeCell ref="B19:B48"/>
    <mergeCell ref="C4:C5"/>
    <mergeCell ref="X4:X5"/>
  </mergeCells>
  <pageMargins left="0.75" right="0.75" top="1" bottom="1" header="0.5" footer="0.5"/>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E112"/>
  <sheetViews>
    <sheetView showGridLines="0" zoomScale="50" zoomScaleNormal="5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15.7592592592593" style="548" customWidth="1"/>
    <col min="2" max="2" width="24.787037037037" style="548" customWidth="1"/>
    <col min="3" max="3" width="44.75" style="555" customWidth="1"/>
    <col min="4" max="4" width="28.7592592592593" style="548" customWidth="1"/>
    <col min="5" max="5" width="24.7592592592593" style="831" customWidth="1"/>
    <col min="6" max="6" width="24.7592592592593" style="548" customWidth="1"/>
    <col min="7" max="7" width="24.7592592592593" style="831" customWidth="1"/>
    <col min="8" max="8" width="28" style="548" customWidth="1"/>
    <col min="9" max="9" width="24.7592592592593" style="831" customWidth="1"/>
    <col min="10" max="10" width="24.7592592592593" style="548" customWidth="1"/>
    <col min="11" max="11" width="24.7592592592593" style="831" customWidth="1"/>
    <col min="12" max="12" width="28" style="548" customWidth="1"/>
    <col min="13" max="13" width="24.7592592592593" style="831" customWidth="1"/>
    <col min="14" max="14" width="24.7592592592593" style="548" customWidth="1"/>
    <col min="15" max="15" width="24.7592592592593" style="831" customWidth="1"/>
    <col min="16" max="16" width="28" style="548" customWidth="1"/>
    <col min="17" max="17" width="24.7592592592593" style="831" customWidth="1"/>
    <col min="18" max="18" width="24.7592592592593" style="548" customWidth="1"/>
    <col min="19" max="19" width="24.7592592592593" style="831" customWidth="1"/>
    <col min="20" max="20" width="28.5092592592593" style="548" customWidth="1"/>
    <col min="21" max="21" width="24.7592592592593" style="831" customWidth="1"/>
    <col min="22" max="22" width="24.7592592592593" style="548" customWidth="1"/>
    <col min="23" max="23" width="24.7592592592593" style="831" customWidth="1"/>
    <col min="24" max="25" width="29.75" style="548" customWidth="1"/>
    <col min="26" max="27" width="40.75" style="548" customWidth="1"/>
    <col min="28" max="28" width="31.962962962963" style="548" customWidth="1"/>
    <col min="29" max="29" width="26.2592592592593" style="548" customWidth="1"/>
    <col min="30" max="31" width="21.8796296296296" style="548" customWidth="1"/>
    <col min="32" max="16379" width="9" style="548" customWidth="1"/>
    <col min="16380" max="16384" width="9" style="548"/>
  </cols>
  <sheetData>
    <row r="1" s="555" customFormat="1" ht="35" customHeight="1" spans="1:31">
      <c r="A1" s="548"/>
      <c r="B1" s="548"/>
      <c r="D1" s="548"/>
      <c r="E1" s="831"/>
      <c r="F1" s="548"/>
      <c r="G1" s="831"/>
      <c r="H1" s="548"/>
      <c r="I1" s="831"/>
      <c r="J1" s="548"/>
      <c r="K1" s="831"/>
      <c r="L1" s="548"/>
      <c r="M1" s="831"/>
      <c r="N1" s="548"/>
      <c r="O1" s="831"/>
      <c r="P1" s="548"/>
      <c r="Q1" s="831"/>
      <c r="R1" s="548"/>
      <c r="S1" s="831"/>
      <c r="T1" s="548"/>
      <c r="U1" s="831"/>
      <c r="W1" s="1454"/>
    </row>
    <row r="2" s="555" customFormat="1" ht="70" customHeight="1" spans="1:31">
      <c r="A2" s="1455" t="s">
        <v>1</v>
      </c>
    </row>
    <row r="3" s="555" customFormat="1" ht="60" customHeight="1" spans="1:31">
      <c r="A3" s="1456" t="s">
        <v>835</v>
      </c>
      <c r="B3" s="833"/>
      <c r="C3" s="833"/>
      <c r="D3" s="833"/>
      <c r="E3" s="833"/>
      <c r="F3" s="833"/>
      <c r="G3" s="833"/>
      <c r="H3" s="833"/>
      <c r="I3" s="833"/>
      <c r="J3" s="833"/>
      <c r="K3" s="833"/>
      <c r="L3" s="833"/>
      <c r="M3" s="833"/>
      <c r="N3" s="833"/>
      <c r="O3" s="833"/>
      <c r="P3" s="833"/>
      <c r="Q3" s="833"/>
      <c r="R3" s="833"/>
      <c r="S3" s="833"/>
      <c r="T3" s="833"/>
      <c r="U3" s="833"/>
      <c r="V3" s="833"/>
      <c r="W3" s="833"/>
      <c r="X3" s="833"/>
      <c r="Y3" s="833"/>
      <c r="Z3" s="833"/>
      <c r="AA3" s="833"/>
      <c r="AB3" s="1457"/>
      <c r="AC3" s="548"/>
      <c r="AD3" s="548"/>
      <c r="AE3" s="548"/>
    </row>
    <row r="4" s="548" customFormat="1" ht="39" customHeight="1" spans="1:31">
      <c r="A4" s="1458" t="s">
        <v>480</v>
      </c>
      <c r="B4" s="1459" t="s">
        <v>107</v>
      </c>
      <c r="C4" s="1366" t="s">
        <v>481</v>
      </c>
      <c r="D4" s="1366" t="s">
        <v>632</v>
      </c>
      <c r="E4" s="1460"/>
      <c r="F4" s="1460"/>
      <c r="G4" s="1461"/>
      <c r="H4" s="1366" t="s">
        <v>694</v>
      </c>
      <c r="I4" s="1460"/>
      <c r="J4" s="1460"/>
      <c r="K4" s="1461"/>
      <c r="L4" s="1366" t="s">
        <v>631</v>
      </c>
      <c r="M4" s="1460"/>
      <c r="N4" s="1460"/>
      <c r="O4" s="1461"/>
      <c r="P4" s="1366" t="s">
        <v>487</v>
      </c>
      <c r="Q4" s="1460"/>
      <c r="R4" s="1460"/>
      <c r="S4" s="1461"/>
      <c r="T4" s="1366" t="s">
        <v>488</v>
      </c>
      <c r="U4" s="1460"/>
      <c r="V4" s="1460"/>
      <c r="W4" s="1461"/>
      <c r="X4" s="1366" t="s">
        <v>489</v>
      </c>
      <c r="Y4" s="1460"/>
      <c r="Z4" s="1460"/>
      <c r="AA4" s="1460"/>
      <c r="AB4" s="1462" t="s">
        <v>490</v>
      </c>
      <c r="AC4" s="1463"/>
      <c r="AD4" s="555"/>
      <c r="AE4" s="555"/>
    </row>
    <row r="5" s="548" customFormat="1" ht="39" customHeight="1" spans="1:31">
      <c r="A5" s="1464"/>
      <c r="B5" s="1393"/>
      <c r="C5" s="1393"/>
      <c r="D5" s="1394" t="s">
        <v>649</v>
      </c>
      <c r="E5" s="1395" t="s">
        <v>636</v>
      </c>
      <c r="F5" s="1394" t="s">
        <v>494</v>
      </c>
      <c r="G5" s="1395" t="s">
        <v>650</v>
      </c>
      <c r="H5" s="1394" t="s">
        <v>649</v>
      </c>
      <c r="I5" s="1395" t="s">
        <v>636</v>
      </c>
      <c r="J5" s="1394" t="s">
        <v>494</v>
      </c>
      <c r="K5" s="1395" t="s">
        <v>650</v>
      </c>
      <c r="L5" s="1394" t="s">
        <v>649</v>
      </c>
      <c r="M5" s="1395" t="s">
        <v>636</v>
      </c>
      <c r="N5" s="1394" t="s">
        <v>494</v>
      </c>
      <c r="O5" s="1395" t="s">
        <v>650</v>
      </c>
      <c r="P5" s="1394" t="s">
        <v>649</v>
      </c>
      <c r="Q5" s="1395" t="s">
        <v>636</v>
      </c>
      <c r="R5" s="1394" t="s">
        <v>494</v>
      </c>
      <c r="S5" s="1395" t="s">
        <v>650</v>
      </c>
      <c r="T5" s="1394" t="s">
        <v>649</v>
      </c>
      <c r="U5" s="1395" t="s">
        <v>636</v>
      </c>
      <c r="V5" s="1394" t="s">
        <v>494</v>
      </c>
      <c r="W5" s="1395" t="s">
        <v>650</v>
      </c>
      <c r="X5" s="1394" t="s">
        <v>296</v>
      </c>
      <c r="Y5" s="1394" t="s">
        <v>297</v>
      </c>
      <c r="Z5" s="1394" t="s">
        <v>298</v>
      </c>
      <c r="AA5" s="1394" t="s">
        <v>299</v>
      </c>
      <c r="AB5" s="1465"/>
      <c r="AD5" s="1343"/>
      <c r="AE5" s="1343"/>
    </row>
    <row r="6" ht="25" customHeight="1" spans="1:31">
      <c r="A6" s="1466" t="s">
        <v>339</v>
      </c>
      <c r="B6" s="1466" t="s">
        <v>127</v>
      </c>
      <c r="C6" s="1467" t="s">
        <v>551</v>
      </c>
      <c r="D6" s="1468">
        <v>1072</v>
      </c>
      <c r="E6" s="1469">
        <v>7.4</v>
      </c>
      <c r="F6" s="1468">
        <v>1052</v>
      </c>
      <c r="G6" s="1469">
        <v>7.3</v>
      </c>
      <c r="H6" s="1468">
        <v>1159</v>
      </c>
      <c r="I6" s="1469">
        <v>7.8</v>
      </c>
      <c r="J6" s="1468">
        <v>1139</v>
      </c>
      <c r="K6" s="1469">
        <v>7.7</v>
      </c>
      <c r="L6" s="1468">
        <v>1118</v>
      </c>
      <c r="M6" s="1469">
        <v>7.6</v>
      </c>
      <c r="N6" s="1468">
        <v>1098</v>
      </c>
      <c r="O6" s="1469">
        <v>7.5</v>
      </c>
      <c r="P6" s="1470">
        <v>1199</v>
      </c>
      <c r="Q6" s="1471">
        <v>8.1</v>
      </c>
      <c r="R6" s="1470">
        <v>1179</v>
      </c>
      <c r="S6" s="1471">
        <v>8</v>
      </c>
      <c r="T6" s="1468">
        <v>1218</v>
      </c>
      <c r="U6" s="1469">
        <v>8.1</v>
      </c>
      <c r="V6" s="1468">
        <v>1198</v>
      </c>
      <c r="W6" s="1469">
        <v>8</v>
      </c>
      <c r="X6" s="1376" t="s">
        <v>917</v>
      </c>
      <c r="Y6" s="1376" t="s">
        <v>917</v>
      </c>
      <c r="Z6" s="1376" t="s">
        <v>918</v>
      </c>
      <c r="AA6" s="1376" t="s">
        <v>918</v>
      </c>
      <c r="AB6" s="1472" t="s">
        <v>619</v>
      </c>
    </row>
    <row r="7" ht="25" customHeight="1" spans="1:31">
      <c r="A7" s="1466"/>
      <c r="B7" s="1466"/>
      <c r="C7" s="1473" t="s">
        <v>568</v>
      </c>
      <c r="D7" s="1468">
        <v>1058</v>
      </c>
      <c r="E7" s="1469">
        <v>7.3</v>
      </c>
      <c r="F7" s="1468">
        <v>1038</v>
      </c>
      <c r="G7" s="1469">
        <v>7.2</v>
      </c>
      <c r="H7" s="1468">
        <v>1146</v>
      </c>
      <c r="I7" s="1469">
        <v>7.8</v>
      </c>
      <c r="J7" s="1468">
        <v>1126</v>
      </c>
      <c r="K7" s="1469">
        <v>7.7</v>
      </c>
      <c r="L7" s="1468">
        <v>1104</v>
      </c>
      <c r="M7" s="1469">
        <v>7.6</v>
      </c>
      <c r="N7" s="1468">
        <v>1084</v>
      </c>
      <c r="O7" s="1469">
        <v>7.5</v>
      </c>
      <c r="P7" s="1470">
        <v>1185</v>
      </c>
      <c r="Q7" s="1471">
        <v>8</v>
      </c>
      <c r="R7" s="1470">
        <v>1165</v>
      </c>
      <c r="S7" s="1471">
        <v>7.9</v>
      </c>
      <c r="T7" s="1468">
        <v>1204</v>
      </c>
      <c r="U7" s="1469">
        <v>8.1</v>
      </c>
      <c r="V7" s="1468">
        <v>1184</v>
      </c>
      <c r="W7" s="1469">
        <v>8</v>
      </c>
      <c r="X7" s="1376" t="s">
        <v>917</v>
      </c>
      <c r="Y7" s="1376" t="s">
        <v>917</v>
      </c>
      <c r="Z7" s="1376" t="s">
        <v>918</v>
      </c>
      <c r="AA7" s="1376" t="s">
        <v>918</v>
      </c>
      <c r="AB7" s="1472" t="s">
        <v>619</v>
      </c>
    </row>
    <row r="8" ht="25" customHeight="1" spans="1:31">
      <c r="A8" s="1466"/>
      <c r="B8" s="1466"/>
      <c r="C8" s="1467" t="s">
        <v>561</v>
      </c>
      <c r="D8" s="1468">
        <v>1072</v>
      </c>
      <c r="E8" s="1469">
        <v>7.4</v>
      </c>
      <c r="F8" s="1468">
        <v>1052</v>
      </c>
      <c r="G8" s="1469">
        <v>7.3</v>
      </c>
      <c r="H8" s="1468">
        <v>1159</v>
      </c>
      <c r="I8" s="1469">
        <v>7.8</v>
      </c>
      <c r="J8" s="1468">
        <v>1139</v>
      </c>
      <c r="K8" s="1469">
        <v>7.7</v>
      </c>
      <c r="L8" s="1468">
        <v>1118</v>
      </c>
      <c r="M8" s="1469">
        <v>7.6</v>
      </c>
      <c r="N8" s="1468">
        <v>1098</v>
      </c>
      <c r="O8" s="1469">
        <v>7.5</v>
      </c>
      <c r="P8" s="1470">
        <v>1199</v>
      </c>
      <c r="Q8" s="1471">
        <v>8.1</v>
      </c>
      <c r="R8" s="1470">
        <v>1179</v>
      </c>
      <c r="S8" s="1471">
        <v>8</v>
      </c>
      <c r="T8" s="1468">
        <v>1218</v>
      </c>
      <c r="U8" s="1469">
        <v>8.1</v>
      </c>
      <c r="V8" s="1468">
        <v>1198</v>
      </c>
      <c r="W8" s="1469">
        <v>8</v>
      </c>
      <c r="X8" s="1376" t="s">
        <v>917</v>
      </c>
      <c r="Y8" s="1376" t="s">
        <v>917</v>
      </c>
      <c r="Z8" s="1376" t="s">
        <v>918</v>
      </c>
      <c r="AA8" s="1376" t="s">
        <v>918</v>
      </c>
      <c r="AB8" s="1472" t="s">
        <v>619</v>
      </c>
    </row>
    <row r="9" ht="25" customHeight="1" spans="1:31">
      <c r="A9" s="1466"/>
      <c r="B9" s="1466"/>
      <c r="C9" s="1473" t="s">
        <v>563</v>
      </c>
      <c r="D9" s="1468">
        <v>1140</v>
      </c>
      <c r="E9" s="1469">
        <v>7.7</v>
      </c>
      <c r="F9" s="1468">
        <v>1120</v>
      </c>
      <c r="G9" s="1469">
        <v>7.6</v>
      </c>
      <c r="H9" s="1468">
        <v>1227</v>
      </c>
      <c r="I9" s="1469">
        <v>8.1</v>
      </c>
      <c r="J9" s="1468">
        <v>1207</v>
      </c>
      <c r="K9" s="1469">
        <v>8</v>
      </c>
      <c r="L9" s="1468">
        <v>1186</v>
      </c>
      <c r="M9" s="1469">
        <v>7.9</v>
      </c>
      <c r="N9" s="1468">
        <v>1166</v>
      </c>
      <c r="O9" s="1469">
        <v>7.8</v>
      </c>
      <c r="P9" s="1470">
        <v>1267</v>
      </c>
      <c r="Q9" s="1471">
        <v>8.4</v>
      </c>
      <c r="R9" s="1470">
        <v>1247</v>
      </c>
      <c r="S9" s="1471">
        <v>8.3</v>
      </c>
      <c r="T9" s="1468">
        <v>1286</v>
      </c>
      <c r="U9" s="1469">
        <v>8.4</v>
      </c>
      <c r="V9" s="1468">
        <v>1266</v>
      </c>
      <c r="W9" s="1469">
        <v>8.3</v>
      </c>
      <c r="X9" s="1376" t="s">
        <v>917</v>
      </c>
      <c r="Y9" s="1376" t="s">
        <v>917</v>
      </c>
      <c r="Z9" s="1376" t="s">
        <v>918</v>
      </c>
      <c r="AA9" s="1376" t="s">
        <v>918</v>
      </c>
      <c r="AB9" s="1472" t="s">
        <v>619</v>
      </c>
    </row>
    <row r="10" ht="25" customHeight="1" spans="1:31">
      <c r="A10" s="1466"/>
      <c r="B10" s="1466"/>
      <c r="C10" s="1467" t="s">
        <v>567</v>
      </c>
      <c r="D10" s="1468">
        <v>1310</v>
      </c>
      <c r="E10" s="1469">
        <v>8.4</v>
      </c>
      <c r="F10" s="1468">
        <v>1290</v>
      </c>
      <c r="G10" s="1469">
        <v>8.3</v>
      </c>
      <c r="H10" s="1468">
        <v>1397</v>
      </c>
      <c r="I10" s="1469">
        <v>8.9</v>
      </c>
      <c r="J10" s="1468">
        <v>1377</v>
      </c>
      <c r="K10" s="1469">
        <v>8.8</v>
      </c>
      <c r="L10" s="1468">
        <v>1356</v>
      </c>
      <c r="M10" s="1469">
        <v>8.7</v>
      </c>
      <c r="N10" s="1468">
        <v>1336</v>
      </c>
      <c r="O10" s="1469">
        <v>8.6</v>
      </c>
      <c r="P10" s="1470">
        <v>1437</v>
      </c>
      <c r="Q10" s="1471">
        <v>9.1</v>
      </c>
      <c r="R10" s="1470">
        <v>1417</v>
      </c>
      <c r="S10" s="1471">
        <v>9</v>
      </c>
      <c r="T10" s="1468">
        <v>1456</v>
      </c>
      <c r="U10" s="1469">
        <v>9.2</v>
      </c>
      <c r="V10" s="1468">
        <v>1436</v>
      </c>
      <c r="W10" s="1469">
        <v>9.1</v>
      </c>
      <c r="X10" s="1376" t="s">
        <v>917</v>
      </c>
      <c r="Y10" s="1376" t="s">
        <v>917</v>
      </c>
      <c r="Z10" s="1376" t="s">
        <v>918</v>
      </c>
      <c r="AA10" s="1376" t="s">
        <v>918</v>
      </c>
      <c r="AB10" s="1472" t="s">
        <v>619</v>
      </c>
    </row>
    <row r="11" ht="25" customHeight="1" spans="1:31">
      <c r="A11" s="1466"/>
      <c r="B11" s="1466"/>
      <c r="C11" s="1467" t="s">
        <v>558</v>
      </c>
      <c r="D11" s="1468">
        <v>1089</v>
      </c>
      <c r="E11" s="1469">
        <v>7.4</v>
      </c>
      <c r="F11" s="1468">
        <v>1069</v>
      </c>
      <c r="G11" s="1469">
        <v>7.3</v>
      </c>
      <c r="H11" s="1468">
        <v>1176</v>
      </c>
      <c r="I11" s="1469">
        <v>7.9</v>
      </c>
      <c r="J11" s="1468">
        <v>1156</v>
      </c>
      <c r="K11" s="1469">
        <v>7.8</v>
      </c>
      <c r="L11" s="1468">
        <v>1135</v>
      </c>
      <c r="M11" s="1469">
        <v>7.7</v>
      </c>
      <c r="N11" s="1468">
        <v>1115</v>
      </c>
      <c r="O11" s="1469">
        <v>7.6</v>
      </c>
      <c r="P11" s="1470">
        <v>1216</v>
      </c>
      <c r="Q11" s="1471">
        <v>8.1</v>
      </c>
      <c r="R11" s="1470">
        <v>1196</v>
      </c>
      <c r="S11" s="1471">
        <v>8</v>
      </c>
      <c r="T11" s="1468">
        <v>1235</v>
      </c>
      <c r="U11" s="1469">
        <v>8.2</v>
      </c>
      <c r="V11" s="1468">
        <v>1215</v>
      </c>
      <c r="W11" s="1469">
        <v>8.1</v>
      </c>
      <c r="X11" s="1376" t="s">
        <v>917</v>
      </c>
      <c r="Y11" s="1376" t="s">
        <v>917</v>
      </c>
      <c r="Z11" s="1376" t="s">
        <v>918</v>
      </c>
      <c r="AA11" s="1376" t="s">
        <v>918</v>
      </c>
      <c r="AB11" s="1472" t="s">
        <v>619</v>
      </c>
    </row>
    <row r="12" ht="25" customHeight="1" spans="1:31">
      <c r="A12" s="1466"/>
      <c r="B12" s="1466"/>
      <c r="C12" s="1467" t="s">
        <v>545</v>
      </c>
      <c r="D12" s="1468">
        <v>1153</v>
      </c>
      <c r="E12" s="1469">
        <v>7.7</v>
      </c>
      <c r="F12" s="1468">
        <v>1133</v>
      </c>
      <c r="G12" s="1469">
        <v>7.6</v>
      </c>
      <c r="H12" s="1468">
        <v>1241</v>
      </c>
      <c r="I12" s="1469">
        <v>8.2</v>
      </c>
      <c r="J12" s="1468">
        <v>1221</v>
      </c>
      <c r="K12" s="1469">
        <v>8.1</v>
      </c>
      <c r="L12" s="1468">
        <v>1200</v>
      </c>
      <c r="M12" s="1469">
        <v>8</v>
      </c>
      <c r="N12" s="1468">
        <v>1180</v>
      </c>
      <c r="O12" s="1469">
        <v>7.9</v>
      </c>
      <c r="P12" s="1470">
        <v>1280</v>
      </c>
      <c r="Q12" s="1471">
        <v>8.4</v>
      </c>
      <c r="R12" s="1470">
        <v>1260</v>
      </c>
      <c r="S12" s="1471">
        <v>8.3</v>
      </c>
      <c r="T12" s="1468">
        <v>1300</v>
      </c>
      <c r="U12" s="1469">
        <v>8.5</v>
      </c>
      <c r="V12" s="1468">
        <v>1280</v>
      </c>
      <c r="W12" s="1469">
        <v>8.4</v>
      </c>
      <c r="X12" s="1376" t="s">
        <v>917</v>
      </c>
      <c r="Y12" s="1376" t="s">
        <v>917</v>
      </c>
      <c r="Z12" s="1376" t="s">
        <v>918</v>
      </c>
      <c r="AA12" s="1376" t="s">
        <v>918</v>
      </c>
      <c r="AB12" s="1472" t="s">
        <v>619</v>
      </c>
    </row>
    <row r="13" ht="25" customHeight="1" spans="1:31">
      <c r="A13" s="1466"/>
      <c r="B13" s="1466"/>
      <c r="C13" s="1467" t="s">
        <v>564</v>
      </c>
      <c r="D13" s="1468">
        <v>1242</v>
      </c>
      <c r="E13" s="1469">
        <v>8.1</v>
      </c>
      <c r="F13" s="1468">
        <v>1222</v>
      </c>
      <c r="G13" s="1469">
        <v>8</v>
      </c>
      <c r="H13" s="1468">
        <v>1329</v>
      </c>
      <c r="I13" s="1469">
        <v>8.6</v>
      </c>
      <c r="J13" s="1468">
        <v>1309</v>
      </c>
      <c r="K13" s="1469">
        <v>8.5</v>
      </c>
      <c r="L13" s="1468">
        <v>1288</v>
      </c>
      <c r="M13" s="1469">
        <v>8.4</v>
      </c>
      <c r="N13" s="1468">
        <v>1268</v>
      </c>
      <c r="O13" s="1469">
        <v>8.3</v>
      </c>
      <c r="P13" s="1470">
        <v>1369</v>
      </c>
      <c r="Q13" s="1471">
        <v>8.8</v>
      </c>
      <c r="R13" s="1470">
        <v>1349</v>
      </c>
      <c r="S13" s="1471">
        <v>8.7</v>
      </c>
      <c r="T13" s="1468">
        <v>1388</v>
      </c>
      <c r="U13" s="1469">
        <v>8.9</v>
      </c>
      <c r="V13" s="1468">
        <v>1368</v>
      </c>
      <c r="W13" s="1469">
        <v>8.8</v>
      </c>
      <c r="X13" s="1376" t="s">
        <v>917</v>
      </c>
      <c r="Y13" s="1376" t="s">
        <v>917</v>
      </c>
      <c r="Z13" s="1376" t="s">
        <v>918</v>
      </c>
      <c r="AA13" s="1376" t="s">
        <v>918</v>
      </c>
      <c r="AB13" s="1472" t="s">
        <v>619</v>
      </c>
    </row>
    <row r="14" ht="25" customHeight="1" spans="1:31">
      <c r="A14" s="1466"/>
      <c r="B14" s="1466"/>
      <c r="C14" s="1474" t="s">
        <v>600</v>
      </c>
      <c r="D14" s="1468">
        <v>1412</v>
      </c>
      <c r="E14" s="1469">
        <v>8.9</v>
      </c>
      <c r="F14" s="1468">
        <v>1392</v>
      </c>
      <c r="G14" s="1469">
        <v>8.8</v>
      </c>
      <c r="H14" s="1468">
        <v>1499</v>
      </c>
      <c r="I14" s="1469">
        <v>9.4</v>
      </c>
      <c r="J14" s="1468">
        <v>1479</v>
      </c>
      <c r="K14" s="1469">
        <v>9.3</v>
      </c>
      <c r="L14" s="1468">
        <v>1458</v>
      </c>
      <c r="M14" s="1469">
        <v>9.1</v>
      </c>
      <c r="N14" s="1468">
        <v>1438</v>
      </c>
      <c r="O14" s="1469">
        <v>9</v>
      </c>
      <c r="P14" s="1470">
        <v>1539</v>
      </c>
      <c r="Q14" s="1471">
        <v>9.6</v>
      </c>
      <c r="R14" s="1470">
        <v>1519</v>
      </c>
      <c r="S14" s="1471">
        <v>9.5</v>
      </c>
      <c r="T14" s="1468">
        <v>1558</v>
      </c>
      <c r="U14" s="1469">
        <v>9.6</v>
      </c>
      <c r="V14" s="1468">
        <v>1538</v>
      </c>
      <c r="W14" s="1469">
        <v>9.5</v>
      </c>
      <c r="X14" s="1376" t="s">
        <v>919</v>
      </c>
      <c r="Y14" s="1376" t="s">
        <v>919</v>
      </c>
      <c r="Z14" s="1376" t="s">
        <v>920</v>
      </c>
      <c r="AA14" s="1376" t="s">
        <v>920</v>
      </c>
      <c r="AB14" s="1472" t="s">
        <v>921</v>
      </c>
    </row>
    <row r="15" ht="25" customHeight="1" spans="1:31">
      <c r="A15" s="1466"/>
      <c r="B15" s="1466"/>
      <c r="C15" s="1467" t="s">
        <v>782</v>
      </c>
      <c r="D15" s="1468">
        <v>1500</v>
      </c>
      <c r="E15" s="1469">
        <v>9.3</v>
      </c>
      <c r="F15" s="1468">
        <v>1480</v>
      </c>
      <c r="G15" s="1469">
        <v>9.2</v>
      </c>
      <c r="H15" s="1468">
        <v>1588</v>
      </c>
      <c r="I15" s="1469">
        <v>9.8</v>
      </c>
      <c r="J15" s="1468">
        <v>1568</v>
      </c>
      <c r="K15" s="1469">
        <v>9.7</v>
      </c>
      <c r="L15" s="1468">
        <v>1546</v>
      </c>
      <c r="M15" s="1469">
        <v>9.5</v>
      </c>
      <c r="N15" s="1468">
        <v>1526</v>
      </c>
      <c r="O15" s="1469">
        <v>9.4</v>
      </c>
      <c r="P15" s="1470">
        <v>1627</v>
      </c>
      <c r="Q15" s="1471">
        <v>10</v>
      </c>
      <c r="R15" s="1470">
        <v>1607</v>
      </c>
      <c r="S15" s="1471">
        <v>9.9</v>
      </c>
      <c r="T15" s="1468">
        <v>1646</v>
      </c>
      <c r="U15" s="1469">
        <v>10</v>
      </c>
      <c r="V15" s="1468">
        <v>1626</v>
      </c>
      <c r="W15" s="1469">
        <v>9.9</v>
      </c>
      <c r="X15" s="1376" t="s">
        <v>919</v>
      </c>
      <c r="Y15" s="1376" t="s">
        <v>919</v>
      </c>
      <c r="Z15" s="1376" t="s">
        <v>920</v>
      </c>
      <c r="AA15" s="1376" t="s">
        <v>920</v>
      </c>
      <c r="AB15" s="1472" t="s">
        <v>921</v>
      </c>
    </row>
    <row r="16" s="548" customFormat="1" ht="25" customHeight="1" spans="1:31">
      <c r="A16" s="1466"/>
      <c r="B16" s="1466"/>
      <c r="C16" s="1475" t="s">
        <v>783</v>
      </c>
      <c r="D16" s="1468">
        <v>1412</v>
      </c>
      <c r="E16" s="1469">
        <v>8.9</v>
      </c>
      <c r="F16" s="1468">
        <v>1392</v>
      </c>
      <c r="G16" s="1469">
        <v>8.8</v>
      </c>
      <c r="H16" s="1468">
        <v>1499</v>
      </c>
      <c r="I16" s="1469">
        <v>9.4</v>
      </c>
      <c r="J16" s="1468">
        <v>1479</v>
      </c>
      <c r="K16" s="1469">
        <v>9.3</v>
      </c>
      <c r="L16" s="1468">
        <v>1458</v>
      </c>
      <c r="M16" s="1469">
        <v>9.1</v>
      </c>
      <c r="N16" s="1468">
        <v>1438</v>
      </c>
      <c r="O16" s="1469">
        <v>9</v>
      </c>
      <c r="P16" s="1470">
        <v>1539</v>
      </c>
      <c r="Q16" s="1471">
        <v>9.6</v>
      </c>
      <c r="R16" s="1470">
        <v>1519</v>
      </c>
      <c r="S16" s="1471">
        <v>9.5</v>
      </c>
      <c r="T16" s="1468">
        <v>1558</v>
      </c>
      <c r="U16" s="1469">
        <v>9.6</v>
      </c>
      <c r="V16" s="1468">
        <v>1538</v>
      </c>
      <c r="W16" s="1469">
        <v>9.5</v>
      </c>
      <c r="X16" s="1376" t="s">
        <v>919</v>
      </c>
      <c r="Y16" s="1376" t="s">
        <v>919</v>
      </c>
      <c r="Z16" s="1376" t="s">
        <v>920</v>
      </c>
      <c r="AA16" s="1376" t="s">
        <v>920</v>
      </c>
      <c r="AB16" s="1472" t="s">
        <v>921</v>
      </c>
      <c r="AD16" s="1343"/>
      <c r="AE16" s="1343"/>
    </row>
    <row r="17" s="548" customFormat="1" ht="25" customHeight="1" spans="1:31">
      <c r="A17" s="1466"/>
      <c r="B17" s="1466"/>
      <c r="C17" s="1467" t="s">
        <v>784</v>
      </c>
      <c r="D17" s="1468">
        <v>1412</v>
      </c>
      <c r="E17" s="1469">
        <v>8.9</v>
      </c>
      <c r="F17" s="1468">
        <v>1392</v>
      </c>
      <c r="G17" s="1469">
        <v>8.8</v>
      </c>
      <c r="H17" s="1468">
        <v>1499</v>
      </c>
      <c r="I17" s="1469">
        <v>9.4</v>
      </c>
      <c r="J17" s="1468">
        <v>1479</v>
      </c>
      <c r="K17" s="1469">
        <v>9.3</v>
      </c>
      <c r="L17" s="1468">
        <v>1458</v>
      </c>
      <c r="M17" s="1469">
        <v>9.1</v>
      </c>
      <c r="N17" s="1468">
        <v>1438</v>
      </c>
      <c r="O17" s="1469">
        <v>9</v>
      </c>
      <c r="P17" s="1470">
        <v>1539</v>
      </c>
      <c r="Q17" s="1471">
        <v>9.6</v>
      </c>
      <c r="R17" s="1470">
        <v>1519</v>
      </c>
      <c r="S17" s="1471">
        <v>9.5</v>
      </c>
      <c r="T17" s="1468">
        <v>1558</v>
      </c>
      <c r="U17" s="1469">
        <v>9.6</v>
      </c>
      <c r="V17" s="1468">
        <v>1538</v>
      </c>
      <c r="W17" s="1469">
        <v>9.5</v>
      </c>
      <c r="X17" s="1376" t="s">
        <v>919</v>
      </c>
      <c r="Y17" s="1376" t="s">
        <v>919</v>
      </c>
      <c r="Z17" s="1376" t="s">
        <v>920</v>
      </c>
      <c r="AA17" s="1376" t="s">
        <v>920</v>
      </c>
      <c r="AB17" s="1472" t="s">
        <v>921</v>
      </c>
      <c r="AD17" s="1343"/>
      <c r="AE17" s="1343"/>
    </row>
    <row r="18" s="548" customFormat="1" ht="25" customHeight="1" spans="1:31">
      <c r="A18" s="1466"/>
      <c r="B18" s="1466"/>
      <c r="C18" s="1467" t="s">
        <v>785</v>
      </c>
      <c r="D18" s="1468">
        <v>1500</v>
      </c>
      <c r="E18" s="1469">
        <v>9.3</v>
      </c>
      <c r="F18" s="1468">
        <v>1480</v>
      </c>
      <c r="G18" s="1469">
        <v>9.2</v>
      </c>
      <c r="H18" s="1468">
        <v>1588</v>
      </c>
      <c r="I18" s="1469">
        <v>9.8</v>
      </c>
      <c r="J18" s="1468">
        <v>1568</v>
      </c>
      <c r="K18" s="1469">
        <v>9.7</v>
      </c>
      <c r="L18" s="1468">
        <v>1546</v>
      </c>
      <c r="M18" s="1469">
        <v>9.5</v>
      </c>
      <c r="N18" s="1468">
        <v>1526</v>
      </c>
      <c r="O18" s="1469">
        <v>9.4</v>
      </c>
      <c r="P18" s="1470">
        <v>1627</v>
      </c>
      <c r="Q18" s="1471">
        <v>10</v>
      </c>
      <c r="R18" s="1470">
        <v>1607</v>
      </c>
      <c r="S18" s="1471">
        <v>9.9</v>
      </c>
      <c r="T18" s="1468">
        <v>1646</v>
      </c>
      <c r="U18" s="1469">
        <v>10</v>
      </c>
      <c r="V18" s="1468">
        <v>1626</v>
      </c>
      <c r="W18" s="1469">
        <v>9.9</v>
      </c>
      <c r="X18" s="1376" t="s">
        <v>919</v>
      </c>
      <c r="Y18" s="1376" t="s">
        <v>919</v>
      </c>
      <c r="Z18" s="1376" t="s">
        <v>920</v>
      </c>
      <c r="AA18" s="1376" t="s">
        <v>920</v>
      </c>
      <c r="AB18" s="1472" t="s">
        <v>921</v>
      </c>
      <c r="AD18" s="1343"/>
      <c r="AE18" s="1343"/>
    </row>
    <row r="19" s="548" customFormat="1" ht="25" customHeight="1" spans="1:31">
      <c r="A19" s="1466"/>
      <c r="B19" s="1466"/>
      <c r="C19" s="1467" t="s">
        <v>786</v>
      </c>
      <c r="D19" s="1468">
        <v>1310</v>
      </c>
      <c r="E19" s="1469">
        <v>8.4</v>
      </c>
      <c r="F19" s="1468">
        <v>1290</v>
      </c>
      <c r="G19" s="1469">
        <v>8.3</v>
      </c>
      <c r="H19" s="1468">
        <v>1397</v>
      </c>
      <c r="I19" s="1469">
        <v>8.9</v>
      </c>
      <c r="J19" s="1468">
        <v>1377</v>
      </c>
      <c r="K19" s="1469">
        <v>8.8</v>
      </c>
      <c r="L19" s="1468">
        <v>1356</v>
      </c>
      <c r="M19" s="1469">
        <v>8.7</v>
      </c>
      <c r="N19" s="1468">
        <v>1336</v>
      </c>
      <c r="O19" s="1469">
        <v>8.6</v>
      </c>
      <c r="P19" s="1470">
        <v>1437</v>
      </c>
      <c r="Q19" s="1471">
        <v>9.1</v>
      </c>
      <c r="R19" s="1470">
        <v>1417</v>
      </c>
      <c r="S19" s="1471">
        <v>9</v>
      </c>
      <c r="T19" s="1468">
        <v>1456</v>
      </c>
      <c r="U19" s="1469">
        <v>9.2</v>
      </c>
      <c r="V19" s="1468">
        <v>1436</v>
      </c>
      <c r="W19" s="1469">
        <v>9.1</v>
      </c>
      <c r="X19" s="1376" t="s">
        <v>919</v>
      </c>
      <c r="Y19" s="1376" t="s">
        <v>919</v>
      </c>
      <c r="Z19" s="1376" t="s">
        <v>920</v>
      </c>
      <c r="AA19" s="1376" t="s">
        <v>920</v>
      </c>
      <c r="AB19" s="1472" t="s">
        <v>921</v>
      </c>
      <c r="AD19" s="1343"/>
      <c r="AE19" s="1343"/>
    </row>
    <row r="20" s="548" customFormat="1" ht="25" customHeight="1" spans="1:31">
      <c r="A20" s="1466"/>
      <c r="B20" s="1466"/>
      <c r="C20" s="1473" t="s">
        <v>732</v>
      </c>
      <c r="D20" s="1468">
        <v>1310</v>
      </c>
      <c r="E20" s="1469">
        <v>8.4</v>
      </c>
      <c r="F20" s="1468">
        <v>1290</v>
      </c>
      <c r="G20" s="1469">
        <v>8.3</v>
      </c>
      <c r="H20" s="1468">
        <v>1397</v>
      </c>
      <c r="I20" s="1469">
        <v>8.9</v>
      </c>
      <c r="J20" s="1468">
        <v>1377</v>
      </c>
      <c r="K20" s="1469">
        <v>8.8</v>
      </c>
      <c r="L20" s="1468">
        <v>1356</v>
      </c>
      <c r="M20" s="1469">
        <v>8.7</v>
      </c>
      <c r="N20" s="1468">
        <v>1336</v>
      </c>
      <c r="O20" s="1469">
        <v>8.6</v>
      </c>
      <c r="P20" s="1470">
        <v>1437</v>
      </c>
      <c r="Q20" s="1471">
        <v>9.1</v>
      </c>
      <c r="R20" s="1470">
        <v>1417</v>
      </c>
      <c r="S20" s="1471">
        <v>9</v>
      </c>
      <c r="T20" s="1468">
        <v>1456</v>
      </c>
      <c r="U20" s="1469">
        <v>9.2</v>
      </c>
      <c r="V20" s="1468">
        <v>1436</v>
      </c>
      <c r="W20" s="1469">
        <v>9.1</v>
      </c>
      <c r="X20" s="1376" t="s">
        <v>919</v>
      </c>
      <c r="Y20" s="1376" t="s">
        <v>919</v>
      </c>
      <c r="Z20" s="1376" t="s">
        <v>920</v>
      </c>
      <c r="AA20" s="1376" t="s">
        <v>920</v>
      </c>
      <c r="AB20" s="1472" t="s">
        <v>921</v>
      </c>
      <c r="AD20" s="1343"/>
      <c r="AE20" s="1343"/>
    </row>
    <row r="21" s="548" customFormat="1" ht="25" customHeight="1" spans="1:31">
      <c r="A21" s="1466"/>
      <c r="B21" s="1466"/>
      <c r="C21" s="1473" t="s">
        <v>787</v>
      </c>
      <c r="D21" s="1468">
        <v>1310</v>
      </c>
      <c r="E21" s="1469">
        <v>8.4</v>
      </c>
      <c r="F21" s="1468">
        <v>1290</v>
      </c>
      <c r="G21" s="1469">
        <v>8.3</v>
      </c>
      <c r="H21" s="1468">
        <v>1397</v>
      </c>
      <c r="I21" s="1469">
        <v>8.9</v>
      </c>
      <c r="J21" s="1468">
        <v>1377</v>
      </c>
      <c r="K21" s="1469">
        <v>8.8</v>
      </c>
      <c r="L21" s="1468">
        <v>1356</v>
      </c>
      <c r="M21" s="1469">
        <v>8.7</v>
      </c>
      <c r="N21" s="1468">
        <v>1336</v>
      </c>
      <c r="O21" s="1469">
        <v>8.6</v>
      </c>
      <c r="P21" s="1470">
        <v>1437</v>
      </c>
      <c r="Q21" s="1471">
        <v>9.1</v>
      </c>
      <c r="R21" s="1470">
        <v>1417</v>
      </c>
      <c r="S21" s="1471">
        <v>9</v>
      </c>
      <c r="T21" s="1468">
        <v>1456</v>
      </c>
      <c r="U21" s="1469">
        <v>9.2</v>
      </c>
      <c r="V21" s="1468">
        <v>1436</v>
      </c>
      <c r="W21" s="1469">
        <v>9.1</v>
      </c>
      <c r="X21" s="1376" t="s">
        <v>919</v>
      </c>
      <c r="Y21" s="1376" t="s">
        <v>919</v>
      </c>
      <c r="Z21" s="1376" t="s">
        <v>920</v>
      </c>
      <c r="AA21" s="1376" t="s">
        <v>920</v>
      </c>
      <c r="AB21" s="1472" t="s">
        <v>921</v>
      </c>
    </row>
    <row r="22" s="548" customFormat="1" ht="25" customHeight="1" spans="1:31">
      <c r="A22" s="1466"/>
      <c r="B22" s="1466"/>
      <c r="C22" s="1467" t="s">
        <v>788</v>
      </c>
      <c r="D22" s="1468">
        <v>1310</v>
      </c>
      <c r="E22" s="1469">
        <v>8.4</v>
      </c>
      <c r="F22" s="1468">
        <v>1290</v>
      </c>
      <c r="G22" s="1469">
        <v>8.3</v>
      </c>
      <c r="H22" s="1468">
        <v>1397</v>
      </c>
      <c r="I22" s="1469">
        <v>8.9</v>
      </c>
      <c r="J22" s="1468">
        <v>1377</v>
      </c>
      <c r="K22" s="1469">
        <v>8.8</v>
      </c>
      <c r="L22" s="1468">
        <v>1356</v>
      </c>
      <c r="M22" s="1469">
        <v>8.7</v>
      </c>
      <c r="N22" s="1468">
        <v>1336</v>
      </c>
      <c r="O22" s="1469">
        <v>8.6</v>
      </c>
      <c r="P22" s="1470">
        <v>1437</v>
      </c>
      <c r="Q22" s="1471">
        <v>9.1</v>
      </c>
      <c r="R22" s="1470">
        <v>1417</v>
      </c>
      <c r="S22" s="1471">
        <v>9</v>
      </c>
      <c r="T22" s="1468">
        <v>1456</v>
      </c>
      <c r="U22" s="1469">
        <v>9.2</v>
      </c>
      <c r="V22" s="1468">
        <v>1436</v>
      </c>
      <c r="W22" s="1469">
        <v>9.1</v>
      </c>
      <c r="X22" s="1376" t="s">
        <v>919</v>
      </c>
      <c r="Y22" s="1376" t="s">
        <v>919</v>
      </c>
      <c r="Z22" s="1376" t="s">
        <v>920</v>
      </c>
      <c r="AA22" s="1376" t="s">
        <v>920</v>
      </c>
      <c r="AB22" s="1472" t="s">
        <v>921</v>
      </c>
    </row>
    <row r="23" s="548" customFormat="1" ht="25" customHeight="1" spans="1:31">
      <c r="A23" s="1466"/>
      <c r="B23" s="1466"/>
      <c r="C23" s="1467" t="s">
        <v>789</v>
      </c>
      <c r="D23" s="1468">
        <v>1310</v>
      </c>
      <c r="E23" s="1469">
        <v>8.4</v>
      </c>
      <c r="F23" s="1468">
        <v>1290</v>
      </c>
      <c r="G23" s="1469">
        <v>8.3</v>
      </c>
      <c r="H23" s="1468">
        <v>1397</v>
      </c>
      <c r="I23" s="1469">
        <v>8.9</v>
      </c>
      <c r="J23" s="1468">
        <v>1377</v>
      </c>
      <c r="K23" s="1469">
        <v>8.8</v>
      </c>
      <c r="L23" s="1468">
        <v>1356</v>
      </c>
      <c r="M23" s="1469">
        <v>8.7</v>
      </c>
      <c r="N23" s="1468">
        <v>1336</v>
      </c>
      <c r="O23" s="1469">
        <v>8.6</v>
      </c>
      <c r="P23" s="1470">
        <v>1437</v>
      </c>
      <c r="Q23" s="1471">
        <v>9.1</v>
      </c>
      <c r="R23" s="1470">
        <v>1417</v>
      </c>
      <c r="S23" s="1471">
        <v>9</v>
      </c>
      <c r="T23" s="1468">
        <v>1456</v>
      </c>
      <c r="U23" s="1469">
        <v>9.2</v>
      </c>
      <c r="V23" s="1468">
        <v>1436</v>
      </c>
      <c r="W23" s="1469">
        <v>9.1</v>
      </c>
      <c r="X23" s="1376" t="s">
        <v>919</v>
      </c>
      <c r="Y23" s="1376" t="s">
        <v>919</v>
      </c>
      <c r="Z23" s="1376" t="s">
        <v>920</v>
      </c>
      <c r="AA23" s="1376" t="s">
        <v>920</v>
      </c>
      <c r="AB23" s="1472" t="s">
        <v>921</v>
      </c>
    </row>
    <row r="24" s="548" customFormat="1" ht="25" customHeight="1" spans="1:31">
      <c r="A24" s="1466"/>
      <c r="B24" s="1466"/>
      <c r="C24" s="1467" t="s">
        <v>790</v>
      </c>
      <c r="D24" s="1468">
        <v>1310</v>
      </c>
      <c r="E24" s="1469">
        <v>8.4</v>
      </c>
      <c r="F24" s="1468">
        <v>1290</v>
      </c>
      <c r="G24" s="1469">
        <v>8.3</v>
      </c>
      <c r="H24" s="1468">
        <v>1397</v>
      </c>
      <c r="I24" s="1469">
        <v>8.9</v>
      </c>
      <c r="J24" s="1468">
        <v>1377</v>
      </c>
      <c r="K24" s="1469">
        <v>8.8</v>
      </c>
      <c r="L24" s="1468">
        <v>1356</v>
      </c>
      <c r="M24" s="1469">
        <v>8.7</v>
      </c>
      <c r="N24" s="1468">
        <v>1336</v>
      </c>
      <c r="O24" s="1469">
        <v>8.6</v>
      </c>
      <c r="P24" s="1470">
        <v>1437</v>
      </c>
      <c r="Q24" s="1471">
        <v>9.1</v>
      </c>
      <c r="R24" s="1470">
        <v>1417</v>
      </c>
      <c r="S24" s="1471">
        <v>9</v>
      </c>
      <c r="T24" s="1468">
        <v>1456</v>
      </c>
      <c r="U24" s="1469">
        <v>9.2</v>
      </c>
      <c r="V24" s="1468">
        <v>1436</v>
      </c>
      <c r="W24" s="1469">
        <v>9.1</v>
      </c>
      <c r="X24" s="1376" t="s">
        <v>919</v>
      </c>
      <c r="Y24" s="1376" t="s">
        <v>919</v>
      </c>
      <c r="Z24" s="1376" t="s">
        <v>920</v>
      </c>
      <c r="AA24" s="1376" t="s">
        <v>920</v>
      </c>
      <c r="AB24" s="1472" t="s">
        <v>921</v>
      </c>
      <c r="AE24"/>
    </row>
    <row r="25" s="548" customFormat="1" ht="25" customHeight="1" spans="1:31">
      <c r="A25" s="1466"/>
      <c r="B25" s="1466"/>
      <c r="C25" s="1467" t="s">
        <v>791</v>
      </c>
      <c r="D25" s="1468">
        <v>1310</v>
      </c>
      <c r="E25" s="1469">
        <v>8.4</v>
      </c>
      <c r="F25" s="1468">
        <v>1290</v>
      </c>
      <c r="G25" s="1469">
        <v>8.3</v>
      </c>
      <c r="H25" s="1468">
        <v>1397</v>
      </c>
      <c r="I25" s="1469">
        <v>8.9</v>
      </c>
      <c r="J25" s="1468">
        <v>1377</v>
      </c>
      <c r="K25" s="1469">
        <v>8.8</v>
      </c>
      <c r="L25" s="1468">
        <v>1356</v>
      </c>
      <c r="M25" s="1469">
        <v>8.7</v>
      </c>
      <c r="N25" s="1468">
        <v>1336</v>
      </c>
      <c r="O25" s="1469">
        <v>8.6</v>
      </c>
      <c r="P25" s="1470">
        <v>1437</v>
      </c>
      <c r="Q25" s="1471">
        <v>9.1</v>
      </c>
      <c r="R25" s="1470">
        <v>1417</v>
      </c>
      <c r="S25" s="1471">
        <v>9</v>
      </c>
      <c r="T25" s="1468">
        <v>1456</v>
      </c>
      <c r="U25" s="1469">
        <v>9.2</v>
      </c>
      <c r="V25" s="1468">
        <v>1436</v>
      </c>
      <c r="W25" s="1469">
        <v>9.1</v>
      </c>
      <c r="X25" s="1376" t="s">
        <v>919</v>
      </c>
      <c r="Y25" s="1376" t="s">
        <v>919</v>
      </c>
      <c r="Z25" s="1376" t="s">
        <v>920</v>
      </c>
      <c r="AA25" s="1376" t="s">
        <v>920</v>
      </c>
      <c r="AB25" s="1472" t="s">
        <v>921</v>
      </c>
      <c r="AE25"/>
    </row>
    <row r="26" s="548" customFormat="1" ht="25" customHeight="1" spans="1:31">
      <c r="A26" s="1466"/>
      <c r="B26" s="1466"/>
      <c r="C26" s="1467" t="s">
        <v>598</v>
      </c>
      <c r="D26" s="1468">
        <v>1310</v>
      </c>
      <c r="E26" s="1469">
        <v>8.4</v>
      </c>
      <c r="F26" s="1468">
        <v>1290</v>
      </c>
      <c r="G26" s="1469">
        <v>8.3</v>
      </c>
      <c r="H26" s="1468">
        <v>1397</v>
      </c>
      <c r="I26" s="1469">
        <v>8.9</v>
      </c>
      <c r="J26" s="1468">
        <v>1377</v>
      </c>
      <c r="K26" s="1469">
        <v>8.8</v>
      </c>
      <c r="L26" s="1468">
        <v>1356</v>
      </c>
      <c r="M26" s="1469">
        <v>8.7</v>
      </c>
      <c r="N26" s="1468">
        <v>1336</v>
      </c>
      <c r="O26" s="1469">
        <v>8.6</v>
      </c>
      <c r="P26" s="1470">
        <v>1437</v>
      </c>
      <c r="Q26" s="1471">
        <v>9.1</v>
      </c>
      <c r="R26" s="1470">
        <v>1417</v>
      </c>
      <c r="S26" s="1471">
        <v>9</v>
      </c>
      <c r="T26" s="1468">
        <v>1456</v>
      </c>
      <c r="U26" s="1469">
        <v>9.2</v>
      </c>
      <c r="V26" s="1468">
        <v>1436</v>
      </c>
      <c r="W26" s="1469">
        <v>9.1</v>
      </c>
      <c r="X26" s="1376" t="s">
        <v>919</v>
      </c>
      <c r="Y26" s="1376" t="s">
        <v>919</v>
      </c>
      <c r="Z26" s="1376" t="s">
        <v>920</v>
      </c>
      <c r="AA26" s="1376" t="s">
        <v>920</v>
      </c>
      <c r="AB26" s="1472" t="s">
        <v>921</v>
      </c>
      <c r="AE26"/>
    </row>
    <row r="27" s="548" customFormat="1" ht="25" customHeight="1" spans="1:31">
      <c r="A27" s="1466"/>
      <c r="B27" s="1466"/>
      <c r="C27" s="1467" t="s">
        <v>608</v>
      </c>
      <c r="D27" s="1468">
        <v>1378</v>
      </c>
      <c r="E27" s="1469">
        <v>8.7</v>
      </c>
      <c r="F27" s="1468">
        <v>1358</v>
      </c>
      <c r="G27" s="1469">
        <v>8.6</v>
      </c>
      <c r="H27" s="1468">
        <v>1465</v>
      </c>
      <c r="I27" s="1469">
        <v>9.2</v>
      </c>
      <c r="J27" s="1468">
        <v>1445</v>
      </c>
      <c r="K27" s="1469">
        <v>9.1</v>
      </c>
      <c r="L27" s="1468">
        <v>1424</v>
      </c>
      <c r="M27" s="1469">
        <v>9</v>
      </c>
      <c r="N27" s="1468">
        <v>1404</v>
      </c>
      <c r="O27" s="1469">
        <v>8.9</v>
      </c>
      <c r="P27" s="1470">
        <v>1505</v>
      </c>
      <c r="Q27" s="1471">
        <v>9.4</v>
      </c>
      <c r="R27" s="1470">
        <v>1485</v>
      </c>
      <c r="S27" s="1471">
        <v>9.3</v>
      </c>
      <c r="T27" s="1468">
        <v>1524</v>
      </c>
      <c r="U27" s="1469">
        <v>9.5</v>
      </c>
      <c r="V27" s="1468">
        <v>1504</v>
      </c>
      <c r="W27" s="1469">
        <v>9.4</v>
      </c>
      <c r="X27" s="1376" t="s">
        <v>919</v>
      </c>
      <c r="Y27" s="1376" t="s">
        <v>919</v>
      </c>
      <c r="Z27" s="1376" t="s">
        <v>920</v>
      </c>
      <c r="AA27" s="1376" t="s">
        <v>920</v>
      </c>
      <c r="AB27" s="1472" t="s">
        <v>921</v>
      </c>
      <c r="AE27"/>
    </row>
    <row r="28" s="548" customFormat="1" ht="25" customHeight="1" spans="1:31">
      <c r="A28" s="1466"/>
      <c r="B28" s="1466"/>
      <c r="C28" s="1467" t="s">
        <v>607</v>
      </c>
      <c r="D28" s="1468">
        <v>1310</v>
      </c>
      <c r="E28" s="1469">
        <v>8.4</v>
      </c>
      <c r="F28" s="1468">
        <v>1290</v>
      </c>
      <c r="G28" s="1469">
        <v>8.3</v>
      </c>
      <c r="H28" s="1468">
        <v>1397</v>
      </c>
      <c r="I28" s="1469">
        <v>8.9</v>
      </c>
      <c r="J28" s="1468">
        <v>1377</v>
      </c>
      <c r="K28" s="1469">
        <v>8.8</v>
      </c>
      <c r="L28" s="1468">
        <v>1356</v>
      </c>
      <c r="M28" s="1469">
        <v>8.7</v>
      </c>
      <c r="N28" s="1468">
        <v>1336</v>
      </c>
      <c r="O28" s="1469">
        <v>8.6</v>
      </c>
      <c r="P28" s="1470">
        <v>1437</v>
      </c>
      <c r="Q28" s="1471">
        <v>9.1</v>
      </c>
      <c r="R28" s="1470">
        <v>1417</v>
      </c>
      <c r="S28" s="1471">
        <v>9</v>
      </c>
      <c r="T28" s="1468">
        <v>1456</v>
      </c>
      <c r="U28" s="1469">
        <v>9.2</v>
      </c>
      <c r="V28" s="1468">
        <v>1436</v>
      </c>
      <c r="W28" s="1469">
        <v>9.1</v>
      </c>
      <c r="X28" s="1376" t="s">
        <v>919</v>
      </c>
      <c r="Y28" s="1376" t="s">
        <v>919</v>
      </c>
      <c r="Z28" s="1376" t="s">
        <v>920</v>
      </c>
      <c r="AA28" s="1376" t="s">
        <v>920</v>
      </c>
      <c r="AB28" s="1472" t="s">
        <v>921</v>
      </c>
      <c r="AE28"/>
    </row>
    <row r="29" s="548" customFormat="1" ht="25" customHeight="1" spans="1:31">
      <c r="A29" s="1466"/>
      <c r="B29" s="1466"/>
      <c r="C29" s="1473" t="s">
        <v>792</v>
      </c>
      <c r="D29" s="1468">
        <v>1327</v>
      </c>
      <c r="E29" s="1469">
        <v>8.5</v>
      </c>
      <c r="F29" s="1468">
        <v>1307</v>
      </c>
      <c r="G29" s="1469">
        <v>8.4</v>
      </c>
      <c r="H29" s="1468">
        <v>1414</v>
      </c>
      <c r="I29" s="1469">
        <v>9</v>
      </c>
      <c r="J29" s="1468">
        <v>1394</v>
      </c>
      <c r="K29" s="1469">
        <v>8.9</v>
      </c>
      <c r="L29" s="1468">
        <v>1373</v>
      </c>
      <c r="M29" s="1469">
        <v>8.8</v>
      </c>
      <c r="N29" s="1468">
        <v>1353</v>
      </c>
      <c r="O29" s="1469">
        <v>8.7</v>
      </c>
      <c r="P29" s="1470">
        <v>1454</v>
      </c>
      <c r="Q29" s="1471">
        <v>9.2</v>
      </c>
      <c r="R29" s="1470">
        <v>1434</v>
      </c>
      <c r="S29" s="1471">
        <v>9.1</v>
      </c>
      <c r="T29" s="1468">
        <v>1473</v>
      </c>
      <c r="U29" s="1469">
        <v>9.3</v>
      </c>
      <c r="V29" s="1468">
        <v>1453</v>
      </c>
      <c r="W29" s="1469">
        <v>9.2</v>
      </c>
      <c r="X29" s="1376" t="s">
        <v>919</v>
      </c>
      <c r="Y29" s="1376" t="s">
        <v>919</v>
      </c>
      <c r="Z29" s="1376" t="s">
        <v>920</v>
      </c>
      <c r="AA29" s="1376" t="s">
        <v>920</v>
      </c>
      <c r="AB29" s="1472" t="s">
        <v>921</v>
      </c>
    </row>
    <row r="30" s="548" customFormat="1" ht="25" customHeight="1" spans="1:31">
      <c r="A30" s="1466"/>
      <c r="B30" s="1466"/>
      <c r="C30" s="1473" t="s">
        <v>793</v>
      </c>
      <c r="D30" s="1468">
        <v>1327</v>
      </c>
      <c r="E30" s="1469">
        <v>8.5</v>
      </c>
      <c r="F30" s="1468">
        <v>1307</v>
      </c>
      <c r="G30" s="1469">
        <v>8.4</v>
      </c>
      <c r="H30" s="1468">
        <v>1414</v>
      </c>
      <c r="I30" s="1469">
        <v>9</v>
      </c>
      <c r="J30" s="1468">
        <v>1394</v>
      </c>
      <c r="K30" s="1469">
        <v>8.9</v>
      </c>
      <c r="L30" s="1468">
        <v>1373</v>
      </c>
      <c r="M30" s="1469">
        <v>8.8</v>
      </c>
      <c r="N30" s="1468">
        <v>1353</v>
      </c>
      <c r="O30" s="1469">
        <v>8.7</v>
      </c>
      <c r="P30" s="1470">
        <v>1454</v>
      </c>
      <c r="Q30" s="1471">
        <v>9.2</v>
      </c>
      <c r="R30" s="1470">
        <v>1434</v>
      </c>
      <c r="S30" s="1471">
        <v>9.1</v>
      </c>
      <c r="T30" s="1468">
        <v>1473</v>
      </c>
      <c r="U30" s="1469">
        <v>9.3</v>
      </c>
      <c r="V30" s="1468">
        <v>1453</v>
      </c>
      <c r="W30" s="1469">
        <v>9.2</v>
      </c>
      <c r="X30" s="1376" t="s">
        <v>919</v>
      </c>
      <c r="Y30" s="1376" t="s">
        <v>919</v>
      </c>
      <c r="Z30" s="1376" t="s">
        <v>920</v>
      </c>
      <c r="AA30" s="1376" t="s">
        <v>920</v>
      </c>
      <c r="AB30" s="1472" t="s">
        <v>921</v>
      </c>
    </row>
    <row r="31" s="548" customFormat="1" ht="25" customHeight="1" spans="1:31">
      <c r="A31" s="1466"/>
      <c r="B31" s="1466"/>
      <c r="C31" s="1473" t="s">
        <v>794</v>
      </c>
      <c r="D31" s="1468">
        <v>1327</v>
      </c>
      <c r="E31" s="1469">
        <v>8.5</v>
      </c>
      <c r="F31" s="1468">
        <v>1307</v>
      </c>
      <c r="G31" s="1469">
        <v>8.4</v>
      </c>
      <c r="H31" s="1468">
        <v>1414</v>
      </c>
      <c r="I31" s="1469">
        <v>9</v>
      </c>
      <c r="J31" s="1468">
        <v>1394</v>
      </c>
      <c r="K31" s="1469">
        <v>8.9</v>
      </c>
      <c r="L31" s="1468">
        <v>1373</v>
      </c>
      <c r="M31" s="1469">
        <v>8.8</v>
      </c>
      <c r="N31" s="1468">
        <v>1353</v>
      </c>
      <c r="O31" s="1469">
        <v>8.7</v>
      </c>
      <c r="P31" s="1470">
        <v>1454</v>
      </c>
      <c r="Q31" s="1471">
        <v>9.2</v>
      </c>
      <c r="R31" s="1470">
        <v>1434</v>
      </c>
      <c r="S31" s="1471">
        <v>9.1</v>
      </c>
      <c r="T31" s="1468">
        <v>1473</v>
      </c>
      <c r="U31" s="1469">
        <v>9.3</v>
      </c>
      <c r="V31" s="1468">
        <v>1453</v>
      </c>
      <c r="W31" s="1469">
        <v>9.2</v>
      </c>
      <c r="X31" s="1376" t="s">
        <v>919</v>
      </c>
      <c r="Y31" s="1376" t="s">
        <v>919</v>
      </c>
      <c r="Z31" s="1376" t="s">
        <v>920</v>
      </c>
      <c r="AA31" s="1376" t="s">
        <v>920</v>
      </c>
      <c r="AB31" s="1472" t="s">
        <v>921</v>
      </c>
    </row>
    <row r="32" s="548" customFormat="1" ht="25" customHeight="1" spans="1:31">
      <c r="A32" s="1466"/>
      <c r="B32" s="1466"/>
      <c r="C32" s="1473" t="s">
        <v>795</v>
      </c>
      <c r="D32" s="1468">
        <v>1361</v>
      </c>
      <c r="E32" s="1469">
        <v>8.6</v>
      </c>
      <c r="F32" s="1468">
        <v>1341</v>
      </c>
      <c r="G32" s="1469">
        <v>8.5</v>
      </c>
      <c r="H32" s="1468">
        <v>1448</v>
      </c>
      <c r="I32" s="1469">
        <v>9.1</v>
      </c>
      <c r="J32" s="1468">
        <v>1428</v>
      </c>
      <c r="K32" s="1469">
        <v>9</v>
      </c>
      <c r="L32" s="1468">
        <v>1407</v>
      </c>
      <c r="M32" s="1469">
        <v>8.9</v>
      </c>
      <c r="N32" s="1468">
        <v>1387</v>
      </c>
      <c r="O32" s="1469">
        <v>8.8</v>
      </c>
      <c r="P32" s="1470">
        <v>1488</v>
      </c>
      <c r="Q32" s="1471">
        <v>9.4</v>
      </c>
      <c r="R32" s="1470">
        <v>1468</v>
      </c>
      <c r="S32" s="1471">
        <v>9.3</v>
      </c>
      <c r="T32" s="1468">
        <v>1507</v>
      </c>
      <c r="U32" s="1469">
        <v>9.4</v>
      </c>
      <c r="V32" s="1468">
        <v>1487</v>
      </c>
      <c r="W32" s="1469">
        <v>9.3</v>
      </c>
      <c r="X32" s="1376" t="s">
        <v>919</v>
      </c>
      <c r="Y32" s="1376" t="s">
        <v>919</v>
      </c>
      <c r="Z32" s="1376" t="s">
        <v>920</v>
      </c>
      <c r="AA32" s="1376" t="s">
        <v>920</v>
      </c>
      <c r="AB32" s="1472" t="s">
        <v>921</v>
      </c>
    </row>
    <row r="33" s="548" customFormat="1" ht="25" customHeight="1" spans="1:28">
      <c r="A33" s="1466"/>
      <c r="B33" s="1466"/>
      <c r="C33" s="1473" t="s">
        <v>796</v>
      </c>
      <c r="D33" s="1468">
        <v>1361</v>
      </c>
      <c r="E33" s="1469">
        <v>8.6</v>
      </c>
      <c r="F33" s="1468">
        <v>1341</v>
      </c>
      <c r="G33" s="1469">
        <v>8.5</v>
      </c>
      <c r="H33" s="1468">
        <v>1448</v>
      </c>
      <c r="I33" s="1469">
        <v>9.1</v>
      </c>
      <c r="J33" s="1468">
        <v>1428</v>
      </c>
      <c r="K33" s="1469">
        <v>9</v>
      </c>
      <c r="L33" s="1468">
        <v>1407</v>
      </c>
      <c r="M33" s="1469">
        <v>8.9</v>
      </c>
      <c r="N33" s="1468">
        <v>1387</v>
      </c>
      <c r="O33" s="1469">
        <v>8.8</v>
      </c>
      <c r="P33" s="1470">
        <v>1488</v>
      </c>
      <c r="Q33" s="1471">
        <v>9.4</v>
      </c>
      <c r="R33" s="1470">
        <v>1468</v>
      </c>
      <c r="S33" s="1471">
        <v>9.3</v>
      </c>
      <c r="T33" s="1468">
        <v>1507</v>
      </c>
      <c r="U33" s="1469">
        <v>9.4</v>
      </c>
      <c r="V33" s="1468">
        <v>1487</v>
      </c>
      <c r="W33" s="1469">
        <v>9.3</v>
      </c>
      <c r="X33" s="1376" t="s">
        <v>919</v>
      </c>
      <c r="Y33" s="1376" t="s">
        <v>919</v>
      </c>
      <c r="Z33" s="1376" t="s">
        <v>920</v>
      </c>
      <c r="AA33" s="1376" t="s">
        <v>920</v>
      </c>
      <c r="AB33" s="1472" t="s">
        <v>921</v>
      </c>
    </row>
    <row r="34" s="548" customFormat="1" ht="25" customHeight="1" spans="1:28">
      <c r="A34" s="1466"/>
      <c r="B34" s="1466"/>
      <c r="C34" s="1473" t="s">
        <v>797</v>
      </c>
      <c r="D34" s="1468">
        <v>1361</v>
      </c>
      <c r="E34" s="1469">
        <v>8.6</v>
      </c>
      <c r="F34" s="1468">
        <v>1341</v>
      </c>
      <c r="G34" s="1469">
        <v>8.5</v>
      </c>
      <c r="H34" s="1468">
        <v>1448</v>
      </c>
      <c r="I34" s="1469">
        <v>9.1</v>
      </c>
      <c r="J34" s="1468">
        <v>1428</v>
      </c>
      <c r="K34" s="1469">
        <v>9</v>
      </c>
      <c r="L34" s="1468">
        <v>1407</v>
      </c>
      <c r="M34" s="1469">
        <v>8.9</v>
      </c>
      <c r="N34" s="1468">
        <v>1387</v>
      </c>
      <c r="O34" s="1469">
        <v>8.8</v>
      </c>
      <c r="P34" s="1470">
        <v>1488</v>
      </c>
      <c r="Q34" s="1471">
        <v>9.4</v>
      </c>
      <c r="R34" s="1470">
        <v>1468</v>
      </c>
      <c r="S34" s="1471">
        <v>9.3</v>
      </c>
      <c r="T34" s="1468">
        <v>1507</v>
      </c>
      <c r="U34" s="1469">
        <v>9.4</v>
      </c>
      <c r="V34" s="1468">
        <v>1487</v>
      </c>
      <c r="W34" s="1469">
        <v>9.3</v>
      </c>
      <c r="X34" s="1376" t="s">
        <v>919</v>
      </c>
      <c r="Y34" s="1376" t="s">
        <v>919</v>
      </c>
      <c r="Z34" s="1376" t="s">
        <v>920</v>
      </c>
      <c r="AA34" s="1376" t="s">
        <v>920</v>
      </c>
      <c r="AB34" s="1472" t="s">
        <v>921</v>
      </c>
    </row>
    <row r="35" s="548" customFormat="1" ht="25" customHeight="1" spans="1:28">
      <c r="A35" s="1466"/>
      <c r="B35" s="1466"/>
      <c r="C35" s="1473" t="s">
        <v>798</v>
      </c>
      <c r="D35" s="1468">
        <v>1361</v>
      </c>
      <c r="E35" s="1469">
        <v>8.6</v>
      </c>
      <c r="F35" s="1468">
        <v>1341</v>
      </c>
      <c r="G35" s="1469">
        <v>8.5</v>
      </c>
      <c r="H35" s="1468">
        <v>1448</v>
      </c>
      <c r="I35" s="1469">
        <v>9.1</v>
      </c>
      <c r="J35" s="1468">
        <v>1428</v>
      </c>
      <c r="K35" s="1469">
        <v>9</v>
      </c>
      <c r="L35" s="1468">
        <v>1407</v>
      </c>
      <c r="M35" s="1469">
        <v>8.9</v>
      </c>
      <c r="N35" s="1468">
        <v>1387</v>
      </c>
      <c r="O35" s="1469">
        <v>8.8</v>
      </c>
      <c r="P35" s="1470">
        <v>1488</v>
      </c>
      <c r="Q35" s="1471">
        <v>9.4</v>
      </c>
      <c r="R35" s="1470">
        <v>1468</v>
      </c>
      <c r="S35" s="1471">
        <v>9.3</v>
      </c>
      <c r="T35" s="1468">
        <v>1507</v>
      </c>
      <c r="U35" s="1469">
        <v>9.4</v>
      </c>
      <c r="V35" s="1468">
        <v>1487</v>
      </c>
      <c r="W35" s="1469">
        <v>9.3</v>
      </c>
      <c r="X35" s="1376" t="s">
        <v>919</v>
      </c>
      <c r="Y35" s="1376" t="s">
        <v>919</v>
      </c>
      <c r="Z35" s="1376" t="s">
        <v>920</v>
      </c>
      <c r="AA35" s="1376" t="s">
        <v>920</v>
      </c>
      <c r="AB35" s="1472" t="s">
        <v>921</v>
      </c>
    </row>
    <row r="36" s="548" customFormat="1" ht="25" customHeight="1" spans="1:28">
      <c r="A36" s="1466"/>
      <c r="B36" s="1466"/>
      <c r="C36" s="1473" t="s">
        <v>799</v>
      </c>
      <c r="D36" s="1468">
        <v>1361</v>
      </c>
      <c r="E36" s="1469">
        <v>8.6</v>
      </c>
      <c r="F36" s="1468">
        <v>1341</v>
      </c>
      <c r="G36" s="1469">
        <v>8.5</v>
      </c>
      <c r="H36" s="1468">
        <v>1448</v>
      </c>
      <c r="I36" s="1469">
        <v>9.1</v>
      </c>
      <c r="J36" s="1468">
        <v>1428</v>
      </c>
      <c r="K36" s="1469">
        <v>9</v>
      </c>
      <c r="L36" s="1468">
        <v>1407</v>
      </c>
      <c r="M36" s="1469">
        <v>8.9</v>
      </c>
      <c r="N36" s="1468">
        <v>1387</v>
      </c>
      <c r="O36" s="1469">
        <v>8.8</v>
      </c>
      <c r="P36" s="1470">
        <v>1488</v>
      </c>
      <c r="Q36" s="1471">
        <v>9.4</v>
      </c>
      <c r="R36" s="1470">
        <v>1468</v>
      </c>
      <c r="S36" s="1471">
        <v>9.3</v>
      </c>
      <c r="T36" s="1468">
        <v>1507</v>
      </c>
      <c r="U36" s="1469">
        <v>9.4</v>
      </c>
      <c r="V36" s="1468">
        <v>1487</v>
      </c>
      <c r="W36" s="1469">
        <v>9.3</v>
      </c>
      <c r="X36" s="1376" t="s">
        <v>919</v>
      </c>
      <c r="Y36" s="1376" t="s">
        <v>919</v>
      </c>
      <c r="Z36" s="1376" t="s">
        <v>920</v>
      </c>
      <c r="AA36" s="1376" t="s">
        <v>920</v>
      </c>
      <c r="AB36" s="1472" t="s">
        <v>921</v>
      </c>
    </row>
    <row r="37" ht="25" customHeight="1" spans="1:28">
      <c r="A37" s="1466"/>
      <c r="B37" s="1466"/>
      <c r="C37" s="1473" t="s">
        <v>800</v>
      </c>
      <c r="D37" s="1468">
        <v>1361</v>
      </c>
      <c r="E37" s="1469">
        <v>8.6</v>
      </c>
      <c r="F37" s="1468">
        <v>1341</v>
      </c>
      <c r="G37" s="1469">
        <v>8.5</v>
      </c>
      <c r="H37" s="1468">
        <v>1448</v>
      </c>
      <c r="I37" s="1469">
        <v>9.1</v>
      </c>
      <c r="J37" s="1468">
        <v>1428</v>
      </c>
      <c r="K37" s="1469">
        <v>9</v>
      </c>
      <c r="L37" s="1468">
        <v>1407</v>
      </c>
      <c r="M37" s="1469">
        <v>8.9</v>
      </c>
      <c r="N37" s="1468">
        <v>1387</v>
      </c>
      <c r="O37" s="1469">
        <v>8.8</v>
      </c>
      <c r="P37" s="1470">
        <v>1488</v>
      </c>
      <c r="Q37" s="1471">
        <v>9.4</v>
      </c>
      <c r="R37" s="1470">
        <v>1468</v>
      </c>
      <c r="S37" s="1471">
        <v>9.3</v>
      </c>
      <c r="T37" s="1468">
        <v>1507</v>
      </c>
      <c r="U37" s="1469">
        <v>9.4</v>
      </c>
      <c r="V37" s="1468">
        <v>1487</v>
      </c>
      <c r="W37" s="1469">
        <v>9.3</v>
      </c>
      <c r="X37" s="1376" t="s">
        <v>919</v>
      </c>
      <c r="Y37" s="1376" t="s">
        <v>919</v>
      </c>
      <c r="Z37" s="1376" t="s">
        <v>920</v>
      </c>
      <c r="AA37" s="1376" t="s">
        <v>920</v>
      </c>
      <c r="AB37" s="1472" t="s">
        <v>921</v>
      </c>
    </row>
    <row r="38" ht="25" customHeight="1" spans="1:28">
      <c r="A38" s="1466"/>
      <c r="B38" s="1466"/>
      <c r="C38" s="1473" t="s">
        <v>801</v>
      </c>
      <c r="D38" s="1468">
        <v>1140</v>
      </c>
      <c r="E38" s="1469">
        <v>7.7</v>
      </c>
      <c r="F38" s="1468">
        <v>1120</v>
      </c>
      <c r="G38" s="1469">
        <v>7.6</v>
      </c>
      <c r="H38" s="1468">
        <v>1227</v>
      </c>
      <c r="I38" s="1469">
        <v>8.1</v>
      </c>
      <c r="J38" s="1468">
        <v>1207</v>
      </c>
      <c r="K38" s="1469">
        <v>8</v>
      </c>
      <c r="L38" s="1468">
        <v>1186</v>
      </c>
      <c r="M38" s="1469">
        <v>7.9</v>
      </c>
      <c r="N38" s="1468">
        <v>1166</v>
      </c>
      <c r="O38" s="1469">
        <v>7.8</v>
      </c>
      <c r="P38" s="1470">
        <v>1267</v>
      </c>
      <c r="Q38" s="1471">
        <v>8.4</v>
      </c>
      <c r="R38" s="1470">
        <v>1247</v>
      </c>
      <c r="S38" s="1471">
        <v>8.3</v>
      </c>
      <c r="T38" s="1468">
        <v>1286</v>
      </c>
      <c r="U38" s="1469">
        <v>8.4</v>
      </c>
      <c r="V38" s="1468">
        <v>1266</v>
      </c>
      <c r="W38" s="1469">
        <v>8.3</v>
      </c>
      <c r="X38" s="1376" t="s">
        <v>917</v>
      </c>
      <c r="Y38" s="1376" t="s">
        <v>917</v>
      </c>
      <c r="Z38" s="1376" t="s">
        <v>918</v>
      </c>
      <c r="AA38" s="1376" t="s">
        <v>918</v>
      </c>
      <c r="AB38" s="1472" t="s">
        <v>619</v>
      </c>
    </row>
    <row r="39" ht="25" customHeight="1" spans="1:28">
      <c r="A39" s="1466"/>
      <c r="B39" s="1466"/>
      <c r="C39" s="1473" t="s">
        <v>802</v>
      </c>
      <c r="D39" s="1468">
        <v>1140</v>
      </c>
      <c r="E39" s="1469">
        <v>7.7</v>
      </c>
      <c r="F39" s="1468">
        <v>1120</v>
      </c>
      <c r="G39" s="1469">
        <v>7.6</v>
      </c>
      <c r="H39" s="1468">
        <v>1227</v>
      </c>
      <c r="I39" s="1469">
        <v>8.1</v>
      </c>
      <c r="J39" s="1468">
        <v>1207</v>
      </c>
      <c r="K39" s="1469">
        <v>8</v>
      </c>
      <c r="L39" s="1468">
        <v>1186</v>
      </c>
      <c r="M39" s="1469">
        <v>7.9</v>
      </c>
      <c r="N39" s="1468">
        <v>1166</v>
      </c>
      <c r="O39" s="1469">
        <v>7.8</v>
      </c>
      <c r="P39" s="1470">
        <v>1267</v>
      </c>
      <c r="Q39" s="1471">
        <v>8.4</v>
      </c>
      <c r="R39" s="1470">
        <v>1247</v>
      </c>
      <c r="S39" s="1471">
        <v>8.3</v>
      </c>
      <c r="T39" s="1468">
        <v>1286</v>
      </c>
      <c r="U39" s="1469">
        <v>8.4</v>
      </c>
      <c r="V39" s="1468">
        <v>1266</v>
      </c>
      <c r="W39" s="1469">
        <v>8.3</v>
      </c>
      <c r="X39" s="1376" t="s">
        <v>917</v>
      </c>
      <c r="Y39" s="1376" t="s">
        <v>917</v>
      </c>
      <c r="Z39" s="1376" t="s">
        <v>918</v>
      </c>
      <c r="AA39" s="1376" t="s">
        <v>918</v>
      </c>
      <c r="AB39" s="1472" t="s">
        <v>619</v>
      </c>
    </row>
    <row r="40" ht="25" customHeight="1" spans="1:28">
      <c r="A40" s="1466"/>
      <c r="B40" s="1466"/>
      <c r="C40" s="1467" t="s">
        <v>803</v>
      </c>
      <c r="D40" s="1468">
        <v>1140</v>
      </c>
      <c r="E40" s="1469">
        <v>7.7</v>
      </c>
      <c r="F40" s="1468">
        <v>1120</v>
      </c>
      <c r="G40" s="1469">
        <v>7.6</v>
      </c>
      <c r="H40" s="1468">
        <v>1227</v>
      </c>
      <c r="I40" s="1469">
        <v>8.1</v>
      </c>
      <c r="J40" s="1468">
        <v>1207</v>
      </c>
      <c r="K40" s="1469">
        <v>8</v>
      </c>
      <c r="L40" s="1468">
        <v>1186</v>
      </c>
      <c r="M40" s="1469">
        <v>7.9</v>
      </c>
      <c r="N40" s="1468">
        <v>1166</v>
      </c>
      <c r="O40" s="1469">
        <v>7.8</v>
      </c>
      <c r="P40" s="1470">
        <v>1267</v>
      </c>
      <c r="Q40" s="1471">
        <v>8.4</v>
      </c>
      <c r="R40" s="1470">
        <v>1247</v>
      </c>
      <c r="S40" s="1471">
        <v>8.3</v>
      </c>
      <c r="T40" s="1468">
        <v>1286</v>
      </c>
      <c r="U40" s="1469">
        <v>8.4</v>
      </c>
      <c r="V40" s="1468">
        <v>1266</v>
      </c>
      <c r="W40" s="1469">
        <v>8.3</v>
      </c>
      <c r="X40" s="1376" t="s">
        <v>917</v>
      </c>
      <c r="Y40" s="1376" t="s">
        <v>917</v>
      </c>
      <c r="Z40" s="1376" t="s">
        <v>918</v>
      </c>
      <c r="AA40" s="1376" t="s">
        <v>918</v>
      </c>
      <c r="AB40" s="1472" t="s">
        <v>619</v>
      </c>
    </row>
    <row r="41" ht="25" customHeight="1" spans="1:28">
      <c r="A41" s="1466"/>
      <c r="B41" s="1466"/>
      <c r="C41" s="1467" t="s">
        <v>660</v>
      </c>
      <c r="D41" s="1468">
        <v>1092</v>
      </c>
      <c r="E41" s="1469">
        <v>7.5</v>
      </c>
      <c r="F41" s="1468">
        <v>1072</v>
      </c>
      <c r="G41" s="1469">
        <v>7.4</v>
      </c>
      <c r="H41" s="1468">
        <v>1180</v>
      </c>
      <c r="I41" s="1469">
        <v>7.9</v>
      </c>
      <c r="J41" s="1468">
        <v>1160</v>
      </c>
      <c r="K41" s="1469">
        <v>7.8</v>
      </c>
      <c r="L41" s="1468">
        <v>1138</v>
      </c>
      <c r="M41" s="1469">
        <v>7.7</v>
      </c>
      <c r="N41" s="1468">
        <v>1118</v>
      </c>
      <c r="O41" s="1469">
        <v>7.6</v>
      </c>
      <c r="P41" s="1470">
        <v>1219</v>
      </c>
      <c r="Q41" s="1471">
        <v>8.2</v>
      </c>
      <c r="R41" s="1470">
        <v>1199</v>
      </c>
      <c r="S41" s="1471">
        <v>8.1</v>
      </c>
      <c r="T41" s="1468">
        <v>1238</v>
      </c>
      <c r="U41" s="1469">
        <v>8.2</v>
      </c>
      <c r="V41" s="1468">
        <v>1218</v>
      </c>
      <c r="W41" s="1469">
        <v>8.1</v>
      </c>
      <c r="X41" s="1376" t="s">
        <v>917</v>
      </c>
      <c r="Y41" s="1376" t="s">
        <v>917</v>
      </c>
      <c r="Z41" s="1376" t="s">
        <v>918</v>
      </c>
      <c r="AA41" s="1376" t="s">
        <v>918</v>
      </c>
      <c r="AB41" s="1472" t="s">
        <v>619</v>
      </c>
    </row>
    <row r="42" ht="25" customHeight="1" spans="1:28">
      <c r="A42" s="1466"/>
      <c r="B42" s="1466"/>
      <c r="C42" s="1473" t="s">
        <v>804</v>
      </c>
      <c r="D42" s="1468">
        <v>1092</v>
      </c>
      <c r="E42" s="1469">
        <v>7.5</v>
      </c>
      <c r="F42" s="1468">
        <v>1072</v>
      </c>
      <c r="G42" s="1469">
        <v>7.4</v>
      </c>
      <c r="H42" s="1468">
        <v>1180</v>
      </c>
      <c r="I42" s="1469">
        <v>7.9</v>
      </c>
      <c r="J42" s="1468">
        <v>1160</v>
      </c>
      <c r="K42" s="1469">
        <v>7.8</v>
      </c>
      <c r="L42" s="1468">
        <v>1138</v>
      </c>
      <c r="M42" s="1469">
        <v>7.7</v>
      </c>
      <c r="N42" s="1468">
        <v>1118</v>
      </c>
      <c r="O42" s="1469">
        <v>7.6</v>
      </c>
      <c r="P42" s="1470">
        <v>1219</v>
      </c>
      <c r="Q42" s="1471">
        <v>8.2</v>
      </c>
      <c r="R42" s="1470">
        <v>1199</v>
      </c>
      <c r="S42" s="1471">
        <v>8.1</v>
      </c>
      <c r="T42" s="1468">
        <v>1238</v>
      </c>
      <c r="U42" s="1469">
        <v>8.2</v>
      </c>
      <c r="V42" s="1468">
        <v>1218</v>
      </c>
      <c r="W42" s="1469">
        <v>8.1</v>
      </c>
      <c r="X42" s="1376" t="s">
        <v>917</v>
      </c>
      <c r="Y42" s="1376" t="s">
        <v>917</v>
      </c>
      <c r="Z42" s="1376" t="s">
        <v>918</v>
      </c>
      <c r="AA42" s="1376" t="s">
        <v>918</v>
      </c>
      <c r="AB42" s="1472" t="s">
        <v>619</v>
      </c>
    </row>
    <row r="43" ht="25" customHeight="1" spans="1:28">
      <c r="A43" s="1466"/>
      <c r="B43" s="1466"/>
      <c r="C43" s="1467" t="s">
        <v>675</v>
      </c>
      <c r="D43" s="1468">
        <v>1208</v>
      </c>
      <c r="E43" s="1469">
        <v>8</v>
      </c>
      <c r="F43" s="1468">
        <v>1188</v>
      </c>
      <c r="G43" s="1469">
        <v>7.9</v>
      </c>
      <c r="H43" s="1468">
        <v>1295</v>
      </c>
      <c r="I43" s="1469">
        <v>8.5</v>
      </c>
      <c r="J43" s="1468">
        <v>1275</v>
      </c>
      <c r="K43" s="1469">
        <v>8.4</v>
      </c>
      <c r="L43" s="1468">
        <v>1254</v>
      </c>
      <c r="M43" s="1469">
        <v>8.2</v>
      </c>
      <c r="N43" s="1468">
        <v>1234</v>
      </c>
      <c r="O43" s="1469">
        <v>8.1</v>
      </c>
      <c r="P43" s="1470">
        <v>1335</v>
      </c>
      <c r="Q43" s="1471">
        <v>8.7</v>
      </c>
      <c r="R43" s="1470">
        <v>1315</v>
      </c>
      <c r="S43" s="1471">
        <v>8.6</v>
      </c>
      <c r="T43" s="1468">
        <v>1354</v>
      </c>
      <c r="U43" s="1469">
        <v>8.7</v>
      </c>
      <c r="V43" s="1468">
        <v>1334</v>
      </c>
      <c r="W43" s="1469">
        <v>8.6</v>
      </c>
      <c r="X43" s="1376" t="s">
        <v>917</v>
      </c>
      <c r="Y43" s="1376" t="s">
        <v>917</v>
      </c>
      <c r="Z43" s="1376" t="s">
        <v>918</v>
      </c>
      <c r="AA43" s="1376" t="s">
        <v>918</v>
      </c>
      <c r="AB43" s="1472" t="s">
        <v>619</v>
      </c>
    </row>
    <row r="44" ht="25" customHeight="1" spans="1:28">
      <c r="A44" s="1466"/>
      <c r="B44" s="1466"/>
      <c r="C44" s="1467" t="s">
        <v>557</v>
      </c>
      <c r="D44" s="1468">
        <v>1092</v>
      </c>
      <c r="E44" s="1469">
        <v>7.5</v>
      </c>
      <c r="F44" s="1468">
        <v>1072</v>
      </c>
      <c r="G44" s="1469">
        <v>7.4</v>
      </c>
      <c r="H44" s="1468">
        <v>1180</v>
      </c>
      <c r="I44" s="1469">
        <v>7.9</v>
      </c>
      <c r="J44" s="1468">
        <v>1160</v>
      </c>
      <c r="K44" s="1469">
        <v>7.8</v>
      </c>
      <c r="L44" s="1468">
        <v>1138</v>
      </c>
      <c r="M44" s="1469">
        <v>7.7</v>
      </c>
      <c r="N44" s="1468">
        <v>1118</v>
      </c>
      <c r="O44" s="1469">
        <v>7.6</v>
      </c>
      <c r="P44" s="1470">
        <v>1219</v>
      </c>
      <c r="Q44" s="1471">
        <v>8.2</v>
      </c>
      <c r="R44" s="1470">
        <v>1199</v>
      </c>
      <c r="S44" s="1471">
        <v>8.1</v>
      </c>
      <c r="T44" s="1468">
        <v>1238</v>
      </c>
      <c r="U44" s="1469">
        <v>8.2</v>
      </c>
      <c r="V44" s="1468">
        <v>1218</v>
      </c>
      <c r="W44" s="1469">
        <v>8.1</v>
      </c>
      <c r="X44" s="1376" t="s">
        <v>917</v>
      </c>
      <c r="Y44" s="1376" t="s">
        <v>917</v>
      </c>
      <c r="Z44" s="1376" t="s">
        <v>918</v>
      </c>
      <c r="AA44" s="1376" t="s">
        <v>918</v>
      </c>
      <c r="AB44" s="1472" t="s">
        <v>619</v>
      </c>
    </row>
    <row r="45" ht="25" customHeight="1" spans="1:28">
      <c r="A45" s="1466"/>
      <c r="B45" s="1466"/>
      <c r="C45" s="1467" t="s">
        <v>562</v>
      </c>
      <c r="D45" s="1468">
        <v>1055</v>
      </c>
      <c r="E45" s="1469">
        <v>7.3</v>
      </c>
      <c r="F45" s="1468">
        <v>1035</v>
      </c>
      <c r="G45" s="1469">
        <v>7.2</v>
      </c>
      <c r="H45" s="1468">
        <v>1142</v>
      </c>
      <c r="I45" s="1469">
        <v>7.8</v>
      </c>
      <c r="J45" s="1468">
        <v>1122</v>
      </c>
      <c r="K45" s="1469">
        <v>7.7</v>
      </c>
      <c r="L45" s="1468">
        <v>1101</v>
      </c>
      <c r="M45" s="1469">
        <v>7.5</v>
      </c>
      <c r="N45" s="1468">
        <v>1081</v>
      </c>
      <c r="O45" s="1469">
        <v>7.4</v>
      </c>
      <c r="P45" s="1470">
        <v>1182</v>
      </c>
      <c r="Q45" s="1471">
        <v>8</v>
      </c>
      <c r="R45" s="1470">
        <v>1162</v>
      </c>
      <c r="S45" s="1471">
        <v>7.9</v>
      </c>
      <c r="T45" s="1468">
        <v>1201</v>
      </c>
      <c r="U45" s="1469">
        <v>8</v>
      </c>
      <c r="V45" s="1468">
        <v>1181</v>
      </c>
      <c r="W45" s="1469">
        <v>7.9</v>
      </c>
      <c r="X45" s="1376" t="s">
        <v>917</v>
      </c>
      <c r="Y45" s="1376" t="s">
        <v>917</v>
      </c>
      <c r="Z45" s="1376" t="s">
        <v>918</v>
      </c>
      <c r="AA45" s="1376" t="s">
        <v>918</v>
      </c>
      <c r="AB45" s="1472" t="s">
        <v>619</v>
      </c>
    </row>
    <row r="46" ht="25" customHeight="1" spans="1:28">
      <c r="A46" s="1466"/>
      <c r="B46" s="1466"/>
      <c r="C46" s="1467" t="s">
        <v>560</v>
      </c>
      <c r="D46" s="1468">
        <v>1055</v>
      </c>
      <c r="E46" s="1469">
        <v>7.3</v>
      </c>
      <c r="F46" s="1468">
        <v>1035</v>
      </c>
      <c r="G46" s="1469">
        <v>7.2</v>
      </c>
      <c r="H46" s="1468">
        <v>1142</v>
      </c>
      <c r="I46" s="1469">
        <v>7.8</v>
      </c>
      <c r="J46" s="1468">
        <v>1122</v>
      </c>
      <c r="K46" s="1469">
        <v>7.7</v>
      </c>
      <c r="L46" s="1468">
        <v>1101</v>
      </c>
      <c r="M46" s="1469">
        <v>7.5</v>
      </c>
      <c r="N46" s="1468">
        <v>1081</v>
      </c>
      <c r="O46" s="1469">
        <v>7.4</v>
      </c>
      <c r="P46" s="1470">
        <v>1182</v>
      </c>
      <c r="Q46" s="1471">
        <v>8</v>
      </c>
      <c r="R46" s="1470">
        <v>1162</v>
      </c>
      <c r="S46" s="1471">
        <v>7.9</v>
      </c>
      <c r="T46" s="1468">
        <v>1201</v>
      </c>
      <c r="U46" s="1469">
        <v>8</v>
      </c>
      <c r="V46" s="1468">
        <v>1181</v>
      </c>
      <c r="W46" s="1469">
        <v>7.9</v>
      </c>
      <c r="X46" s="1376" t="s">
        <v>917</v>
      </c>
      <c r="Y46" s="1376" t="s">
        <v>917</v>
      </c>
      <c r="Z46" s="1376" t="s">
        <v>918</v>
      </c>
      <c r="AA46" s="1376" t="s">
        <v>918</v>
      </c>
      <c r="AB46" s="1472" t="s">
        <v>619</v>
      </c>
    </row>
    <row r="47" ht="25" customHeight="1" spans="1:28">
      <c r="A47" s="1466"/>
      <c r="B47" s="1466"/>
      <c r="C47" s="1467" t="s">
        <v>559</v>
      </c>
      <c r="D47" s="1468">
        <v>1089</v>
      </c>
      <c r="E47" s="1469">
        <v>7.4</v>
      </c>
      <c r="F47" s="1468">
        <v>1069</v>
      </c>
      <c r="G47" s="1469">
        <v>7.3</v>
      </c>
      <c r="H47" s="1468">
        <v>1176</v>
      </c>
      <c r="I47" s="1469">
        <v>7.9</v>
      </c>
      <c r="J47" s="1468">
        <v>1156</v>
      </c>
      <c r="K47" s="1469">
        <v>7.8</v>
      </c>
      <c r="L47" s="1468">
        <v>1135</v>
      </c>
      <c r="M47" s="1469">
        <v>7.7</v>
      </c>
      <c r="N47" s="1468">
        <v>1115</v>
      </c>
      <c r="O47" s="1469">
        <v>7.6</v>
      </c>
      <c r="P47" s="1470">
        <v>1216</v>
      </c>
      <c r="Q47" s="1471">
        <v>8.1</v>
      </c>
      <c r="R47" s="1470">
        <v>1196</v>
      </c>
      <c r="S47" s="1471">
        <v>8</v>
      </c>
      <c r="T47" s="1468">
        <v>1235</v>
      </c>
      <c r="U47" s="1469">
        <v>8.2</v>
      </c>
      <c r="V47" s="1468">
        <v>1215</v>
      </c>
      <c r="W47" s="1469">
        <v>8.1</v>
      </c>
      <c r="X47" s="1376" t="s">
        <v>917</v>
      </c>
      <c r="Y47" s="1376" t="s">
        <v>917</v>
      </c>
      <c r="Z47" s="1376" t="s">
        <v>918</v>
      </c>
      <c r="AA47" s="1376" t="s">
        <v>918</v>
      </c>
      <c r="AB47" s="1472" t="s">
        <v>619</v>
      </c>
    </row>
    <row r="48" ht="25" customHeight="1" spans="1:28">
      <c r="A48" s="1466"/>
      <c r="B48" s="1466"/>
      <c r="C48" s="1467" t="s">
        <v>556</v>
      </c>
      <c r="D48" s="1468">
        <v>1092</v>
      </c>
      <c r="E48" s="1469">
        <v>7.5</v>
      </c>
      <c r="F48" s="1468">
        <v>1072</v>
      </c>
      <c r="G48" s="1469">
        <v>7.4</v>
      </c>
      <c r="H48" s="1468">
        <v>1180</v>
      </c>
      <c r="I48" s="1469">
        <v>7.9</v>
      </c>
      <c r="J48" s="1468">
        <v>1160</v>
      </c>
      <c r="K48" s="1469">
        <v>7.8</v>
      </c>
      <c r="L48" s="1468">
        <v>1138</v>
      </c>
      <c r="M48" s="1469">
        <v>7.7</v>
      </c>
      <c r="N48" s="1468">
        <v>1118</v>
      </c>
      <c r="O48" s="1469">
        <v>7.6</v>
      </c>
      <c r="P48" s="1470">
        <v>1219</v>
      </c>
      <c r="Q48" s="1471">
        <v>8.2</v>
      </c>
      <c r="R48" s="1470">
        <v>1199</v>
      </c>
      <c r="S48" s="1471">
        <v>8.1</v>
      </c>
      <c r="T48" s="1468">
        <v>1238</v>
      </c>
      <c r="U48" s="1469">
        <v>8.2</v>
      </c>
      <c r="V48" s="1468">
        <v>1218</v>
      </c>
      <c r="W48" s="1469">
        <v>8.1</v>
      </c>
      <c r="X48" s="1376" t="s">
        <v>917</v>
      </c>
      <c r="Y48" s="1376" t="s">
        <v>917</v>
      </c>
      <c r="Z48" s="1376" t="s">
        <v>918</v>
      </c>
      <c r="AA48" s="1376" t="s">
        <v>918</v>
      </c>
      <c r="AB48" s="1472" t="s">
        <v>619</v>
      </c>
    </row>
    <row r="49" ht="25" customHeight="1" spans="1:28">
      <c r="A49" s="1466"/>
      <c r="B49" s="1466"/>
      <c r="C49" s="1467" t="s">
        <v>805</v>
      </c>
      <c r="D49" s="1468">
        <v>1140</v>
      </c>
      <c r="E49" s="1469">
        <v>7.7</v>
      </c>
      <c r="F49" s="1468">
        <v>1120</v>
      </c>
      <c r="G49" s="1469">
        <v>7.6</v>
      </c>
      <c r="H49" s="1468">
        <v>1227</v>
      </c>
      <c r="I49" s="1469">
        <v>8.1</v>
      </c>
      <c r="J49" s="1468">
        <v>1207</v>
      </c>
      <c r="K49" s="1469">
        <v>8</v>
      </c>
      <c r="L49" s="1468">
        <v>1186</v>
      </c>
      <c r="M49" s="1469">
        <v>7.9</v>
      </c>
      <c r="N49" s="1468">
        <v>1166</v>
      </c>
      <c r="O49" s="1469">
        <v>7.8</v>
      </c>
      <c r="P49" s="1470">
        <v>1267</v>
      </c>
      <c r="Q49" s="1471">
        <v>8.4</v>
      </c>
      <c r="R49" s="1470">
        <v>1247</v>
      </c>
      <c r="S49" s="1471">
        <v>8.3</v>
      </c>
      <c r="T49" s="1468">
        <v>1286</v>
      </c>
      <c r="U49" s="1469">
        <v>8.4</v>
      </c>
      <c r="V49" s="1468">
        <v>1266</v>
      </c>
      <c r="W49" s="1469">
        <v>8.3</v>
      </c>
      <c r="X49" s="1376" t="s">
        <v>917</v>
      </c>
      <c r="Y49" s="1376" t="s">
        <v>917</v>
      </c>
      <c r="Z49" s="1376" t="s">
        <v>918</v>
      </c>
      <c r="AA49" s="1376" t="s">
        <v>918</v>
      </c>
      <c r="AB49" s="1472" t="s">
        <v>619</v>
      </c>
    </row>
    <row r="50" ht="25" customHeight="1" spans="1:28">
      <c r="A50" s="1466"/>
      <c r="B50" s="1466"/>
      <c r="C50" s="1467" t="s">
        <v>806</v>
      </c>
      <c r="D50" s="1468">
        <v>1157</v>
      </c>
      <c r="E50" s="1469">
        <v>7.7</v>
      </c>
      <c r="F50" s="1468">
        <v>1137</v>
      </c>
      <c r="G50" s="1469">
        <v>7.6</v>
      </c>
      <c r="H50" s="1468">
        <v>1244</v>
      </c>
      <c r="I50" s="1469">
        <v>8.2</v>
      </c>
      <c r="J50" s="1468">
        <v>1224</v>
      </c>
      <c r="K50" s="1469">
        <v>8.1</v>
      </c>
      <c r="L50" s="1468">
        <v>1203</v>
      </c>
      <c r="M50" s="1469">
        <v>8</v>
      </c>
      <c r="N50" s="1468">
        <v>1183</v>
      </c>
      <c r="O50" s="1469">
        <v>7.9</v>
      </c>
      <c r="P50" s="1470">
        <v>1284</v>
      </c>
      <c r="Q50" s="1471">
        <v>8.4</v>
      </c>
      <c r="R50" s="1470">
        <v>1264</v>
      </c>
      <c r="S50" s="1471">
        <v>8.3</v>
      </c>
      <c r="T50" s="1468">
        <v>1303</v>
      </c>
      <c r="U50" s="1469">
        <v>8.5</v>
      </c>
      <c r="V50" s="1468">
        <v>1283</v>
      </c>
      <c r="W50" s="1469">
        <v>8.4</v>
      </c>
      <c r="X50" s="1376" t="s">
        <v>917</v>
      </c>
      <c r="Y50" s="1376" t="s">
        <v>917</v>
      </c>
      <c r="Z50" s="1376" t="s">
        <v>918</v>
      </c>
      <c r="AA50" s="1376" t="s">
        <v>918</v>
      </c>
      <c r="AB50" s="1472" t="s">
        <v>619</v>
      </c>
    </row>
    <row r="51" ht="25" customHeight="1" spans="1:28">
      <c r="A51" s="1466"/>
      <c r="B51" s="1466"/>
      <c r="C51" s="1475" t="s">
        <v>807</v>
      </c>
      <c r="D51" s="1468">
        <v>1140</v>
      </c>
      <c r="E51" s="1469">
        <v>7.7</v>
      </c>
      <c r="F51" s="1468">
        <v>1120</v>
      </c>
      <c r="G51" s="1469">
        <v>7.6</v>
      </c>
      <c r="H51" s="1468">
        <v>1227</v>
      </c>
      <c r="I51" s="1469">
        <v>8.1</v>
      </c>
      <c r="J51" s="1468">
        <v>1207</v>
      </c>
      <c r="K51" s="1469">
        <v>8</v>
      </c>
      <c r="L51" s="1468">
        <v>1186</v>
      </c>
      <c r="M51" s="1469">
        <v>7.9</v>
      </c>
      <c r="N51" s="1468">
        <v>1166</v>
      </c>
      <c r="O51" s="1469">
        <v>7.8</v>
      </c>
      <c r="P51" s="1470">
        <v>1267</v>
      </c>
      <c r="Q51" s="1471">
        <v>8.4</v>
      </c>
      <c r="R51" s="1470">
        <v>1247</v>
      </c>
      <c r="S51" s="1471">
        <v>8.3</v>
      </c>
      <c r="T51" s="1468">
        <v>1286</v>
      </c>
      <c r="U51" s="1469">
        <v>8.4</v>
      </c>
      <c r="V51" s="1468">
        <v>1266</v>
      </c>
      <c r="W51" s="1469">
        <v>8.3</v>
      </c>
      <c r="X51" s="1376" t="s">
        <v>917</v>
      </c>
      <c r="Y51" s="1376" t="s">
        <v>917</v>
      </c>
      <c r="Z51" s="1376" t="s">
        <v>918</v>
      </c>
      <c r="AA51" s="1376" t="s">
        <v>918</v>
      </c>
      <c r="AB51" s="1472" t="s">
        <v>619</v>
      </c>
    </row>
    <row r="52" ht="25" customHeight="1" spans="1:28">
      <c r="A52" s="1466"/>
      <c r="B52" s="1466"/>
      <c r="C52" s="1473" t="s">
        <v>808</v>
      </c>
      <c r="D52" s="1468">
        <v>1140</v>
      </c>
      <c r="E52" s="1469">
        <v>7.7</v>
      </c>
      <c r="F52" s="1468">
        <v>1120</v>
      </c>
      <c r="G52" s="1469">
        <v>7.6</v>
      </c>
      <c r="H52" s="1468">
        <v>1227</v>
      </c>
      <c r="I52" s="1469">
        <v>8.1</v>
      </c>
      <c r="J52" s="1468">
        <v>1207</v>
      </c>
      <c r="K52" s="1469">
        <v>8</v>
      </c>
      <c r="L52" s="1468">
        <v>1186</v>
      </c>
      <c r="M52" s="1469">
        <v>7.9</v>
      </c>
      <c r="N52" s="1468">
        <v>1166</v>
      </c>
      <c r="O52" s="1469">
        <v>7.8</v>
      </c>
      <c r="P52" s="1470">
        <v>1267</v>
      </c>
      <c r="Q52" s="1471">
        <v>8.4</v>
      </c>
      <c r="R52" s="1470">
        <v>1247</v>
      </c>
      <c r="S52" s="1471">
        <v>8.3</v>
      </c>
      <c r="T52" s="1468">
        <v>1286</v>
      </c>
      <c r="U52" s="1469">
        <v>8.4</v>
      </c>
      <c r="V52" s="1468">
        <v>1266</v>
      </c>
      <c r="W52" s="1469">
        <v>8.3</v>
      </c>
      <c r="X52" s="1376" t="s">
        <v>917</v>
      </c>
      <c r="Y52" s="1376" t="s">
        <v>917</v>
      </c>
      <c r="Z52" s="1376" t="s">
        <v>918</v>
      </c>
      <c r="AA52" s="1376" t="s">
        <v>918</v>
      </c>
      <c r="AB52" s="1472" t="s">
        <v>619</v>
      </c>
    </row>
    <row r="53" ht="25" customHeight="1" spans="1:28">
      <c r="A53" s="1466"/>
      <c r="B53" s="1466"/>
      <c r="C53" s="1473" t="s">
        <v>809</v>
      </c>
      <c r="D53" s="1468">
        <v>1140</v>
      </c>
      <c r="E53" s="1469">
        <v>7.7</v>
      </c>
      <c r="F53" s="1468">
        <v>1120</v>
      </c>
      <c r="G53" s="1469">
        <v>7.6</v>
      </c>
      <c r="H53" s="1468">
        <v>1227</v>
      </c>
      <c r="I53" s="1469">
        <v>8.1</v>
      </c>
      <c r="J53" s="1468">
        <v>1207</v>
      </c>
      <c r="K53" s="1469">
        <v>8</v>
      </c>
      <c r="L53" s="1468">
        <v>1186</v>
      </c>
      <c r="M53" s="1469">
        <v>7.9</v>
      </c>
      <c r="N53" s="1468">
        <v>1166</v>
      </c>
      <c r="O53" s="1469">
        <v>7.8</v>
      </c>
      <c r="P53" s="1470">
        <v>1267</v>
      </c>
      <c r="Q53" s="1471">
        <v>8.4</v>
      </c>
      <c r="R53" s="1470">
        <v>1247</v>
      </c>
      <c r="S53" s="1471">
        <v>8.3</v>
      </c>
      <c r="T53" s="1468">
        <v>1286</v>
      </c>
      <c r="U53" s="1469">
        <v>8.4</v>
      </c>
      <c r="V53" s="1468">
        <v>1266</v>
      </c>
      <c r="W53" s="1469">
        <v>8.3</v>
      </c>
      <c r="X53" s="1376" t="s">
        <v>917</v>
      </c>
      <c r="Y53" s="1376" t="s">
        <v>917</v>
      </c>
      <c r="Z53" s="1376" t="s">
        <v>918</v>
      </c>
      <c r="AA53" s="1376" t="s">
        <v>918</v>
      </c>
      <c r="AB53" s="1472" t="s">
        <v>619</v>
      </c>
    </row>
    <row r="54" ht="25" customHeight="1" spans="1:28">
      <c r="A54" s="1466"/>
      <c r="B54" s="1466"/>
      <c r="C54" s="1467" t="s">
        <v>810</v>
      </c>
      <c r="D54" s="1468">
        <v>1157</v>
      </c>
      <c r="E54" s="1469">
        <v>7.7</v>
      </c>
      <c r="F54" s="1468">
        <v>1137</v>
      </c>
      <c r="G54" s="1469">
        <v>7.6</v>
      </c>
      <c r="H54" s="1468">
        <v>1244</v>
      </c>
      <c r="I54" s="1469">
        <v>8.2</v>
      </c>
      <c r="J54" s="1468">
        <v>1224</v>
      </c>
      <c r="K54" s="1469">
        <v>8.1</v>
      </c>
      <c r="L54" s="1468">
        <v>1203</v>
      </c>
      <c r="M54" s="1469">
        <v>8</v>
      </c>
      <c r="N54" s="1468">
        <v>1183</v>
      </c>
      <c r="O54" s="1469">
        <v>7.9</v>
      </c>
      <c r="P54" s="1470">
        <v>1284</v>
      </c>
      <c r="Q54" s="1471">
        <v>8.4</v>
      </c>
      <c r="R54" s="1470">
        <v>1264</v>
      </c>
      <c r="S54" s="1471">
        <v>8.3</v>
      </c>
      <c r="T54" s="1468">
        <v>1303</v>
      </c>
      <c r="U54" s="1469">
        <v>8.5</v>
      </c>
      <c r="V54" s="1468">
        <v>1283</v>
      </c>
      <c r="W54" s="1469">
        <v>8.4</v>
      </c>
      <c r="X54" s="1376" t="s">
        <v>917</v>
      </c>
      <c r="Y54" s="1376" t="s">
        <v>917</v>
      </c>
      <c r="Z54" s="1376" t="s">
        <v>918</v>
      </c>
      <c r="AA54" s="1376" t="s">
        <v>918</v>
      </c>
      <c r="AB54" s="1472" t="s">
        <v>619</v>
      </c>
    </row>
    <row r="55" ht="25" customHeight="1" spans="1:28">
      <c r="A55" s="1466"/>
      <c r="B55" s="1466"/>
      <c r="C55" s="1467" t="s">
        <v>811</v>
      </c>
      <c r="D55" s="1468">
        <v>1140</v>
      </c>
      <c r="E55" s="1469">
        <v>7.7</v>
      </c>
      <c r="F55" s="1468">
        <v>1120</v>
      </c>
      <c r="G55" s="1469">
        <v>7.6</v>
      </c>
      <c r="H55" s="1468">
        <v>1227</v>
      </c>
      <c r="I55" s="1469">
        <v>8.1</v>
      </c>
      <c r="J55" s="1468">
        <v>1207</v>
      </c>
      <c r="K55" s="1469">
        <v>8</v>
      </c>
      <c r="L55" s="1468">
        <v>1186</v>
      </c>
      <c r="M55" s="1469">
        <v>7.9</v>
      </c>
      <c r="N55" s="1468">
        <v>1166</v>
      </c>
      <c r="O55" s="1469">
        <v>7.8</v>
      </c>
      <c r="P55" s="1470">
        <v>1267</v>
      </c>
      <c r="Q55" s="1471">
        <v>8.4</v>
      </c>
      <c r="R55" s="1470">
        <v>1247</v>
      </c>
      <c r="S55" s="1471">
        <v>8.3</v>
      </c>
      <c r="T55" s="1468">
        <v>1286</v>
      </c>
      <c r="U55" s="1469">
        <v>8.4</v>
      </c>
      <c r="V55" s="1468">
        <v>1266</v>
      </c>
      <c r="W55" s="1469">
        <v>8.3</v>
      </c>
      <c r="X55" s="1376" t="s">
        <v>917</v>
      </c>
      <c r="Y55" s="1376" t="s">
        <v>917</v>
      </c>
      <c r="Z55" s="1376" t="s">
        <v>918</v>
      </c>
      <c r="AA55" s="1376" t="s">
        <v>918</v>
      </c>
      <c r="AB55" s="1476" t="s">
        <v>619</v>
      </c>
    </row>
    <row r="56" ht="25" customHeight="1" spans="1:28">
      <c r="A56" s="1466"/>
      <c r="B56" s="1466"/>
      <c r="C56" s="1473" t="s">
        <v>566</v>
      </c>
      <c r="D56" s="1468">
        <v>1208</v>
      </c>
      <c r="E56" s="1469">
        <v>8</v>
      </c>
      <c r="F56" s="1468">
        <v>1188</v>
      </c>
      <c r="G56" s="1469">
        <v>7.9</v>
      </c>
      <c r="H56" s="1468">
        <v>1295</v>
      </c>
      <c r="I56" s="1469">
        <v>8.5</v>
      </c>
      <c r="J56" s="1468">
        <v>1275</v>
      </c>
      <c r="K56" s="1469">
        <v>8.4</v>
      </c>
      <c r="L56" s="1468">
        <v>1254</v>
      </c>
      <c r="M56" s="1469">
        <v>8.2</v>
      </c>
      <c r="N56" s="1468">
        <v>1234</v>
      </c>
      <c r="O56" s="1469">
        <v>8.1</v>
      </c>
      <c r="P56" s="1470">
        <v>1335</v>
      </c>
      <c r="Q56" s="1471">
        <v>8.7</v>
      </c>
      <c r="R56" s="1470">
        <v>1315</v>
      </c>
      <c r="S56" s="1471">
        <v>8.6</v>
      </c>
      <c r="T56" s="1468">
        <v>1354</v>
      </c>
      <c r="U56" s="1469">
        <v>8.7</v>
      </c>
      <c r="V56" s="1468">
        <v>1334</v>
      </c>
      <c r="W56" s="1469">
        <v>8.6</v>
      </c>
      <c r="X56" s="1376" t="s">
        <v>917</v>
      </c>
      <c r="Y56" s="1376" t="s">
        <v>917</v>
      </c>
      <c r="Z56" s="1376" t="s">
        <v>918</v>
      </c>
      <c r="AA56" s="1376" t="s">
        <v>918</v>
      </c>
      <c r="AB56" s="1472" t="s">
        <v>619</v>
      </c>
    </row>
    <row r="57" ht="25" customHeight="1" spans="1:28">
      <c r="A57" s="1466"/>
      <c r="B57" s="1466"/>
      <c r="C57" s="1473" t="s">
        <v>812</v>
      </c>
      <c r="D57" s="1468">
        <v>1248</v>
      </c>
      <c r="E57" s="1469">
        <v>8.1</v>
      </c>
      <c r="F57" s="1468">
        <v>1228</v>
      </c>
      <c r="G57" s="1469">
        <v>8</v>
      </c>
      <c r="H57" s="1468">
        <v>1336</v>
      </c>
      <c r="I57" s="1469">
        <v>8.6</v>
      </c>
      <c r="J57" s="1468">
        <v>1316</v>
      </c>
      <c r="K57" s="1469">
        <v>8.5</v>
      </c>
      <c r="L57" s="1468">
        <v>1295</v>
      </c>
      <c r="M57" s="1469">
        <v>8.4</v>
      </c>
      <c r="N57" s="1468">
        <v>1275</v>
      </c>
      <c r="O57" s="1469">
        <v>8.3</v>
      </c>
      <c r="P57" s="1470">
        <v>1376</v>
      </c>
      <c r="Q57" s="1471">
        <v>8.9</v>
      </c>
      <c r="R57" s="1470">
        <v>1356</v>
      </c>
      <c r="S57" s="1471">
        <v>8.8</v>
      </c>
      <c r="T57" s="1468">
        <v>1395</v>
      </c>
      <c r="U57" s="1469">
        <v>8.9</v>
      </c>
      <c r="V57" s="1468">
        <v>1375</v>
      </c>
      <c r="W57" s="1469">
        <v>8.8</v>
      </c>
      <c r="X57" s="1376" t="s">
        <v>917</v>
      </c>
      <c r="Y57" s="1376" t="s">
        <v>917</v>
      </c>
      <c r="Z57" s="1376" t="s">
        <v>918</v>
      </c>
      <c r="AA57" s="1376" t="s">
        <v>918</v>
      </c>
      <c r="AB57" s="1472" t="s">
        <v>619</v>
      </c>
    </row>
    <row r="58" ht="25" customHeight="1" spans="1:28">
      <c r="A58" s="1466"/>
      <c r="B58" s="1466"/>
      <c r="C58" s="1473" t="s">
        <v>677</v>
      </c>
      <c r="D58" s="1468">
        <v>1140</v>
      </c>
      <c r="E58" s="1469">
        <v>7.7</v>
      </c>
      <c r="F58" s="1468">
        <v>1120</v>
      </c>
      <c r="G58" s="1469">
        <v>7.6</v>
      </c>
      <c r="H58" s="1468">
        <v>1227</v>
      </c>
      <c r="I58" s="1469">
        <v>8.1</v>
      </c>
      <c r="J58" s="1468">
        <v>1207</v>
      </c>
      <c r="K58" s="1469">
        <v>8</v>
      </c>
      <c r="L58" s="1468">
        <v>1186</v>
      </c>
      <c r="M58" s="1469">
        <v>7.9</v>
      </c>
      <c r="N58" s="1468">
        <v>1166</v>
      </c>
      <c r="O58" s="1469">
        <v>7.8</v>
      </c>
      <c r="P58" s="1470">
        <v>1267</v>
      </c>
      <c r="Q58" s="1471">
        <v>8.4</v>
      </c>
      <c r="R58" s="1470">
        <v>1247</v>
      </c>
      <c r="S58" s="1471">
        <v>8.3</v>
      </c>
      <c r="T58" s="1468">
        <v>1286</v>
      </c>
      <c r="U58" s="1469">
        <v>8.4</v>
      </c>
      <c r="V58" s="1468">
        <v>1266</v>
      </c>
      <c r="W58" s="1469">
        <v>8.3</v>
      </c>
      <c r="X58" s="1376" t="s">
        <v>917</v>
      </c>
      <c r="Y58" s="1376" t="s">
        <v>917</v>
      </c>
      <c r="Z58" s="1376" t="s">
        <v>918</v>
      </c>
      <c r="AA58" s="1376" t="s">
        <v>918</v>
      </c>
      <c r="AB58" s="1472" t="s">
        <v>619</v>
      </c>
    </row>
    <row r="59" ht="25" customHeight="1" spans="1:28">
      <c r="A59" s="1466"/>
      <c r="B59" s="1466"/>
      <c r="C59" s="1473" t="s">
        <v>676</v>
      </c>
      <c r="D59" s="1468">
        <v>1174</v>
      </c>
      <c r="E59" s="1469">
        <v>7.8</v>
      </c>
      <c r="F59" s="1468">
        <v>1154</v>
      </c>
      <c r="G59" s="1469">
        <v>7.7</v>
      </c>
      <c r="H59" s="1468">
        <v>1261</v>
      </c>
      <c r="I59" s="1469">
        <v>8.3</v>
      </c>
      <c r="J59" s="1468">
        <v>1241</v>
      </c>
      <c r="K59" s="1469">
        <v>8.2</v>
      </c>
      <c r="L59" s="1468">
        <v>1220</v>
      </c>
      <c r="M59" s="1469">
        <v>8.1</v>
      </c>
      <c r="N59" s="1468">
        <v>1200</v>
      </c>
      <c r="O59" s="1469">
        <v>8</v>
      </c>
      <c r="P59" s="1470">
        <v>1301</v>
      </c>
      <c r="Q59" s="1471">
        <v>8.5</v>
      </c>
      <c r="R59" s="1470">
        <v>1281</v>
      </c>
      <c r="S59" s="1471">
        <v>8.4</v>
      </c>
      <c r="T59" s="1468">
        <v>1320</v>
      </c>
      <c r="U59" s="1469">
        <v>8.6</v>
      </c>
      <c r="V59" s="1468">
        <v>1300</v>
      </c>
      <c r="W59" s="1469">
        <v>8.5</v>
      </c>
      <c r="X59" s="1376" t="s">
        <v>917</v>
      </c>
      <c r="Y59" s="1376" t="s">
        <v>917</v>
      </c>
      <c r="Z59" s="1376" t="s">
        <v>918</v>
      </c>
      <c r="AA59" s="1376" t="s">
        <v>918</v>
      </c>
      <c r="AB59" s="1472" t="s">
        <v>619</v>
      </c>
    </row>
    <row r="60" ht="25" customHeight="1" spans="1:28">
      <c r="A60" s="1466"/>
      <c r="B60" s="1466"/>
      <c r="C60" s="1467" t="s">
        <v>813</v>
      </c>
      <c r="D60" s="1468">
        <v>1140</v>
      </c>
      <c r="E60" s="1469">
        <v>7.7</v>
      </c>
      <c r="F60" s="1468">
        <v>1120</v>
      </c>
      <c r="G60" s="1469">
        <v>7.6</v>
      </c>
      <c r="H60" s="1468">
        <v>1227</v>
      </c>
      <c r="I60" s="1469">
        <v>8.1</v>
      </c>
      <c r="J60" s="1468">
        <v>1207</v>
      </c>
      <c r="K60" s="1469">
        <v>8</v>
      </c>
      <c r="L60" s="1468">
        <v>1186</v>
      </c>
      <c r="M60" s="1469">
        <v>7.9</v>
      </c>
      <c r="N60" s="1468">
        <v>1166</v>
      </c>
      <c r="O60" s="1469">
        <v>7.8</v>
      </c>
      <c r="P60" s="1470">
        <v>1267</v>
      </c>
      <c r="Q60" s="1471">
        <v>8.4</v>
      </c>
      <c r="R60" s="1470">
        <v>1247</v>
      </c>
      <c r="S60" s="1471">
        <v>8.3</v>
      </c>
      <c r="T60" s="1468">
        <v>1286</v>
      </c>
      <c r="U60" s="1469">
        <v>8.4</v>
      </c>
      <c r="V60" s="1468">
        <v>1266</v>
      </c>
      <c r="W60" s="1469">
        <v>8.3</v>
      </c>
      <c r="X60" s="1376" t="s">
        <v>917</v>
      </c>
      <c r="Y60" s="1376" t="s">
        <v>917</v>
      </c>
      <c r="Z60" s="1376" t="s">
        <v>918</v>
      </c>
      <c r="AA60" s="1376" t="s">
        <v>918</v>
      </c>
      <c r="AB60" s="1472" t="s">
        <v>619</v>
      </c>
    </row>
    <row r="61" ht="25" customHeight="1" spans="1:28">
      <c r="A61" s="1466"/>
      <c r="B61" s="1466"/>
      <c r="C61" s="1467" t="s">
        <v>814</v>
      </c>
      <c r="D61" s="1468">
        <v>1174</v>
      </c>
      <c r="E61" s="1469">
        <v>7.8</v>
      </c>
      <c r="F61" s="1468">
        <v>1154</v>
      </c>
      <c r="G61" s="1469">
        <v>7.7</v>
      </c>
      <c r="H61" s="1468">
        <v>1261</v>
      </c>
      <c r="I61" s="1469">
        <v>8.3</v>
      </c>
      <c r="J61" s="1468">
        <v>1241</v>
      </c>
      <c r="K61" s="1469">
        <v>8.2</v>
      </c>
      <c r="L61" s="1468">
        <v>1220</v>
      </c>
      <c r="M61" s="1469">
        <v>8.1</v>
      </c>
      <c r="N61" s="1468">
        <v>1200</v>
      </c>
      <c r="O61" s="1469">
        <v>8</v>
      </c>
      <c r="P61" s="1470">
        <v>1301</v>
      </c>
      <c r="Q61" s="1471">
        <v>8.5</v>
      </c>
      <c r="R61" s="1470">
        <v>1281</v>
      </c>
      <c r="S61" s="1471">
        <v>8.4</v>
      </c>
      <c r="T61" s="1468">
        <v>1320</v>
      </c>
      <c r="U61" s="1469">
        <v>8.6</v>
      </c>
      <c r="V61" s="1468">
        <v>1300</v>
      </c>
      <c r="W61" s="1469">
        <v>8.5</v>
      </c>
      <c r="X61" s="1376" t="s">
        <v>917</v>
      </c>
      <c r="Y61" s="1376" t="s">
        <v>917</v>
      </c>
      <c r="Z61" s="1376" t="s">
        <v>918</v>
      </c>
      <c r="AA61" s="1376" t="s">
        <v>918</v>
      </c>
      <c r="AB61" s="1472" t="s">
        <v>619</v>
      </c>
    </row>
    <row r="62" ht="25" customHeight="1" spans="1:28">
      <c r="A62" s="1466"/>
      <c r="B62" s="1466"/>
      <c r="C62" s="1467" t="s">
        <v>815</v>
      </c>
      <c r="D62" s="1468">
        <v>1194</v>
      </c>
      <c r="E62" s="1469">
        <v>7.9</v>
      </c>
      <c r="F62" s="1468">
        <v>1174</v>
      </c>
      <c r="G62" s="1469">
        <v>7.8</v>
      </c>
      <c r="H62" s="1468">
        <v>1282</v>
      </c>
      <c r="I62" s="1469">
        <v>8.4</v>
      </c>
      <c r="J62" s="1468">
        <v>1262</v>
      </c>
      <c r="K62" s="1469">
        <v>8.3</v>
      </c>
      <c r="L62" s="1468">
        <v>1240</v>
      </c>
      <c r="M62" s="1469">
        <v>8.2</v>
      </c>
      <c r="N62" s="1468">
        <v>1220</v>
      </c>
      <c r="O62" s="1469">
        <v>8.1</v>
      </c>
      <c r="P62" s="1470">
        <v>1321</v>
      </c>
      <c r="Q62" s="1471">
        <v>8.6</v>
      </c>
      <c r="R62" s="1470">
        <v>1301</v>
      </c>
      <c r="S62" s="1471">
        <v>8.5</v>
      </c>
      <c r="T62" s="1468">
        <v>1340</v>
      </c>
      <c r="U62" s="1469">
        <v>8.7</v>
      </c>
      <c r="V62" s="1468">
        <v>1320</v>
      </c>
      <c r="W62" s="1469">
        <v>8.6</v>
      </c>
      <c r="X62" s="1376" t="s">
        <v>917</v>
      </c>
      <c r="Y62" s="1376" t="s">
        <v>917</v>
      </c>
      <c r="Z62" s="1376" t="s">
        <v>918</v>
      </c>
      <c r="AA62" s="1376" t="s">
        <v>918</v>
      </c>
      <c r="AB62" s="1472" t="s">
        <v>619</v>
      </c>
    </row>
    <row r="63" ht="25" customHeight="1" spans="1:28">
      <c r="A63" s="1466"/>
      <c r="B63" s="1466"/>
      <c r="C63" s="1467" t="s">
        <v>816</v>
      </c>
      <c r="D63" s="1468">
        <v>1208</v>
      </c>
      <c r="E63" s="1469">
        <v>8</v>
      </c>
      <c r="F63" s="1468">
        <v>1188</v>
      </c>
      <c r="G63" s="1469">
        <v>7.9</v>
      </c>
      <c r="H63" s="1468">
        <v>1295</v>
      </c>
      <c r="I63" s="1469">
        <v>8.5</v>
      </c>
      <c r="J63" s="1468">
        <v>1275</v>
      </c>
      <c r="K63" s="1469">
        <v>8.4</v>
      </c>
      <c r="L63" s="1468">
        <v>1254</v>
      </c>
      <c r="M63" s="1469">
        <v>8.2</v>
      </c>
      <c r="N63" s="1468">
        <v>1234</v>
      </c>
      <c r="O63" s="1469">
        <v>8.1</v>
      </c>
      <c r="P63" s="1470">
        <v>1335</v>
      </c>
      <c r="Q63" s="1471">
        <v>8.7</v>
      </c>
      <c r="R63" s="1470">
        <v>1315</v>
      </c>
      <c r="S63" s="1471">
        <v>8.6</v>
      </c>
      <c r="T63" s="1468">
        <v>1354</v>
      </c>
      <c r="U63" s="1469">
        <v>8.7</v>
      </c>
      <c r="V63" s="1468">
        <v>1334</v>
      </c>
      <c r="W63" s="1469">
        <v>8.6</v>
      </c>
      <c r="X63" s="1376" t="s">
        <v>919</v>
      </c>
      <c r="Y63" s="1376" t="s">
        <v>919</v>
      </c>
      <c r="Z63" s="1376" t="s">
        <v>920</v>
      </c>
      <c r="AA63" s="1376" t="s">
        <v>920</v>
      </c>
      <c r="AB63" s="1472" t="s">
        <v>921</v>
      </c>
    </row>
    <row r="64" ht="25" customHeight="1" spans="1:28">
      <c r="A64" s="1466"/>
      <c r="B64" s="1466"/>
      <c r="C64" s="1474" t="s">
        <v>662</v>
      </c>
      <c r="D64" s="1468">
        <v>1140</v>
      </c>
      <c r="E64" s="1469">
        <v>7.7</v>
      </c>
      <c r="F64" s="1468">
        <v>1120</v>
      </c>
      <c r="G64" s="1469">
        <v>7.6</v>
      </c>
      <c r="H64" s="1468">
        <v>1227</v>
      </c>
      <c r="I64" s="1469">
        <v>8.1</v>
      </c>
      <c r="J64" s="1468">
        <v>1207</v>
      </c>
      <c r="K64" s="1469">
        <v>8</v>
      </c>
      <c r="L64" s="1468">
        <v>1186</v>
      </c>
      <c r="M64" s="1469">
        <v>7.9</v>
      </c>
      <c r="N64" s="1468">
        <v>1166</v>
      </c>
      <c r="O64" s="1469">
        <v>7.8</v>
      </c>
      <c r="P64" s="1470">
        <v>1267</v>
      </c>
      <c r="Q64" s="1471">
        <v>8.4</v>
      </c>
      <c r="R64" s="1470">
        <v>1247</v>
      </c>
      <c r="S64" s="1471">
        <v>8.3</v>
      </c>
      <c r="T64" s="1468">
        <v>1286</v>
      </c>
      <c r="U64" s="1469">
        <v>8.4</v>
      </c>
      <c r="V64" s="1468">
        <v>1266</v>
      </c>
      <c r="W64" s="1469">
        <v>8.3</v>
      </c>
      <c r="X64" s="1376" t="s">
        <v>919</v>
      </c>
      <c r="Y64" s="1376" t="s">
        <v>919</v>
      </c>
      <c r="Z64" s="1376" t="s">
        <v>920</v>
      </c>
      <c r="AA64" s="1376" t="s">
        <v>920</v>
      </c>
      <c r="AB64" s="1472" t="s">
        <v>921</v>
      </c>
    </row>
    <row r="65" ht="25" customHeight="1" spans="1:28">
      <c r="A65" s="1466"/>
      <c r="B65" s="1466"/>
      <c r="C65" s="1467" t="s">
        <v>678</v>
      </c>
      <c r="D65" s="1468">
        <v>1208</v>
      </c>
      <c r="E65" s="1469">
        <v>8</v>
      </c>
      <c r="F65" s="1468">
        <v>1188</v>
      </c>
      <c r="G65" s="1469">
        <v>7.9</v>
      </c>
      <c r="H65" s="1468">
        <v>1295</v>
      </c>
      <c r="I65" s="1469">
        <v>8.5</v>
      </c>
      <c r="J65" s="1468">
        <v>1275</v>
      </c>
      <c r="K65" s="1469">
        <v>8.4</v>
      </c>
      <c r="L65" s="1468">
        <v>1254</v>
      </c>
      <c r="M65" s="1469">
        <v>8.2</v>
      </c>
      <c r="N65" s="1468">
        <v>1234</v>
      </c>
      <c r="O65" s="1469">
        <v>8.1</v>
      </c>
      <c r="P65" s="1470">
        <v>1335</v>
      </c>
      <c r="Q65" s="1471">
        <v>8.7</v>
      </c>
      <c r="R65" s="1470">
        <v>1315</v>
      </c>
      <c r="S65" s="1471">
        <v>8.6</v>
      </c>
      <c r="T65" s="1468">
        <v>1354</v>
      </c>
      <c r="U65" s="1469">
        <v>8.7</v>
      </c>
      <c r="V65" s="1468">
        <v>1334</v>
      </c>
      <c r="W65" s="1469">
        <v>8.6</v>
      </c>
      <c r="X65" s="1376" t="s">
        <v>919</v>
      </c>
      <c r="Y65" s="1376" t="s">
        <v>919</v>
      </c>
      <c r="Z65" s="1376" t="s">
        <v>920</v>
      </c>
      <c r="AA65" s="1376" t="s">
        <v>920</v>
      </c>
      <c r="AB65" s="1472" t="s">
        <v>921</v>
      </c>
    </row>
    <row r="66" ht="25" customHeight="1" spans="1:28">
      <c r="A66" s="1466"/>
      <c r="B66" s="1466"/>
      <c r="C66" s="1467" t="s">
        <v>817</v>
      </c>
      <c r="D66" s="1468">
        <v>1242</v>
      </c>
      <c r="E66" s="1469">
        <v>8.1</v>
      </c>
      <c r="F66" s="1468">
        <v>1222</v>
      </c>
      <c r="G66" s="1469">
        <v>8</v>
      </c>
      <c r="H66" s="1468">
        <v>1329</v>
      </c>
      <c r="I66" s="1469">
        <v>8.6</v>
      </c>
      <c r="J66" s="1468">
        <v>1309</v>
      </c>
      <c r="K66" s="1469">
        <v>8.5</v>
      </c>
      <c r="L66" s="1468">
        <v>1288</v>
      </c>
      <c r="M66" s="1469">
        <v>8.4</v>
      </c>
      <c r="N66" s="1468">
        <v>1268</v>
      </c>
      <c r="O66" s="1469">
        <v>8.3</v>
      </c>
      <c r="P66" s="1470">
        <v>1369</v>
      </c>
      <c r="Q66" s="1471">
        <v>8.8</v>
      </c>
      <c r="R66" s="1470">
        <v>1349</v>
      </c>
      <c r="S66" s="1471">
        <v>8.7</v>
      </c>
      <c r="T66" s="1468">
        <v>1388</v>
      </c>
      <c r="U66" s="1469">
        <v>8.9</v>
      </c>
      <c r="V66" s="1468">
        <v>1368</v>
      </c>
      <c r="W66" s="1469">
        <v>8.8</v>
      </c>
      <c r="X66" s="1376" t="s">
        <v>919</v>
      </c>
      <c r="Y66" s="1376" t="s">
        <v>919</v>
      </c>
      <c r="Z66" s="1376" t="s">
        <v>920</v>
      </c>
      <c r="AA66" s="1376" t="s">
        <v>920</v>
      </c>
      <c r="AB66" s="1472" t="s">
        <v>921</v>
      </c>
    </row>
    <row r="67" ht="25" customHeight="1" spans="1:28">
      <c r="A67" s="1466"/>
      <c r="B67" s="1466"/>
      <c r="C67" s="1467" t="s">
        <v>818</v>
      </c>
      <c r="D67" s="1468">
        <v>1228</v>
      </c>
      <c r="E67" s="1469">
        <v>8.1</v>
      </c>
      <c r="F67" s="1468">
        <v>1208</v>
      </c>
      <c r="G67" s="1469">
        <v>8</v>
      </c>
      <c r="H67" s="1468">
        <v>1316</v>
      </c>
      <c r="I67" s="1469">
        <v>8.5</v>
      </c>
      <c r="J67" s="1468">
        <v>1296</v>
      </c>
      <c r="K67" s="1469">
        <v>8.4</v>
      </c>
      <c r="L67" s="1468">
        <v>1274</v>
      </c>
      <c r="M67" s="1469">
        <v>8.3</v>
      </c>
      <c r="N67" s="1468">
        <v>1254</v>
      </c>
      <c r="O67" s="1469">
        <v>8.2</v>
      </c>
      <c r="P67" s="1470">
        <v>1355</v>
      </c>
      <c r="Q67" s="1471">
        <v>8.8</v>
      </c>
      <c r="R67" s="1470">
        <v>1335</v>
      </c>
      <c r="S67" s="1471">
        <v>8.7</v>
      </c>
      <c r="T67" s="1468">
        <v>1374</v>
      </c>
      <c r="U67" s="1469">
        <v>8.8</v>
      </c>
      <c r="V67" s="1468">
        <v>1354</v>
      </c>
      <c r="W67" s="1469">
        <v>8.7</v>
      </c>
      <c r="X67" s="1376" t="s">
        <v>919</v>
      </c>
      <c r="Y67" s="1376" t="s">
        <v>919</v>
      </c>
      <c r="Z67" s="1376" t="s">
        <v>920</v>
      </c>
      <c r="AA67" s="1376" t="s">
        <v>920</v>
      </c>
      <c r="AB67" s="1472" t="s">
        <v>921</v>
      </c>
    </row>
    <row r="68" ht="25" customHeight="1" spans="1:28">
      <c r="A68" s="1466"/>
      <c r="B68" s="1466"/>
      <c r="C68" s="1467" t="s">
        <v>819</v>
      </c>
      <c r="D68" s="1468">
        <v>1330</v>
      </c>
      <c r="E68" s="1469">
        <v>8.5</v>
      </c>
      <c r="F68" s="1468">
        <v>1310</v>
      </c>
      <c r="G68" s="1469">
        <v>8.4</v>
      </c>
      <c r="H68" s="1468">
        <v>1418</v>
      </c>
      <c r="I68" s="1469">
        <v>9</v>
      </c>
      <c r="J68" s="1468">
        <v>1398</v>
      </c>
      <c r="K68" s="1469">
        <v>8.9</v>
      </c>
      <c r="L68" s="1468">
        <v>1376</v>
      </c>
      <c r="M68" s="1469">
        <v>8.8</v>
      </c>
      <c r="N68" s="1468">
        <v>1356</v>
      </c>
      <c r="O68" s="1469">
        <v>8.7</v>
      </c>
      <c r="P68" s="1470">
        <v>1457</v>
      </c>
      <c r="Q68" s="1471">
        <v>9.2</v>
      </c>
      <c r="R68" s="1470">
        <v>1437</v>
      </c>
      <c r="S68" s="1471">
        <v>9.1</v>
      </c>
      <c r="T68" s="1468">
        <v>1476</v>
      </c>
      <c r="U68" s="1469">
        <v>9.3</v>
      </c>
      <c r="V68" s="1468">
        <v>1456</v>
      </c>
      <c r="W68" s="1469">
        <v>9.2</v>
      </c>
      <c r="X68" s="1376" t="s">
        <v>919</v>
      </c>
      <c r="Y68" s="1376" t="s">
        <v>919</v>
      </c>
      <c r="Z68" s="1376" t="s">
        <v>920</v>
      </c>
      <c r="AA68" s="1376" t="s">
        <v>920</v>
      </c>
      <c r="AB68" s="1472" t="s">
        <v>921</v>
      </c>
    </row>
    <row r="69" ht="25" customHeight="1" spans="1:28">
      <c r="A69" s="1466"/>
      <c r="B69" s="1466"/>
      <c r="C69" s="1467" t="s">
        <v>679</v>
      </c>
      <c r="D69" s="1468">
        <v>1276</v>
      </c>
      <c r="E69" s="1469">
        <v>8.3</v>
      </c>
      <c r="F69" s="1468">
        <v>1256</v>
      </c>
      <c r="G69" s="1469">
        <v>8.2</v>
      </c>
      <c r="H69" s="1468">
        <v>1363</v>
      </c>
      <c r="I69" s="1469">
        <v>8.8</v>
      </c>
      <c r="J69" s="1468">
        <v>1343</v>
      </c>
      <c r="K69" s="1469">
        <v>8.7</v>
      </c>
      <c r="L69" s="1468">
        <v>1322</v>
      </c>
      <c r="M69" s="1469">
        <v>8.5</v>
      </c>
      <c r="N69" s="1468">
        <v>1302</v>
      </c>
      <c r="O69" s="1469">
        <v>8.4</v>
      </c>
      <c r="P69" s="1470">
        <v>1403</v>
      </c>
      <c r="Q69" s="1471">
        <v>9</v>
      </c>
      <c r="R69" s="1470">
        <v>1383</v>
      </c>
      <c r="S69" s="1471">
        <v>8.9</v>
      </c>
      <c r="T69" s="1468">
        <v>1422</v>
      </c>
      <c r="U69" s="1469">
        <v>9</v>
      </c>
      <c r="V69" s="1468">
        <v>1402</v>
      </c>
      <c r="W69" s="1469">
        <v>8.9</v>
      </c>
      <c r="X69" s="1376" t="s">
        <v>919</v>
      </c>
      <c r="Y69" s="1376" t="s">
        <v>919</v>
      </c>
      <c r="Z69" s="1376" t="s">
        <v>920</v>
      </c>
      <c r="AA69" s="1376" t="s">
        <v>920</v>
      </c>
      <c r="AB69" s="1472" t="s">
        <v>921</v>
      </c>
    </row>
    <row r="70" ht="25" customHeight="1" spans="1:28">
      <c r="A70" s="1466"/>
      <c r="B70" s="1466"/>
      <c r="C70" s="1467" t="s">
        <v>820</v>
      </c>
      <c r="D70" s="1468">
        <v>1242</v>
      </c>
      <c r="E70" s="1469">
        <v>8.1</v>
      </c>
      <c r="F70" s="1468">
        <v>1222</v>
      </c>
      <c r="G70" s="1469">
        <v>8</v>
      </c>
      <c r="H70" s="1468">
        <v>1329</v>
      </c>
      <c r="I70" s="1469">
        <v>8.6</v>
      </c>
      <c r="J70" s="1468">
        <v>1309</v>
      </c>
      <c r="K70" s="1469">
        <v>8.5</v>
      </c>
      <c r="L70" s="1468">
        <v>1288</v>
      </c>
      <c r="M70" s="1469">
        <v>8.4</v>
      </c>
      <c r="N70" s="1468">
        <v>1268</v>
      </c>
      <c r="O70" s="1469">
        <v>8.3</v>
      </c>
      <c r="P70" s="1470">
        <v>1369</v>
      </c>
      <c r="Q70" s="1471">
        <v>8.8</v>
      </c>
      <c r="R70" s="1470">
        <v>1349</v>
      </c>
      <c r="S70" s="1471">
        <v>8.7</v>
      </c>
      <c r="T70" s="1468">
        <v>1388</v>
      </c>
      <c r="U70" s="1469">
        <v>8.9</v>
      </c>
      <c r="V70" s="1468">
        <v>1368</v>
      </c>
      <c r="W70" s="1469">
        <v>8.8</v>
      </c>
      <c r="X70" s="1376" t="s">
        <v>919</v>
      </c>
      <c r="Y70" s="1376" t="s">
        <v>919</v>
      </c>
      <c r="Z70" s="1376" t="s">
        <v>920</v>
      </c>
      <c r="AA70" s="1376" t="s">
        <v>920</v>
      </c>
      <c r="AB70" s="1472" t="s">
        <v>921</v>
      </c>
    </row>
    <row r="71" ht="25" customHeight="1" spans="1:28">
      <c r="A71" s="1466"/>
      <c r="B71" s="1466"/>
      <c r="C71" s="1467" t="s">
        <v>821</v>
      </c>
      <c r="D71" s="1468">
        <v>1276</v>
      </c>
      <c r="E71" s="1469">
        <v>8.3</v>
      </c>
      <c r="F71" s="1468">
        <v>1256</v>
      </c>
      <c r="G71" s="1469">
        <v>8.2</v>
      </c>
      <c r="H71" s="1468">
        <v>1363</v>
      </c>
      <c r="I71" s="1469">
        <v>8.8</v>
      </c>
      <c r="J71" s="1468">
        <v>1343</v>
      </c>
      <c r="K71" s="1469">
        <v>8.7</v>
      </c>
      <c r="L71" s="1468">
        <v>1322</v>
      </c>
      <c r="M71" s="1469">
        <v>8.5</v>
      </c>
      <c r="N71" s="1468">
        <v>1302</v>
      </c>
      <c r="O71" s="1469">
        <v>8.4</v>
      </c>
      <c r="P71" s="1470">
        <v>1403</v>
      </c>
      <c r="Q71" s="1471">
        <v>9</v>
      </c>
      <c r="R71" s="1470">
        <v>1383</v>
      </c>
      <c r="S71" s="1471">
        <v>8.9</v>
      </c>
      <c r="T71" s="1468">
        <v>1422</v>
      </c>
      <c r="U71" s="1469">
        <v>9</v>
      </c>
      <c r="V71" s="1468">
        <v>1402</v>
      </c>
      <c r="W71" s="1469">
        <v>8.9</v>
      </c>
      <c r="X71" s="1376" t="s">
        <v>919</v>
      </c>
      <c r="Y71" s="1376" t="s">
        <v>919</v>
      </c>
      <c r="Z71" s="1376" t="s">
        <v>920</v>
      </c>
      <c r="AA71" s="1376" t="s">
        <v>920</v>
      </c>
      <c r="AB71" s="1472" t="s">
        <v>921</v>
      </c>
    </row>
    <row r="72" ht="25" customHeight="1" spans="1:28">
      <c r="A72" s="1466"/>
      <c r="B72" s="1466"/>
      <c r="C72" s="1467" t="s">
        <v>822</v>
      </c>
      <c r="D72" s="1468">
        <v>1276</v>
      </c>
      <c r="E72" s="1469">
        <v>8.3</v>
      </c>
      <c r="F72" s="1468">
        <v>1256</v>
      </c>
      <c r="G72" s="1469">
        <v>8.2</v>
      </c>
      <c r="H72" s="1468">
        <v>1363</v>
      </c>
      <c r="I72" s="1469">
        <v>8.8</v>
      </c>
      <c r="J72" s="1468">
        <v>1343</v>
      </c>
      <c r="K72" s="1469">
        <v>8.7</v>
      </c>
      <c r="L72" s="1468">
        <v>1322</v>
      </c>
      <c r="M72" s="1469">
        <v>8.5</v>
      </c>
      <c r="N72" s="1468">
        <v>1302</v>
      </c>
      <c r="O72" s="1469">
        <v>8.4</v>
      </c>
      <c r="P72" s="1470">
        <v>1403</v>
      </c>
      <c r="Q72" s="1471">
        <v>9</v>
      </c>
      <c r="R72" s="1470">
        <v>1383</v>
      </c>
      <c r="S72" s="1471">
        <v>8.9</v>
      </c>
      <c r="T72" s="1468">
        <v>1422</v>
      </c>
      <c r="U72" s="1469">
        <v>9</v>
      </c>
      <c r="V72" s="1468">
        <v>1402</v>
      </c>
      <c r="W72" s="1469">
        <v>8.9</v>
      </c>
      <c r="X72" s="1376" t="s">
        <v>919</v>
      </c>
      <c r="Y72" s="1376" t="s">
        <v>919</v>
      </c>
      <c r="Z72" s="1376" t="s">
        <v>920</v>
      </c>
      <c r="AA72" s="1376" t="s">
        <v>920</v>
      </c>
      <c r="AB72" s="1472" t="s">
        <v>921</v>
      </c>
    </row>
    <row r="73" ht="25" customHeight="1" spans="1:28">
      <c r="A73" s="1466"/>
      <c r="B73" s="1466"/>
      <c r="C73" s="1474" t="s">
        <v>823</v>
      </c>
      <c r="D73" s="1468">
        <v>1310</v>
      </c>
      <c r="E73" s="1469">
        <v>8.4</v>
      </c>
      <c r="F73" s="1468">
        <v>1290</v>
      </c>
      <c r="G73" s="1469">
        <v>8.3</v>
      </c>
      <c r="H73" s="1468">
        <v>1397</v>
      </c>
      <c r="I73" s="1469">
        <v>8.9</v>
      </c>
      <c r="J73" s="1468">
        <v>1377</v>
      </c>
      <c r="K73" s="1469">
        <v>8.8</v>
      </c>
      <c r="L73" s="1468">
        <v>1356</v>
      </c>
      <c r="M73" s="1469">
        <v>8.7</v>
      </c>
      <c r="N73" s="1468">
        <v>1336</v>
      </c>
      <c r="O73" s="1469">
        <v>8.6</v>
      </c>
      <c r="P73" s="1470">
        <v>1437</v>
      </c>
      <c r="Q73" s="1471">
        <v>9.1</v>
      </c>
      <c r="R73" s="1470">
        <v>1417</v>
      </c>
      <c r="S73" s="1471">
        <v>9</v>
      </c>
      <c r="T73" s="1468">
        <v>1456</v>
      </c>
      <c r="U73" s="1469">
        <v>9.2</v>
      </c>
      <c r="V73" s="1468">
        <v>1436</v>
      </c>
      <c r="W73" s="1469">
        <v>9.1</v>
      </c>
      <c r="X73" s="1376" t="s">
        <v>919</v>
      </c>
      <c r="Y73" s="1376" t="s">
        <v>919</v>
      </c>
      <c r="Z73" s="1376" t="s">
        <v>920</v>
      </c>
      <c r="AA73" s="1376" t="s">
        <v>920</v>
      </c>
      <c r="AB73" s="1472" t="s">
        <v>921</v>
      </c>
    </row>
    <row r="74" ht="25" customHeight="1" spans="1:28">
      <c r="A74" s="1466"/>
      <c r="B74" s="1466"/>
      <c r="C74" s="1467" t="s">
        <v>750</v>
      </c>
      <c r="D74" s="1468">
        <v>1276</v>
      </c>
      <c r="E74" s="1469">
        <v>8.3</v>
      </c>
      <c r="F74" s="1468">
        <v>1256</v>
      </c>
      <c r="G74" s="1469">
        <v>8.2</v>
      </c>
      <c r="H74" s="1468">
        <v>1363</v>
      </c>
      <c r="I74" s="1469">
        <v>8.8</v>
      </c>
      <c r="J74" s="1468">
        <v>1343</v>
      </c>
      <c r="K74" s="1469">
        <v>8.7</v>
      </c>
      <c r="L74" s="1468">
        <v>1322</v>
      </c>
      <c r="M74" s="1469">
        <v>8.5</v>
      </c>
      <c r="N74" s="1468">
        <v>1302</v>
      </c>
      <c r="O74" s="1469">
        <v>8.4</v>
      </c>
      <c r="P74" s="1470">
        <v>1403</v>
      </c>
      <c r="Q74" s="1471">
        <v>9</v>
      </c>
      <c r="R74" s="1470">
        <v>1383</v>
      </c>
      <c r="S74" s="1471">
        <v>8.9</v>
      </c>
      <c r="T74" s="1468">
        <v>1422</v>
      </c>
      <c r="U74" s="1469">
        <v>9</v>
      </c>
      <c r="V74" s="1468">
        <v>1402</v>
      </c>
      <c r="W74" s="1469">
        <v>8.9</v>
      </c>
      <c r="X74" s="1376" t="s">
        <v>919</v>
      </c>
      <c r="Y74" s="1376" t="s">
        <v>919</v>
      </c>
      <c r="Z74" s="1376" t="s">
        <v>920</v>
      </c>
      <c r="AA74" s="1376" t="s">
        <v>920</v>
      </c>
      <c r="AB74" s="1472" t="s">
        <v>921</v>
      </c>
    </row>
    <row r="75" ht="25" customHeight="1" spans="1:28">
      <c r="A75" s="1466"/>
      <c r="B75" s="1466"/>
      <c r="C75" s="1467" t="s">
        <v>749</v>
      </c>
      <c r="D75" s="1468">
        <v>1310</v>
      </c>
      <c r="E75" s="1469">
        <v>8.4</v>
      </c>
      <c r="F75" s="1468">
        <v>1290</v>
      </c>
      <c r="G75" s="1469">
        <v>8.3</v>
      </c>
      <c r="H75" s="1468">
        <v>1397</v>
      </c>
      <c r="I75" s="1469">
        <v>8.9</v>
      </c>
      <c r="J75" s="1468">
        <v>1377</v>
      </c>
      <c r="K75" s="1469">
        <v>8.8</v>
      </c>
      <c r="L75" s="1468">
        <v>1356</v>
      </c>
      <c r="M75" s="1469">
        <v>8.7</v>
      </c>
      <c r="N75" s="1468">
        <v>1336</v>
      </c>
      <c r="O75" s="1469">
        <v>8.6</v>
      </c>
      <c r="P75" s="1470">
        <v>1437</v>
      </c>
      <c r="Q75" s="1471">
        <v>9.1</v>
      </c>
      <c r="R75" s="1470">
        <v>1417</v>
      </c>
      <c r="S75" s="1471">
        <v>9</v>
      </c>
      <c r="T75" s="1468">
        <v>1456</v>
      </c>
      <c r="U75" s="1469">
        <v>9.2</v>
      </c>
      <c r="V75" s="1468">
        <v>1436</v>
      </c>
      <c r="W75" s="1469">
        <v>9.1</v>
      </c>
      <c r="X75" s="1376" t="s">
        <v>919</v>
      </c>
      <c r="Y75" s="1376" t="s">
        <v>919</v>
      </c>
      <c r="Z75" s="1376" t="s">
        <v>920</v>
      </c>
      <c r="AA75" s="1376" t="s">
        <v>920</v>
      </c>
      <c r="AB75" s="1472" t="s">
        <v>921</v>
      </c>
    </row>
    <row r="76" ht="25" customHeight="1" spans="1:28">
      <c r="A76" s="1466"/>
      <c r="B76" s="1466"/>
      <c r="C76" s="1467" t="s">
        <v>565</v>
      </c>
      <c r="D76" s="1468">
        <v>1262</v>
      </c>
      <c r="E76" s="1469">
        <v>8.2</v>
      </c>
      <c r="F76" s="1468">
        <v>1242</v>
      </c>
      <c r="G76" s="1469">
        <v>8.1</v>
      </c>
      <c r="H76" s="1468">
        <v>1350</v>
      </c>
      <c r="I76" s="1469">
        <v>8.7</v>
      </c>
      <c r="J76" s="1468">
        <v>1330</v>
      </c>
      <c r="K76" s="1469">
        <v>8.6</v>
      </c>
      <c r="L76" s="1468">
        <v>1308</v>
      </c>
      <c r="M76" s="1469">
        <v>8.5</v>
      </c>
      <c r="N76" s="1468">
        <v>1288</v>
      </c>
      <c r="O76" s="1469">
        <v>8.4</v>
      </c>
      <c r="P76" s="1470">
        <v>1389</v>
      </c>
      <c r="Q76" s="1471">
        <v>8.9</v>
      </c>
      <c r="R76" s="1470">
        <v>1369</v>
      </c>
      <c r="S76" s="1471">
        <v>8.8</v>
      </c>
      <c r="T76" s="1468">
        <v>1408</v>
      </c>
      <c r="U76" s="1469">
        <v>9</v>
      </c>
      <c r="V76" s="1468">
        <v>1388</v>
      </c>
      <c r="W76" s="1469">
        <v>8.9</v>
      </c>
      <c r="X76" s="1376" t="s">
        <v>919</v>
      </c>
      <c r="Y76" s="1376" t="s">
        <v>919</v>
      </c>
      <c r="Z76" s="1376" t="s">
        <v>920</v>
      </c>
      <c r="AA76" s="1376" t="s">
        <v>920</v>
      </c>
      <c r="AB76" s="1472" t="s">
        <v>921</v>
      </c>
    </row>
    <row r="77" ht="25" customHeight="1" spans="1:28">
      <c r="A77" s="1466"/>
      <c r="B77" s="1466"/>
      <c r="C77" s="1467" t="s">
        <v>824</v>
      </c>
      <c r="D77" s="1468">
        <v>1276</v>
      </c>
      <c r="E77" s="1469">
        <v>8.3</v>
      </c>
      <c r="F77" s="1468">
        <v>1256</v>
      </c>
      <c r="G77" s="1469">
        <v>8.2</v>
      </c>
      <c r="H77" s="1468">
        <v>1363</v>
      </c>
      <c r="I77" s="1469">
        <v>8.8</v>
      </c>
      <c r="J77" s="1468">
        <v>1343</v>
      </c>
      <c r="K77" s="1469">
        <v>8.7</v>
      </c>
      <c r="L77" s="1468">
        <v>1322</v>
      </c>
      <c r="M77" s="1469">
        <v>8.5</v>
      </c>
      <c r="N77" s="1468">
        <v>1302</v>
      </c>
      <c r="O77" s="1469">
        <v>8.4</v>
      </c>
      <c r="P77" s="1470">
        <v>1403</v>
      </c>
      <c r="Q77" s="1471">
        <v>9</v>
      </c>
      <c r="R77" s="1470">
        <v>1383</v>
      </c>
      <c r="S77" s="1471">
        <v>8.9</v>
      </c>
      <c r="T77" s="1468">
        <v>1422</v>
      </c>
      <c r="U77" s="1469">
        <v>9</v>
      </c>
      <c r="V77" s="1468">
        <v>1402</v>
      </c>
      <c r="W77" s="1469">
        <v>8.9</v>
      </c>
      <c r="X77" s="1376" t="s">
        <v>919</v>
      </c>
      <c r="Y77" s="1376" t="s">
        <v>919</v>
      </c>
      <c r="Z77" s="1376" t="s">
        <v>920</v>
      </c>
      <c r="AA77" s="1376" t="s">
        <v>920</v>
      </c>
      <c r="AB77" s="1472" t="s">
        <v>921</v>
      </c>
    </row>
    <row r="78" ht="25" customHeight="1" spans="1:28">
      <c r="A78" s="1466"/>
      <c r="B78" s="1466"/>
      <c r="C78" s="1467" t="s">
        <v>825</v>
      </c>
      <c r="D78" s="1468">
        <v>1276</v>
      </c>
      <c r="E78" s="1469">
        <v>8.3</v>
      </c>
      <c r="F78" s="1468">
        <v>1256</v>
      </c>
      <c r="G78" s="1469">
        <v>8.2</v>
      </c>
      <c r="H78" s="1468">
        <v>1363</v>
      </c>
      <c r="I78" s="1469">
        <v>8.8</v>
      </c>
      <c r="J78" s="1468">
        <v>1343</v>
      </c>
      <c r="K78" s="1469">
        <v>8.7</v>
      </c>
      <c r="L78" s="1468">
        <v>1322</v>
      </c>
      <c r="M78" s="1469">
        <v>8.5</v>
      </c>
      <c r="N78" s="1468">
        <v>1302</v>
      </c>
      <c r="O78" s="1469">
        <v>8.4</v>
      </c>
      <c r="P78" s="1470">
        <v>1403</v>
      </c>
      <c r="Q78" s="1471">
        <v>9</v>
      </c>
      <c r="R78" s="1470">
        <v>1383</v>
      </c>
      <c r="S78" s="1471">
        <v>8.9</v>
      </c>
      <c r="T78" s="1468">
        <v>1422</v>
      </c>
      <c r="U78" s="1469">
        <v>9</v>
      </c>
      <c r="V78" s="1468">
        <v>1402</v>
      </c>
      <c r="W78" s="1469">
        <v>8.9</v>
      </c>
      <c r="X78" s="1376" t="s">
        <v>919</v>
      </c>
      <c r="Y78" s="1376" t="s">
        <v>919</v>
      </c>
      <c r="Z78" s="1376" t="s">
        <v>920</v>
      </c>
      <c r="AA78" s="1376" t="s">
        <v>920</v>
      </c>
      <c r="AB78" s="1472" t="s">
        <v>921</v>
      </c>
    </row>
    <row r="79" ht="25" customHeight="1" spans="1:28">
      <c r="A79" s="1466"/>
      <c r="B79" s="1466"/>
      <c r="C79" s="1474" t="s">
        <v>826</v>
      </c>
      <c r="D79" s="1468">
        <v>1310</v>
      </c>
      <c r="E79" s="1469">
        <v>8.4</v>
      </c>
      <c r="F79" s="1468">
        <v>1290</v>
      </c>
      <c r="G79" s="1469">
        <v>8.3</v>
      </c>
      <c r="H79" s="1468">
        <v>1397</v>
      </c>
      <c r="I79" s="1469">
        <v>8.9</v>
      </c>
      <c r="J79" s="1468">
        <v>1377</v>
      </c>
      <c r="K79" s="1469">
        <v>8.8</v>
      </c>
      <c r="L79" s="1468">
        <v>1356</v>
      </c>
      <c r="M79" s="1469">
        <v>8.7</v>
      </c>
      <c r="N79" s="1468">
        <v>1336</v>
      </c>
      <c r="O79" s="1469">
        <v>8.6</v>
      </c>
      <c r="P79" s="1470">
        <v>1437</v>
      </c>
      <c r="Q79" s="1471">
        <v>9.1</v>
      </c>
      <c r="R79" s="1470">
        <v>1417</v>
      </c>
      <c r="S79" s="1471">
        <v>9</v>
      </c>
      <c r="T79" s="1468">
        <v>1456</v>
      </c>
      <c r="U79" s="1469">
        <v>9.2</v>
      </c>
      <c r="V79" s="1468">
        <v>1436</v>
      </c>
      <c r="W79" s="1469">
        <v>9.1</v>
      </c>
      <c r="X79" s="1376" t="s">
        <v>919</v>
      </c>
      <c r="Y79" s="1376" t="s">
        <v>919</v>
      </c>
      <c r="Z79" s="1376" t="s">
        <v>920</v>
      </c>
      <c r="AA79" s="1376" t="s">
        <v>920</v>
      </c>
      <c r="AB79" s="1472" t="s">
        <v>921</v>
      </c>
    </row>
    <row r="80" ht="25" customHeight="1" spans="1:28">
      <c r="A80" s="1466"/>
      <c r="B80" s="1466"/>
      <c r="C80" s="1474" t="s">
        <v>827</v>
      </c>
      <c r="D80" s="1468">
        <v>1310</v>
      </c>
      <c r="E80" s="1469">
        <v>8.4</v>
      </c>
      <c r="F80" s="1468">
        <v>1290</v>
      </c>
      <c r="G80" s="1469">
        <v>8.3</v>
      </c>
      <c r="H80" s="1468">
        <v>1397</v>
      </c>
      <c r="I80" s="1469">
        <v>8.9</v>
      </c>
      <c r="J80" s="1468">
        <v>1377</v>
      </c>
      <c r="K80" s="1469">
        <v>8.8</v>
      </c>
      <c r="L80" s="1468">
        <v>1356</v>
      </c>
      <c r="M80" s="1469">
        <v>8.7</v>
      </c>
      <c r="N80" s="1468">
        <v>1336</v>
      </c>
      <c r="O80" s="1469">
        <v>8.6</v>
      </c>
      <c r="P80" s="1470">
        <v>1437</v>
      </c>
      <c r="Q80" s="1471">
        <v>9.1</v>
      </c>
      <c r="R80" s="1470">
        <v>1417</v>
      </c>
      <c r="S80" s="1471">
        <v>9</v>
      </c>
      <c r="T80" s="1468">
        <v>1456</v>
      </c>
      <c r="U80" s="1469">
        <v>9.2</v>
      </c>
      <c r="V80" s="1468">
        <v>1436</v>
      </c>
      <c r="W80" s="1469">
        <v>9.1</v>
      </c>
      <c r="X80" s="1376" t="s">
        <v>919</v>
      </c>
      <c r="Y80" s="1376" t="s">
        <v>919</v>
      </c>
      <c r="Z80" s="1376" t="s">
        <v>920</v>
      </c>
      <c r="AA80" s="1376" t="s">
        <v>920</v>
      </c>
      <c r="AB80" s="1472" t="s">
        <v>921</v>
      </c>
    </row>
    <row r="81" ht="25" customHeight="1" spans="1:28">
      <c r="A81" s="1466"/>
      <c r="B81" s="1466"/>
      <c r="C81" s="1467" t="s">
        <v>680</v>
      </c>
      <c r="D81" s="1468">
        <v>1446</v>
      </c>
      <c r="E81" s="1469">
        <v>9</v>
      </c>
      <c r="F81" s="1468">
        <v>1426</v>
      </c>
      <c r="G81" s="1469">
        <v>8.9</v>
      </c>
      <c r="H81" s="1468">
        <v>1533</v>
      </c>
      <c r="I81" s="1469">
        <v>9.5</v>
      </c>
      <c r="J81" s="1468">
        <v>1513</v>
      </c>
      <c r="K81" s="1469">
        <v>9.4</v>
      </c>
      <c r="L81" s="1468">
        <v>1492</v>
      </c>
      <c r="M81" s="1469">
        <v>9.3</v>
      </c>
      <c r="N81" s="1468">
        <v>1472</v>
      </c>
      <c r="O81" s="1469">
        <v>9.2</v>
      </c>
      <c r="P81" s="1470">
        <v>1573</v>
      </c>
      <c r="Q81" s="1471">
        <v>9.7</v>
      </c>
      <c r="R81" s="1470">
        <v>1553</v>
      </c>
      <c r="S81" s="1471">
        <v>9.6</v>
      </c>
      <c r="T81" s="1468">
        <v>1592</v>
      </c>
      <c r="U81" s="1469">
        <v>9.8</v>
      </c>
      <c r="V81" s="1468">
        <v>1572</v>
      </c>
      <c r="W81" s="1469">
        <v>9.7</v>
      </c>
      <c r="X81" s="1376" t="s">
        <v>919</v>
      </c>
      <c r="Y81" s="1376" t="s">
        <v>919</v>
      </c>
      <c r="Z81" s="1376" t="s">
        <v>920</v>
      </c>
      <c r="AA81" s="1376" t="s">
        <v>920</v>
      </c>
      <c r="AB81" s="1472" t="s">
        <v>921</v>
      </c>
    </row>
    <row r="82" ht="25" customHeight="1" spans="1:28">
      <c r="A82" s="1466"/>
      <c r="B82" s="1466"/>
      <c r="C82" s="1467" t="s">
        <v>828</v>
      </c>
      <c r="D82" s="1468">
        <v>1364</v>
      </c>
      <c r="E82" s="1469">
        <v>8.7</v>
      </c>
      <c r="F82" s="1468">
        <v>1344</v>
      </c>
      <c r="G82" s="1469">
        <v>8.6</v>
      </c>
      <c r="H82" s="1468">
        <v>1452</v>
      </c>
      <c r="I82" s="1469">
        <v>9.1</v>
      </c>
      <c r="J82" s="1468">
        <v>1432</v>
      </c>
      <c r="K82" s="1469">
        <v>9</v>
      </c>
      <c r="L82" s="1468">
        <v>1410</v>
      </c>
      <c r="M82" s="1469">
        <v>8.9</v>
      </c>
      <c r="N82" s="1468">
        <v>1390</v>
      </c>
      <c r="O82" s="1469">
        <v>8.8</v>
      </c>
      <c r="P82" s="1470">
        <v>1491</v>
      </c>
      <c r="Q82" s="1471">
        <v>9.4</v>
      </c>
      <c r="R82" s="1470">
        <v>1471</v>
      </c>
      <c r="S82" s="1471">
        <v>9.3</v>
      </c>
      <c r="T82" s="1468">
        <v>1510</v>
      </c>
      <c r="U82" s="1469">
        <v>9.4</v>
      </c>
      <c r="V82" s="1468">
        <v>1490</v>
      </c>
      <c r="W82" s="1469">
        <v>9.3</v>
      </c>
      <c r="X82" s="1376" t="s">
        <v>919</v>
      </c>
      <c r="Y82" s="1376" t="s">
        <v>919</v>
      </c>
      <c r="Z82" s="1376" t="s">
        <v>920</v>
      </c>
      <c r="AA82" s="1376" t="s">
        <v>920</v>
      </c>
      <c r="AB82" s="1472" t="s">
        <v>921</v>
      </c>
    </row>
    <row r="83" ht="25" customHeight="1" spans="1:28">
      <c r="A83" s="1466"/>
      <c r="B83" s="1466"/>
      <c r="C83" s="1474" t="s">
        <v>829</v>
      </c>
      <c r="D83" s="1468">
        <v>1412</v>
      </c>
      <c r="E83" s="1469">
        <v>8.9</v>
      </c>
      <c r="F83" s="1468">
        <v>1392</v>
      </c>
      <c r="G83" s="1469">
        <v>8.8</v>
      </c>
      <c r="H83" s="1468">
        <v>1499</v>
      </c>
      <c r="I83" s="1469">
        <v>9.4</v>
      </c>
      <c r="J83" s="1468">
        <v>1479</v>
      </c>
      <c r="K83" s="1469">
        <v>9.3</v>
      </c>
      <c r="L83" s="1468">
        <v>1458</v>
      </c>
      <c r="M83" s="1469">
        <v>9.1</v>
      </c>
      <c r="N83" s="1468">
        <v>1438</v>
      </c>
      <c r="O83" s="1469">
        <v>9</v>
      </c>
      <c r="P83" s="1470">
        <v>1539</v>
      </c>
      <c r="Q83" s="1471">
        <v>9.6</v>
      </c>
      <c r="R83" s="1470">
        <v>1519</v>
      </c>
      <c r="S83" s="1471">
        <v>9.5</v>
      </c>
      <c r="T83" s="1468">
        <v>1558</v>
      </c>
      <c r="U83" s="1469">
        <v>9.6</v>
      </c>
      <c r="V83" s="1468">
        <v>1538</v>
      </c>
      <c r="W83" s="1469">
        <v>9.5</v>
      </c>
      <c r="X83" s="1376" t="s">
        <v>919</v>
      </c>
      <c r="Y83" s="1376" t="s">
        <v>919</v>
      </c>
      <c r="Z83" s="1376" t="s">
        <v>920</v>
      </c>
      <c r="AA83" s="1376" t="s">
        <v>920</v>
      </c>
      <c r="AB83" s="1472" t="s">
        <v>921</v>
      </c>
    </row>
    <row r="84" ht="25" customHeight="1" spans="1:28">
      <c r="A84" s="1466"/>
      <c r="B84" s="1466"/>
      <c r="C84" s="1467" t="s">
        <v>830</v>
      </c>
      <c r="D84" s="1468">
        <v>1412</v>
      </c>
      <c r="E84" s="1469">
        <v>8.9</v>
      </c>
      <c r="F84" s="1468">
        <v>1392</v>
      </c>
      <c r="G84" s="1469">
        <v>8.8</v>
      </c>
      <c r="H84" s="1468">
        <v>1499</v>
      </c>
      <c r="I84" s="1469">
        <v>9.4</v>
      </c>
      <c r="J84" s="1468">
        <v>1479</v>
      </c>
      <c r="K84" s="1469">
        <v>9.3</v>
      </c>
      <c r="L84" s="1468">
        <v>1458</v>
      </c>
      <c r="M84" s="1469">
        <v>9.1</v>
      </c>
      <c r="N84" s="1468">
        <v>1438</v>
      </c>
      <c r="O84" s="1469">
        <v>9</v>
      </c>
      <c r="P84" s="1470">
        <v>1539</v>
      </c>
      <c r="Q84" s="1471">
        <v>9.6</v>
      </c>
      <c r="R84" s="1470">
        <v>1519</v>
      </c>
      <c r="S84" s="1471">
        <v>9.5</v>
      </c>
      <c r="T84" s="1468">
        <v>1558</v>
      </c>
      <c r="U84" s="1469">
        <v>9.6</v>
      </c>
      <c r="V84" s="1468">
        <v>1538</v>
      </c>
      <c r="W84" s="1469">
        <v>9.5</v>
      </c>
      <c r="X84" s="1376" t="s">
        <v>919</v>
      </c>
      <c r="Y84" s="1376" t="s">
        <v>919</v>
      </c>
      <c r="Z84" s="1376" t="s">
        <v>920</v>
      </c>
      <c r="AA84" s="1376" t="s">
        <v>920</v>
      </c>
      <c r="AB84" s="1472" t="s">
        <v>921</v>
      </c>
    </row>
    <row r="85" ht="25" customHeight="1" spans="1:28">
      <c r="A85" s="1466"/>
      <c r="B85" s="1466"/>
      <c r="C85" s="1467" t="s">
        <v>604</v>
      </c>
      <c r="D85" s="1468">
        <v>1432</v>
      </c>
      <c r="E85" s="1469">
        <v>9</v>
      </c>
      <c r="F85" s="1468">
        <v>1412</v>
      </c>
      <c r="G85" s="1469">
        <v>8.9</v>
      </c>
      <c r="H85" s="1468">
        <v>1520</v>
      </c>
      <c r="I85" s="1469">
        <v>9.4</v>
      </c>
      <c r="J85" s="1468">
        <v>1500</v>
      </c>
      <c r="K85" s="1469">
        <v>9.3</v>
      </c>
      <c r="L85" s="1468">
        <v>1478</v>
      </c>
      <c r="M85" s="1469">
        <v>9.2</v>
      </c>
      <c r="N85" s="1468">
        <v>1458</v>
      </c>
      <c r="O85" s="1469">
        <v>9.1</v>
      </c>
      <c r="P85" s="1470">
        <v>1559</v>
      </c>
      <c r="Q85" s="1471">
        <v>9.7</v>
      </c>
      <c r="R85" s="1470">
        <v>1539</v>
      </c>
      <c r="S85" s="1471">
        <v>9.6</v>
      </c>
      <c r="T85" s="1468">
        <v>1578</v>
      </c>
      <c r="U85" s="1469">
        <v>9.7</v>
      </c>
      <c r="V85" s="1468">
        <v>1558</v>
      </c>
      <c r="W85" s="1469">
        <v>9.6</v>
      </c>
      <c r="X85" s="1376" t="s">
        <v>919</v>
      </c>
      <c r="Y85" s="1376" t="s">
        <v>919</v>
      </c>
      <c r="Z85" s="1376" t="s">
        <v>920</v>
      </c>
      <c r="AA85" s="1376" t="s">
        <v>920</v>
      </c>
      <c r="AB85" s="1472" t="s">
        <v>921</v>
      </c>
    </row>
    <row r="86" ht="25" customHeight="1" spans="1:28">
      <c r="A86" s="1466"/>
      <c r="B86" s="1466"/>
      <c r="C86" s="1473" t="s">
        <v>831</v>
      </c>
      <c r="D86" s="1468">
        <v>1378</v>
      </c>
      <c r="E86" s="1469">
        <v>8.7</v>
      </c>
      <c r="F86" s="1468">
        <v>1358</v>
      </c>
      <c r="G86" s="1469">
        <v>8.6</v>
      </c>
      <c r="H86" s="1468">
        <v>1465</v>
      </c>
      <c r="I86" s="1469">
        <v>9.2</v>
      </c>
      <c r="J86" s="1468">
        <v>1445</v>
      </c>
      <c r="K86" s="1469">
        <v>9.1</v>
      </c>
      <c r="L86" s="1468">
        <v>1424</v>
      </c>
      <c r="M86" s="1469">
        <v>9</v>
      </c>
      <c r="N86" s="1468">
        <v>1404</v>
      </c>
      <c r="O86" s="1469">
        <v>8.9</v>
      </c>
      <c r="P86" s="1470">
        <v>1505</v>
      </c>
      <c r="Q86" s="1471">
        <v>9.4</v>
      </c>
      <c r="R86" s="1470">
        <v>1485</v>
      </c>
      <c r="S86" s="1471">
        <v>9.3</v>
      </c>
      <c r="T86" s="1468">
        <v>1524</v>
      </c>
      <c r="U86" s="1469">
        <v>9.5</v>
      </c>
      <c r="V86" s="1468">
        <v>1504</v>
      </c>
      <c r="W86" s="1469">
        <v>9.4</v>
      </c>
      <c r="X86" s="1376" t="s">
        <v>919</v>
      </c>
      <c r="Y86" s="1376" t="s">
        <v>919</v>
      </c>
      <c r="Z86" s="1376" t="s">
        <v>920</v>
      </c>
      <c r="AA86" s="1376" t="s">
        <v>920</v>
      </c>
      <c r="AB86" s="1472" t="s">
        <v>921</v>
      </c>
    </row>
    <row r="87" ht="25" customHeight="1" spans="1:28">
      <c r="A87" s="1466"/>
      <c r="B87" s="1466"/>
      <c r="C87" s="1477" t="s">
        <v>832</v>
      </c>
      <c r="D87" s="1468">
        <v>1616</v>
      </c>
      <c r="E87" s="1469">
        <v>9.8</v>
      </c>
      <c r="F87" s="1468">
        <v>1596</v>
      </c>
      <c r="G87" s="1469">
        <v>9.7</v>
      </c>
      <c r="H87" s="1468">
        <v>1703</v>
      </c>
      <c r="I87" s="1469">
        <v>10.3</v>
      </c>
      <c r="J87" s="1468">
        <v>1683</v>
      </c>
      <c r="K87" s="1469">
        <v>10.2</v>
      </c>
      <c r="L87" s="1468">
        <v>1662</v>
      </c>
      <c r="M87" s="1469">
        <v>10</v>
      </c>
      <c r="N87" s="1468">
        <v>1642</v>
      </c>
      <c r="O87" s="1469">
        <v>9.9</v>
      </c>
      <c r="P87" s="1470">
        <v>1743</v>
      </c>
      <c r="Q87" s="1471">
        <v>10.5</v>
      </c>
      <c r="R87" s="1470">
        <v>1723</v>
      </c>
      <c r="S87" s="1471">
        <v>10.4</v>
      </c>
      <c r="T87" s="1468">
        <v>1762</v>
      </c>
      <c r="U87" s="1469">
        <v>10.5</v>
      </c>
      <c r="V87" s="1468">
        <v>1742</v>
      </c>
      <c r="W87" s="1469">
        <v>10.4</v>
      </c>
      <c r="X87" s="1376" t="s">
        <v>919</v>
      </c>
      <c r="Y87" s="1376" t="s">
        <v>919</v>
      </c>
      <c r="Z87" s="1376" t="s">
        <v>920</v>
      </c>
      <c r="AA87" s="1376" t="s">
        <v>920</v>
      </c>
      <c r="AB87" s="1472" t="s">
        <v>921</v>
      </c>
    </row>
    <row r="88" ht="25" customHeight="1" spans="1:28">
      <c r="A88" s="1466"/>
      <c r="B88" s="1466"/>
      <c r="C88" s="1477" t="s">
        <v>833</v>
      </c>
      <c r="D88" s="1468">
        <v>1310</v>
      </c>
      <c r="E88" s="1469">
        <v>8.4</v>
      </c>
      <c r="F88" s="1468">
        <v>1290</v>
      </c>
      <c r="G88" s="1469">
        <v>8.3</v>
      </c>
      <c r="H88" s="1468">
        <v>1397</v>
      </c>
      <c r="I88" s="1469">
        <v>8.9</v>
      </c>
      <c r="J88" s="1468">
        <v>1377</v>
      </c>
      <c r="K88" s="1469">
        <v>8.8</v>
      </c>
      <c r="L88" s="1468">
        <v>1356</v>
      </c>
      <c r="M88" s="1469">
        <v>8.7</v>
      </c>
      <c r="N88" s="1468">
        <v>1336</v>
      </c>
      <c r="O88" s="1469">
        <v>8.6</v>
      </c>
      <c r="P88" s="1470">
        <v>1437</v>
      </c>
      <c r="Q88" s="1471">
        <v>9.1</v>
      </c>
      <c r="R88" s="1470">
        <v>1417</v>
      </c>
      <c r="S88" s="1471">
        <v>9</v>
      </c>
      <c r="T88" s="1468">
        <v>1456</v>
      </c>
      <c r="U88" s="1469">
        <v>9.2</v>
      </c>
      <c r="V88" s="1468">
        <v>1436</v>
      </c>
      <c r="W88" s="1469">
        <v>9.1</v>
      </c>
      <c r="X88" s="1376" t="s">
        <v>919</v>
      </c>
      <c r="Y88" s="1376" t="s">
        <v>919</v>
      </c>
      <c r="Z88" s="1376" t="s">
        <v>920</v>
      </c>
      <c r="AA88" s="1376" t="s">
        <v>920</v>
      </c>
      <c r="AB88" s="1472" t="s">
        <v>921</v>
      </c>
    </row>
    <row r="89" ht="25" customHeight="1" spans="1:28">
      <c r="A89" s="1466"/>
      <c r="B89" s="1466"/>
      <c r="C89" s="1478" t="s">
        <v>834</v>
      </c>
      <c r="D89" s="1468">
        <v>1021</v>
      </c>
      <c r="E89" s="1469">
        <v>7.1</v>
      </c>
      <c r="F89" s="1468">
        <v>1001</v>
      </c>
      <c r="G89" s="1469">
        <v>7</v>
      </c>
      <c r="H89" s="1468">
        <v>1108</v>
      </c>
      <c r="I89" s="1469">
        <v>7.6</v>
      </c>
      <c r="J89" s="1468">
        <v>1088</v>
      </c>
      <c r="K89" s="1469">
        <v>7.5</v>
      </c>
      <c r="L89" s="1468">
        <v>1067</v>
      </c>
      <c r="M89" s="1469">
        <v>7.4</v>
      </c>
      <c r="N89" s="1468">
        <v>1047</v>
      </c>
      <c r="O89" s="1469">
        <v>7.3</v>
      </c>
      <c r="P89" s="1470">
        <v>1148</v>
      </c>
      <c r="Q89" s="1471">
        <v>7.8</v>
      </c>
      <c r="R89" s="1470">
        <v>1128</v>
      </c>
      <c r="S89" s="1471">
        <v>7.7</v>
      </c>
      <c r="T89" s="1468">
        <v>1167</v>
      </c>
      <c r="U89" s="1469">
        <v>7.9</v>
      </c>
      <c r="V89" s="1468">
        <v>1147</v>
      </c>
      <c r="W89" s="1469">
        <v>7.8</v>
      </c>
      <c r="X89" s="1376" t="s">
        <v>917</v>
      </c>
      <c r="Y89" s="1376" t="s">
        <v>917</v>
      </c>
      <c r="Z89" s="1376" t="s">
        <v>918</v>
      </c>
      <c r="AA89" s="1376" t="s">
        <v>918</v>
      </c>
      <c r="AB89" s="1472" t="s">
        <v>619</v>
      </c>
    </row>
    <row r="90" ht="33" customHeight="1" spans="1:28">
      <c r="A90" s="1479" t="s">
        <v>922</v>
      </c>
      <c r="B90" s="1480" t="s">
        <v>923</v>
      </c>
      <c r="C90" s="1481" t="s">
        <v>625</v>
      </c>
      <c r="D90" s="1482">
        <v>1298</v>
      </c>
      <c r="E90" s="1483">
        <v>8.3</v>
      </c>
      <c r="F90" s="1482">
        <v>1278</v>
      </c>
      <c r="G90" s="1483">
        <v>8.2</v>
      </c>
      <c r="H90" s="1482">
        <v>1398</v>
      </c>
      <c r="I90" s="1483">
        <v>8.8</v>
      </c>
      <c r="J90" s="1482">
        <v>1378</v>
      </c>
      <c r="K90" s="1483">
        <v>8.7</v>
      </c>
      <c r="L90" s="1482">
        <v>1344</v>
      </c>
      <c r="M90" s="1483">
        <v>8.5</v>
      </c>
      <c r="N90" s="1482">
        <v>1324</v>
      </c>
      <c r="O90" s="1483">
        <v>8.4</v>
      </c>
      <c r="P90" s="1482">
        <v>1444</v>
      </c>
      <c r="Q90" s="1483">
        <v>9</v>
      </c>
      <c r="R90" s="1482">
        <v>1424</v>
      </c>
      <c r="S90" s="1483">
        <v>8.9</v>
      </c>
      <c r="T90" s="1482">
        <v>1444</v>
      </c>
      <c r="U90" s="1483">
        <v>9</v>
      </c>
      <c r="V90" s="1482">
        <v>1424</v>
      </c>
      <c r="W90" s="1483">
        <v>8.9</v>
      </c>
      <c r="X90" s="1483" t="s">
        <v>617</v>
      </c>
      <c r="Y90" s="1483" t="s">
        <v>617</v>
      </c>
      <c r="Z90" s="1483" t="s">
        <v>618</v>
      </c>
      <c r="AA90" s="1483" t="s">
        <v>618</v>
      </c>
      <c r="AB90" s="1484" t="s">
        <v>619</v>
      </c>
    </row>
    <row r="91" ht="33" customHeight="1" spans="1:28">
      <c r="A91" s="1479"/>
      <c r="B91" s="1352"/>
      <c r="C91" s="1485" t="s">
        <v>620</v>
      </c>
      <c r="D91" s="1482">
        <v>1311</v>
      </c>
      <c r="E91" s="1483">
        <v>8.3</v>
      </c>
      <c r="F91" s="1482">
        <v>1291</v>
      </c>
      <c r="G91" s="1483">
        <v>8.2</v>
      </c>
      <c r="H91" s="1482">
        <v>1411</v>
      </c>
      <c r="I91" s="1483">
        <v>8.8</v>
      </c>
      <c r="J91" s="1482">
        <v>1391</v>
      </c>
      <c r="K91" s="1483">
        <v>8.7</v>
      </c>
      <c r="L91" s="1482">
        <v>1358</v>
      </c>
      <c r="M91" s="1483">
        <v>8.6</v>
      </c>
      <c r="N91" s="1482">
        <v>1338</v>
      </c>
      <c r="O91" s="1483">
        <v>8.5</v>
      </c>
      <c r="P91" s="1482">
        <v>1458</v>
      </c>
      <c r="Q91" s="1483">
        <v>9.1</v>
      </c>
      <c r="R91" s="1482">
        <v>1438</v>
      </c>
      <c r="S91" s="1483">
        <v>9</v>
      </c>
      <c r="T91" s="1482">
        <v>1458</v>
      </c>
      <c r="U91" s="1483">
        <v>9.1</v>
      </c>
      <c r="V91" s="1482">
        <v>1438</v>
      </c>
      <c r="W91" s="1483">
        <v>9</v>
      </c>
      <c r="X91" s="1486" t="s">
        <v>779</v>
      </c>
      <c r="Y91" s="1486" t="s">
        <v>779</v>
      </c>
      <c r="Z91" s="1486" t="s">
        <v>617</v>
      </c>
      <c r="AA91" s="1486" t="s">
        <v>617</v>
      </c>
      <c r="AB91" s="1487" t="s">
        <v>613</v>
      </c>
    </row>
    <row r="92" ht="33" customHeight="1" spans="1:28">
      <c r="A92" s="1479"/>
      <c r="B92" s="1352"/>
      <c r="C92" s="1488" t="s">
        <v>616</v>
      </c>
      <c r="D92" s="1482">
        <v>1230</v>
      </c>
      <c r="E92" s="1483">
        <v>8</v>
      </c>
      <c r="F92" s="1482">
        <v>1210</v>
      </c>
      <c r="G92" s="1483">
        <v>7.9</v>
      </c>
      <c r="H92" s="1482">
        <v>1330</v>
      </c>
      <c r="I92" s="1483">
        <v>8.5</v>
      </c>
      <c r="J92" s="1482">
        <v>1310</v>
      </c>
      <c r="K92" s="1483">
        <v>8.4</v>
      </c>
      <c r="L92" s="1482">
        <v>1276</v>
      </c>
      <c r="M92" s="1483">
        <v>8.2</v>
      </c>
      <c r="N92" s="1482">
        <v>1256</v>
      </c>
      <c r="O92" s="1483">
        <v>8.1</v>
      </c>
      <c r="P92" s="1482">
        <v>1376</v>
      </c>
      <c r="Q92" s="1483">
        <v>8.7</v>
      </c>
      <c r="R92" s="1482">
        <v>1356</v>
      </c>
      <c r="S92" s="1483">
        <v>8.6</v>
      </c>
      <c r="T92" s="1482">
        <v>1376</v>
      </c>
      <c r="U92" s="1483">
        <v>8.7</v>
      </c>
      <c r="V92" s="1482">
        <v>1356</v>
      </c>
      <c r="W92" s="1483">
        <v>8.6</v>
      </c>
      <c r="X92" s="1486" t="s">
        <v>617</v>
      </c>
      <c r="Y92" s="1486" t="s">
        <v>617</v>
      </c>
      <c r="Z92" s="1486" t="s">
        <v>618</v>
      </c>
      <c r="AA92" s="1486" t="s">
        <v>618</v>
      </c>
      <c r="AB92" s="1487" t="s">
        <v>619</v>
      </c>
    </row>
    <row r="93" ht="33" customHeight="1" spans="1:28">
      <c r="A93" s="1479"/>
      <c r="B93" s="1352"/>
      <c r="C93" s="1488" t="s">
        <v>738</v>
      </c>
      <c r="D93" s="1482">
        <v>1230</v>
      </c>
      <c r="E93" s="1483">
        <v>8</v>
      </c>
      <c r="F93" s="1482">
        <v>1210</v>
      </c>
      <c r="G93" s="1483">
        <v>7.9</v>
      </c>
      <c r="H93" s="1482">
        <v>1330</v>
      </c>
      <c r="I93" s="1483">
        <v>8.5</v>
      </c>
      <c r="J93" s="1482">
        <v>1310</v>
      </c>
      <c r="K93" s="1483">
        <v>8.4</v>
      </c>
      <c r="L93" s="1482">
        <v>1276</v>
      </c>
      <c r="M93" s="1483">
        <v>8.2</v>
      </c>
      <c r="N93" s="1482">
        <v>1256</v>
      </c>
      <c r="O93" s="1483">
        <v>8.1</v>
      </c>
      <c r="P93" s="1482">
        <v>1376</v>
      </c>
      <c r="Q93" s="1483">
        <v>8.7</v>
      </c>
      <c r="R93" s="1482">
        <v>1356</v>
      </c>
      <c r="S93" s="1483">
        <v>8.6</v>
      </c>
      <c r="T93" s="1482">
        <v>1376</v>
      </c>
      <c r="U93" s="1483">
        <v>8.7</v>
      </c>
      <c r="V93" s="1482">
        <v>1356</v>
      </c>
      <c r="W93" s="1483">
        <v>8.6</v>
      </c>
      <c r="X93" s="1486" t="s">
        <v>617</v>
      </c>
      <c r="Y93" s="1486" t="s">
        <v>617</v>
      </c>
      <c r="Z93" s="1486" t="s">
        <v>618</v>
      </c>
      <c r="AA93" s="1486" t="s">
        <v>618</v>
      </c>
      <c r="AB93" s="1487" t="s">
        <v>619</v>
      </c>
    </row>
    <row r="94" ht="33" customHeight="1" spans="1:28">
      <c r="A94" s="1479"/>
      <c r="B94" s="1352"/>
      <c r="C94" s="1488" t="s">
        <v>924</v>
      </c>
      <c r="D94" s="1482">
        <v>1230</v>
      </c>
      <c r="E94" s="1483">
        <v>8</v>
      </c>
      <c r="F94" s="1482">
        <v>1210</v>
      </c>
      <c r="G94" s="1483">
        <v>7.9</v>
      </c>
      <c r="H94" s="1482">
        <v>1330</v>
      </c>
      <c r="I94" s="1483">
        <v>8.5</v>
      </c>
      <c r="J94" s="1482">
        <v>1310</v>
      </c>
      <c r="K94" s="1483">
        <v>8.4</v>
      </c>
      <c r="L94" s="1482">
        <v>1276</v>
      </c>
      <c r="M94" s="1483">
        <v>8.2</v>
      </c>
      <c r="N94" s="1482">
        <v>1256</v>
      </c>
      <c r="O94" s="1483">
        <v>8.1</v>
      </c>
      <c r="P94" s="1482">
        <v>1376</v>
      </c>
      <c r="Q94" s="1483">
        <v>8.7</v>
      </c>
      <c r="R94" s="1482">
        <v>1356</v>
      </c>
      <c r="S94" s="1483">
        <v>8.6</v>
      </c>
      <c r="T94" s="1482">
        <v>1376</v>
      </c>
      <c r="U94" s="1483">
        <v>8.7</v>
      </c>
      <c r="V94" s="1482">
        <v>1356</v>
      </c>
      <c r="W94" s="1483">
        <v>8.6</v>
      </c>
      <c r="X94" s="1486" t="s">
        <v>611</v>
      </c>
      <c r="Y94" s="1486" t="s">
        <v>611</v>
      </c>
      <c r="Z94" s="1486" t="s">
        <v>621</v>
      </c>
      <c r="AA94" s="1486" t="s">
        <v>621</v>
      </c>
      <c r="AB94" s="1487" t="s">
        <v>925</v>
      </c>
    </row>
    <row r="95" ht="33" customHeight="1" spans="1:28">
      <c r="A95" s="1479"/>
      <c r="B95" s="1352"/>
      <c r="C95" s="1488" t="s">
        <v>624</v>
      </c>
      <c r="D95" s="1482">
        <v>1243</v>
      </c>
      <c r="E95" s="1483">
        <v>8</v>
      </c>
      <c r="F95" s="1482">
        <v>1223</v>
      </c>
      <c r="G95" s="1483">
        <v>7.9</v>
      </c>
      <c r="H95" s="1482">
        <v>1343</v>
      </c>
      <c r="I95" s="1483">
        <v>8.5</v>
      </c>
      <c r="J95" s="1482">
        <v>1323</v>
      </c>
      <c r="K95" s="1483">
        <v>8.4</v>
      </c>
      <c r="L95" s="1482">
        <v>1290</v>
      </c>
      <c r="M95" s="1483">
        <v>8.3</v>
      </c>
      <c r="N95" s="1482">
        <v>1270</v>
      </c>
      <c r="O95" s="1483">
        <v>8.2</v>
      </c>
      <c r="P95" s="1482">
        <v>1390</v>
      </c>
      <c r="Q95" s="1483">
        <v>8.8</v>
      </c>
      <c r="R95" s="1482">
        <v>1370</v>
      </c>
      <c r="S95" s="1483">
        <v>8.7</v>
      </c>
      <c r="T95" s="1482">
        <v>1390</v>
      </c>
      <c r="U95" s="1483">
        <v>8.8</v>
      </c>
      <c r="V95" s="1482">
        <v>1370</v>
      </c>
      <c r="W95" s="1483">
        <v>8.7</v>
      </c>
      <c r="X95" s="1486" t="s">
        <v>779</v>
      </c>
      <c r="Y95" s="1486" t="s">
        <v>779</v>
      </c>
      <c r="Z95" s="1486" t="s">
        <v>617</v>
      </c>
      <c r="AA95" s="1486" t="s">
        <v>617</v>
      </c>
      <c r="AB95" s="1487" t="s">
        <v>613</v>
      </c>
    </row>
    <row r="96" ht="33" customHeight="1" spans="1:28">
      <c r="A96" s="1479"/>
      <c r="B96" s="1352"/>
      <c r="C96" s="1488" t="s">
        <v>926</v>
      </c>
      <c r="D96" s="1482">
        <v>1277</v>
      </c>
      <c r="E96" s="1483">
        <v>8.2</v>
      </c>
      <c r="F96" s="1482">
        <v>1257</v>
      </c>
      <c r="G96" s="1483">
        <v>8.1</v>
      </c>
      <c r="H96" s="1482">
        <v>1377</v>
      </c>
      <c r="I96" s="1483">
        <v>8.7</v>
      </c>
      <c r="J96" s="1482">
        <v>1357</v>
      </c>
      <c r="K96" s="1483">
        <v>8.6</v>
      </c>
      <c r="L96" s="1482">
        <v>1324</v>
      </c>
      <c r="M96" s="1483">
        <v>8.5</v>
      </c>
      <c r="N96" s="1482">
        <v>1304</v>
      </c>
      <c r="O96" s="1483">
        <v>8.4</v>
      </c>
      <c r="P96" s="1482">
        <v>1424</v>
      </c>
      <c r="Q96" s="1483">
        <v>9</v>
      </c>
      <c r="R96" s="1482">
        <v>1404</v>
      </c>
      <c r="S96" s="1483">
        <v>8.9</v>
      </c>
      <c r="T96" s="1482">
        <v>1424</v>
      </c>
      <c r="U96" s="1483">
        <v>9</v>
      </c>
      <c r="V96" s="1482">
        <v>1404</v>
      </c>
      <c r="W96" s="1483">
        <v>8.9</v>
      </c>
      <c r="X96" s="1486" t="s">
        <v>780</v>
      </c>
      <c r="Y96" s="1486" t="s">
        <v>780</v>
      </c>
      <c r="Z96" s="1486" t="s">
        <v>927</v>
      </c>
      <c r="AA96" s="1486" t="s">
        <v>927</v>
      </c>
      <c r="AB96" s="1487" t="s">
        <v>781</v>
      </c>
    </row>
    <row r="97" ht="33" customHeight="1" spans="1:28">
      <c r="A97" s="1479"/>
      <c r="B97" s="1352"/>
      <c r="C97" s="1488" t="s">
        <v>681</v>
      </c>
      <c r="D97" s="1482">
        <v>1277</v>
      </c>
      <c r="E97" s="1483">
        <v>8.2</v>
      </c>
      <c r="F97" s="1482">
        <v>1257</v>
      </c>
      <c r="G97" s="1483">
        <v>8.1</v>
      </c>
      <c r="H97" s="1482">
        <v>1377</v>
      </c>
      <c r="I97" s="1483">
        <v>8.7</v>
      </c>
      <c r="J97" s="1482">
        <v>1357</v>
      </c>
      <c r="K97" s="1483">
        <v>8.6</v>
      </c>
      <c r="L97" s="1482">
        <v>1324</v>
      </c>
      <c r="M97" s="1483">
        <v>8.5</v>
      </c>
      <c r="N97" s="1482">
        <v>1304</v>
      </c>
      <c r="O97" s="1483">
        <v>8.4</v>
      </c>
      <c r="P97" s="1482">
        <v>1424</v>
      </c>
      <c r="Q97" s="1483">
        <v>9</v>
      </c>
      <c r="R97" s="1482">
        <v>1404</v>
      </c>
      <c r="S97" s="1483">
        <v>8.9</v>
      </c>
      <c r="T97" s="1482">
        <v>1424</v>
      </c>
      <c r="U97" s="1483">
        <v>9</v>
      </c>
      <c r="V97" s="1482">
        <v>1404</v>
      </c>
      <c r="W97" s="1483">
        <v>8.9</v>
      </c>
      <c r="X97" s="1486" t="s">
        <v>779</v>
      </c>
      <c r="Y97" s="1486" t="s">
        <v>779</v>
      </c>
      <c r="Z97" s="1486" t="s">
        <v>617</v>
      </c>
      <c r="AA97" s="1486" t="s">
        <v>617</v>
      </c>
      <c r="AB97" s="1487" t="s">
        <v>613</v>
      </c>
    </row>
    <row r="98" ht="33" customHeight="1" spans="1:28">
      <c r="A98" s="1479"/>
      <c r="B98" s="1352"/>
      <c r="C98" s="1488" t="s">
        <v>928</v>
      </c>
      <c r="D98" s="1482">
        <v>1298</v>
      </c>
      <c r="E98" s="1483">
        <v>8.3</v>
      </c>
      <c r="F98" s="1482">
        <v>1278</v>
      </c>
      <c r="G98" s="1483">
        <v>8.2</v>
      </c>
      <c r="H98" s="1482">
        <v>1398</v>
      </c>
      <c r="I98" s="1483">
        <v>8.8</v>
      </c>
      <c r="J98" s="1482">
        <v>1378</v>
      </c>
      <c r="K98" s="1483">
        <v>8.7</v>
      </c>
      <c r="L98" s="1482">
        <v>1344</v>
      </c>
      <c r="M98" s="1483">
        <v>8.5</v>
      </c>
      <c r="N98" s="1482">
        <v>1324</v>
      </c>
      <c r="O98" s="1483">
        <v>8.4</v>
      </c>
      <c r="P98" s="1482">
        <v>1444</v>
      </c>
      <c r="Q98" s="1483">
        <v>9</v>
      </c>
      <c r="R98" s="1482">
        <v>1424</v>
      </c>
      <c r="S98" s="1483">
        <v>8.9</v>
      </c>
      <c r="T98" s="1482">
        <v>1444</v>
      </c>
      <c r="U98" s="1483">
        <v>9</v>
      </c>
      <c r="V98" s="1482">
        <v>1424</v>
      </c>
      <c r="W98" s="1483">
        <v>8.9</v>
      </c>
      <c r="X98" s="1486" t="s">
        <v>780</v>
      </c>
      <c r="Y98" s="1486" t="s">
        <v>780</v>
      </c>
      <c r="Z98" s="1486" t="s">
        <v>927</v>
      </c>
      <c r="AA98" s="1486" t="s">
        <v>927</v>
      </c>
      <c r="AB98" s="1487" t="s">
        <v>781</v>
      </c>
    </row>
    <row r="99" ht="33" customHeight="1" spans="1:28">
      <c r="A99" s="1479"/>
      <c r="B99" s="1352"/>
      <c r="C99" s="1488" t="s">
        <v>683</v>
      </c>
      <c r="D99" s="1482">
        <v>1277</v>
      </c>
      <c r="E99" s="1483">
        <v>8.2</v>
      </c>
      <c r="F99" s="1482">
        <v>1257</v>
      </c>
      <c r="G99" s="1483">
        <v>8.1</v>
      </c>
      <c r="H99" s="1482">
        <v>1377</v>
      </c>
      <c r="I99" s="1483">
        <v>8.7</v>
      </c>
      <c r="J99" s="1482">
        <v>1357</v>
      </c>
      <c r="K99" s="1483">
        <v>8.6</v>
      </c>
      <c r="L99" s="1482">
        <v>1324</v>
      </c>
      <c r="M99" s="1483">
        <v>8.5</v>
      </c>
      <c r="N99" s="1482">
        <v>1304</v>
      </c>
      <c r="O99" s="1483">
        <v>8.4</v>
      </c>
      <c r="P99" s="1482">
        <v>1424</v>
      </c>
      <c r="Q99" s="1483">
        <v>9</v>
      </c>
      <c r="R99" s="1482">
        <v>1404</v>
      </c>
      <c r="S99" s="1483">
        <v>8.9</v>
      </c>
      <c r="T99" s="1482">
        <v>1424</v>
      </c>
      <c r="U99" s="1483">
        <v>9</v>
      </c>
      <c r="V99" s="1482">
        <v>1404</v>
      </c>
      <c r="W99" s="1483">
        <v>8.9</v>
      </c>
      <c r="X99" s="1486" t="s">
        <v>617</v>
      </c>
      <c r="Y99" s="1486" t="s">
        <v>617</v>
      </c>
      <c r="Z99" s="1486" t="s">
        <v>618</v>
      </c>
      <c r="AA99" s="1486" t="s">
        <v>618</v>
      </c>
      <c r="AB99" s="1487" t="s">
        <v>619</v>
      </c>
    </row>
    <row r="100" ht="33" customHeight="1" spans="1:28">
      <c r="A100" s="1479"/>
      <c r="B100" s="1352"/>
      <c r="C100" s="1489" t="s">
        <v>626</v>
      </c>
      <c r="D100" s="1482">
        <v>1277</v>
      </c>
      <c r="E100" s="1483">
        <v>8.2</v>
      </c>
      <c r="F100" s="1482">
        <v>1257</v>
      </c>
      <c r="G100" s="1483">
        <v>8.1</v>
      </c>
      <c r="H100" s="1482">
        <v>1377</v>
      </c>
      <c r="I100" s="1483">
        <v>8.7</v>
      </c>
      <c r="J100" s="1482">
        <v>1357</v>
      </c>
      <c r="K100" s="1483">
        <v>8.6</v>
      </c>
      <c r="L100" s="1482">
        <v>1324</v>
      </c>
      <c r="M100" s="1483">
        <v>8.5</v>
      </c>
      <c r="N100" s="1482">
        <v>1304</v>
      </c>
      <c r="O100" s="1483">
        <v>8.4</v>
      </c>
      <c r="P100" s="1482">
        <v>1424</v>
      </c>
      <c r="Q100" s="1483">
        <v>9</v>
      </c>
      <c r="R100" s="1482">
        <v>1404</v>
      </c>
      <c r="S100" s="1483">
        <v>8.9</v>
      </c>
      <c r="T100" s="1482">
        <v>1424</v>
      </c>
      <c r="U100" s="1483">
        <v>9</v>
      </c>
      <c r="V100" s="1482">
        <v>1404</v>
      </c>
      <c r="W100" s="1483">
        <v>8.9</v>
      </c>
      <c r="X100" s="1486" t="s">
        <v>617</v>
      </c>
      <c r="Y100" s="1486" t="s">
        <v>617</v>
      </c>
      <c r="Z100" s="1486" t="s">
        <v>618</v>
      </c>
      <c r="AA100" s="1486" t="s">
        <v>618</v>
      </c>
      <c r="AB100" s="1487" t="s">
        <v>619</v>
      </c>
    </row>
    <row r="101" ht="33" customHeight="1" spans="1:28">
      <c r="A101" s="1479"/>
      <c r="B101" s="1352"/>
      <c r="C101" s="1489" t="s">
        <v>929</v>
      </c>
      <c r="D101" s="1482">
        <v>1277</v>
      </c>
      <c r="E101" s="1483">
        <v>8.2</v>
      </c>
      <c r="F101" s="1482">
        <v>1257</v>
      </c>
      <c r="G101" s="1483">
        <v>8.1</v>
      </c>
      <c r="H101" s="1482">
        <v>1377</v>
      </c>
      <c r="I101" s="1483">
        <v>8.7</v>
      </c>
      <c r="J101" s="1482">
        <v>1357</v>
      </c>
      <c r="K101" s="1483">
        <v>8.6</v>
      </c>
      <c r="L101" s="1482">
        <v>1324</v>
      </c>
      <c r="M101" s="1483">
        <v>8.5</v>
      </c>
      <c r="N101" s="1482">
        <v>1304</v>
      </c>
      <c r="O101" s="1483">
        <v>8.4</v>
      </c>
      <c r="P101" s="1482">
        <v>1424</v>
      </c>
      <c r="Q101" s="1483">
        <v>9</v>
      </c>
      <c r="R101" s="1482">
        <v>1404</v>
      </c>
      <c r="S101" s="1483">
        <v>8.9</v>
      </c>
      <c r="T101" s="1482">
        <v>1424</v>
      </c>
      <c r="U101" s="1483">
        <v>9</v>
      </c>
      <c r="V101" s="1482">
        <v>1404</v>
      </c>
      <c r="W101" s="1483">
        <v>8.9</v>
      </c>
      <c r="X101" s="1486" t="s">
        <v>779</v>
      </c>
      <c r="Y101" s="1486" t="s">
        <v>779</v>
      </c>
      <c r="Z101" s="1486" t="s">
        <v>617</v>
      </c>
      <c r="AA101" s="1486" t="s">
        <v>617</v>
      </c>
      <c r="AB101" s="1487" t="s">
        <v>613</v>
      </c>
    </row>
    <row r="102" ht="33" customHeight="1" spans="1:28">
      <c r="A102" s="1479"/>
      <c r="B102" s="1352"/>
      <c r="C102" s="1485" t="s">
        <v>623</v>
      </c>
      <c r="D102" s="1482">
        <v>1311</v>
      </c>
      <c r="E102" s="1483">
        <v>8.3</v>
      </c>
      <c r="F102" s="1482">
        <v>1291</v>
      </c>
      <c r="G102" s="1483">
        <v>8.2</v>
      </c>
      <c r="H102" s="1482">
        <v>1411</v>
      </c>
      <c r="I102" s="1483">
        <v>8.8</v>
      </c>
      <c r="J102" s="1482">
        <v>1391</v>
      </c>
      <c r="K102" s="1483">
        <v>8.7</v>
      </c>
      <c r="L102" s="1482">
        <v>1358</v>
      </c>
      <c r="M102" s="1483">
        <v>8.6</v>
      </c>
      <c r="N102" s="1482">
        <v>1338</v>
      </c>
      <c r="O102" s="1483">
        <v>8.5</v>
      </c>
      <c r="P102" s="1482">
        <v>1458</v>
      </c>
      <c r="Q102" s="1483">
        <v>9.1</v>
      </c>
      <c r="R102" s="1482">
        <v>1438</v>
      </c>
      <c r="S102" s="1483">
        <v>9</v>
      </c>
      <c r="T102" s="1482">
        <v>1458</v>
      </c>
      <c r="U102" s="1483">
        <v>9.1</v>
      </c>
      <c r="V102" s="1482">
        <v>1438</v>
      </c>
      <c r="W102" s="1483">
        <v>9</v>
      </c>
      <c r="X102" s="1486" t="s">
        <v>779</v>
      </c>
      <c r="Y102" s="1486" t="s">
        <v>779</v>
      </c>
      <c r="Z102" s="1486" t="s">
        <v>617</v>
      </c>
      <c r="AA102" s="1486" t="s">
        <v>617</v>
      </c>
      <c r="AB102" s="1487" t="s">
        <v>613</v>
      </c>
    </row>
    <row r="103" ht="33" customHeight="1" spans="1:28">
      <c r="A103" s="1479"/>
      <c r="B103" s="1352"/>
      <c r="C103" s="1489" t="s">
        <v>744</v>
      </c>
      <c r="D103" s="1482">
        <v>1277</v>
      </c>
      <c r="E103" s="1483">
        <v>8.2</v>
      </c>
      <c r="F103" s="1482">
        <v>1257</v>
      </c>
      <c r="G103" s="1483">
        <v>8.1</v>
      </c>
      <c r="H103" s="1482">
        <v>1377</v>
      </c>
      <c r="I103" s="1483">
        <v>8.7</v>
      </c>
      <c r="J103" s="1482">
        <v>1357</v>
      </c>
      <c r="K103" s="1483">
        <v>8.6</v>
      </c>
      <c r="L103" s="1482">
        <v>1324</v>
      </c>
      <c r="M103" s="1483">
        <v>8.5</v>
      </c>
      <c r="N103" s="1482">
        <v>1304</v>
      </c>
      <c r="O103" s="1483">
        <v>8.4</v>
      </c>
      <c r="P103" s="1482">
        <v>1424</v>
      </c>
      <c r="Q103" s="1483">
        <v>9</v>
      </c>
      <c r="R103" s="1482">
        <v>1404</v>
      </c>
      <c r="S103" s="1483">
        <v>8.9</v>
      </c>
      <c r="T103" s="1482">
        <v>1424</v>
      </c>
      <c r="U103" s="1483">
        <v>9</v>
      </c>
      <c r="V103" s="1482">
        <v>1404</v>
      </c>
      <c r="W103" s="1483">
        <v>8.9</v>
      </c>
      <c r="X103" s="1486" t="s">
        <v>611</v>
      </c>
      <c r="Y103" s="1486" t="s">
        <v>611</v>
      </c>
      <c r="Z103" s="1486" t="s">
        <v>621</v>
      </c>
      <c r="AA103" s="1486" t="s">
        <v>621</v>
      </c>
      <c r="AB103" s="1487" t="s">
        <v>925</v>
      </c>
    </row>
    <row r="104" ht="33" customHeight="1" spans="1:28">
      <c r="A104" s="1479"/>
      <c r="B104" s="1352"/>
      <c r="C104" s="1488" t="s">
        <v>745</v>
      </c>
      <c r="D104" s="1482">
        <v>1230</v>
      </c>
      <c r="E104" s="1483">
        <v>8</v>
      </c>
      <c r="F104" s="1482">
        <v>1210</v>
      </c>
      <c r="G104" s="1483">
        <v>7.9</v>
      </c>
      <c r="H104" s="1482">
        <v>1330</v>
      </c>
      <c r="I104" s="1483">
        <v>8.5</v>
      </c>
      <c r="J104" s="1482">
        <v>1310</v>
      </c>
      <c r="K104" s="1483">
        <v>8.4</v>
      </c>
      <c r="L104" s="1482">
        <v>1276</v>
      </c>
      <c r="M104" s="1483">
        <v>8.2</v>
      </c>
      <c r="N104" s="1482">
        <v>1256</v>
      </c>
      <c r="O104" s="1483">
        <v>8.1</v>
      </c>
      <c r="P104" s="1482">
        <v>1376</v>
      </c>
      <c r="Q104" s="1483">
        <v>8.7</v>
      </c>
      <c r="R104" s="1482">
        <v>1356</v>
      </c>
      <c r="S104" s="1483">
        <v>8.6</v>
      </c>
      <c r="T104" s="1482">
        <v>1376</v>
      </c>
      <c r="U104" s="1483">
        <v>8.7</v>
      </c>
      <c r="V104" s="1482">
        <v>1356</v>
      </c>
      <c r="W104" s="1483">
        <v>8.6</v>
      </c>
      <c r="X104" s="1486" t="s">
        <v>611</v>
      </c>
      <c r="Y104" s="1486" t="s">
        <v>611</v>
      </c>
      <c r="Z104" s="1486" t="s">
        <v>621</v>
      </c>
      <c r="AA104" s="1486" t="s">
        <v>621</v>
      </c>
      <c r="AB104" s="1487" t="s">
        <v>925</v>
      </c>
    </row>
    <row r="105" ht="33" customHeight="1" spans="1:28">
      <c r="A105" s="1479"/>
      <c r="B105" s="1352"/>
      <c r="C105" s="1490" t="s">
        <v>930</v>
      </c>
      <c r="D105" s="1491">
        <v>1345</v>
      </c>
      <c r="E105" s="1492">
        <v>8.5</v>
      </c>
      <c r="F105" s="1491">
        <v>1325</v>
      </c>
      <c r="G105" s="1492">
        <v>8.4</v>
      </c>
      <c r="H105" s="1491">
        <v>1445</v>
      </c>
      <c r="I105" s="1492">
        <v>9</v>
      </c>
      <c r="J105" s="1491">
        <v>1425</v>
      </c>
      <c r="K105" s="1492">
        <v>8.9</v>
      </c>
      <c r="L105" s="1491">
        <v>1392</v>
      </c>
      <c r="M105" s="1492">
        <v>8.8</v>
      </c>
      <c r="N105" s="1491">
        <v>1372</v>
      </c>
      <c r="O105" s="1492">
        <v>8.7</v>
      </c>
      <c r="P105" s="1491">
        <v>1492</v>
      </c>
      <c r="Q105" s="1492">
        <v>9.3</v>
      </c>
      <c r="R105" s="1491">
        <v>1472</v>
      </c>
      <c r="S105" s="1492">
        <v>9.2</v>
      </c>
      <c r="T105" s="1491">
        <v>1492</v>
      </c>
      <c r="U105" s="1492">
        <v>9.3</v>
      </c>
      <c r="V105" s="1491">
        <v>1472</v>
      </c>
      <c r="W105" s="1492">
        <v>9.2</v>
      </c>
      <c r="X105" s="1486" t="s">
        <v>779</v>
      </c>
      <c r="Y105" s="1486" t="s">
        <v>779</v>
      </c>
      <c r="Z105" s="1486" t="s">
        <v>617</v>
      </c>
      <c r="AA105" s="1486" t="s">
        <v>617</v>
      </c>
      <c r="AB105" s="1487" t="s">
        <v>613</v>
      </c>
    </row>
    <row r="106" ht="33" customHeight="1" spans="1:28">
      <c r="A106" s="1479"/>
      <c r="B106" s="1352"/>
      <c r="C106" s="1488" t="s">
        <v>931</v>
      </c>
      <c r="D106" s="1482">
        <v>1345</v>
      </c>
      <c r="E106" s="1483">
        <v>8.5</v>
      </c>
      <c r="F106" s="1482">
        <v>1325</v>
      </c>
      <c r="G106" s="1483">
        <v>8.4</v>
      </c>
      <c r="H106" s="1482">
        <v>1445</v>
      </c>
      <c r="I106" s="1483">
        <v>9</v>
      </c>
      <c r="J106" s="1482">
        <v>1425</v>
      </c>
      <c r="K106" s="1483">
        <v>8.9</v>
      </c>
      <c r="L106" s="1482">
        <v>1392</v>
      </c>
      <c r="M106" s="1483">
        <v>8.8</v>
      </c>
      <c r="N106" s="1482">
        <v>1372</v>
      </c>
      <c r="O106" s="1483">
        <v>8.7</v>
      </c>
      <c r="P106" s="1482">
        <v>1492</v>
      </c>
      <c r="Q106" s="1483">
        <v>9.3</v>
      </c>
      <c r="R106" s="1482">
        <v>1472</v>
      </c>
      <c r="S106" s="1483">
        <v>9.2</v>
      </c>
      <c r="T106" s="1482">
        <v>1492</v>
      </c>
      <c r="U106" s="1483">
        <v>9.3</v>
      </c>
      <c r="V106" s="1482">
        <v>1472</v>
      </c>
      <c r="W106" s="1483">
        <v>9.2</v>
      </c>
      <c r="X106" s="1486" t="s">
        <v>779</v>
      </c>
      <c r="Y106" s="1486" t="s">
        <v>779</v>
      </c>
      <c r="Z106" s="1486" t="s">
        <v>617</v>
      </c>
      <c r="AA106" s="1486" t="s">
        <v>617</v>
      </c>
      <c r="AB106" s="1487" t="s">
        <v>613</v>
      </c>
    </row>
    <row r="107" ht="33" customHeight="1" spans="1:28">
      <c r="A107" s="1479"/>
      <c r="B107" s="1352"/>
      <c r="C107" s="1488" t="s">
        <v>747</v>
      </c>
      <c r="D107" s="1482">
        <v>1311</v>
      </c>
      <c r="E107" s="1483">
        <v>8.3</v>
      </c>
      <c r="F107" s="1482">
        <v>1291</v>
      </c>
      <c r="G107" s="1483">
        <v>8.2</v>
      </c>
      <c r="H107" s="1482">
        <v>1411</v>
      </c>
      <c r="I107" s="1483">
        <v>8.8</v>
      </c>
      <c r="J107" s="1482">
        <v>1391</v>
      </c>
      <c r="K107" s="1483">
        <v>8.7</v>
      </c>
      <c r="L107" s="1482">
        <v>1358</v>
      </c>
      <c r="M107" s="1483">
        <v>8.6</v>
      </c>
      <c r="N107" s="1482">
        <v>1338</v>
      </c>
      <c r="O107" s="1483">
        <v>8.5</v>
      </c>
      <c r="P107" s="1482">
        <v>1458</v>
      </c>
      <c r="Q107" s="1483">
        <v>9.1</v>
      </c>
      <c r="R107" s="1482">
        <v>1438</v>
      </c>
      <c r="S107" s="1483">
        <v>9</v>
      </c>
      <c r="T107" s="1482">
        <v>1458</v>
      </c>
      <c r="U107" s="1483">
        <v>9.1</v>
      </c>
      <c r="V107" s="1482">
        <v>1438</v>
      </c>
      <c r="W107" s="1483">
        <v>9</v>
      </c>
      <c r="X107" s="1486" t="s">
        <v>780</v>
      </c>
      <c r="Y107" s="1486" t="s">
        <v>780</v>
      </c>
      <c r="Z107" s="1486" t="s">
        <v>927</v>
      </c>
      <c r="AA107" s="1486" t="s">
        <v>927</v>
      </c>
      <c r="AB107" s="1487" t="s">
        <v>781</v>
      </c>
    </row>
    <row r="108" ht="33" customHeight="1" spans="1:28">
      <c r="A108" s="1479"/>
      <c r="B108" s="1352"/>
      <c r="C108" s="1493" t="s">
        <v>932</v>
      </c>
      <c r="D108" s="1482">
        <v>1311</v>
      </c>
      <c r="E108" s="1483">
        <v>8.3</v>
      </c>
      <c r="F108" s="1482">
        <v>1291</v>
      </c>
      <c r="G108" s="1483">
        <v>8.2</v>
      </c>
      <c r="H108" s="1482">
        <v>1411</v>
      </c>
      <c r="I108" s="1483">
        <v>8.8</v>
      </c>
      <c r="J108" s="1482">
        <v>1391</v>
      </c>
      <c r="K108" s="1483">
        <v>8.7</v>
      </c>
      <c r="L108" s="1482">
        <v>1358</v>
      </c>
      <c r="M108" s="1483">
        <v>8.6</v>
      </c>
      <c r="N108" s="1482">
        <v>1338</v>
      </c>
      <c r="O108" s="1483">
        <v>8.5</v>
      </c>
      <c r="P108" s="1482">
        <v>1458</v>
      </c>
      <c r="Q108" s="1483">
        <v>9.1</v>
      </c>
      <c r="R108" s="1482">
        <v>1438</v>
      </c>
      <c r="S108" s="1483">
        <v>9</v>
      </c>
      <c r="T108" s="1482">
        <v>1458</v>
      </c>
      <c r="U108" s="1483">
        <v>9.1</v>
      </c>
      <c r="V108" s="1482">
        <v>1438</v>
      </c>
      <c r="W108" s="1483">
        <v>9</v>
      </c>
      <c r="X108" s="1486" t="s">
        <v>780</v>
      </c>
      <c r="Y108" s="1486" t="s">
        <v>780</v>
      </c>
      <c r="Z108" s="1486" t="s">
        <v>927</v>
      </c>
      <c r="AA108" s="1486" t="s">
        <v>927</v>
      </c>
      <c r="AB108" s="1487" t="s">
        <v>781</v>
      </c>
    </row>
    <row r="109" ht="33" customHeight="1" spans="1:28">
      <c r="A109" s="1479"/>
      <c r="B109" s="1352"/>
      <c r="C109" s="1488" t="s">
        <v>661</v>
      </c>
      <c r="D109" s="1482">
        <v>1311</v>
      </c>
      <c r="E109" s="1483">
        <v>8.3</v>
      </c>
      <c r="F109" s="1482">
        <v>1291</v>
      </c>
      <c r="G109" s="1483">
        <v>8.2</v>
      </c>
      <c r="H109" s="1482">
        <v>1411</v>
      </c>
      <c r="I109" s="1483">
        <v>8.8</v>
      </c>
      <c r="J109" s="1482">
        <v>1391</v>
      </c>
      <c r="K109" s="1483">
        <v>8.7</v>
      </c>
      <c r="L109" s="1482">
        <v>1358</v>
      </c>
      <c r="M109" s="1483">
        <v>8.6</v>
      </c>
      <c r="N109" s="1482">
        <v>1338</v>
      </c>
      <c r="O109" s="1483">
        <v>8.5</v>
      </c>
      <c r="P109" s="1482">
        <v>1458</v>
      </c>
      <c r="Q109" s="1483">
        <v>9.1</v>
      </c>
      <c r="R109" s="1482">
        <v>1438</v>
      </c>
      <c r="S109" s="1483">
        <v>9</v>
      </c>
      <c r="T109" s="1482">
        <v>1458</v>
      </c>
      <c r="U109" s="1483">
        <v>9.1</v>
      </c>
      <c r="V109" s="1482">
        <v>1438</v>
      </c>
      <c r="W109" s="1483">
        <v>9</v>
      </c>
      <c r="X109" s="1486" t="s">
        <v>611</v>
      </c>
      <c r="Y109" s="1486" t="s">
        <v>611</v>
      </c>
      <c r="Z109" s="1486" t="s">
        <v>621</v>
      </c>
      <c r="AA109" s="1486" t="s">
        <v>621</v>
      </c>
      <c r="AB109" s="1487" t="s">
        <v>925</v>
      </c>
    </row>
    <row r="110" ht="33" customHeight="1" spans="1:28">
      <c r="A110" s="1479"/>
      <c r="B110" s="1352"/>
      <c r="C110" s="1488" t="s">
        <v>682</v>
      </c>
      <c r="D110" s="1482">
        <v>1366</v>
      </c>
      <c r="E110" s="1483">
        <v>8.6</v>
      </c>
      <c r="F110" s="1482">
        <v>1346</v>
      </c>
      <c r="G110" s="1483">
        <v>8.5</v>
      </c>
      <c r="H110" s="1482">
        <v>1466</v>
      </c>
      <c r="I110" s="1483">
        <v>9.1</v>
      </c>
      <c r="J110" s="1482">
        <v>1446</v>
      </c>
      <c r="K110" s="1483">
        <v>9</v>
      </c>
      <c r="L110" s="1482">
        <v>1412</v>
      </c>
      <c r="M110" s="1483">
        <v>8.8</v>
      </c>
      <c r="N110" s="1482">
        <v>1392</v>
      </c>
      <c r="O110" s="1483">
        <v>8.7</v>
      </c>
      <c r="P110" s="1482">
        <v>1512</v>
      </c>
      <c r="Q110" s="1483">
        <v>9.3</v>
      </c>
      <c r="R110" s="1482">
        <v>1492</v>
      </c>
      <c r="S110" s="1483">
        <v>9.2</v>
      </c>
      <c r="T110" s="1482">
        <v>1512</v>
      </c>
      <c r="U110" s="1483">
        <v>9.3</v>
      </c>
      <c r="V110" s="1482">
        <v>1492</v>
      </c>
      <c r="W110" s="1483">
        <v>9.2</v>
      </c>
      <c r="X110" s="1486" t="s">
        <v>780</v>
      </c>
      <c r="Y110" s="1486" t="s">
        <v>780</v>
      </c>
      <c r="Z110" s="1486" t="s">
        <v>927</v>
      </c>
      <c r="AA110" s="1486" t="s">
        <v>927</v>
      </c>
      <c r="AB110" s="1487" t="s">
        <v>781</v>
      </c>
    </row>
    <row r="111" ht="33" customHeight="1" spans="1:28">
      <c r="A111" s="1479"/>
      <c r="B111" s="1352"/>
      <c r="C111" s="1488" t="s">
        <v>684</v>
      </c>
      <c r="D111" s="1482">
        <v>1366</v>
      </c>
      <c r="E111" s="1483">
        <v>8.6</v>
      </c>
      <c r="F111" s="1482">
        <v>1346</v>
      </c>
      <c r="G111" s="1483">
        <v>8.5</v>
      </c>
      <c r="H111" s="1482">
        <v>1466</v>
      </c>
      <c r="I111" s="1483">
        <v>9.1</v>
      </c>
      <c r="J111" s="1482">
        <v>1446</v>
      </c>
      <c r="K111" s="1483">
        <v>9</v>
      </c>
      <c r="L111" s="1482">
        <v>1412</v>
      </c>
      <c r="M111" s="1483">
        <v>8.8</v>
      </c>
      <c r="N111" s="1482">
        <v>1392</v>
      </c>
      <c r="O111" s="1483">
        <v>8.7</v>
      </c>
      <c r="P111" s="1482">
        <v>1512</v>
      </c>
      <c r="Q111" s="1483">
        <v>9.3</v>
      </c>
      <c r="R111" s="1482">
        <v>1492</v>
      </c>
      <c r="S111" s="1483">
        <v>9.2</v>
      </c>
      <c r="T111" s="1482">
        <v>1512</v>
      </c>
      <c r="U111" s="1483">
        <v>9.3</v>
      </c>
      <c r="V111" s="1482">
        <v>1492</v>
      </c>
      <c r="W111" s="1483">
        <v>9.2</v>
      </c>
      <c r="X111" s="1486" t="s">
        <v>780</v>
      </c>
      <c r="Y111" s="1486" t="s">
        <v>780</v>
      </c>
      <c r="Z111" s="1486" t="s">
        <v>927</v>
      </c>
      <c r="AA111" s="1486" t="s">
        <v>927</v>
      </c>
      <c r="AB111" s="1487" t="s">
        <v>781</v>
      </c>
    </row>
    <row r="112" ht="33" customHeight="1" spans="1:28">
      <c r="A112" s="1494"/>
      <c r="B112" s="1495"/>
      <c r="C112" s="1488" t="s">
        <v>674</v>
      </c>
      <c r="D112" s="1482">
        <v>1345</v>
      </c>
      <c r="E112" s="1483">
        <v>8.5</v>
      </c>
      <c r="F112" s="1482">
        <v>1325</v>
      </c>
      <c r="G112" s="1483">
        <v>8.4</v>
      </c>
      <c r="H112" s="1482">
        <v>1445</v>
      </c>
      <c r="I112" s="1483">
        <v>9</v>
      </c>
      <c r="J112" s="1482">
        <v>1425</v>
      </c>
      <c r="K112" s="1483">
        <v>8.9</v>
      </c>
      <c r="L112" s="1482">
        <v>1392</v>
      </c>
      <c r="M112" s="1483">
        <v>8.8</v>
      </c>
      <c r="N112" s="1482">
        <v>1372</v>
      </c>
      <c r="O112" s="1483">
        <v>8.7</v>
      </c>
      <c r="P112" s="1482">
        <v>1492</v>
      </c>
      <c r="Q112" s="1483">
        <v>9.3</v>
      </c>
      <c r="R112" s="1482">
        <v>1472</v>
      </c>
      <c r="S112" s="1483">
        <v>9.2</v>
      </c>
      <c r="T112" s="1482">
        <v>1492</v>
      </c>
      <c r="U112" s="1483">
        <v>9.3</v>
      </c>
      <c r="V112" s="1482">
        <v>1472</v>
      </c>
      <c r="W112" s="1483">
        <v>9.2</v>
      </c>
      <c r="X112" s="1486" t="s">
        <v>780</v>
      </c>
      <c r="Y112" s="1486" t="s">
        <v>780</v>
      </c>
      <c r="Z112" s="1486" t="s">
        <v>927</v>
      </c>
      <c r="AA112" s="1486" t="s">
        <v>927</v>
      </c>
      <c r="AB112" s="1496" t="s">
        <v>781</v>
      </c>
    </row>
  </sheetData>
  <mergeCells count="16">
    <mergeCell ref="A2:AB2"/>
    <mergeCell ref="A3:AB3"/>
    <mergeCell ref="D4:G4"/>
    <mergeCell ref="H4:K4"/>
    <mergeCell ref="L4:O4"/>
    <mergeCell ref="P4:S4"/>
    <mergeCell ref="T4:W4"/>
    <mergeCell ref="X4:AA4"/>
    <mergeCell ref="A4:A5"/>
    <mergeCell ref="A6:A89"/>
    <mergeCell ref="A90:A112"/>
    <mergeCell ref="B4:B5"/>
    <mergeCell ref="B6:B89"/>
    <mergeCell ref="B90:B112"/>
    <mergeCell ref="C4:C5"/>
    <mergeCell ref="AB4:AB5"/>
  </mergeCells>
  <conditionalFormatting sqref="C45:C46">
    <cfRule type="duplicateValues" dxfId="0" priority="1"/>
  </conditionalFormatting>
  <pageMargins left="0.75" right="0.75" top="1" bottom="1" header="0.5" footer="0.5"/>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tabColor rgb="FFFCE4D6"/>
  </sheetPr>
  <dimension ref="A1:S49"/>
  <sheetViews>
    <sheetView showGridLines="0" zoomScale="40" zoomScaleNormal="40" workbookViewId="0">
      <pane xSplit="3" ySplit="4" topLeftCell="D5" activePane="bottomRight" state="frozen"/>
      <selection/>
      <selection pane="topRight"/>
      <selection pane="bottomLeft"/>
      <selection pane="bottomRight" activeCell="D5" sqref="D5"/>
    </sheetView>
  </sheetViews>
  <sheetFormatPr defaultColWidth="9" defaultRowHeight="24.6"/>
  <cols>
    <col min="1" max="1" width="18" style="1416" customWidth="1"/>
    <col min="2" max="2" width="29.0648148148148" style="1416" customWidth="1"/>
    <col min="3" max="3" width="35" style="1418" customWidth="1"/>
    <col min="4" max="4" width="33.4444444444444" style="1416" customWidth="1"/>
    <col min="5" max="5" width="30.75" style="1419" customWidth="1"/>
    <col min="6" max="6" width="33.4444444444444" style="1416" customWidth="1"/>
    <col min="7" max="7" width="30.75" style="1419" customWidth="1"/>
    <col min="8" max="8" width="33.4444444444444" style="1416" customWidth="1"/>
    <col min="9" max="9" width="30.75" style="1419" customWidth="1"/>
    <col min="10" max="10" width="33.4444444444444" style="1420" customWidth="1"/>
    <col min="11" max="11" width="30.75" style="1419" customWidth="1"/>
    <col min="12" max="12" width="25.25" style="1416" customWidth="1"/>
    <col min="13" max="14" width="39.6944444444444" style="1416" customWidth="1"/>
    <col min="15" max="15" width="19.8796296296296" style="1416" customWidth="1"/>
    <col min="16" max="16" width="9" style="1416" customWidth="1"/>
    <col min="17" max="17" width="42.4166666666667" style="1416" customWidth="1"/>
    <col min="18" max="18" width="24.4166666666667" style="1416" customWidth="1"/>
    <col min="19" max="19" width="24.212962962963" style="1416" customWidth="1"/>
    <col min="20" max="16382" width="9" style="1416" customWidth="1"/>
    <col min="16383" max="16384" width="9" style="1416"/>
  </cols>
  <sheetData>
    <row r="1" s="1416" customFormat="1" ht="174" customHeight="1" spans="1:19">
      <c r="A1" s="1418"/>
    </row>
    <row r="2" ht="103" customHeight="1" spans="1:19">
      <c r="A2" s="1421" t="s">
        <v>933</v>
      </c>
      <c r="B2" s="1422"/>
      <c r="C2" s="1422"/>
      <c r="D2" s="1422"/>
      <c r="E2" s="1422"/>
      <c r="F2" s="1422"/>
      <c r="G2" s="1422"/>
      <c r="H2" s="1422"/>
      <c r="I2" s="1422"/>
      <c r="J2" s="1422"/>
      <c r="K2" s="1422"/>
      <c r="L2" s="1422"/>
      <c r="M2" s="1422"/>
      <c r="N2" s="1423"/>
      <c r="Q2" s="1418"/>
    </row>
    <row r="3" ht="75" customHeight="1" spans="1:19">
      <c r="A3" s="1424" t="s">
        <v>480</v>
      </c>
      <c r="B3" s="1425" t="s">
        <v>107</v>
      </c>
      <c r="C3" s="1426" t="s">
        <v>481</v>
      </c>
      <c r="D3" s="1426" t="s">
        <v>934</v>
      </c>
      <c r="E3" s="1427"/>
      <c r="F3" s="1426" t="s">
        <v>631</v>
      </c>
      <c r="G3" s="1427"/>
      <c r="H3" s="1426" t="s">
        <v>487</v>
      </c>
      <c r="I3" s="1427"/>
      <c r="J3" s="1428" t="s">
        <v>935</v>
      </c>
      <c r="K3" s="1427"/>
      <c r="L3" s="1426" t="s">
        <v>648</v>
      </c>
      <c r="M3" s="1426" t="s">
        <v>490</v>
      </c>
      <c r="N3" s="1429" t="s">
        <v>491</v>
      </c>
      <c r="R3" s="1430"/>
      <c r="S3" s="1430"/>
    </row>
    <row r="4" ht="39" customHeight="1" spans="1:19">
      <c r="A4" s="1431"/>
      <c r="B4" s="1393"/>
      <c r="C4" s="1393"/>
      <c r="D4" s="1432" t="s">
        <v>649</v>
      </c>
      <c r="E4" s="1433" t="s">
        <v>636</v>
      </c>
      <c r="F4" s="1432" t="s">
        <v>649</v>
      </c>
      <c r="G4" s="1433" t="s">
        <v>636</v>
      </c>
      <c r="H4" s="1432" t="s">
        <v>649</v>
      </c>
      <c r="I4" s="1433" t="s">
        <v>636</v>
      </c>
      <c r="J4" s="1434" t="s">
        <v>649</v>
      </c>
      <c r="K4" s="1433" t="s">
        <v>636</v>
      </c>
      <c r="L4" s="1393"/>
      <c r="M4" s="1393"/>
      <c r="N4" s="1435"/>
      <c r="R4" s="1430"/>
      <c r="S4" s="1430"/>
    </row>
    <row r="5" ht="37" customHeight="1" spans="1:19">
      <c r="A5" s="1436" t="s">
        <v>354</v>
      </c>
      <c r="B5" s="1437" t="s">
        <v>936</v>
      </c>
      <c r="C5" s="1438" t="s">
        <v>501</v>
      </c>
      <c r="D5" s="1439">
        <v>1358</v>
      </c>
      <c r="E5" s="1440">
        <v>8.2</v>
      </c>
      <c r="F5" s="1439">
        <v>1358</v>
      </c>
      <c r="G5" s="1440">
        <v>8.2</v>
      </c>
      <c r="H5" s="1439">
        <v>1399</v>
      </c>
      <c r="I5" s="1440">
        <v>9</v>
      </c>
      <c r="J5" s="1441">
        <v>1458</v>
      </c>
      <c r="K5" s="1440">
        <v>8.7</v>
      </c>
      <c r="L5" s="1440" t="s">
        <v>523</v>
      </c>
      <c r="M5" s="1442" t="s">
        <v>499</v>
      </c>
      <c r="N5" s="1443" t="s">
        <v>500</v>
      </c>
    </row>
    <row r="6" ht="37" customHeight="1" spans="1:19">
      <c r="A6" s="1444"/>
      <c r="B6" s="1445"/>
      <c r="C6" s="1438" t="s">
        <v>497</v>
      </c>
      <c r="D6" s="1439">
        <v>1358</v>
      </c>
      <c r="E6" s="1440">
        <v>8.2</v>
      </c>
      <c r="F6" s="1439">
        <v>1358</v>
      </c>
      <c r="G6" s="1440">
        <v>8.2</v>
      </c>
      <c r="H6" s="1439">
        <v>1399</v>
      </c>
      <c r="I6" s="1440">
        <v>9</v>
      </c>
      <c r="J6" s="1441">
        <v>1458</v>
      </c>
      <c r="K6" s="1440">
        <v>8.7</v>
      </c>
      <c r="L6" s="1440" t="s">
        <v>523</v>
      </c>
      <c r="M6" s="1442" t="s">
        <v>499</v>
      </c>
      <c r="N6" s="1443" t="s">
        <v>500</v>
      </c>
    </row>
    <row r="7" ht="37" customHeight="1" spans="1:19">
      <c r="A7" s="1444"/>
      <c r="B7" s="1445"/>
      <c r="C7" s="1438" t="s">
        <v>506</v>
      </c>
      <c r="D7" s="1439">
        <v>1358</v>
      </c>
      <c r="E7" s="1440">
        <v>8.2</v>
      </c>
      <c r="F7" s="1439">
        <v>1358</v>
      </c>
      <c r="G7" s="1440">
        <v>8.2</v>
      </c>
      <c r="H7" s="1439">
        <v>1399</v>
      </c>
      <c r="I7" s="1440">
        <v>9</v>
      </c>
      <c r="J7" s="1441">
        <v>1458</v>
      </c>
      <c r="K7" s="1440">
        <v>8.7</v>
      </c>
      <c r="L7" s="1440" t="s">
        <v>523</v>
      </c>
      <c r="M7" s="1442" t="s">
        <v>499</v>
      </c>
      <c r="N7" s="1443" t="s">
        <v>500</v>
      </c>
    </row>
    <row r="8" ht="37" customHeight="1" spans="1:19">
      <c r="A8" s="1444"/>
      <c r="B8" s="1445"/>
      <c r="C8" s="1446" t="s">
        <v>505</v>
      </c>
      <c r="D8" s="1439">
        <v>1358</v>
      </c>
      <c r="E8" s="1440">
        <v>8.2</v>
      </c>
      <c r="F8" s="1439">
        <v>1358</v>
      </c>
      <c r="G8" s="1440">
        <v>8.2</v>
      </c>
      <c r="H8" s="1439">
        <v>1399</v>
      </c>
      <c r="I8" s="1440">
        <v>9</v>
      </c>
      <c r="J8" s="1441">
        <v>1458</v>
      </c>
      <c r="K8" s="1440">
        <v>8.7</v>
      </c>
      <c r="L8" s="1440" t="s">
        <v>523</v>
      </c>
      <c r="M8" s="1442" t="s">
        <v>499</v>
      </c>
      <c r="N8" s="1443" t="s">
        <v>500</v>
      </c>
    </row>
    <row r="9" ht="37" customHeight="1" spans="1:19">
      <c r="A9" s="1444"/>
      <c r="B9" s="1445"/>
      <c r="C9" s="1446" t="s">
        <v>502</v>
      </c>
      <c r="D9" s="1439">
        <v>1358</v>
      </c>
      <c r="E9" s="1440">
        <v>8.2</v>
      </c>
      <c r="F9" s="1439">
        <v>1358</v>
      </c>
      <c r="G9" s="1440">
        <v>8.2</v>
      </c>
      <c r="H9" s="1439">
        <v>1399</v>
      </c>
      <c r="I9" s="1440">
        <v>9</v>
      </c>
      <c r="J9" s="1441">
        <v>1458</v>
      </c>
      <c r="K9" s="1440">
        <v>8.7</v>
      </c>
      <c r="L9" s="1440" t="s">
        <v>524</v>
      </c>
      <c r="M9" s="1442" t="s">
        <v>500</v>
      </c>
      <c r="N9" s="1443" t="s">
        <v>509</v>
      </c>
    </row>
    <row r="10" ht="37" customHeight="1" spans="1:19">
      <c r="A10" s="1444"/>
      <c r="B10" s="1445"/>
      <c r="C10" s="1446" t="s">
        <v>503</v>
      </c>
      <c r="D10" s="1439">
        <v>1358</v>
      </c>
      <c r="E10" s="1440">
        <v>8.2</v>
      </c>
      <c r="F10" s="1439">
        <v>1358</v>
      </c>
      <c r="G10" s="1440">
        <v>8.2</v>
      </c>
      <c r="H10" s="1439">
        <v>1399</v>
      </c>
      <c r="I10" s="1440">
        <v>9</v>
      </c>
      <c r="J10" s="1441">
        <v>1458</v>
      </c>
      <c r="K10" s="1440">
        <v>8.7</v>
      </c>
      <c r="L10" s="1440" t="s">
        <v>524</v>
      </c>
      <c r="M10" s="1442" t="s">
        <v>500</v>
      </c>
      <c r="N10" s="1443" t="s">
        <v>509</v>
      </c>
    </row>
    <row r="11" ht="37" customHeight="1" spans="1:19">
      <c r="A11" s="1444"/>
      <c r="B11" s="1445"/>
      <c r="C11" s="1446" t="s">
        <v>504</v>
      </c>
      <c r="D11" s="1439">
        <v>1358</v>
      </c>
      <c r="E11" s="1440">
        <v>8.2</v>
      </c>
      <c r="F11" s="1439">
        <v>1358</v>
      </c>
      <c r="G11" s="1440">
        <v>8.2</v>
      </c>
      <c r="H11" s="1439">
        <v>1399</v>
      </c>
      <c r="I11" s="1440">
        <v>9</v>
      </c>
      <c r="J11" s="1441">
        <v>1458</v>
      </c>
      <c r="K11" s="1440">
        <v>8.7</v>
      </c>
      <c r="L11" s="1440" t="s">
        <v>524</v>
      </c>
      <c r="M11" s="1442" t="s">
        <v>500</v>
      </c>
      <c r="N11" s="1443" t="s">
        <v>509</v>
      </c>
    </row>
    <row r="12" ht="37" customHeight="1" spans="1:19">
      <c r="A12" s="1444"/>
      <c r="B12" s="1445"/>
      <c r="C12" s="1446" t="s">
        <v>507</v>
      </c>
      <c r="D12" s="1439">
        <v>1399</v>
      </c>
      <c r="E12" s="1440">
        <v>8.4</v>
      </c>
      <c r="F12" s="1439">
        <v>1399</v>
      </c>
      <c r="G12" s="1440">
        <v>8.4</v>
      </c>
      <c r="H12" s="1439">
        <v>1440</v>
      </c>
      <c r="I12" s="1440">
        <v>9.2</v>
      </c>
      <c r="J12" s="1441">
        <v>1499</v>
      </c>
      <c r="K12" s="1440">
        <v>8.9</v>
      </c>
      <c r="L12" s="1440" t="s">
        <v>524</v>
      </c>
      <c r="M12" s="1442" t="s">
        <v>500</v>
      </c>
      <c r="N12" s="1443" t="s">
        <v>509</v>
      </c>
    </row>
    <row r="13" ht="37" customHeight="1" spans="1:19">
      <c r="A13" s="1444"/>
      <c r="B13" s="1445"/>
      <c r="C13" s="1446" t="s">
        <v>512</v>
      </c>
      <c r="D13" s="1439">
        <v>1467</v>
      </c>
      <c r="E13" s="1440">
        <v>8.7</v>
      </c>
      <c r="F13" s="1439">
        <v>1467</v>
      </c>
      <c r="G13" s="1440">
        <v>8.7</v>
      </c>
      <c r="H13" s="1439">
        <v>1508</v>
      </c>
      <c r="I13" s="1440">
        <v>9.5</v>
      </c>
      <c r="J13" s="1441">
        <v>1567</v>
      </c>
      <c r="K13" s="1440">
        <v>9.2</v>
      </c>
      <c r="L13" s="1440" t="s">
        <v>523</v>
      </c>
      <c r="M13" s="1442" t="s">
        <v>499</v>
      </c>
      <c r="N13" s="1443" t="s">
        <v>500</v>
      </c>
    </row>
    <row r="14" ht="37" customHeight="1" spans="1:19">
      <c r="A14" s="1444"/>
      <c r="B14" s="1445"/>
      <c r="C14" s="1446" t="s">
        <v>513</v>
      </c>
      <c r="D14" s="1439">
        <v>1467</v>
      </c>
      <c r="E14" s="1440">
        <v>8.7</v>
      </c>
      <c r="F14" s="1439">
        <v>1467</v>
      </c>
      <c r="G14" s="1440">
        <v>8.7</v>
      </c>
      <c r="H14" s="1439">
        <v>1508</v>
      </c>
      <c r="I14" s="1440">
        <v>9.5</v>
      </c>
      <c r="J14" s="1441">
        <v>1567</v>
      </c>
      <c r="K14" s="1440">
        <v>9.2</v>
      </c>
      <c r="L14" s="1440" t="s">
        <v>523</v>
      </c>
      <c r="M14" s="1442" t="s">
        <v>499</v>
      </c>
      <c r="N14" s="1443" t="s">
        <v>500</v>
      </c>
    </row>
    <row r="15" ht="37" customHeight="1" spans="1:19">
      <c r="A15" s="1444"/>
      <c r="B15" s="1445"/>
      <c r="C15" s="1446" t="s">
        <v>521</v>
      </c>
      <c r="D15" s="1439">
        <v>1467</v>
      </c>
      <c r="E15" s="1440">
        <v>8.7</v>
      </c>
      <c r="F15" s="1439">
        <v>1467</v>
      </c>
      <c r="G15" s="1440">
        <v>8.7</v>
      </c>
      <c r="H15" s="1439">
        <v>1508</v>
      </c>
      <c r="I15" s="1440">
        <v>9.5</v>
      </c>
      <c r="J15" s="1441">
        <v>1567</v>
      </c>
      <c r="K15" s="1440">
        <v>9.2</v>
      </c>
      <c r="L15" s="1440" t="s">
        <v>523</v>
      </c>
      <c r="M15" s="1442" t="s">
        <v>499</v>
      </c>
      <c r="N15" s="1443" t="s">
        <v>500</v>
      </c>
    </row>
    <row r="16" ht="37" customHeight="1" spans="1:19">
      <c r="A16" s="1444"/>
      <c r="B16" s="1445"/>
      <c r="C16" s="1438" t="s">
        <v>508</v>
      </c>
      <c r="D16" s="1439">
        <v>1467</v>
      </c>
      <c r="E16" s="1440">
        <v>8.7</v>
      </c>
      <c r="F16" s="1439">
        <v>1467</v>
      </c>
      <c r="G16" s="1440">
        <v>8.7</v>
      </c>
      <c r="H16" s="1439">
        <v>1508</v>
      </c>
      <c r="I16" s="1440">
        <v>9.5</v>
      </c>
      <c r="J16" s="1441">
        <v>1567</v>
      </c>
      <c r="K16" s="1440">
        <v>9.2</v>
      </c>
      <c r="L16" s="1440" t="s">
        <v>523</v>
      </c>
      <c r="M16" s="1442" t="s">
        <v>499</v>
      </c>
      <c r="N16" s="1443" t="s">
        <v>500</v>
      </c>
    </row>
    <row r="17" ht="37" customHeight="1" spans="1:19">
      <c r="A17" s="1444"/>
      <c r="B17" s="1445"/>
      <c r="C17" s="1446" t="s">
        <v>595</v>
      </c>
      <c r="D17" s="1439">
        <v>1481</v>
      </c>
      <c r="E17" s="1440">
        <v>8.8</v>
      </c>
      <c r="F17" s="1439">
        <v>1481</v>
      </c>
      <c r="G17" s="1440">
        <v>8.8</v>
      </c>
      <c r="H17" s="1439">
        <v>1521</v>
      </c>
      <c r="I17" s="1440">
        <v>9.6</v>
      </c>
      <c r="J17" s="1441">
        <v>1581</v>
      </c>
      <c r="K17" s="1440">
        <v>9.3</v>
      </c>
      <c r="L17" s="1440" t="s">
        <v>524</v>
      </c>
      <c r="M17" s="1442" t="s">
        <v>500</v>
      </c>
      <c r="N17" s="1443" t="s">
        <v>509</v>
      </c>
    </row>
    <row r="18" ht="37" customHeight="1" spans="1:19">
      <c r="A18" s="1444"/>
      <c r="B18" s="1445"/>
      <c r="C18" s="1446" t="s">
        <v>583</v>
      </c>
      <c r="D18" s="1439">
        <v>1481</v>
      </c>
      <c r="E18" s="1440">
        <v>8.8</v>
      </c>
      <c r="F18" s="1439">
        <v>1481</v>
      </c>
      <c r="G18" s="1440">
        <v>8.8</v>
      </c>
      <c r="H18" s="1439">
        <v>1521</v>
      </c>
      <c r="I18" s="1440">
        <v>9.6</v>
      </c>
      <c r="J18" s="1441">
        <v>1581</v>
      </c>
      <c r="K18" s="1440">
        <v>9.3</v>
      </c>
      <c r="L18" s="1440" t="s">
        <v>524</v>
      </c>
      <c r="M18" s="1442" t="s">
        <v>500</v>
      </c>
      <c r="N18" s="1443" t="s">
        <v>509</v>
      </c>
    </row>
    <row r="19" customFormat="1" ht="37" customHeight="1" spans="1:19">
      <c r="A19" s="1444"/>
      <c r="B19" s="1445"/>
      <c r="C19" s="1446" t="s">
        <v>590</v>
      </c>
      <c r="D19" s="1439">
        <v>1535</v>
      </c>
      <c r="E19" s="1440">
        <v>9</v>
      </c>
      <c r="F19" s="1439">
        <v>1535</v>
      </c>
      <c r="G19" s="1440">
        <v>9</v>
      </c>
      <c r="H19" s="1439">
        <v>1576</v>
      </c>
      <c r="I19" s="1440">
        <v>9.8</v>
      </c>
      <c r="J19" s="1441">
        <v>1635</v>
      </c>
      <c r="K19" s="1440">
        <v>9.5</v>
      </c>
      <c r="L19" s="1440" t="s">
        <v>652</v>
      </c>
      <c r="M19" s="1442" t="s">
        <v>509</v>
      </c>
      <c r="N19" s="1443" t="s">
        <v>516</v>
      </c>
    </row>
    <row r="20" customFormat="1" ht="37" customHeight="1" spans="1:19">
      <c r="A20" s="1444"/>
      <c r="B20" s="1445"/>
      <c r="C20" s="1446" t="s">
        <v>510</v>
      </c>
      <c r="D20" s="1439">
        <v>1501</v>
      </c>
      <c r="E20" s="1440">
        <v>8.9</v>
      </c>
      <c r="F20" s="1439">
        <v>1501</v>
      </c>
      <c r="G20" s="1440">
        <v>8.9</v>
      </c>
      <c r="H20" s="1439">
        <v>1542</v>
      </c>
      <c r="I20" s="1440">
        <v>9.7</v>
      </c>
      <c r="J20" s="1441">
        <v>1601</v>
      </c>
      <c r="K20" s="1440">
        <v>9.4</v>
      </c>
      <c r="L20" s="1440" t="s">
        <v>524</v>
      </c>
      <c r="M20" s="1442" t="s">
        <v>500</v>
      </c>
      <c r="N20" s="1443" t="s">
        <v>509</v>
      </c>
    </row>
    <row r="21" customFormat="1" ht="37" customHeight="1" spans="1:19">
      <c r="A21" s="1444"/>
      <c r="B21" s="1445"/>
      <c r="C21" s="1446" t="s">
        <v>451</v>
      </c>
      <c r="D21" s="1439">
        <v>1501</v>
      </c>
      <c r="E21" s="1440">
        <v>8.9</v>
      </c>
      <c r="F21" s="1439">
        <v>1501</v>
      </c>
      <c r="G21" s="1440">
        <v>8.9</v>
      </c>
      <c r="H21" s="1439">
        <v>1542</v>
      </c>
      <c r="I21" s="1440">
        <v>9.7</v>
      </c>
      <c r="J21" s="1441">
        <v>1601</v>
      </c>
      <c r="K21" s="1440">
        <v>9.4</v>
      </c>
      <c r="L21" s="1440" t="s">
        <v>524</v>
      </c>
      <c r="M21" s="1442" t="s">
        <v>500</v>
      </c>
      <c r="N21" s="1443" t="s">
        <v>509</v>
      </c>
    </row>
    <row r="22" s="1416" customFormat="1" ht="37" customHeight="1" spans="1:19">
      <c r="A22" s="1444"/>
      <c r="B22" s="1445"/>
      <c r="C22" s="1438" t="s">
        <v>511</v>
      </c>
      <c r="D22" s="1439">
        <v>1467</v>
      </c>
      <c r="E22" s="1440">
        <v>8.7</v>
      </c>
      <c r="F22" s="1439">
        <v>1467</v>
      </c>
      <c r="G22" s="1440">
        <v>8.7</v>
      </c>
      <c r="H22" s="1439">
        <v>1508</v>
      </c>
      <c r="I22" s="1440">
        <v>9.5</v>
      </c>
      <c r="J22" s="1441">
        <v>1567</v>
      </c>
      <c r="K22" s="1440">
        <v>9.2</v>
      </c>
      <c r="L22" s="1440" t="s">
        <v>524</v>
      </c>
      <c r="M22" s="1439" t="s">
        <v>500</v>
      </c>
      <c r="N22" s="1447" t="s">
        <v>509</v>
      </c>
    </row>
    <row r="23" s="1416" customFormat="1" ht="37" customHeight="1" spans="1:19">
      <c r="A23" s="1444"/>
      <c r="B23" s="1445"/>
      <c r="C23" s="1438" t="s">
        <v>656</v>
      </c>
      <c r="D23" s="1439">
        <v>1433</v>
      </c>
      <c r="E23" s="1440">
        <v>8.6</v>
      </c>
      <c r="F23" s="1439">
        <v>1433</v>
      </c>
      <c r="G23" s="1440">
        <v>8.6</v>
      </c>
      <c r="H23" s="1439">
        <v>1474</v>
      </c>
      <c r="I23" s="1440">
        <v>9.4</v>
      </c>
      <c r="J23" s="1441">
        <v>1533</v>
      </c>
      <c r="K23" s="1440">
        <v>9.1</v>
      </c>
      <c r="L23" s="1440" t="s">
        <v>652</v>
      </c>
      <c r="M23" s="1439" t="s">
        <v>509</v>
      </c>
      <c r="N23" s="1447" t="s">
        <v>516</v>
      </c>
    </row>
    <row r="24" s="1416" customFormat="1" ht="37" customHeight="1" spans="1:19">
      <c r="A24" s="1444"/>
      <c r="B24" s="1445"/>
      <c r="C24" s="1438" t="s">
        <v>591</v>
      </c>
      <c r="D24" s="1439">
        <v>1555</v>
      </c>
      <c r="E24" s="1440">
        <v>9.1</v>
      </c>
      <c r="F24" s="1439">
        <v>1555</v>
      </c>
      <c r="G24" s="1440">
        <v>9.1</v>
      </c>
      <c r="H24" s="1439">
        <v>1596</v>
      </c>
      <c r="I24" s="1440">
        <v>9.9</v>
      </c>
      <c r="J24" s="1441">
        <v>1655</v>
      </c>
      <c r="K24" s="1440">
        <v>9.6</v>
      </c>
      <c r="L24" s="1440" t="s">
        <v>524</v>
      </c>
      <c r="M24" s="1439" t="s">
        <v>500</v>
      </c>
      <c r="N24" s="1447" t="s">
        <v>509</v>
      </c>
    </row>
    <row r="25" s="1416" customFormat="1" ht="37" customHeight="1" spans="1:19">
      <c r="A25" s="1444"/>
      <c r="B25" s="1445"/>
      <c r="C25" s="1438" t="s">
        <v>592</v>
      </c>
      <c r="D25" s="1439">
        <v>1555</v>
      </c>
      <c r="E25" s="1440">
        <v>9.1</v>
      </c>
      <c r="F25" s="1439">
        <v>1555</v>
      </c>
      <c r="G25" s="1440">
        <v>9.1</v>
      </c>
      <c r="H25" s="1439">
        <v>1596</v>
      </c>
      <c r="I25" s="1440">
        <v>9.9</v>
      </c>
      <c r="J25" s="1441">
        <v>1655</v>
      </c>
      <c r="K25" s="1440">
        <v>9.6</v>
      </c>
      <c r="L25" s="1440" t="s">
        <v>524</v>
      </c>
      <c r="M25" s="1439" t="s">
        <v>500</v>
      </c>
      <c r="N25" s="1447" t="s">
        <v>509</v>
      </c>
    </row>
    <row r="26" s="1417" customFormat="1" ht="37" customHeight="1" spans="1:19">
      <c r="A26" s="1444"/>
      <c r="B26" s="1445"/>
      <c r="C26" s="1438" t="s">
        <v>668</v>
      </c>
      <c r="D26" s="1439">
        <v>1739</v>
      </c>
      <c r="E26" s="1440">
        <v>9.9</v>
      </c>
      <c r="F26" s="1439">
        <v>1739</v>
      </c>
      <c r="G26" s="1440">
        <v>9.9</v>
      </c>
      <c r="H26" s="1439">
        <v>1780</v>
      </c>
      <c r="I26" s="1440">
        <v>10.7</v>
      </c>
      <c r="J26" s="1441">
        <v>1839</v>
      </c>
      <c r="K26" s="1440">
        <v>10.4</v>
      </c>
      <c r="L26" s="1440" t="s">
        <v>524</v>
      </c>
      <c r="M26" s="1439" t="s">
        <v>500</v>
      </c>
      <c r="N26" s="1447" t="s">
        <v>509</v>
      </c>
      <c r="R26" s="1430"/>
      <c r="S26" s="1430"/>
    </row>
    <row r="27" s="1417" customFormat="1" ht="37" customHeight="1" spans="1:19">
      <c r="A27" s="1444"/>
      <c r="B27" s="1445"/>
      <c r="C27" s="1438" t="s">
        <v>598</v>
      </c>
      <c r="D27" s="1439">
        <v>1875</v>
      </c>
      <c r="E27" s="1440">
        <v>10.5</v>
      </c>
      <c r="F27" s="1439">
        <v>1875</v>
      </c>
      <c r="G27" s="1440">
        <v>10.5</v>
      </c>
      <c r="H27" s="1439">
        <v>1916</v>
      </c>
      <c r="I27" s="1440">
        <v>11.3</v>
      </c>
      <c r="J27" s="1441">
        <v>1975</v>
      </c>
      <c r="K27" s="1440">
        <v>11</v>
      </c>
      <c r="L27" s="1440" t="s">
        <v>652</v>
      </c>
      <c r="M27" s="1439" t="s">
        <v>509</v>
      </c>
      <c r="N27" s="1447" t="s">
        <v>516</v>
      </c>
      <c r="R27" s="1430"/>
      <c r="S27" s="1430"/>
    </row>
    <row r="28" s="1417" customFormat="1" ht="37" customHeight="1" spans="1:19">
      <c r="A28" s="1444"/>
      <c r="B28" s="1445"/>
      <c r="C28" s="1438" t="s">
        <v>600</v>
      </c>
      <c r="D28" s="1439">
        <v>1875</v>
      </c>
      <c r="E28" s="1440">
        <v>10.5</v>
      </c>
      <c r="F28" s="1439">
        <v>1875</v>
      </c>
      <c r="G28" s="1440">
        <v>10.5</v>
      </c>
      <c r="H28" s="1439">
        <v>1916</v>
      </c>
      <c r="I28" s="1440">
        <v>11.3</v>
      </c>
      <c r="J28" s="1441">
        <v>1975</v>
      </c>
      <c r="K28" s="1440">
        <v>11</v>
      </c>
      <c r="L28" s="1440" t="s">
        <v>652</v>
      </c>
      <c r="M28" s="1439" t="s">
        <v>509</v>
      </c>
      <c r="N28" s="1447" t="s">
        <v>516</v>
      </c>
      <c r="R28" s="1430"/>
      <c r="S28" s="1430"/>
    </row>
    <row r="29" s="1417" customFormat="1" ht="37" customHeight="1" spans="1:19">
      <c r="A29" s="1444"/>
      <c r="B29" s="1445"/>
      <c r="C29" s="1438" t="s">
        <v>670</v>
      </c>
      <c r="D29" s="1439">
        <v>1739</v>
      </c>
      <c r="E29" s="1440">
        <v>9.9</v>
      </c>
      <c r="F29" s="1439">
        <v>1739</v>
      </c>
      <c r="G29" s="1440">
        <v>9.9</v>
      </c>
      <c r="H29" s="1439">
        <v>1780</v>
      </c>
      <c r="I29" s="1440">
        <v>10.7</v>
      </c>
      <c r="J29" s="1441">
        <v>1839</v>
      </c>
      <c r="K29" s="1440">
        <v>10.4</v>
      </c>
      <c r="L29" s="1440" t="s">
        <v>524</v>
      </c>
      <c r="M29" s="1439" t="s">
        <v>500</v>
      </c>
      <c r="N29" s="1447" t="s">
        <v>509</v>
      </c>
      <c r="R29" s="1430"/>
      <c r="S29" s="1430"/>
    </row>
    <row r="30" s="1417" customFormat="1" ht="37" customHeight="1" spans="1:19">
      <c r="A30" s="1444"/>
      <c r="B30" s="1445"/>
      <c r="C30" s="1446" t="s">
        <v>514</v>
      </c>
      <c r="D30" s="1439">
        <v>1705</v>
      </c>
      <c r="E30" s="1440">
        <v>9.8</v>
      </c>
      <c r="F30" s="1439">
        <v>1705</v>
      </c>
      <c r="G30" s="1440">
        <v>9.8</v>
      </c>
      <c r="H30" s="1439">
        <v>1746</v>
      </c>
      <c r="I30" s="1440">
        <v>10.6</v>
      </c>
      <c r="J30" s="1441">
        <v>1805</v>
      </c>
      <c r="K30" s="1440">
        <v>10.3</v>
      </c>
      <c r="L30" s="1440" t="s">
        <v>524</v>
      </c>
      <c r="M30" s="1442" t="s">
        <v>500</v>
      </c>
      <c r="N30" s="1447" t="s">
        <v>509</v>
      </c>
      <c r="R30" s="1430"/>
      <c r="S30" s="1430"/>
    </row>
    <row r="31" s="1417" customFormat="1" ht="37" customHeight="1" spans="1:19">
      <c r="A31" s="1444"/>
      <c r="B31" s="1445"/>
      <c r="C31" s="1446" t="s">
        <v>529</v>
      </c>
      <c r="D31" s="1439">
        <v>1358</v>
      </c>
      <c r="E31" s="1440">
        <v>8.2</v>
      </c>
      <c r="F31" s="1439">
        <v>1358</v>
      </c>
      <c r="G31" s="1440">
        <v>8.2</v>
      </c>
      <c r="H31" s="1439">
        <v>1399</v>
      </c>
      <c r="I31" s="1440">
        <v>9</v>
      </c>
      <c r="J31" s="1441">
        <v>1458</v>
      </c>
      <c r="K31" s="1440">
        <v>8.7</v>
      </c>
      <c r="L31" s="1440" t="s">
        <v>524</v>
      </c>
      <c r="M31" s="1442" t="s">
        <v>500</v>
      </c>
      <c r="N31" s="1447" t="s">
        <v>509</v>
      </c>
      <c r="R31" s="1430"/>
      <c r="S31" s="1430"/>
    </row>
    <row r="32" s="1417" customFormat="1" ht="37" customHeight="1" spans="1:19">
      <c r="A32" s="1444"/>
      <c r="B32" s="1445"/>
      <c r="C32" s="1446" t="s">
        <v>530</v>
      </c>
      <c r="D32" s="1439">
        <v>1358</v>
      </c>
      <c r="E32" s="1440">
        <v>8.2</v>
      </c>
      <c r="F32" s="1439">
        <v>1358</v>
      </c>
      <c r="G32" s="1440">
        <v>8.2</v>
      </c>
      <c r="H32" s="1439">
        <v>1399</v>
      </c>
      <c r="I32" s="1440">
        <v>9</v>
      </c>
      <c r="J32" s="1441">
        <v>1458</v>
      </c>
      <c r="K32" s="1440">
        <v>8.7</v>
      </c>
      <c r="L32" s="1440" t="s">
        <v>524</v>
      </c>
      <c r="M32" s="1442" t="s">
        <v>500</v>
      </c>
      <c r="N32" s="1447" t="s">
        <v>509</v>
      </c>
      <c r="R32" s="1430"/>
      <c r="S32" s="1430"/>
    </row>
    <row r="33" s="1417" customFormat="1" ht="37" customHeight="1" spans="1:19">
      <c r="A33" s="1444"/>
      <c r="B33" s="1445"/>
      <c r="C33" s="1446" t="s">
        <v>666</v>
      </c>
      <c r="D33" s="1439">
        <v>1739</v>
      </c>
      <c r="E33" s="1440">
        <v>9.9</v>
      </c>
      <c r="F33" s="1439">
        <v>1739</v>
      </c>
      <c r="G33" s="1440">
        <v>9.9</v>
      </c>
      <c r="H33" s="1439">
        <v>1780</v>
      </c>
      <c r="I33" s="1440">
        <v>10.7</v>
      </c>
      <c r="J33" s="1441">
        <v>1839</v>
      </c>
      <c r="K33" s="1440">
        <v>10.4</v>
      </c>
      <c r="L33" s="1440" t="s">
        <v>652</v>
      </c>
      <c r="M33" s="1442" t="s">
        <v>509</v>
      </c>
      <c r="N33" s="1447" t="s">
        <v>516</v>
      </c>
      <c r="R33" s="1430"/>
      <c r="S33" s="1430"/>
    </row>
    <row r="34" s="1417" customFormat="1" ht="37" customHeight="1" spans="1:19">
      <c r="A34" s="1444"/>
      <c r="B34" s="1445"/>
      <c r="C34" s="1446" t="s">
        <v>663</v>
      </c>
      <c r="D34" s="1439">
        <v>1977</v>
      </c>
      <c r="E34" s="1440">
        <v>11</v>
      </c>
      <c r="F34" s="1439">
        <v>1977</v>
      </c>
      <c r="G34" s="1440">
        <v>11</v>
      </c>
      <c r="H34" s="1439">
        <v>2018</v>
      </c>
      <c r="I34" s="1440">
        <v>11.8</v>
      </c>
      <c r="J34" s="1441">
        <v>2077</v>
      </c>
      <c r="K34" s="1440">
        <v>11.5</v>
      </c>
      <c r="L34" s="1440" t="s">
        <v>652</v>
      </c>
      <c r="M34" s="1442" t="s">
        <v>509</v>
      </c>
      <c r="N34" s="1443" t="s">
        <v>516</v>
      </c>
      <c r="R34" s="1430"/>
      <c r="S34" s="1430"/>
    </row>
    <row r="35" s="1417" customFormat="1" ht="37" customHeight="1" spans="1:19">
      <c r="A35" s="1444"/>
      <c r="B35" s="1445"/>
      <c r="C35" s="1438" t="s">
        <v>608</v>
      </c>
      <c r="D35" s="1439">
        <v>1875</v>
      </c>
      <c r="E35" s="1440">
        <v>10.5</v>
      </c>
      <c r="F35" s="1439">
        <v>1875</v>
      </c>
      <c r="G35" s="1440">
        <v>10.5</v>
      </c>
      <c r="H35" s="1439">
        <v>1916</v>
      </c>
      <c r="I35" s="1440">
        <v>11.3</v>
      </c>
      <c r="J35" s="1441">
        <v>1975</v>
      </c>
      <c r="K35" s="1440">
        <v>11</v>
      </c>
      <c r="L35" s="1440" t="s">
        <v>652</v>
      </c>
      <c r="M35" s="1439" t="s">
        <v>509</v>
      </c>
      <c r="N35" s="1447" t="s">
        <v>516</v>
      </c>
      <c r="R35" s="1430"/>
      <c r="S35" s="1430"/>
    </row>
    <row r="36" s="1417" customFormat="1" ht="37" customHeight="1" spans="1:19">
      <c r="A36" s="1444"/>
      <c r="B36" s="1445"/>
      <c r="C36" s="1438" t="s">
        <v>605</v>
      </c>
      <c r="D36" s="1439">
        <v>1943</v>
      </c>
      <c r="E36" s="1440">
        <v>10.8</v>
      </c>
      <c r="F36" s="1439">
        <v>1943</v>
      </c>
      <c r="G36" s="1440">
        <v>10.8</v>
      </c>
      <c r="H36" s="1439">
        <v>1984</v>
      </c>
      <c r="I36" s="1440">
        <v>11.6</v>
      </c>
      <c r="J36" s="1441">
        <v>2043</v>
      </c>
      <c r="K36" s="1440">
        <v>11.3</v>
      </c>
      <c r="L36" s="1440" t="s">
        <v>524</v>
      </c>
      <c r="M36" s="1439" t="s">
        <v>500</v>
      </c>
      <c r="N36" s="1447" t="s">
        <v>509</v>
      </c>
      <c r="R36" s="1430"/>
      <c r="S36" s="1430"/>
    </row>
    <row r="37" s="1417" customFormat="1" ht="37" customHeight="1" spans="1:19">
      <c r="A37" s="1444"/>
      <c r="B37" s="1445"/>
      <c r="C37" s="1438" t="s">
        <v>680</v>
      </c>
      <c r="D37" s="1439">
        <v>1875</v>
      </c>
      <c r="E37" s="1440">
        <v>10.5</v>
      </c>
      <c r="F37" s="1439">
        <v>1875</v>
      </c>
      <c r="G37" s="1440">
        <v>10.5</v>
      </c>
      <c r="H37" s="1439">
        <v>1916</v>
      </c>
      <c r="I37" s="1440">
        <v>11.3</v>
      </c>
      <c r="J37" s="1441">
        <v>1975</v>
      </c>
      <c r="K37" s="1440">
        <v>11</v>
      </c>
      <c r="L37" s="1440" t="s">
        <v>525</v>
      </c>
      <c r="M37" s="1439" t="s">
        <v>516</v>
      </c>
      <c r="N37" s="1447" t="s">
        <v>519</v>
      </c>
      <c r="R37" s="1430"/>
      <c r="S37" s="1430"/>
    </row>
    <row r="38" s="1417" customFormat="1" ht="37" customHeight="1" spans="1:19">
      <c r="A38" s="1444"/>
      <c r="B38" s="1445"/>
      <c r="C38" s="1446" t="s">
        <v>607</v>
      </c>
      <c r="D38" s="1439">
        <v>1875</v>
      </c>
      <c r="E38" s="1440">
        <v>10.5</v>
      </c>
      <c r="F38" s="1439">
        <v>1875</v>
      </c>
      <c r="G38" s="1440">
        <v>10.5</v>
      </c>
      <c r="H38" s="1439">
        <v>1916</v>
      </c>
      <c r="I38" s="1440">
        <v>11.3</v>
      </c>
      <c r="J38" s="1441">
        <v>1975</v>
      </c>
      <c r="K38" s="1440">
        <v>11</v>
      </c>
      <c r="L38" s="1440" t="s">
        <v>525</v>
      </c>
      <c r="M38" s="1442" t="s">
        <v>516</v>
      </c>
      <c r="N38" s="1443" t="s">
        <v>519</v>
      </c>
    </row>
    <row r="39" s="1417" customFormat="1" ht="37" customHeight="1" spans="1:19">
      <c r="A39" s="1444"/>
      <c r="B39" s="1445"/>
      <c r="C39" s="1446" t="s">
        <v>568</v>
      </c>
      <c r="D39" s="1439">
        <v>2147</v>
      </c>
      <c r="E39" s="1440">
        <v>11.7</v>
      </c>
      <c r="F39" s="1439">
        <v>2147</v>
      </c>
      <c r="G39" s="1440">
        <v>11.7</v>
      </c>
      <c r="H39" s="1439">
        <v>2188</v>
      </c>
      <c r="I39" s="1440">
        <v>12.5</v>
      </c>
      <c r="J39" s="1441">
        <v>2247</v>
      </c>
      <c r="K39" s="1440">
        <v>12.2</v>
      </c>
      <c r="L39" s="1440" t="s">
        <v>652</v>
      </c>
      <c r="M39" s="1442" t="s">
        <v>509</v>
      </c>
      <c r="N39" s="1443" t="s">
        <v>516</v>
      </c>
    </row>
    <row r="40" s="1417" customFormat="1" ht="37" customHeight="1" spans="1:19">
      <c r="A40" s="1444"/>
      <c r="B40" s="1445"/>
      <c r="C40" s="1446" t="s">
        <v>545</v>
      </c>
      <c r="D40" s="1439">
        <v>2147</v>
      </c>
      <c r="E40" s="1440">
        <v>11.7</v>
      </c>
      <c r="F40" s="1439">
        <v>2147</v>
      </c>
      <c r="G40" s="1440">
        <v>11.7</v>
      </c>
      <c r="H40" s="1439">
        <v>2188</v>
      </c>
      <c r="I40" s="1440">
        <v>12.5</v>
      </c>
      <c r="J40" s="1441">
        <v>2247</v>
      </c>
      <c r="K40" s="1440">
        <v>12.2</v>
      </c>
      <c r="L40" s="1440" t="s">
        <v>524</v>
      </c>
      <c r="M40" s="1442" t="s">
        <v>500</v>
      </c>
      <c r="N40" s="1443" t="s">
        <v>509</v>
      </c>
    </row>
    <row r="41" s="1417" customFormat="1" ht="37" customHeight="1" spans="1:19">
      <c r="A41" s="1444"/>
      <c r="B41" s="1445"/>
      <c r="C41" s="1446" t="s">
        <v>551</v>
      </c>
      <c r="D41" s="1439">
        <v>2147</v>
      </c>
      <c r="E41" s="1440">
        <v>11.7</v>
      </c>
      <c r="F41" s="1439">
        <v>2147</v>
      </c>
      <c r="G41" s="1440">
        <v>11.7</v>
      </c>
      <c r="H41" s="1439">
        <v>2188</v>
      </c>
      <c r="I41" s="1440">
        <v>12.5</v>
      </c>
      <c r="J41" s="1441">
        <v>2247</v>
      </c>
      <c r="K41" s="1440">
        <v>12.2</v>
      </c>
      <c r="L41" s="1440" t="s">
        <v>525</v>
      </c>
      <c r="M41" s="1442" t="s">
        <v>516</v>
      </c>
      <c r="N41" s="1443" t="s">
        <v>519</v>
      </c>
    </row>
    <row r="42" s="1417" customFormat="1" ht="37" customHeight="1" spans="1:19">
      <c r="A42" s="1444"/>
      <c r="B42" s="1445"/>
      <c r="C42" s="1446" t="s">
        <v>616</v>
      </c>
      <c r="D42" s="1439">
        <v>2181</v>
      </c>
      <c r="E42" s="1440">
        <v>11.9</v>
      </c>
      <c r="F42" s="1439">
        <v>2181</v>
      </c>
      <c r="G42" s="1440">
        <v>11.9</v>
      </c>
      <c r="H42" s="1439">
        <v>2222</v>
      </c>
      <c r="I42" s="1440">
        <v>12.7</v>
      </c>
      <c r="J42" s="1441">
        <v>2281</v>
      </c>
      <c r="K42" s="1440">
        <v>12.4</v>
      </c>
      <c r="L42" s="1440" t="s">
        <v>525</v>
      </c>
      <c r="M42" s="1442" t="s">
        <v>516</v>
      </c>
      <c r="N42" s="1443" t="s">
        <v>519</v>
      </c>
    </row>
    <row r="43" s="1417" customFormat="1" ht="37" customHeight="1" spans="1:19">
      <c r="A43" s="1444"/>
      <c r="B43" s="1445"/>
      <c r="C43" s="1446" t="s">
        <v>681</v>
      </c>
      <c r="D43" s="1439">
        <v>2181</v>
      </c>
      <c r="E43" s="1440">
        <v>11.9</v>
      </c>
      <c r="F43" s="1439">
        <v>2181</v>
      </c>
      <c r="G43" s="1440">
        <v>11.9</v>
      </c>
      <c r="H43" s="1439">
        <v>2222</v>
      </c>
      <c r="I43" s="1440">
        <v>12.7</v>
      </c>
      <c r="J43" s="1441">
        <v>2281</v>
      </c>
      <c r="K43" s="1440">
        <v>12.4</v>
      </c>
      <c r="L43" s="1440" t="s">
        <v>525</v>
      </c>
      <c r="M43" s="1442" t="s">
        <v>516</v>
      </c>
      <c r="N43" s="1443" t="s">
        <v>519</v>
      </c>
    </row>
    <row r="44" s="1417" customFormat="1" ht="37" customHeight="1" spans="1:19">
      <c r="A44" s="1444"/>
      <c r="B44" s="1445"/>
      <c r="C44" s="1446" t="s">
        <v>567</v>
      </c>
      <c r="D44" s="1439">
        <v>2147</v>
      </c>
      <c r="E44" s="1440">
        <v>11.7</v>
      </c>
      <c r="F44" s="1439">
        <v>2147</v>
      </c>
      <c r="G44" s="1440">
        <v>11.7</v>
      </c>
      <c r="H44" s="1439">
        <v>2188</v>
      </c>
      <c r="I44" s="1440">
        <v>12.5</v>
      </c>
      <c r="J44" s="1441">
        <v>2247</v>
      </c>
      <c r="K44" s="1440">
        <v>12.2</v>
      </c>
      <c r="L44" s="1440" t="s">
        <v>525</v>
      </c>
      <c r="M44" s="1442" t="s">
        <v>516</v>
      </c>
      <c r="N44" s="1443" t="s">
        <v>519</v>
      </c>
    </row>
    <row r="45" s="1417" customFormat="1" ht="37" customHeight="1" spans="1:19">
      <c r="A45" s="1444"/>
      <c r="B45" s="1445"/>
      <c r="C45" s="1446" t="s">
        <v>626</v>
      </c>
      <c r="D45" s="1439">
        <v>2113</v>
      </c>
      <c r="E45" s="1440">
        <v>11.6</v>
      </c>
      <c r="F45" s="1439">
        <v>2113</v>
      </c>
      <c r="G45" s="1440">
        <v>11.6</v>
      </c>
      <c r="H45" s="1439">
        <v>2154</v>
      </c>
      <c r="I45" s="1440">
        <v>12.4</v>
      </c>
      <c r="J45" s="1441">
        <v>2213</v>
      </c>
      <c r="K45" s="1440">
        <v>12.1</v>
      </c>
      <c r="L45" s="1440" t="s">
        <v>667</v>
      </c>
      <c r="M45" s="1442" t="s">
        <v>519</v>
      </c>
      <c r="N45" s="1443" t="s">
        <v>539</v>
      </c>
    </row>
    <row r="46" s="1417" customFormat="1" ht="37" customHeight="1" spans="1:19">
      <c r="A46" s="1444"/>
      <c r="B46" s="1445"/>
      <c r="C46" s="1446" t="s">
        <v>563</v>
      </c>
      <c r="D46" s="1439">
        <v>2147</v>
      </c>
      <c r="E46" s="1440">
        <v>11.7</v>
      </c>
      <c r="F46" s="1439">
        <v>2147</v>
      </c>
      <c r="G46" s="1440">
        <v>11.7</v>
      </c>
      <c r="H46" s="1439">
        <v>2188</v>
      </c>
      <c r="I46" s="1440">
        <v>12.5</v>
      </c>
      <c r="J46" s="1441">
        <v>2247</v>
      </c>
      <c r="K46" s="1440">
        <v>12.2</v>
      </c>
      <c r="L46" s="1440" t="s">
        <v>525</v>
      </c>
      <c r="M46" s="1442" t="s">
        <v>516</v>
      </c>
      <c r="N46" s="1443" t="s">
        <v>519</v>
      </c>
    </row>
    <row r="47" s="1417" customFormat="1" ht="37" customHeight="1" spans="1:19">
      <c r="A47" s="1444"/>
      <c r="B47" s="1445"/>
      <c r="C47" s="1446" t="s">
        <v>565</v>
      </c>
      <c r="D47" s="1439">
        <v>2147</v>
      </c>
      <c r="E47" s="1440">
        <v>11.7</v>
      </c>
      <c r="F47" s="1439">
        <v>2147</v>
      </c>
      <c r="G47" s="1440">
        <v>11.7</v>
      </c>
      <c r="H47" s="1439">
        <v>2188</v>
      </c>
      <c r="I47" s="1440">
        <v>12.5</v>
      </c>
      <c r="J47" s="1441">
        <v>2247</v>
      </c>
      <c r="K47" s="1440">
        <v>12.2</v>
      </c>
      <c r="L47" s="1440" t="s">
        <v>525</v>
      </c>
      <c r="M47" s="1442" t="s">
        <v>516</v>
      </c>
      <c r="N47" s="1443" t="s">
        <v>519</v>
      </c>
    </row>
    <row r="48" s="1416" customFormat="1" ht="34" customHeight="1" spans="1:19">
      <c r="A48" s="1448" t="s">
        <v>627</v>
      </c>
      <c r="B48" s="1449"/>
      <c r="C48" s="1449"/>
      <c r="D48" s="1449"/>
      <c r="E48" s="1449"/>
      <c r="F48" s="1449"/>
      <c r="G48" s="1449"/>
      <c r="H48" s="1449"/>
      <c r="I48" s="1449"/>
      <c r="J48" s="1449"/>
      <c r="K48" s="1449"/>
      <c r="L48" s="1449"/>
      <c r="M48" s="1449"/>
      <c r="N48" s="1450"/>
    </row>
    <row r="49" s="1416" customFormat="1" ht="207" customHeight="1" spans="1:14">
      <c r="A49" s="1451" t="s">
        <v>937</v>
      </c>
      <c r="B49" s="1452"/>
      <c r="C49" s="1452"/>
      <c r="D49" s="1452"/>
      <c r="E49" s="1452"/>
      <c r="F49" s="1452"/>
      <c r="G49" s="1452"/>
      <c r="H49" s="1452"/>
      <c r="I49" s="1452"/>
      <c r="J49" s="1452"/>
      <c r="K49" s="1452"/>
      <c r="L49" s="1452"/>
      <c r="M49" s="1452"/>
      <c r="N49" s="1453"/>
    </row>
  </sheetData>
  <mergeCells count="17">
    <mergeCell ref="A1:N1"/>
    <mergeCell ref="A2:N2"/>
    <mergeCell ref="Q2:R2"/>
    <mergeCell ref="D3:E3"/>
    <mergeCell ref="F3:G3"/>
    <mergeCell ref="H3:I3"/>
    <mergeCell ref="J3:K3"/>
    <mergeCell ref="A48:N48"/>
    <mergeCell ref="A49:N49"/>
    <mergeCell ref="A3:A4"/>
    <mergeCell ref="A5:A47"/>
    <mergeCell ref="B3:B4"/>
    <mergeCell ref="B5:B47"/>
    <mergeCell ref="C3:C4"/>
    <mergeCell ref="L3:L4"/>
    <mergeCell ref="M3:M4"/>
    <mergeCell ref="N3:N4"/>
  </mergeCells>
  <conditionalFormatting sqref="C19">
    <cfRule type="duplicateValues" dxfId="0" priority="2"/>
  </conditionalFormatting>
  <conditionalFormatting sqref="C34">
    <cfRule type="duplicateValues" dxfId="0" priority="4"/>
  </conditionalFormatting>
  <conditionalFormatting sqref="C22:C25">
    <cfRule type="duplicateValues" dxfId="0" priority="6"/>
  </conditionalFormatting>
  <conditionalFormatting sqref="C30:C33">
    <cfRule type="duplicateValues" dxfId="0" priority="5"/>
  </conditionalFormatting>
  <conditionalFormatting sqref="C38:C47">
    <cfRule type="duplicateValues" dxfId="0" priority="11"/>
  </conditionalFormatting>
  <conditionalFormatting sqref="C7:C18 C20:C21 C26:C29 C35:C37">
    <cfRule type="duplicateValues" dxfId="0" priority="12"/>
  </conditionalFormatting>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dimension ref="A1:M34"/>
  <sheetViews>
    <sheetView showGridLines="0" zoomScale="50" zoomScaleNormal="5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13.25" style="548" customWidth="1"/>
    <col min="2" max="2" width="24.5092592592593" style="548" customWidth="1"/>
    <col min="3" max="3" width="31.75" style="548" customWidth="1"/>
    <col min="4" max="4" width="29.25" style="548" customWidth="1"/>
    <col min="5" max="5" width="23.75" style="831" customWidth="1"/>
    <col min="6" max="6" width="29.25" style="548" customWidth="1"/>
    <col min="7" max="7" width="23.75" style="831" customWidth="1"/>
    <col min="8" max="8" width="23.75" style="548" customWidth="1"/>
    <col min="9" max="9" width="29.7592592592593" style="548" customWidth="1"/>
    <col min="10" max="10" width="37.5092592592593" style="548" customWidth="1"/>
    <col min="11" max="11" width="28.5092592592593" style="548" customWidth="1"/>
    <col min="12" max="13" width="39.7592592592593" style="548" customWidth="1"/>
    <col min="14" max="16379" width="9" style="548" customWidth="1"/>
    <col min="16380" max="16384" width="9" style="548"/>
  </cols>
  <sheetData>
    <row r="1" s="548" customFormat="1" spans="1:13">
      <c r="A1" s="555"/>
    </row>
    <row r="2" s="548" customFormat="1" ht="78" customHeight="1" spans="1:13">
      <c r="A2" s="1385" t="s">
        <v>1</v>
      </c>
    </row>
    <row r="3" s="548" customFormat="1" ht="52" customHeight="1" spans="1:13">
      <c r="A3" s="1386" t="s">
        <v>42</v>
      </c>
      <c r="B3" s="1327"/>
      <c r="C3" s="1327"/>
      <c r="D3" s="1327"/>
      <c r="E3" s="1327"/>
      <c r="F3" s="1327"/>
      <c r="G3" s="1327"/>
      <c r="H3" s="1327"/>
      <c r="I3" s="1327"/>
      <c r="J3" s="1328"/>
    </row>
    <row r="4" s="548" customFormat="1" ht="61" customHeight="1" spans="1:13">
      <c r="A4" s="1387" t="s">
        <v>480</v>
      </c>
      <c r="B4" s="1388" t="s">
        <v>107</v>
      </c>
      <c r="C4" s="1389" t="s">
        <v>481</v>
      </c>
      <c r="D4" s="1389" t="s">
        <v>632</v>
      </c>
      <c r="E4" s="1390"/>
      <c r="F4" s="1389" t="s">
        <v>694</v>
      </c>
      <c r="G4" s="1390"/>
      <c r="H4" s="1389" t="s">
        <v>648</v>
      </c>
      <c r="I4" s="1389" t="s">
        <v>490</v>
      </c>
      <c r="J4" s="1391" t="s">
        <v>491</v>
      </c>
      <c r="L4" s="555"/>
    </row>
    <row r="5" s="548" customFormat="1" ht="43" customHeight="1" spans="1:13">
      <c r="A5" s="1392"/>
      <c r="B5" s="1393"/>
      <c r="C5" s="1393"/>
      <c r="D5" s="1394" t="s">
        <v>649</v>
      </c>
      <c r="E5" s="1395" t="s">
        <v>636</v>
      </c>
      <c r="F5" s="1394" t="s">
        <v>649</v>
      </c>
      <c r="G5" s="1395" t="s">
        <v>636</v>
      </c>
      <c r="H5" s="1415" t="s">
        <v>296</v>
      </c>
      <c r="I5" s="1393"/>
      <c r="J5" s="1396"/>
      <c r="K5" s="1397"/>
      <c r="L5" s="1343"/>
      <c r="M5" s="1343"/>
    </row>
    <row r="6" s="548" customFormat="1" ht="31" customHeight="1" spans="1:13">
      <c r="A6" s="1398" t="s">
        <v>339</v>
      </c>
      <c r="B6" s="1399" t="s">
        <v>938</v>
      </c>
      <c r="C6" s="1400" t="s">
        <v>562</v>
      </c>
      <c r="D6" s="1376">
        <v>1520</v>
      </c>
      <c r="E6" s="1401">
        <v>9.9</v>
      </c>
      <c r="F6" s="1376">
        <v>1620</v>
      </c>
      <c r="G6" s="1401">
        <v>10.4</v>
      </c>
      <c r="H6" s="1402" t="s">
        <v>697</v>
      </c>
      <c r="I6" s="1402" t="s">
        <v>539</v>
      </c>
      <c r="J6" s="1403" t="s">
        <v>575</v>
      </c>
    </row>
    <row r="7" s="548" customFormat="1" ht="31" customHeight="1" spans="1:13">
      <c r="A7" s="1351"/>
      <c r="B7" s="1352"/>
      <c r="C7" s="1354" t="s">
        <v>551</v>
      </c>
      <c r="D7" s="1376">
        <v>1537</v>
      </c>
      <c r="E7" s="1401">
        <v>9.9</v>
      </c>
      <c r="F7" s="1376">
        <v>1637</v>
      </c>
      <c r="G7" s="1401">
        <v>10.4</v>
      </c>
      <c r="H7" s="1404" t="s">
        <v>697</v>
      </c>
      <c r="I7" s="1404" t="s">
        <v>539</v>
      </c>
      <c r="J7" s="1405" t="s">
        <v>575</v>
      </c>
    </row>
    <row r="8" s="548" customFormat="1" ht="31" customHeight="1" spans="1:13">
      <c r="A8" s="1351"/>
      <c r="B8" s="1352"/>
      <c r="C8" s="1353" t="s">
        <v>561</v>
      </c>
      <c r="D8" s="1376">
        <v>1537</v>
      </c>
      <c r="E8" s="1401">
        <v>9.9</v>
      </c>
      <c r="F8" s="1376">
        <v>1637</v>
      </c>
      <c r="G8" s="1401">
        <v>10.4</v>
      </c>
      <c r="H8" s="1404" t="s">
        <v>697</v>
      </c>
      <c r="I8" s="1404" t="s">
        <v>539</v>
      </c>
      <c r="J8" s="1405" t="s">
        <v>575</v>
      </c>
    </row>
    <row r="9" s="548" customFormat="1" ht="31" customHeight="1" spans="1:13">
      <c r="A9" s="1351"/>
      <c r="B9" s="1352"/>
      <c r="C9" s="763" t="s">
        <v>568</v>
      </c>
      <c r="D9" s="1376">
        <v>1523</v>
      </c>
      <c r="E9" s="1401">
        <v>9.9</v>
      </c>
      <c r="F9" s="1376">
        <v>1623</v>
      </c>
      <c r="G9" s="1401">
        <v>10.4</v>
      </c>
      <c r="H9" s="1404" t="s">
        <v>697</v>
      </c>
      <c r="I9" s="1404" t="s">
        <v>539</v>
      </c>
      <c r="J9" s="1405" t="s">
        <v>535</v>
      </c>
    </row>
    <row r="10" s="548" customFormat="1" ht="31" customHeight="1" spans="1:13">
      <c r="A10" s="1351"/>
      <c r="B10" s="1352"/>
      <c r="C10" s="763" t="s">
        <v>557</v>
      </c>
      <c r="D10" s="1376">
        <v>1557</v>
      </c>
      <c r="E10" s="1401">
        <v>10</v>
      </c>
      <c r="F10" s="1376">
        <v>1657</v>
      </c>
      <c r="G10" s="1401">
        <v>10.5</v>
      </c>
      <c r="H10" s="1404" t="s">
        <v>697</v>
      </c>
      <c r="I10" s="1404" t="s">
        <v>539</v>
      </c>
      <c r="J10" s="1405" t="s">
        <v>575</v>
      </c>
    </row>
    <row r="11" s="548" customFormat="1" ht="31" customHeight="1" spans="1:13">
      <c r="A11" s="1351"/>
      <c r="B11" s="1352"/>
      <c r="C11" s="763" t="s">
        <v>558</v>
      </c>
      <c r="D11" s="1376">
        <v>1554</v>
      </c>
      <c r="E11" s="1401">
        <v>10</v>
      </c>
      <c r="F11" s="1376">
        <v>1654</v>
      </c>
      <c r="G11" s="1401">
        <v>10.5</v>
      </c>
      <c r="H11" s="1404" t="s">
        <v>697</v>
      </c>
      <c r="I11" s="1404" t="s">
        <v>539</v>
      </c>
      <c r="J11" s="1405" t="s">
        <v>575</v>
      </c>
    </row>
    <row r="12" s="548" customFormat="1" ht="31" customHeight="1" spans="1:13">
      <c r="A12" s="1351"/>
      <c r="B12" s="1352"/>
      <c r="C12" s="763" t="s">
        <v>559</v>
      </c>
      <c r="D12" s="1376">
        <v>1554</v>
      </c>
      <c r="E12" s="1401">
        <v>10</v>
      </c>
      <c r="F12" s="1376">
        <v>1654</v>
      </c>
      <c r="G12" s="1401">
        <v>10.5</v>
      </c>
      <c r="H12" s="1404" t="s">
        <v>697</v>
      </c>
      <c r="I12" s="1404" t="s">
        <v>539</v>
      </c>
      <c r="J12" s="1405" t="s">
        <v>575</v>
      </c>
    </row>
    <row r="13" s="548" customFormat="1" ht="31" customHeight="1" spans="1:13">
      <c r="A13" s="1351"/>
      <c r="B13" s="1352"/>
      <c r="C13" s="763" t="s">
        <v>556</v>
      </c>
      <c r="D13" s="1376">
        <v>1557</v>
      </c>
      <c r="E13" s="1401">
        <v>10</v>
      </c>
      <c r="F13" s="1376">
        <v>1657</v>
      </c>
      <c r="G13" s="1401">
        <v>10.5</v>
      </c>
      <c r="H13" s="1404" t="s">
        <v>697</v>
      </c>
      <c r="I13" s="1404" t="s">
        <v>539</v>
      </c>
      <c r="J13" s="1405" t="s">
        <v>575</v>
      </c>
    </row>
    <row r="14" s="548" customFormat="1" ht="31" customHeight="1" spans="1:13">
      <c r="A14" s="1351"/>
      <c r="B14" s="1352"/>
      <c r="C14" s="763" t="s">
        <v>563</v>
      </c>
      <c r="D14" s="1376">
        <v>1605</v>
      </c>
      <c r="E14" s="1401">
        <v>10.3</v>
      </c>
      <c r="F14" s="1376">
        <v>1705</v>
      </c>
      <c r="G14" s="1401">
        <v>10.8</v>
      </c>
      <c r="H14" s="1404" t="s">
        <v>697</v>
      </c>
      <c r="I14" s="1404" t="s">
        <v>539</v>
      </c>
      <c r="J14" s="1405" t="s">
        <v>575</v>
      </c>
    </row>
    <row r="15" s="548" customFormat="1" ht="31" customHeight="1" spans="1:13">
      <c r="A15" s="1351"/>
      <c r="B15" s="1352"/>
      <c r="C15" s="763" t="s">
        <v>815</v>
      </c>
      <c r="D15" s="1376">
        <v>1659</v>
      </c>
      <c r="E15" s="1401">
        <v>10.6</v>
      </c>
      <c r="F15" s="1376">
        <v>1759</v>
      </c>
      <c r="G15" s="1401">
        <v>11.1</v>
      </c>
      <c r="H15" s="1404" t="s">
        <v>697</v>
      </c>
      <c r="I15" s="1404" t="s">
        <v>539</v>
      </c>
      <c r="J15" s="1405" t="s">
        <v>575</v>
      </c>
    </row>
    <row r="16" s="548" customFormat="1" ht="31" customHeight="1" spans="1:13">
      <c r="A16" s="1351"/>
      <c r="B16" s="1352"/>
      <c r="C16" s="763" t="s">
        <v>814</v>
      </c>
      <c r="D16" s="1376">
        <v>1639</v>
      </c>
      <c r="E16" s="1401">
        <v>10.5</v>
      </c>
      <c r="F16" s="1376">
        <v>1739</v>
      </c>
      <c r="G16" s="1401">
        <v>11</v>
      </c>
      <c r="H16" s="1404" t="s">
        <v>697</v>
      </c>
      <c r="I16" s="1404" t="s">
        <v>539</v>
      </c>
      <c r="J16" s="1405" t="s">
        <v>575</v>
      </c>
    </row>
    <row r="17" s="548" customFormat="1" ht="31" customHeight="1" spans="1:10">
      <c r="A17" s="1351"/>
      <c r="B17" s="1352"/>
      <c r="C17" s="763" t="s">
        <v>806</v>
      </c>
      <c r="D17" s="1376">
        <v>1622</v>
      </c>
      <c r="E17" s="1401">
        <v>10.4</v>
      </c>
      <c r="F17" s="1376">
        <v>1722</v>
      </c>
      <c r="G17" s="1401">
        <v>10.9</v>
      </c>
      <c r="H17" s="1404" t="s">
        <v>697</v>
      </c>
      <c r="I17" s="1404" t="s">
        <v>539</v>
      </c>
      <c r="J17" s="1405" t="s">
        <v>575</v>
      </c>
    </row>
    <row r="18" s="548" customFormat="1" ht="31" customHeight="1" spans="1:10">
      <c r="A18" s="1351"/>
      <c r="B18" s="1352"/>
      <c r="C18" s="763" t="s">
        <v>811</v>
      </c>
      <c r="D18" s="1376">
        <v>1605</v>
      </c>
      <c r="E18" s="1401">
        <v>10.3</v>
      </c>
      <c r="F18" s="1376">
        <v>1705</v>
      </c>
      <c r="G18" s="1401">
        <v>10.8</v>
      </c>
      <c r="H18" s="1404" t="s">
        <v>697</v>
      </c>
      <c r="I18" s="1404" t="s">
        <v>539</v>
      </c>
      <c r="J18" s="1405" t="s">
        <v>48</v>
      </c>
    </row>
    <row r="19" s="548" customFormat="1" ht="31" customHeight="1" spans="1:10">
      <c r="A19" s="1351"/>
      <c r="B19" s="1352"/>
      <c r="C19" s="763" t="s">
        <v>545</v>
      </c>
      <c r="D19" s="1376">
        <v>1619</v>
      </c>
      <c r="E19" s="1401">
        <v>10.4</v>
      </c>
      <c r="F19" s="1376">
        <v>1719</v>
      </c>
      <c r="G19" s="1401">
        <v>10.9</v>
      </c>
      <c r="H19" s="1404" t="s">
        <v>542</v>
      </c>
      <c r="I19" s="1404" t="s">
        <v>519</v>
      </c>
      <c r="J19" s="1405" t="s">
        <v>535</v>
      </c>
    </row>
    <row r="20" s="548" customFormat="1" ht="31" customHeight="1" spans="1:10">
      <c r="A20" s="1351"/>
      <c r="B20" s="1352"/>
      <c r="C20" s="763" t="s">
        <v>676</v>
      </c>
      <c r="D20" s="1376">
        <v>1639</v>
      </c>
      <c r="E20" s="1401">
        <v>10.5</v>
      </c>
      <c r="F20" s="1376">
        <v>1739</v>
      </c>
      <c r="G20" s="1401">
        <v>11</v>
      </c>
      <c r="H20" s="1404" t="s">
        <v>570</v>
      </c>
      <c r="I20" s="1404" t="s">
        <v>757</v>
      </c>
      <c r="J20" s="1405" t="s">
        <v>555</v>
      </c>
    </row>
    <row r="21" s="548" customFormat="1" ht="31" customHeight="1" spans="1:10">
      <c r="A21" s="1351"/>
      <c r="B21" s="1352"/>
      <c r="C21" s="763" t="s">
        <v>813</v>
      </c>
      <c r="D21" s="1376">
        <v>1605</v>
      </c>
      <c r="E21" s="1401">
        <v>10.3</v>
      </c>
      <c r="F21" s="1376">
        <v>1705</v>
      </c>
      <c r="G21" s="1401">
        <v>10.8</v>
      </c>
      <c r="H21" s="1404" t="s">
        <v>537</v>
      </c>
      <c r="I21" s="1404" t="s">
        <v>580</v>
      </c>
      <c r="J21" s="1405" t="s">
        <v>555</v>
      </c>
    </row>
    <row r="22" s="548" customFormat="1" ht="31" customHeight="1" spans="1:10">
      <c r="A22" s="1351"/>
      <c r="B22" s="1352"/>
      <c r="C22" s="763" t="s">
        <v>677</v>
      </c>
      <c r="D22" s="1376">
        <v>1605</v>
      </c>
      <c r="E22" s="1401">
        <v>10.3</v>
      </c>
      <c r="F22" s="1376">
        <v>1705</v>
      </c>
      <c r="G22" s="1401">
        <v>10.8</v>
      </c>
      <c r="H22" s="1404" t="s">
        <v>570</v>
      </c>
      <c r="I22" s="1404" t="s">
        <v>757</v>
      </c>
      <c r="J22" s="1405" t="s">
        <v>555</v>
      </c>
    </row>
    <row r="23" s="548" customFormat="1" ht="31" customHeight="1" spans="1:10">
      <c r="A23" s="1351"/>
      <c r="B23" s="1352"/>
      <c r="C23" s="763" t="s">
        <v>566</v>
      </c>
      <c r="D23" s="1376">
        <v>1673</v>
      </c>
      <c r="E23" s="1401">
        <v>10.6</v>
      </c>
      <c r="F23" s="1376">
        <v>1773</v>
      </c>
      <c r="G23" s="1401">
        <v>11.1</v>
      </c>
      <c r="H23" s="1404" t="s">
        <v>570</v>
      </c>
      <c r="I23" s="1404" t="s">
        <v>757</v>
      </c>
      <c r="J23" s="1405" t="s">
        <v>48</v>
      </c>
    </row>
    <row r="24" s="548" customFormat="1" ht="31" customHeight="1" spans="1:10">
      <c r="A24" s="1351"/>
      <c r="B24" s="1352"/>
      <c r="C24" s="763" t="s">
        <v>662</v>
      </c>
      <c r="D24" s="1376">
        <v>1605</v>
      </c>
      <c r="E24" s="1401">
        <v>10.3</v>
      </c>
      <c r="F24" s="1376">
        <v>1705</v>
      </c>
      <c r="G24" s="1401">
        <v>10.8</v>
      </c>
      <c r="H24" s="1404" t="s">
        <v>570</v>
      </c>
      <c r="I24" s="1404" t="s">
        <v>757</v>
      </c>
      <c r="J24" s="1405" t="s">
        <v>48</v>
      </c>
    </row>
    <row r="25" s="548" customFormat="1" ht="31" customHeight="1" spans="1:10">
      <c r="A25" s="1351"/>
      <c r="B25" s="1352"/>
      <c r="C25" s="763" t="s">
        <v>678</v>
      </c>
      <c r="D25" s="1376">
        <v>1673</v>
      </c>
      <c r="E25" s="1401">
        <v>10.6</v>
      </c>
      <c r="F25" s="1376">
        <v>1773</v>
      </c>
      <c r="G25" s="1401">
        <v>11.1</v>
      </c>
      <c r="H25" s="1404" t="s">
        <v>697</v>
      </c>
      <c r="I25" s="1404" t="s">
        <v>539</v>
      </c>
      <c r="J25" s="1405" t="s">
        <v>48</v>
      </c>
    </row>
    <row r="26" s="548" customFormat="1" ht="31" customHeight="1" spans="1:10">
      <c r="A26" s="1351"/>
      <c r="B26" s="1352"/>
      <c r="C26" s="763" t="s">
        <v>821</v>
      </c>
      <c r="D26" s="1376">
        <v>1741</v>
      </c>
      <c r="E26" s="1401">
        <v>11</v>
      </c>
      <c r="F26" s="1376">
        <v>1841</v>
      </c>
      <c r="G26" s="1401">
        <v>11.5</v>
      </c>
      <c r="H26" s="1404" t="s">
        <v>697</v>
      </c>
      <c r="I26" s="1404" t="s">
        <v>539</v>
      </c>
      <c r="J26" s="1405" t="s">
        <v>555</v>
      </c>
    </row>
    <row r="27" s="548" customFormat="1" ht="31" customHeight="1" spans="1:10">
      <c r="A27" s="1351"/>
      <c r="B27" s="1352"/>
      <c r="C27" s="763" t="s">
        <v>567</v>
      </c>
      <c r="D27" s="1376">
        <v>1775</v>
      </c>
      <c r="E27" s="1401">
        <v>11.1</v>
      </c>
      <c r="F27" s="1376">
        <v>1875</v>
      </c>
      <c r="G27" s="1401">
        <v>11.6</v>
      </c>
      <c r="H27" s="1404" t="s">
        <v>570</v>
      </c>
      <c r="I27" s="1404" t="s">
        <v>757</v>
      </c>
      <c r="J27" s="1405" t="s">
        <v>555</v>
      </c>
    </row>
    <row r="28" s="548" customFormat="1" ht="31" customHeight="1" spans="1:10">
      <c r="A28" s="1351"/>
      <c r="B28" s="1352"/>
      <c r="C28" s="763" t="s">
        <v>820</v>
      </c>
      <c r="D28" s="1376">
        <v>1707</v>
      </c>
      <c r="E28" s="1401">
        <v>10.8</v>
      </c>
      <c r="F28" s="1376">
        <v>1807</v>
      </c>
      <c r="G28" s="1401">
        <v>11.3</v>
      </c>
      <c r="H28" s="1404" t="s">
        <v>537</v>
      </c>
      <c r="I28" s="1404" t="s">
        <v>580</v>
      </c>
      <c r="J28" s="1405" t="s">
        <v>48</v>
      </c>
    </row>
    <row r="29" s="548" customFormat="1" ht="31" customHeight="1" spans="1:10">
      <c r="A29" s="1351"/>
      <c r="B29" s="1352"/>
      <c r="C29" s="1353" t="s">
        <v>750</v>
      </c>
      <c r="D29" s="1376">
        <v>1741</v>
      </c>
      <c r="E29" s="1401">
        <v>11</v>
      </c>
      <c r="F29" s="1376">
        <v>1841</v>
      </c>
      <c r="G29" s="1401">
        <v>11.5</v>
      </c>
      <c r="H29" s="1404" t="s">
        <v>537</v>
      </c>
      <c r="I29" s="1404" t="s">
        <v>580</v>
      </c>
      <c r="J29" s="1405" t="s">
        <v>48</v>
      </c>
    </row>
    <row r="30" s="548" customFormat="1" ht="31" customHeight="1" spans="1:10">
      <c r="A30" s="1351"/>
      <c r="B30" s="1352"/>
      <c r="C30" s="1353" t="s">
        <v>679</v>
      </c>
      <c r="D30" s="1376">
        <v>1741</v>
      </c>
      <c r="E30" s="1401">
        <v>11</v>
      </c>
      <c r="F30" s="1376">
        <v>1841</v>
      </c>
      <c r="G30" s="1401">
        <v>11.5</v>
      </c>
      <c r="H30" s="1404" t="s">
        <v>587</v>
      </c>
      <c r="I30" s="1404" t="s">
        <v>535</v>
      </c>
      <c r="J30" s="1405" t="s">
        <v>550</v>
      </c>
    </row>
    <row r="31" s="548" customFormat="1" ht="31" customHeight="1" spans="1:10">
      <c r="A31" s="1351"/>
      <c r="B31" s="1352"/>
      <c r="C31" s="1353" t="s">
        <v>824</v>
      </c>
      <c r="D31" s="1376">
        <v>1741</v>
      </c>
      <c r="E31" s="1401">
        <v>11</v>
      </c>
      <c r="F31" s="1376">
        <v>1841</v>
      </c>
      <c r="G31" s="1401">
        <v>11.5</v>
      </c>
      <c r="H31" s="1404" t="s">
        <v>587</v>
      </c>
      <c r="I31" s="1404" t="s">
        <v>535</v>
      </c>
      <c r="J31" s="1405" t="s">
        <v>550</v>
      </c>
    </row>
    <row r="32" s="548" customFormat="1" ht="31" customHeight="1" spans="1:10">
      <c r="A32" s="1351"/>
      <c r="B32" s="1352"/>
      <c r="C32" s="1406" t="s">
        <v>565</v>
      </c>
      <c r="D32" s="1376">
        <v>1727</v>
      </c>
      <c r="E32" s="1401">
        <v>10.9</v>
      </c>
      <c r="F32" s="1376">
        <v>1827</v>
      </c>
      <c r="G32" s="1401">
        <v>11.4</v>
      </c>
      <c r="H32" s="1407" t="s">
        <v>587</v>
      </c>
      <c r="I32" s="1407" t="s">
        <v>535</v>
      </c>
      <c r="J32" s="1408" t="s">
        <v>550</v>
      </c>
    </row>
    <row r="33" s="548" customFormat="1" ht="51" customHeight="1" spans="1:10">
      <c r="A33" s="1409" t="s">
        <v>939</v>
      </c>
      <c r="B33" s="1410"/>
      <c r="C33" s="1410"/>
      <c r="D33" s="1410"/>
      <c r="E33" s="1410"/>
      <c r="F33" s="1410"/>
      <c r="G33" s="1410"/>
      <c r="H33" s="1410"/>
      <c r="I33" s="1410"/>
      <c r="J33" s="1411"/>
    </row>
    <row r="34" s="548" customFormat="1" ht="192" customHeight="1" spans="1:10">
      <c r="A34" s="1412" t="s">
        <v>940</v>
      </c>
      <c r="B34" s="1413"/>
      <c r="C34" s="1413"/>
      <c r="D34" s="1413"/>
      <c r="E34" s="1413"/>
      <c r="F34" s="1413"/>
      <c r="G34" s="1413"/>
      <c r="H34" s="1413"/>
      <c r="I34" s="1413"/>
      <c r="J34" s="1414"/>
    </row>
  </sheetData>
  <mergeCells count="15">
    <mergeCell ref="A1:J1"/>
    <mergeCell ref="A2:J2"/>
    <mergeCell ref="A3:J3"/>
    <mergeCell ref="D4:E4"/>
    <mergeCell ref="F4:G4"/>
    <mergeCell ref="L4:M4"/>
    <mergeCell ref="A33:J33"/>
    <mergeCell ref="A34:J34"/>
    <mergeCell ref="A4:A5"/>
    <mergeCell ref="A6:A32"/>
    <mergeCell ref="B4:B5"/>
    <mergeCell ref="B6:B32"/>
    <mergeCell ref="C4:C5"/>
    <mergeCell ref="I4:I5"/>
    <mergeCell ref="J4:J5"/>
  </mergeCells>
  <conditionalFormatting sqref="C19">
    <cfRule type="duplicateValues" dxfId="0" priority="1"/>
  </conditionalFormatting>
  <pageMargins left="0.75" right="0.75" top="1" bottom="1" header="0.5" footer="0.5"/>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dimension ref="A1:M34"/>
  <sheetViews>
    <sheetView showGridLines="0" zoomScale="50" zoomScaleNormal="50" workbookViewId="0">
      <pane xSplit="3" ySplit="5" topLeftCell="D9" activePane="bottomRight" state="frozen"/>
      <selection/>
      <selection pane="topRight"/>
      <selection pane="bottomLeft"/>
      <selection pane="bottomRight" activeCell="D6" sqref="D6"/>
    </sheetView>
  </sheetViews>
  <sheetFormatPr defaultColWidth="9" defaultRowHeight="22.2"/>
  <cols>
    <col min="1" max="1" width="13.25" style="548" customWidth="1"/>
    <col min="2" max="2" width="33.5092592592593" style="548" customWidth="1"/>
    <col min="3" max="3" width="31.75" style="548" customWidth="1"/>
    <col min="4" max="4" width="29.25" style="548" customWidth="1"/>
    <col min="5" max="5" width="23.75" style="831" customWidth="1"/>
    <col min="6" max="6" width="29.25" style="548" customWidth="1"/>
    <col min="7" max="7" width="23.75" style="831" customWidth="1"/>
    <col min="8" max="8" width="23.75" style="548" customWidth="1"/>
    <col min="9" max="9" width="29.7592592592593" style="548" customWidth="1"/>
    <col min="10" max="10" width="37.5092592592593" style="548" customWidth="1"/>
    <col min="11" max="11" width="28.5092592592593" style="548" customWidth="1"/>
    <col min="12" max="13" width="39.7592592592593" style="548" customWidth="1"/>
    <col min="14" max="16384" width="9" style="548" customWidth="1"/>
  </cols>
  <sheetData>
    <row r="1" s="548" customFormat="1" spans="1:13">
      <c r="A1" s="555"/>
    </row>
    <row r="2" s="548" customFormat="1" ht="78" customHeight="1" spans="1:13">
      <c r="A2" s="1385" t="s">
        <v>1</v>
      </c>
    </row>
    <row r="3" s="548" customFormat="1" ht="52" customHeight="1" spans="1:13">
      <c r="A3" s="1386" t="s">
        <v>45</v>
      </c>
      <c r="B3" s="1327"/>
      <c r="C3" s="1327"/>
      <c r="D3" s="1327"/>
      <c r="E3" s="1327"/>
      <c r="F3" s="1327"/>
      <c r="G3" s="1327"/>
      <c r="H3" s="1327"/>
      <c r="I3" s="1327"/>
      <c r="J3" s="1328"/>
    </row>
    <row r="4" s="548" customFormat="1" ht="103" customHeight="1" spans="1:13">
      <c r="A4" s="1387" t="s">
        <v>480</v>
      </c>
      <c r="B4" s="1388" t="s">
        <v>107</v>
      </c>
      <c r="C4" s="1389" t="s">
        <v>481</v>
      </c>
      <c r="D4" s="1389" t="s">
        <v>631</v>
      </c>
      <c r="E4" s="1390"/>
      <c r="F4" s="1389" t="s">
        <v>894</v>
      </c>
      <c r="G4" s="1390"/>
      <c r="H4" s="1336" t="s">
        <v>648</v>
      </c>
      <c r="I4" s="1389" t="s">
        <v>490</v>
      </c>
      <c r="J4" s="1391" t="s">
        <v>491</v>
      </c>
      <c r="L4" s="555"/>
    </row>
    <row r="5" s="548" customFormat="1" ht="43" customHeight="1" spans="1:13">
      <c r="A5" s="1392"/>
      <c r="B5" s="1393"/>
      <c r="C5" s="1393"/>
      <c r="D5" s="1394" t="s">
        <v>649</v>
      </c>
      <c r="E5" s="1395" t="s">
        <v>636</v>
      </c>
      <c r="F5" s="1394" t="s">
        <v>649</v>
      </c>
      <c r="G5" s="1395" t="s">
        <v>636</v>
      </c>
      <c r="H5" s="586"/>
      <c r="I5" s="1393"/>
      <c r="J5" s="1396"/>
      <c r="K5" s="1397"/>
      <c r="L5" s="1343"/>
      <c r="M5" s="1343"/>
    </row>
    <row r="6" s="548" customFormat="1" ht="31" customHeight="1" spans="1:13">
      <c r="A6" s="1398" t="s">
        <v>339</v>
      </c>
      <c r="B6" s="1399" t="s">
        <v>941</v>
      </c>
      <c r="C6" s="1400" t="s">
        <v>562</v>
      </c>
      <c r="D6" s="1376">
        <v>1594</v>
      </c>
      <c r="E6" s="1401">
        <v>10.2</v>
      </c>
      <c r="F6" s="1376">
        <v>1694</v>
      </c>
      <c r="G6" s="1401">
        <v>10.7</v>
      </c>
      <c r="H6" s="1402" t="s">
        <v>518</v>
      </c>
      <c r="I6" s="1402" t="s">
        <v>709</v>
      </c>
      <c r="J6" s="1403" t="s">
        <v>757</v>
      </c>
    </row>
    <row r="7" s="548" customFormat="1" ht="31" customHeight="1" spans="1:13">
      <c r="A7" s="1351"/>
      <c r="B7" s="1352"/>
      <c r="C7" s="1354" t="s">
        <v>551</v>
      </c>
      <c r="D7" s="1376">
        <v>1611</v>
      </c>
      <c r="E7" s="1401">
        <v>10.3</v>
      </c>
      <c r="F7" s="1376">
        <v>1711</v>
      </c>
      <c r="G7" s="1401">
        <v>10.8</v>
      </c>
      <c r="H7" s="1404" t="s">
        <v>518</v>
      </c>
      <c r="I7" s="1404" t="s">
        <v>709</v>
      </c>
      <c r="J7" s="1405" t="s">
        <v>757</v>
      </c>
    </row>
    <row r="8" s="548" customFormat="1" ht="31" customHeight="1" spans="1:13">
      <c r="A8" s="1351"/>
      <c r="B8" s="1352"/>
      <c r="C8" s="763" t="s">
        <v>561</v>
      </c>
      <c r="D8" s="1376">
        <v>1611</v>
      </c>
      <c r="E8" s="1401">
        <v>10.3</v>
      </c>
      <c r="F8" s="1376">
        <v>1711</v>
      </c>
      <c r="G8" s="1401">
        <v>10.8</v>
      </c>
      <c r="H8" s="1404" t="s">
        <v>518</v>
      </c>
      <c r="I8" s="1404" t="s">
        <v>709</v>
      </c>
      <c r="J8" s="1405" t="s">
        <v>757</v>
      </c>
    </row>
    <row r="9" s="548" customFormat="1" ht="31" customHeight="1" spans="1:13">
      <c r="A9" s="1351"/>
      <c r="B9" s="1352"/>
      <c r="C9" s="763" t="s">
        <v>568</v>
      </c>
      <c r="D9" s="1376">
        <v>1597</v>
      </c>
      <c r="E9" s="1401">
        <v>10.3</v>
      </c>
      <c r="F9" s="1376">
        <v>1697</v>
      </c>
      <c r="G9" s="1401">
        <v>10.8</v>
      </c>
      <c r="H9" s="1404" t="s">
        <v>518</v>
      </c>
      <c r="I9" s="1404" t="s">
        <v>709</v>
      </c>
      <c r="J9" s="1405" t="s">
        <v>757</v>
      </c>
    </row>
    <row r="10" s="548" customFormat="1" ht="31" customHeight="1" spans="1:13">
      <c r="A10" s="1351"/>
      <c r="B10" s="1352"/>
      <c r="C10" s="763" t="s">
        <v>557</v>
      </c>
      <c r="D10" s="1376">
        <v>1631</v>
      </c>
      <c r="E10" s="1401">
        <v>10.4</v>
      </c>
      <c r="F10" s="1376">
        <v>1731</v>
      </c>
      <c r="G10" s="1401">
        <v>10.9</v>
      </c>
      <c r="H10" s="1404" t="s">
        <v>542</v>
      </c>
      <c r="I10" s="1404" t="s">
        <v>585</v>
      </c>
      <c r="J10" s="1405" t="s">
        <v>535</v>
      </c>
    </row>
    <row r="11" s="548" customFormat="1" ht="31" customHeight="1" spans="1:13">
      <c r="A11" s="1351"/>
      <c r="B11" s="1352"/>
      <c r="C11" s="763" t="s">
        <v>558</v>
      </c>
      <c r="D11" s="1376">
        <v>1628</v>
      </c>
      <c r="E11" s="1401">
        <v>10.4</v>
      </c>
      <c r="F11" s="1376">
        <v>1728</v>
      </c>
      <c r="G11" s="1401">
        <v>10.9</v>
      </c>
      <c r="H11" s="1404" t="s">
        <v>518</v>
      </c>
      <c r="I11" s="1404" t="s">
        <v>709</v>
      </c>
      <c r="J11" s="1405" t="s">
        <v>757</v>
      </c>
    </row>
    <row r="12" s="548" customFormat="1" ht="31" customHeight="1" spans="1:13">
      <c r="A12" s="1351"/>
      <c r="B12" s="1352"/>
      <c r="C12" s="763" t="s">
        <v>559</v>
      </c>
      <c r="D12" s="1376">
        <v>1628</v>
      </c>
      <c r="E12" s="1401">
        <v>10.4</v>
      </c>
      <c r="F12" s="1376">
        <v>1728</v>
      </c>
      <c r="G12" s="1401">
        <v>10.9</v>
      </c>
      <c r="H12" s="1404" t="s">
        <v>542</v>
      </c>
      <c r="I12" s="1404" t="s">
        <v>585</v>
      </c>
      <c r="J12" s="1405" t="s">
        <v>535</v>
      </c>
    </row>
    <row r="13" s="548" customFormat="1" ht="31" customHeight="1" spans="1:13">
      <c r="A13" s="1351"/>
      <c r="B13" s="1352"/>
      <c r="C13" s="763" t="s">
        <v>556</v>
      </c>
      <c r="D13" s="1376">
        <v>1631</v>
      </c>
      <c r="E13" s="1401">
        <v>10.4</v>
      </c>
      <c r="F13" s="1376">
        <v>1731</v>
      </c>
      <c r="G13" s="1401">
        <v>10.9</v>
      </c>
      <c r="H13" s="1404" t="s">
        <v>542</v>
      </c>
      <c r="I13" s="1404" t="s">
        <v>585</v>
      </c>
      <c r="J13" s="1405" t="s">
        <v>535</v>
      </c>
    </row>
    <row r="14" s="548" customFormat="1" ht="31" customHeight="1" spans="1:13">
      <c r="A14" s="1351"/>
      <c r="B14" s="1352"/>
      <c r="C14" s="763" t="s">
        <v>563</v>
      </c>
      <c r="D14" s="1376">
        <v>1679</v>
      </c>
      <c r="E14" s="1401">
        <v>10.7</v>
      </c>
      <c r="F14" s="1376">
        <v>1779</v>
      </c>
      <c r="G14" s="1401">
        <v>11.2</v>
      </c>
      <c r="H14" s="1404" t="s">
        <v>518</v>
      </c>
      <c r="I14" s="1404" t="s">
        <v>709</v>
      </c>
      <c r="J14" s="1405" t="s">
        <v>757</v>
      </c>
    </row>
    <row r="15" s="548" customFormat="1" ht="31" customHeight="1" spans="1:13">
      <c r="A15" s="1351"/>
      <c r="B15" s="1352"/>
      <c r="C15" s="763" t="s">
        <v>815</v>
      </c>
      <c r="D15" s="1376">
        <v>1733</v>
      </c>
      <c r="E15" s="1401">
        <v>10.9</v>
      </c>
      <c r="F15" s="1376">
        <v>1833</v>
      </c>
      <c r="G15" s="1401">
        <v>11.4</v>
      </c>
      <c r="H15" s="1404" t="s">
        <v>542</v>
      </c>
      <c r="I15" s="1404" t="s">
        <v>585</v>
      </c>
      <c r="J15" s="1405" t="s">
        <v>535</v>
      </c>
    </row>
    <row r="16" s="548" customFormat="1" ht="31" customHeight="1" spans="1:13">
      <c r="A16" s="1351"/>
      <c r="B16" s="1352"/>
      <c r="C16" s="763" t="s">
        <v>814</v>
      </c>
      <c r="D16" s="1376">
        <v>1713</v>
      </c>
      <c r="E16" s="1401">
        <v>10.8</v>
      </c>
      <c r="F16" s="1376">
        <v>1813</v>
      </c>
      <c r="G16" s="1401">
        <v>11.3</v>
      </c>
      <c r="H16" s="1404" t="s">
        <v>697</v>
      </c>
      <c r="I16" s="1404" t="s">
        <v>589</v>
      </c>
      <c r="J16" s="1405" t="s">
        <v>575</v>
      </c>
    </row>
    <row r="17" s="548" customFormat="1" ht="31" customHeight="1" spans="1:10">
      <c r="A17" s="1351"/>
      <c r="B17" s="1352"/>
      <c r="C17" s="763" t="s">
        <v>806</v>
      </c>
      <c r="D17" s="1376">
        <v>1696</v>
      </c>
      <c r="E17" s="1401">
        <v>10.7</v>
      </c>
      <c r="F17" s="1376">
        <v>1796</v>
      </c>
      <c r="G17" s="1401">
        <v>11.2</v>
      </c>
      <c r="H17" s="1404" t="s">
        <v>542</v>
      </c>
      <c r="I17" s="1404" t="s">
        <v>585</v>
      </c>
      <c r="J17" s="1405" t="s">
        <v>535</v>
      </c>
    </row>
    <row r="18" s="548" customFormat="1" ht="31" customHeight="1" spans="1:10">
      <c r="A18" s="1351"/>
      <c r="B18" s="1352"/>
      <c r="C18" s="763" t="s">
        <v>811</v>
      </c>
      <c r="D18" s="1376">
        <v>1679</v>
      </c>
      <c r="E18" s="1401">
        <v>10.7</v>
      </c>
      <c r="F18" s="1376">
        <v>1779</v>
      </c>
      <c r="G18" s="1401">
        <v>11.2</v>
      </c>
      <c r="H18" s="1404" t="s">
        <v>570</v>
      </c>
      <c r="I18" s="1404" t="s">
        <v>539</v>
      </c>
      <c r="J18" s="1405" t="s">
        <v>48</v>
      </c>
    </row>
    <row r="19" s="548" customFormat="1" ht="31" customHeight="1" spans="1:10">
      <c r="A19" s="1351"/>
      <c r="B19" s="1352"/>
      <c r="C19" s="763" t="s">
        <v>545</v>
      </c>
      <c r="D19" s="1376">
        <v>1693</v>
      </c>
      <c r="E19" s="1401">
        <v>10.7</v>
      </c>
      <c r="F19" s="1376">
        <v>1793</v>
      </c>
      <c r="G19" s="1401">
        <v>11.2</v>
      </c>
      <c r="H19" s="1404" t="s">
        <v>518</v>
      </c>
      <c r="I19" s="1404" t="s">
        <v>709</v>
      </c>
      <c r="J19" s="1405" t="s">
        <v>539</v>
      </c>
    </row>
    <row r="20" s="548" customFormat="1" ht="31" customHeight="1" spans="1:10">
      <c r="A20" s="1351"/>
      <c r="B20" s="1352"/>
      <c r="C20" s="763" t="s">
        <v>676</v>
      </c>
      <c r="D20" s="1376">
        <v>1713</v>
      </c>
      <c r="E20" s="1401">
        <v>10.8</v>
      </c>
      <c r="F20" s="1376">
        <v>1813</v>
      </c>
      <c r="G20" s="1401">
        <v>11.3</v>
      </c>
      <c r="H20" s="1404" t="s">
        <v>570</v>
      </c>
      <c r="I20" s="1404" t="s">
        <v>539</v>
      </c>
      <c r="J20" s="1405" t="s">
        <v>575</v>
      </c>
    </row>
    <row r="21" s="548" customFormat="1" ht="31" customHeight="1" spans="1:10">
      <c r="A21" s="1351"/>
      <c r="B21" s="1352"/>
      <c r="C21" s="763" t="s">
        <v>813</v>
      </c>
      <c r="D21" s="1376">
        <v>1679</v>
      </c>
      <c r="E21" s="1401">
        <v>10.7</v>
      </c>
      <c r="F21" s="1376">
        <v>1779</v>
      </c>
      <c r="G21" s="1401">
        <v>11.2</v>
      </c>
      <c r="H21" s="1404" t="s">
        <v>518</v>
      </c>
      <c r="I21" s="1404" t="s">
        <v>709</v>
      </c>
      <c r="J21" s="1405" t="s">
        <v>757</v>
      </c>
    </row>
    <row r="22" s="548" customFormat="1" ht="31" customHeight="1" spans="1:10">
      <c r="A22" s="1351"/>
      <c r="B22" s="1352"/>
      <c r="C22" s="763" t="s">
        <v>677</v>
      </c>
      <c r="D22" s="1376">
        <v>1679</v>
      </c>
      <c r="E22" s="1401">
        <v>10.7</v>
      </c>
      <c r="F22" s="1376">
        <v>1779</v>
      </c>
      <c r="G22" s="1401">
        <v>11.2</v>
      </c>
      <c r="H22" s="1404" t="s">
        <v>518</v>
      </c>
      <c r="I22" s="1404" t="s">
        <v>709</v>
      </c>
      <c r="J22" s="1405" t="s">
        <v>757</v>
      </c>
    </row>
    <row r="23" s="548" customFormat="1" ht="31" customHeight="1" spans="1:10">
      <c r="A23" s="1351"/>
      <c r="B23" s="1352"/>
      <c r="C23" s="763" t="s">
        <v>566</v>
      </c>
      <c r="D23" s="1376">
        <v>1747</v>
      </c>
      <c r="E23" s="1401">
        <v>11</v>
      </c>
      <c r="F23" s="1376">
        <v>1847</v>
      </c>
      <c r="G23" s="1401">
        <v>11.5</v>
      </c>
      <c r="H23" s="1404" t="s">
        <v>570</v>
      </c>
      <c r="I23" s="1404" t="s">
        <v>539</v>
      </c>
      <c r="J23" s="1405" t="s">
        <v>48</v>
      </c>
    </row>
    <row r="24" s="548" customFormat="1" ht="31" customHeight="1" spans="1:10">
      <c r="A24" s="1351"/>
      <c r="B24" s="1352"/>
      <c r="C24" s="763" t="s">
        <v>662</v>
      </c>
      <c r="D24" s="1376">
        <v>1679</v>
      </c>
      <c r="E24" s="1401">
        <v>10.7</v>
      </c>
      <c r="F24" s="1376">
        <v>1779</v>
      </c>
      <c r="G24" s="1401">
        <v>11.2</v>
      </c>
      <c r="H24" s="1404" t="s">
        <v>570</v>
      </c>
      <c r="I24" s="1404" t="s">
        <v>539</v>
      </c>
      <c r="J24" s="1405" t="s">
        <v>48</v>
      </c>
    </row>
    <row r="25" s="548" customFormat="1" ht="31" customHeight="1" spans="1:10">
      <c r="A25" s="1351"/>
      <c r="B25" s="1352"/>
      <c r="C25" s="763" t="s">
        <v>678</v>
      </c>
      <c r="D25" s="1376">
        <v>1747</v>
      </c>
      <c r="E25" s="1401">
        <v>11</v>
      </c>
      <c r="F25" s="1376">
        <v>1847</v>
      </c>
      <c r="G25" s="1401">
        <v>11.5</v>
      </c>
      <c r="H25" s="1404" t="s">
        <v>570</v>
      </c>
      <c r="I25" s="1404" t="s">
        <v>539</v>
      </c>
      <c r="J25" s="1405" t="s">
        <v>48</v>
      </c>
    </row>
    <row r="26" s="548" customFormat="1" ht="31" customHeight="1" spans="1:10">
      <c r="A26" s="1351"/>
      <c r="B26" s="1352"/>
      <c r="C26" s="763" t="s">
        <v>821</v>
      </c>
      <c r="D26" s="1376">
        <v>1815</v>
      </c>
      <c r="E26" s="1401">
        <v>11.3</v>
      </c>
      <c r="F26" s="1376">
        <v>1915</v>
      </c>
      <c r="G26" s="1401">
        <v>11.8</v>
      </c>
      <c r="H26" s="1404" t="s">
        <v>542</v>
      </c>
      <c r="I26" s="1404" t="s">
        <v>585</v>
      </c>
      <c r="J26" s="1405" t="s">
        <v>535</v>
      </c>
    </row>
    <row r="27" s="548" customFormat="1" ht="31" customHeight="1" spans="1:10">
      <c r="A27" s="1351"/>
      <c r="B27" s="1352"/>
      <c r="C27" s="763" t="s">
        <v>567</v>
      </c>
      <c r="D27" s="1376">
        <v>1849</v>
      </c>
      <c r="E27" s="1401">
        <v>11.5</v>
      </c>
      <c r="F27" s="1376">
        <v>1949</v>
      </c>
      <c r="G27" s="1401">
        <v>12</v>
      </c>
      <c r="H27" s="1404" t="s">
        <v>542</v>
      </c>
      <c r="I27" s="1404" t="s">
        <v>585</v>
      </c>
      <c r="J27" s="1405" t="s">
        <v>535</v>
      </c>
    </row>
    <row r="28" s="548" customFormat="1" ht="31" customHeight="1" spans="1:10">
      <c r="A28" s="1351"/>
      <c r="B28" s="1352"/>
      <c r="C28" s="1353" t="s">
        <v>820</v>
      </c>
      <c r="D28" s="1376">
        <v>1781</v>
      </c>
      <c r="E28" s="1401">
        <v>11.2</v>
      </c>
      <c r="F28" s="1376">
        <v>1881</v>
      </c>
      <c r="G28" s="1401">
        <v>11.7</v>
      </c>
      <c r="H28" s="1404" t="s">
        <v>570</v>
      </c>
      <c r="I28" s="1404" t="s">
        <v>539</v>
      </c>
      <c r="J28" s="1405" t="s">
        <v>48</v>
      </c>
    </row>
    <row r="29" s="548" customFormat="1" ht="31" customHeight="1" spans="1:10">
      <c r="A29" s="1351"/>
      <c r="B29" s="1352"/>
      <c r="C29" s="1353" t="s">
        <v>750</v>
      </c>
      <c r="D29" s="1376">
        <v>1815</v>
      </c>
      <c r="E29" s="1401">
        <v>11.3</v>
      </c>
      <c r="F29" s="1376">
        <v>1915</v>
      </c>
      <c r="G29" s="1401">
        <v>11.8</v>
      </c>
      <c r="H29" s="1404" t="s">
        <v>570</v>
      </c>
      <c r="I29" s="1404" t="s">
        <v>539</v>
      </c>
      <c r="J29" s="1405" t="s">
        <v>48</v>
      </c>
    </row>
    <row r="30" s="548" customFormat="1" ht="31" customHeight="1" spans="1:10">
      <c r="A30" s="1351"/>
      <c r="B30" s="1352"/>
      <c r="C30" s="1353" t="s">
        <v>679</v>
      </c>
      <c r="D30" s="1376">
        <v>1815</v>
      </c>
      <c r="E30" s="1401">
        <v>11.3</v>
      </c>
      <c r="F30" s="1376">
        <v>1915</v>
      </c>
      <c r="G30" s="1401">
        <v>11.8</v>
      </c>
      <c r="H30" s="1404" t="s">
        <v>570</v>
      </c>
      <c r="I30" s="1404" t="s">
        <v>539</v>
      </c>
      <c r="J30" s="1405" t="s">
        <v>575</v>
      </c>
    </row>
    <row r="31" s="548" customFormat="1" ht="31" customHeight="1" spans="1:10">
      <c r="A31" s="1351"/>
      <c r="B31" s="1352"/>
      <c r="C31" s="1353" t="s">
        <v>824</v>
      </c>
      <c r="D31" s="1376">
        <v>1815</v>
      </c>
      <c r="E31" s="1401">
        <v>11.3</v>
      </c>
      <c r="F31" s="1376">
        <v>1915</v>
      </c>
      <c r="G31" s="1401">
        <v>11.8</v>
      </c>
      <c r="H31" s="1404" t="s">
        <v>570</v>
      </c>
      <c r="I31" s="1404" t="s">
        <v>539</v>
      </c>
      <c r="J31" s="1405" t="s">
        <v>575</v>
      </c>
    </row>
    <row r="32" s="548" customFormat="1" ht="31" customHeight="1" spans="1:10">
      <c r="A32" s="1351"/>
      <c r="B32" s="1352"/>
      <c r="C32" s="1406" t="s">
        <v>565</v>
      </c>
      <c r="D32" s="1376">
        <v>1801</v>
      </c>
      <c r="E32" s="1401">
        <v>11.3</v>
      </c>
      <c r="F32" s="1376">
        <v>1901</v>
      </c>
      <c r="G32" s="1401">
        <v>11.8</v>
      </c>
      <c r="H32" s="1407" t="s">
        <v>570</v>
      </c>
      <c r="I32" s="1407" t="s">
        <v>539</v>
      </c>
      <c r="J32" s="1408" t="s">
        <v>575</v>
      </c>
    </row>
    <row r="33" s="548" customFormat="1" ht="51" customHeight="1" spans="1:10">
      <c r="A33" s="1409" t="s">
        <v>939</v>
      </c>
      <c r="B33" s="1410"/>
      <c r="C33" s="1410"/>
      <c r="D33" s="1410"/>
      <c r="E33" s="1410"/>
      <c r="F33" s="1410"/>
      <c r="G33" s="1410"/>
      <c r="H33" s="1410"/>
      <c r="I33" s="1410"/>
      <c r="J33" s="1411"/>
    </row>
    <row r="34" s="548" customFormat="1" ht="192" customHeight="1" spans="1:10">
      <c r="A34" s="1412" t="s">
        <v>942</v>
      </c>
      <c r="B34" s="1413"/>
      <c r="C34" s="1413"/>
      <c r="D34" s="1413"/>
      <c r="E34" s="1413"/>
      <c r="F34" s="1413"/>
      <c r="G34" s="1413"/>
      <c r="H34" s="1413"/>
      <c r="I34" s="1413"/>
      <c r="J34" s="1414"/>
    </row>
  </sheetData>
  <mergeCells count="16">
    <mergeCell ref="A1:J1"/>
    <mergeCell ref="A2:J2"/>
    <mergeCell ref="A3:J3"/>
    <mergeCell ref="D4:E4"/>
    <mergeCell ref="F4:G4"/>
    <mergeCell ref="L4:M4"/>
    <mergeCell ref="A33:J33"/>
    <mergeCell ref="A34:J34"/>
    <mergeCell ref="A4:A5"/>
    <mergeCell ref="A6:A32"/>
    <mergeCell ref="B4:B5"/>
    <mergeCell ref="B6:B32"/>
    <mergeCell ref="C4:C5"/>
    <mergeCell ref="H4:H5"/>
    <mergeCell ref="I4:I5"/>
    <mergeCell ref="J4:J5"/>
  </mergeCells>
  <conditionalFormatting sqref="C19">
    <cfRule type="duplicateValues" dxfId="0" priority="1"/>
  </conditionalFormatting>
  <pageMargins left="0.75" right="0.75" top="1" bottom="1" header="0.5" footer="0.5"/>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dimension ref="A1:O17"/>
  <sheetViews>
    <sheetView showGridLines="0" zoomScale="70" zoomScaleNormal="7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13.9351851851852" style="548" customWidth="1"/>
    <col min="2" max="2" width="26.7777777777778" style="548" customWidth="1"/>
    <col min="3" max="3" width="24.6296296296296" style="548" customWidth="1"/>
    <col min="4" max="4" width="46.4259259259259" style="548" customWidth="1"/>
    <col min="5" max="5" width="29.287037037037" style="548" customWidth="1"/>
    <col min="6" max="6" width="19.537037037037" style="548" customWidth="1"/>
    <col min="7" max="7" width="28.3796296296296" style="548" customWidth="1"/>
    <col min="8" max="8" width="63.4351851851852" style="548" customWidth="1"/>
    <col min="9" max="9" width="24.5277777777778" style="548" customWidth="1"/>
    <col min="10" max="10" width="24.5648148148148" style="548" customWidth="1"/>
    <col min="11" max="11" width="12.7037037037037" style="548" customWidth="1"/>
    <col min="12" max="12" width="33.9444444444444" style="548" customWidth="1"/>
    <col min="13" max="13" width="35.4166666666667" style="548" customWidth="1"/>
    <col min="14" max="14" width="20.7592592592593" style="548" customWidth="1"/>
    <col min="15" max="15" width="20.6296296296296" style="548" customWidth="1"/>
    <col min="16" max="16" width="18.1018518518519" style="548" customWidth="1"/>
    <col min="17" max="16384" width="9" style="548" customWidth="1"/>
  </cols>
  <sheetData>
    <row r="1" ht="28" customHeight="1"/>
    <row r="2" ht="55" customHeight="1" spans="1:15">
      <c r="A2" s="1237" t="s">
        <v>1</v>
      </c>
      <c r="I2" s="1358"/>
      <c r="J2" s="1358"/>
      <c r="K2" s="1358"/>
      <c r="L2" s="1358"/>
      <c r="M2" s="1358"/>
      <c r="N2" s="1358"/>
      <c r="O2" s="1358"/>
    </row>
    <row r="3" ht="43" customHeight="1" spans="1:15">
      <c r="A3" s="1359" t="s">
        <v>943</v>
      </c>
      <c r="B3" s="1360"/>
      <c r="C3" s="1360"/>
      <c r="D3" s="1360"/>
      <c r="E3" s="1360"/>
      <c r="F3" s="1360"/>
      <c r="G3" s="1360"/>
      <c r="H3" s="1361"/>
      <c r="I3" s="1362"/>
    </row>
    <row r="4" s="555" customFormat="1" ht="99" customHeight="1" spans="1:15">
      <c r="A4" s="1363" t="s">
        <v>480</v>
      </c>
      <c r="B4" s="1364" t="s">
        <v>107</v>
      </c>
      <c r="C4" s="1365" t="s">
        <v>481</v>
      </c>
      <c r="D4" s="1365" t="s">
        <v>944</v>
      </c>
      <c r="E4" s="1366" t="s">
        <v>648</v>
      </c>
      <c r="F4" s="1365" t="s">
        <v>945</v>
      </c>
      <c r="G4" s="1365" t="s">
        <v>491</v>
      </c>
      <c r="H4" s="1367" t="s">
        <v>946</v>
      </c>
      <c r="I4" s="1368"/>
    </row>
    <row r="5" s="555" customFormat="1" ht="28.5" customHeight="1" spans="1:15">
      <c r="A5" s="1369"/>
      <c r="B5" s="1370"/>
      <c r="C5" s="1370"/>
      <c r="D5" s="1371" t="s">
        <v>947</v>
      </c>
      <c r="E5" s="1370"/>
      <c r="F5" s="1370"/>
      <c r="G5" s="1370"/>
      <c r="H5" s="1372"/>
      <c r="I5" s="1368"/>
    </row>
    <row r="6" ht="29" customHeight="1" spans="1:15">
      <c r="A6" s="1373" t="s">
        <v>354</v>
      </c>
      <c r="B6" s="1374" t="s">
        <v>948</v>
      </c>
      <c r="C6" s="1375" t="s">
        <v>497</v>
      </c>
      <c r="D6" s="1348">
        <v>16</v>
      </c>
      <c r="E6" s="1348" t="s">
        <v>949</v>
      </c>
      <c r="F6" s="1376" t="s">
        <v>950</v>
      </c>
      <c r="G6" s="1376" t="s">
        <v>951</v>
      </c>
      <c r="H6" s="1377" t="s">
        <v>952</v>
      </c>
      <c r="I6" s="1378"/>
      <c r="L6" s="1343"/>
      <c r="M6" s="1343"/>
    </row>
    <row r="7" ht="29" customHeight="1" spans="1:15">
      <c r="A7" s="1373"/>
      <c r="B7" s="877"/>
      <c r="C7" s="1375" t="s">
        <v>506</v>
      </c>
      <c r="D7" s="1348">
        <v>16</v>
      </c>
      <c r="E7" s="1348" t="s">
        <v>949</v>
      </c>
      <c r="F7" s="1376" t="s">
        <v>950</v>
      </c>
      <c r="G7" s="1376" t="s">
        <v>951</v>
      </c>
      <c r="H7" s="1241"/>
      <c r="I7" s="1378"/>
      <c r="L7" s="1343"/>
      <c r="M7" s="1343"/>
    </row>
    <row r="8" ht="29" customHeight="1" spans="1:15">
      <c r="A8" s="1373"/>
      <c r="B8" s="877"/>
      <c r="C8" s="1375" t="s">
        <v>501</v>
      </c>
      <c r="D8" s="1348">
        <v>16</v>
      </c>
      <c r="E8" s="1348" t="s">
        <v>949</v>
      </c>
      <c r="F8" s="1376" t="s">
        <v>950</v>
      </c>
      <c r="G8" s="1376" t="s">
        <v>951</v>
      </c>
      <c r="H8" s="1241"/>
      <c r="I8" s="1378"/>
      <c r="L8" s="1343"/>
      <c r="M8" s="1343"/>
    </row>
    <row r="9" ht="29" customHeight="1" spans="1:15">
      <c r="A9" s="1373"/>
      <c r="B9" s="877"/>
      <c r="C9" s="1375" t="s">
        <v>505</v>
      </c>
      <c r="D9" s="1348">
        <v>16</v>
      </c>
      <c r="E9" s="1348" t="s">
        <v>949</v>
      </c>
      <c r="F9" s="1376" t="s">
        <v>950</v>
      </c>
      <c r="G9" s="1376" t="s">
        <v>953</v>
      </c>
      <c r="H9" s="1241"/>
      <c r="I9" s="1378"/>
      <c r="L9" s="1343"/>
      <c r="M9" s="1343"/>
    </row>
    <row r="10" ht="29" customHeight="1" spans="1:15">
      <c r="A10" s="1373"/>
      <c r="B10" s="877"/>
      <c r="C10" s="1375" t="s">
        <v>512</v>
      </c>
      <c r="D10" s="1348">
        <v>16.4</v>
      </c>
      <c r="E10" s="1348" t="s">
        <v>954</v>
      </c>
      <c r="F10" s="1376" t="s">
        <v>955</v>
      </c>
      <c r="G10" s="1376" t="s">
        <v>499</v>
      </c>
      <c r="H10" s="1241"/>
      <c r="I10" s="1379"/>
      <c r="L10" s="1343"/>
      <c r="M10" s="1343"/>
    </row>
    <row r="11" ht="29" customHeight="1" spans="1:15">
      <c r="A11" s="1373"/>
      <c r="B11" s="877"/>
      <c r="C11" s="1375" t="s">
        <v>513</v>
      </c>
      <c r="D11" s="1348">
        <v>16.4</v>
      </c>
      <c r="E11" s="1348" t="s">
        <v>954</v>
      </c>
      <c r="F11" s="1376" t="s">
        <v>955</v>
      </c>
      <c r="G11" s="1376" t="s">
        <v>499</v>
      </c>
      <c r="H11" s="1241"/>
      <c r="I11" s="1379"/>
      <c r="L11" s="1343"/>
      <c r="M11" s="1343"/>
    </row>
    <row r="12" ht="29" customHeight="1" spans="1:15">
      <c r="A12" s="1373"/>
      <c r="B12" s="877"/>
      <c r="C12" s="1375" t="s">
        <v>521</v>
      </c>
      <c r="D12" s="1348">
        <v>16.4</v>
      </c>
      <c r="E12" s="1348" t="s">
        <v>954</v>
      </c>
      <c r="F12" s="1376" t="s">
        <v>955</v>
      </c>
      <c r="G12" s="1376" t="s">
        <v>499</v>
      </c>
      <c r="H12" s="1241"/>
      <c r="I12" s="1379"/>
      <c r="L12" s="1343"/>
      <c r="M12" s="1343"/>
    </row>
    <row r="13" ht="29" customHeight="1" spans="1:15">
      <c r="A13" s="1373"/>
      <c r="B13" s="877"/>
      <c r="C13" s="1375" t="s">
        <v>583</v>
      </c>
      <c r="D13" s="1348">
        <v>16.5</v>
      </c>
      <c r="E13" s="1348" t="s">
        <v>954</v>
      </c>
      <c r="F13" s="1376" t="s">
        <v>955</v>
      </c>
      <c r="G13" s="1376" t="s">
        <v>499</v>
      </c>
      <c r="H13" s="1241"/>
      <c r="I13" s="1379"/>
      <c r="L13" s="1343"/>
      <c r="M13" s="1343"/>
    </row>
    <row r="14" ht="29" customHeight="1" spans="1:15">
      <c r="A14" s="1373"/>
      <c r="B14" s="877"/>
      <c r="C14" s="1375" t="s">
        <v>595</v>
      </c>
      <c r="D14" s="1348">
        <v>16.5</v>
      </c>
      <c r="E14" s="1348" t="s">
        <v>954</v>
      </c>
      <c r="F14" s="1376" t="s">
        <v>955</v>
      </c>
      <c r="G14" s="1376" t="s">
        <v>499</v>
      </c>
      <c r="H14" s="1241"/>
      <c r="I14" s="1379"/>
      <c r="L14" s="1343"/>
      <c r="M14" s="1343"/>
    </row>
    <row r="15" ht="29" customHeight="1" spans="1:15">
      <c r="A15" s="1373"/>
      <c r="B15" s="877"/>
      <c r="C15" s="1375" t="s">
        <v>508</v>
      </c>
      <c r="D15" s="1348">
        <v>16.4</v>
      </c>
      <c r="E15" s="1348" t="s">
        <v>954</v>
      </c>
      <c r="F15" s="1376" t="s">
        <v>955</v>
      </c>
      <c r="G15" s="1376" t="s">
        <v>499</v>
      </c>
      <c r="H15" s="1241"/>
      <c r="I15" s="1379"/>
      <c r="L15" s="1343"/>
      <c r="M15" s="1343"/>
    </row>
    <row r="16" ht="29" customHeight="1" spans="1:15">
      <c r="A16" s="1373"/>
      <c r="B16" s="877"/>
      <c r="C16" s="1375" t="s">
        <v>668</v>
      </c>
      <c r="D16" s="1348">
        <v>17.7</v>
      </c>
      <c r="E16" s="1348" t="s">
        <v>956</v>
      </c>
      <c r="F16" s="1376" t="s">
        <v>951</v>
      </c>
      <c r="G16" s="1376" t="s">
        <v>957</v>
      </c>
      <c r="H16" s="1241"/>
      <c r="I16" s="1379"/>
      <c r="L16" s="1343"/>
      <c r="M16" s="1343"/>
    </row>
    <row r="17" ht="29" customHeight="1" spans="1:13">
      <c r="A17" s="1344"/>
      <c r="B17" s="1380"/>
      <c r="C17" s="1381" t="s">
        <v>598</v>
      </c>
      <c r="D17" s="1382">
        <v>18.3</v>
      </c>
      <c r="E17" s="1382" t="s">
        <v>498</v>
      </c>
      <c r="F17" s="1383" t="s">
        <v>499</v>
      </c>
      <c r="G17" s="1383" t="s">
        <v>957</v>
      </c>
      <c r="H17" s="1384"/>
      <c r="I17" s="1379"/>
      <c r="L17" s="1343"/>
      <c r="M17" s="1343"/>
    </row>
  </sheetData>
  <mergeCells count="13">
    <mergeCell ref="A2:H2"/>
    <mergeCell ref="A3:H3"/>
    <mergeCell ref="L4:M4"/>
    <mergeCell ref="A4:A5"/>
    <mergeCell ref="A6:A17"/>
    <mergeCell ref="B4:B5"/>
    <mergeCell ref="B6:B17"/>
    <mergeCell ref="C4:C5"/>
    <mergeCell ref="E4:E5"/>
    <mergeCell ref="F4:F5"/>
    <mergeCell ref="G4:G5"/>
    <mergeCell ref="H4:H5"/>
    <mergeCell ref="H6:H17"/>
  </mergeCells>
  <pageMargins left="0.75" right="0.75" top="1" bottom="1" header="0.5" footer="0.5"/>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dimension ref="A1:R45"/>
  <sheetViews>
    <sheetView showGridLines="0" zoomScale="50" zoomScaleNormal="50" workbookViewId="0">
      <pane xSplit="3" ySplit="5" topLeftCell="D6" activePane="bottomRight" state="frozen"/>
      <selection/>
      <selection pane="topRight"/>
      <selection pane="bottomLeft"/>
      <selection pane="bottomRight" activeCell="D6" sqref="D6"/>
    </sheetView>
  </sheetViews>
  <sheetFormatPr defaultColWidth="9" defaultRowHeight="22.2"/>
  <cols>
    <col min="1" max="1" width="12.6574074074074" style="548" customWidth="1"/>
    <col min="2" max="2" width="28.3888888888889" style="548" customWidth="1"/>
    <col min="3" max="3" width="45.25" style="548" customWidth="1"/>
    <col min="4" max="4" width="23.75" style="548" customWidth="1"/>
    <col min="5" max="5" width="23.75" style="831" customWidth="1"/>
    <col min="6" max="6" width="23.75" style="548" customWidth="1"/>
    <col min="7" max="7" width="23.75" style="831" customWidth="1"/>
    <col min="8" max="8" width="23.75" style="548" customWidth="1"/>
    <col min="9" max="9" width="23.75" style="831" customWidth="1"/>
    <col min="10" max="10" width="23.75" style="548" customWidth="1"/>
    <col min="11" max="11" width="23.75" style="831" customWidth="1"/>
    <col min="12" max="12" width="28" style="548" customWidth="1"/>
    <col min="13" max="13" width="27.3148148148148" style="548" customWidth="1"/>
    <col min="14" max="14" width="33.2037037037037" style="548" customWidth="1"/>
    <col min="15" max="15" width="25" style="548" customWidth="1"/>
    <col min="16" max="17" width="38.5092592592593" style="548" customWidth="1"/>
    <col min="18" max="18" width="36.8796296296296" style="548" customWidth="1"/>
    <col min="19" max="16384" width="9" style="548" customWidth="1"/>
  </cols>
  <sheetData>
    <row r="1" s="548" customFormat="1" ht="34.95" customHeight="1" spans="1:18">
      <c r="E1" s="831"/>
      <c r="G1" s="831"/>
      <c r="I1" s="831"/>
      <c r="K1" s="831"/>
    </row>
    <row r="2" s="1325" customFormat="1" ht="47" customHeight="1" spans="1:18">
      <c r="A2" s="1237" t="s">
        <v>1</v>
      </c>
    </row>
    <row r="3" s="1325" customFormat="1" ht="49" customHeight="1" spans="1:18">
      <c r="A3" s="1326" t="s">
        <v>958</v>
      </c>
      <c r="B3" s="1327"/>
      <c r="C3" s="1327"/>
      <c r="D3" s="1327"/>
      <c r="E3" s="1327"/>
      <c r="F3" s="1327"/>
      <c r="G3" s="1327"/>
      <c r="H3" s="1327"/>
      <c r="I3" s="1327"/>
      <c r="J3" s="1327"/>
      <c r="K3" s="1327"/>
      <c r="L3" s="1327"/>
      <c r="M3" s="1327"/>
      <c r="N3" s="1328"/>
      <c r="O3" s="1329"/>
      <c r="P3" s="1330"/>
      <c r="Q3" s="1331"/>
      <c r="R3" s="1330"/>
    </row>
    <row r="4" s="556" customFormat="1" ht="51" customHeight="1" spans="1:18">
      <c r="A4" s="1332" t="s">
        <v>480</v>
      </c>
      <c r="B4" s="1333" t="s">
        <v>107</v>
      </c>
      <c r="C4" s="1334" t="s">
        <v>481</v>
      </c>
      <c r="D4" s="1334" t="s">
        <v>631</v>
      </c>
      <c r="E4" s="1335"/>
      <c r="F4" s="1334" t="s">
        <v>632</v>
      </c>
      <c r="G4" s="1335"/>
      <c r="H4" s="1334" t="s">
        <v>935</v>
      </c>
      <c r="I4" s="1335"/>
      <c r="J4" s="1334" t="s">
        <v>959</v>
      </c>
      <c r="K4" s="1335"/>
      <c r="L4" s="1336" t="s">
        <v>648</v>
      </c>
      <c r="M4" s="1334" t="s">
        <v>490</v>
      </c>
      <c r="N4" s="1337" t="s">
        <v>491</v>
      </c>
      <c r="P4" s="555"/>
    </row>
    <row r="5" s="556" customFormat="1" ht="30.75" customHeight="1" spans="1:18">
      <c r="A5" s="1338"/>
      <c r="B5" s="1339"/>
      <c r="C5" s="1339"/>
      <c r="D5" s="1340" t="s">
        <v>649</v>
      </c>
      <c r="E5" s="1341" t="s">
        <v>636</v>
      </c>
      <c r="F5" s="1340" t="s">
        <v>649</v>
      </c>
      <c r="G5" s="1341" t="s">
        <v>636</v>
      </c>
      <c r="H5" s="1340" t="s">
        <v>649</v>
      </c>
      <c r="I5" s="1341" t="s">
        <v>636</v>
      </c>
      <c r="J5" s="1340" t="s">
        <v>649</v>
      </c>
      <c r="K5" s="1341" t="s">
        <v>636</v>
      </c>
      <c r="L5" s="586"/>
      <c r="M5" s="1339"/>
      <c r="N5" s="1342"/>
      <c r="P5" s="1343"/>
      <c r="Q5" s="1343"/>
    </row>
    <row r="6" ht="33" customHeight="1" spans="1:18">
      <c r="A6" s="1344" t="s">
        <v>354</v>
      </c>
      <c r="B6" s="1345" t="s">
        <v>960</v>
      </c>
      <c r="C6" s="1346" t="s">
        <v>501</v>
      </c>
      <c r="D6" s="1347">
        <v>1617</v>
      </c>
      <c r="E6" s="1348">
        <v>10.1</v>
      </c>
      <c r="F6" s="1347">
        <v>1717</v>
      </c>
      <c r="G6" s="1348">
        <v>10.6</v>
      </c>
      <c r="H6" s="1347">
        <v>1717</v>
      </c>
      <c r="I6" s="1348">
        <v>10.6</v>
      </c>
      <c r="J6" s="1347">
        <v>1717</v>
      </c>
      <c r="K6" s="1348">
        <v>10.6</v>
      </c>
      <c r="L6" s="1348" t="s">
        <v>956</v>
      </c>
      <c r="M6" s="1349" t="s">
        <v>951</v>
      </c>
      <c r="N6" s="1350" t="s">
        <v>499</v>
      </c>
      <c r="P6" s="1343"/>
      <c r="Q6" s="1343"/>
    </row>
    <row r="7" ht="33" customHeight="1" spans="1:18">
      <c r="A7" s="1351"/>
      <c r="B7" s="1352"/>
      <c r="C7" s="1353" t="s">
        <v>497</v>
      </c>
      <c r="D7" s="1347">
        <v>1617</v>
      </c>
      <c r="E7" s="1348">
        <v>10.1</v>
      </c>
      <c r="F7" s="1347">
        <v>1717</v>
      </c>
      <c r="G7" s="1348">
        <v>10.6</v>
      </c>
      <c r="H7" s="1347">
        <v>1717</v>
      </c>
      <c r="I7" s="1348">
        <v>10.6</v>
      </c>
      <c r="J7" s="1347">
        <v>1717</v>
      </c>
      <c r="K7" s="1348">
        <v>10.6</v>
      </c>
      <c r="L7" s="1348" t="s">
        <v>956</v>
      </c>
      <c r="M7" s="1349" t="s">
        <v>951</v>
      </c>
      <c r="N7" s="1350" t="s">
        <v>499</v>
      </c>
      <c r="P7" s="1343"/>
      <c r="Q7" s="1343"/>
    </row>
    <row r="8" ht="33" customHeight="1" spans="1:18">
      <c r="A8" s="1351"/>
      <c r="B8" s="1352"/>
      <c r="C8" s="1353" t="s">
        <v>506</v>
      </c>
      <c r="D8" s="1347">
        <v>1617</v>
      </c>
      <c r="E8" s="1348">
        <v>10.1</v>
      </c>
      <c r="F8" s="1347">
        <v>1717</v>
      </c>
      <c r="G8" s="1348">
        <v>10.6</v>
      </c>
      <c r="H8" s="1347">
        <v>1717</v>
      </c>
      <c r="I8" s="1348">
        <v>10.6</v>
      </c>
      <c r="J8" s="1347">
        <v>1717</v>
      </c>
      <c r="K8" s="1348">
        <v>10.6</v>
      </c>
      <c r="L8" s="1348" t="s">
        <v>956</v>
      </c>
      <c r="M8" s="1349" t="s">
        <v>951</v>
      </c>
      <c r="N8" s="1350" t="s">
        <v>499</v>
      </c>
      <c r="P8" s="1343"/>
      <c r="Q8" s="1343"/>
    </row>
    <row r="9" ht="33" customHeight="1" spans="1:18">
      <c r="A9" s="1351"/>
      <c r="B9" s="1352"/>
      <c r="C9" s="1353" t="s">
        <v>505</v>
      </c>
      <c r="D9" s="1347">
        <v>1617</v>
      </c>
      <c r="E9" s="1348">
        <v>10.1</v>
      </c>
      <c r="F9" s="1347">
        <v>1717</v>
      </c>
      <c r="G9" s="1348">
        <v>10.6</v>
      </c>
      <c r="H9" s="1347">
        <v>1717</v>
      </c>
      <c r="I9" s="1348">
        <v>10.6</v>
      </c>
      <c r="J9" s="1347">
        <v>1717</v>
      </c>
      <c r="K9" s="1348">
        <v>10.6</v>
      </c>
      <c r="L9" s="1348" t="s">
        <v>956</v>
      </c>
      <c r="M9" s="1349" t="s">
        <v>951</v>
      </c>
      <c r="N9" s="1350" t="s">
        <v>499</v>
      </c>
      <c r="P9" s="1343"/>
      <c r="Q9" s="1343"/>
    </row>
    <row r="10" ht="33" customHeight="1" spans="1:18">
      <c r="A10" s="1351"/>
      <c r="B10" s="1352"/>
      <c r="C10" s="1353" t="s">
        <v>502</v>
      </c>
      <c r="D10" s="1347">
        <v>1617</v>
      </c>
      <c r="E10" s="1348">
        <v>10.1</v>
      </c>
      <c r="F10" s="1347">
        <v>1717</v>
      </c>
      <c r="G10" s="1348">
        <v>10.6</v>
      </c>
      <c r="H10" s="1347">
        <v>1717</v>
      </c>
      <c r="I10" s="1348">
        <v>10.6</v>
      </c>
      <c r="J10" s="1347">
        <v>1717</v>
      </c>
      <c r="K10" s="1348">
        <v>10.6</v>
      </c>
      <c r="L10" s="1348" t="s">
        <v>498</v>
      </c>
      <c r="M10" s="1349" t="s">
        <v>499</v>
      </c>
      <c r="N10" s="1350" t="s">
        <v>500</v>
      </c>
      <c r="P10" s="1343"/>
      <c r="Q10" s="1343"/>
    </row>
    <row r="11" ht="33" customHeight="1" spans="1:18">
      <c r="A11" s="1351"/>
      <c r="B11" s="1352"/>
      <c r="C11" s="1353" t="s">
        <v>503</v>
      </c>
      <c r="D11" s="1347">
        <v>1617</v>
      </c>
      <c r="E11" s="1348">
        <v>10.1</v>
      </c>
      <c r="F11" s="1347">
        <v>1717</v>
      </c>
      <c r="G11" s="1348">
        <v>10.6</v>
      </c>
      <c r="H11" s="1347">
        <v>1717</v>
      </c>
      <c r="I11" s="1348">
        <v>10.6</v>
      </c>
      <c r="J11" s="1347">
        <v>1717</v>
      </c>
      <c r="K11" s="1348">
        <v>10.6</v>
      </c>
      <c r="L11" s="1348" t="s">
        <v>498</v>
      </c>
      <c r="M11" s="1349" t="s">
        <v>499</v>
      </c>
      <c r="N11" s="1350" t="s">
        <v>500</v>
      </c>
      <c r="P11" s="1343"/>
      <c r="Q11" s="1343"/>
    </row>
    <row r="12" ht="33" customHeight="1" spans="1:18">
      <c r="A12" s="1351"/>
      <c r="B12" s="1352"/>
      <c r="C12" s="1353" t="s">
        <v>504</v>
      </c>
      <c r="D12" s="1347">
        <v>1617</v>
      </c>
      <c r="E12" s="1348">
        <v>10.1</v>
      </c>
      <c r="F12" s="1347">
        <v>1717</v>
      </c>
      <c r="G12" s="1348">
        <v>10.6</v>
      </c>
      <c r="H12" s="1347">
        <v>1717</v>
      </c>
      <c r="I12" s="1348">
        <v>10.6</v>
      </c>
      <c r="J12" s="1347">
        <v>1717</v>
      </c>
      <c r="K12" s="1348">
        <v>10.6</v>
      </c>
      <c r="L12" s="1348" t="s">
        <v>498</v>
      </c>
      <c r="M12" s="1349" t="s">
        <v>499</v>
      </c>
      <c r="N12" s="1350" t="s">
        <v>500</v>
      </c>
      <c r="P12" s="1343"/>
      <c r="Q12" s="1343"/>
    </row>
    <row r="13" ht="33" customHeight="1" spans="1:18">
      <c r="A13" s="1351"/>
      <c r="B13" s="1352"/>
      <c r="C13" s="1353" t="s">
        <v>529</v>
      </c>
      <c r="D13" s="1347">
        <v>1617</v>
      </c>
      <c r="E13" s="1348">
        <v>10.1</v>
      </c>
      <c r="F13" s="1347">
        <v>1717</v>
      </c>
      <c r="G13" s="1348">
        <v>10.6</v>
      </c>
      <c r="H13" s="1347">
        <v>1717</v>
      </c>
      <c r="I13" s="1348">
        <v>10.6</v>
      </c>
      <c r="J13" s="1347">
        <v>1717</v>
      </c>
      <c r="K13" s="1348">
        <v>10.6</v>
      </c>
      <c r="L13" s="1348" t="s">
        <v>498</v>
      </c>
      <c r="M13" s="1349" t="s">
        <v>499</v>
      </c>
      <c r="N13" s="1350" t="s">
        <v>500</v>
      </c>
      <c r="P13" s="1343"/>
      <c r="Q13" s="1343"/>
    </row>
    <row r="14" ht="33" customHeight="1" spans="1:18">
      <c r="A14" s="1351"/>
      <c r="B14" s="1352"/>
      <c r="C14" s="1353" t="s">
        <v>530</v>
      </c>
      <c r="D14" s="1347">
        <v>1617</v>
      </c>
      <c r="E14" s="1348">
        <v>10.1</v>
      </c>
      <c r="F14" s="1347">
        <v>1717</v>
      </c>
      <c r="G14" s="1348">
        <v>10.6</v>
      </c>
      <c r="H14" s="1347">
        <v>1717</v>
      </c>
      <c r="I14" s="1348">
        <v>10.6</v>
      </c>
      <c r="J14" s="1347">
        <v>1717</v>
      </c>
      <c r="K14" s="1348">
        <v>10.6</v>
      </c>
      <c r="L14" s="1348" t="s">
        <v>498</v>
      </c>
      <c r="M14" s="1349" t="s">
        <v>499</v>
      </c>
      <c r="N14" s="1350" t="s">
        <v>500</v>
      </c>
      <c r="P14" s="1343"/>
      <c r="Q14" s="1343"/>
    </row>
    <row r="15" ht="33" customHeight="1" spans="1:18">
      <c r="A15" s="1351"/>
      <c r="B15" s="1352"/>
      <c r="C15" s="1353" t="s">
        <v>507</v>
      </c>
      <c r="D15" s="1347">
        <v>1658</v>
      </c>
      <c r="E15" s="1348">
        <v>10.3</v>
      </c>
      <c r="F15" s="1347">
        <v>1758</v>
      </c>
      <c r="G15" s="1348">
        <v>10.8</v>
      </c>
      <c r="H15" s="1347">
        <v>1758</v>
      </c>
      <c r="I15" s="1348">
        <v>10.8</v>
      </c>
      <c r="J15" s="1347">
        <v>1758</v>
      </c>
      <c r="K15" s="1348">
        <v>10.8</v>
      </c>
      <c r="L15" s="1348" t="s">
        <v>498</v>
      </c>
      <c r="M15" s="1349" t="s">
        <v>499</v>
      </c>
      <c r="N15" s="1350" t="s">
        <v>500</v>
      </c>
      <c r="P15" s="1343"/>
      <c r="Q15" s="1343"/>
    </row>
    <row r="16" ht="33" customHeight="1" spans="1:18">
      <c r="A16" s="1351"/>
      <c r="B16" s="1352"/>
      <c r="C16" s="1353" t="s">
        <v>513</v>
      </c>
      <c r="D16" s="1347">
        <v>1726</v>
      </c>
      <c r="E16" s="1348">
        <v>10.6</v>
      </c>
      <c r="F16" s="1347">
        <v>1826</v>
      </c>
      <c r="G16" s="1348">
        <v>11.1</v>
      </c>
      <c r="H16" s="1347">
        <v>1826</v>
      </c>
      <c r="I16" s="1348">
        <v>11.1</v>
      </c>
      <c r="J16" s="1347">
        <v>1826</v>
      </c>
      <c r="K16" s="1348">
        <v>11.1</v>
      </c>
      <c r="L16" s="1348" t="s">
        <v>961</v>
      </c>
      <c r="M16" s="1349" t="s">
        <v>953</v>
      </c>
      <c r="N16" s="1350" t="s">
        <v>962</v>
      </c>
      <c r="P16" s="1343"/>
      <c r="Q16" s="1343"/>
    </row>
    <row r="17" ht="33" customHeight="1" spans="1:17">
      <c r="A17" s="1351"/>
      <c r="B17" s="1352"/>
      <c r="C17" s="1353" t="s">
        <v>512</v>
      </c>
      <c r="D17" s="1347">
        <v>1726</v>
      </c>
      <c r="E17" s="1348">
        <v>10.6</v>
      </c>
      <c r="F17" s="1347">
        <v>1826</v>
      </c>
      <c r="G17" s="1348">
        <v>11.1</v>
      </c>
      <c r="H17" s="1347">
        <v>1826</v>
      </c>
      <c r="I17" s="1348">
        <v>11.1</v>
      </c>
      <c r="J17" s="1347">
        <v>1826</v>
      </c>
      <c r="K17" s="1348">
        <v>11.1</v>
      </c>
      <c r="L17" s="1348" t="s">
        <v>961</v>
      </c>
      <c r="M17" s="1349" t="s">
        <v>953</v>
      </c>
      <c r="N17" s="1350" t="s">
        <v>962</v>
      </c>
      <c r="P17" s="1343"/>
      <c r="Q17" s="1343"/>
    </row>
    <row r="18" ht="33" customHeight="1" spans="1:17">
      <c r="A18" s="1351"/>
      <c r="B18" s="1352"/>
      <c r="C18" s="1353" t="s">
        <v>521</v>
      </c>
      <c r="D18" s="1347">
        <v>1726</v>
      </c>
      <c r="E18" s="1348">
        <v>10.6</v>
      </c>
      <c r="F18" s="1347">
        <v>1826</v>
      </c>
      <c r="G18" s="1348">
        <v>11.1</v>
      </c>
      <c r="H18" s="1347">
        <v>1826</v>
      </c>
      <c r="I18" s="1348">
        <v>11.1</v>
      </c>
      <c r="J18" s="1347">
        <v>1826</v>
      </c>
      <c r="K18" s="1348">
        <v>11.1</v>
      </c>
      <c r="L18" s="1348" t="s">
        <v>961</v>
      </c>
      <c r="M18" s="1349" t="s">
        <v>953</v>
      </c>
      <c r="N18" s="1350" t="s">
        <v>962</v>
      </c>
      <c r="P18" s="1343"/>
      <c r="Q18" s="1343"/>
    </row>
    <row r="19" ht="33" customHeight="1" spans="1:17">
      <c r="A19" s="1351"/>
      <c r="B19" s="1352"/>
      <c r="C19" s="763" t="s">
        <v>508</v>
      </c>
      <c r="D19" s="1347">
        <v>1726</v>
      </c>
      <c r="E19" s="1348">
        <v>10.6</v>
      </c>
      <c r="F19" s="1347">
        <v>1826</v>
      </c>
      <c r="G19" s="1348">
        <v>11.1</v>
      </c>
      <c r="H19" s="1347">
        <v>1826</v>
      </c>
      <c r="I19" s="1348">
        <v>11.1</v>
      </c>
      <c r="J19" s="1347">
        <v>1826</v>
      </c>
      <c r="K19" s="1348">
        <v>11.1</v>
      </c>
      <c r="L19" s="1348" t="s">
        <v>961</v>
      </c>
      <c r="M19" s="1349" t="s">
        <v>953</v>
      </c>
      <c r="N19" s="1350" t="s">
        <v>962</v>
      </c>
      <c r="P19" s="1343"/>
      <c r="Q19" s="1343"/>
    </row>
    <row r="20" ht="33" customHeight="1" spans="1:17">
      <c r="A20" s="1351"/>
      <c r="B20" s="1352"/>
      <c r="C20" s="1353" t="s">
        <v>583</v>
      </c>
      <c r="D20" s="1347">
        <v>1740</v>
      </c>
      <c r="E20" s="1348">
        <v>10.7</v>
      </c>
      <c r="F20" s="1347">
        <v>1840</v>
      </c>
      <c r="G20" s="1348">
        <v>11.2</v>
      </c>
      <c r="H20" s="1347">
        <v>1840</v>
      </c>
      <c r="I20" s="1348">
        <v>11.2</v>
      </c>
      <c r="J20" s="1347">
        <v>1840</v>
      </c>
      <c r="K20" s="1348">
        <v>11.2</v>
      </c>
      <c r="L20" s="1348" t="s">
        <v>498</v>
      </c>
      <c r="M20" s="1349" t="s">
        <v>499</v>
      </c>
      <c r="N20" s="1350" t="s">
        <v>500</v>
      </c>
      <c r="P20" s="1343"/>
      <c r="Q20" s="1343"/>
    </row>
    <row r="21" ht="33" customHeight="1" spans="1:17">
      <c r="A21" s="1351"/>
      <c r="B21" s="1352"/>
      <c r="C21" s="1353" t="s">
        <v>595</v>
      </c>
      <c r="D21" s="1347">
        <v>1740</v>
      </c>
      <c r="E21" s="1348">
        <v>10.7</v>
      </c>
      <c r="F21" s="1347">
        <v>1840</v>
      </c>
      <c r="G21" s="1348">
        <v>11.2</v>
      </c>
      <c r="H21" s="1347">
        <v>1840</v>
      </c>
      <c r="I21" s="1348">
        <v>11.2</v>
      </c>
      <c r="J21" s="1347">
        <v>1840</v>
      </c>
      <c r="K21" s="1348">
        <v>11.2</v>
      </c>
      <c r="L21" s="1348" t="s">
        <v>498</v>
      </c>
      <c r="M21" s="1349" t="s">
        <v>499</v>
      </c>
      <c r="N21" s="1350" t="s">
        <v>500</v>
      </c>
      <c r="P21" s="1343"/>
      <c r="Q21" s="1343"/>
    </row>
    <row r="22" ht="33" customHeight="1" spans="1:17">
      <c r="A22" s="1351"/>
      <c r="B22" s="1352"/>
      <c r="C22" s="1354" t="s">
        <v>511</v>
      </c>
      <c r="D22" s="1347">
        <v>1726</v>
      </c>
      <c r="E22" s="1348">
        <v>10.6</v>
      </c>
      <c r="F22" s="1347">
        <v>1826</v>
      </c>
      <c r="G22" s="1348">
        <v>11.1</v>
      </c>
      <c r="H22" s="1347">
        <v>1826</v>
      </c>
      <c r="I22" s="1348">
        <v>11.1</v>
      </c>
      <c r="J22" s="1347">
        <v>1826</v>
      </c>
      <c r="K22" s="1348">
        <v>11.1</v>
      </c>
      <c r="L22" s="1348" t="s">
        <v>498</v>
      </c>
      <c r="M22" s="1349" t="s">
        <v>499</v>
      </c>
      <c r="N22" s="1350" t="s">
        <v>500</v>
      </c>
      <c r="P22" s="1343"/>
      <c r="Q22" s="1343"/>
    </row>
    <row r="23" ht="33" customHeight="1" spans="1:17">
      <c r="A23" s="1351"/>
      <c r="B23" s="1352"/>
      <c r="C23" s="1354" t="s">
        <v>656</v>
      </c>
      <c r="D23" s="1347">
        <v>1692</v>
      </c>
      <c r="E23" s="1348">
        <v>10.5</v>
      </c>
      <c r="F23" s="1347">
        <v>1792</v>
      </c>
      <c r="G23" s="1348">
        <v>11</v>
      </c>
      <c r="H23" s="1347">
        <v>1792</v>
      </c>
      <c r="I23" s="1348">
        <v>11</v>
      </c>
      <c r="J23" s="1347">
        <v>1792</v>
      </c>
      <c r="K23" s="1348">
        <v>11</v>
      </c>
      <c r="L23" s="1348" t="s">
        <v>498</v>
      </c>
      <c r="M23" s="1349" t="s">
        <v>499</v>
      </c>
      <c r="N23" s="1350" t="s">
        <v>500</v>
      </c>
      <c r="P23" s="1343"/>
      <c r="Q23" s="1343"/>
    </row>
    <row r="24" ht="33" customHeight="1" spans="1:17">
      <c r="A24" s="1351"/>
      <c r="B24" s="1352"/>
      <c r="C24" s="1354" t="s">
        <v>590</v>
      </c>
      <c r="D24" s="1347">
        <v>1794</v>
      </c>
      <c r="E24" s="1348">
        <v>10.9</v>
      </c>
      <c r="F24" s="1347">
        <v>1894</v>
      </c>
      <c r="G24" s="1348">
        <v>11.4</v>
      </c>
      <c r="H24" s="1347">
        <v>1894</v>
      </c>
      <c r="I24" s="1348">
        <v>11.4</v>
      </c>
      <c r="J24" s="1347">
        <v>1894</v>
      </c>
      <c r="K24" s="1348">
        <v>11.4</v>
      </c>
      <c r="L24" s="1348" t="s">
        <v>515</v>
      </c>
      <c r="M24" s="1349" t="s">
        <v>500</v>
      </c>
      <c r="N24" s="1350" t="s">
        <v>509</v>
      </c>
      <c r="P24" s="1343"/>
      <c r="Q24" s="1343"/>
    </row>
    <row r="25" ht="33" customHeight="1" spans="1:17">
      <c r="A25" s="1351"/>
      <c r="B25" s="1352"/>
      <c r="C25" s="1354" t="s">
        <v>510</v>
      </c>
      <c r="D25" s="1347">
        <v>1760</v>
      </c>
      <c r="E25" s="1348">
        <v>10.8</v>
      </c>
      <c r="F25" s="1347">
        <v>1860</v>
      </c>
      <c r="G25" s="1348">
        <v>11.3</v>
      </c>
      <c r="H25" s="1347">
        <v>1860</v>
      </c>
      <c r="I25" s="1348">
        <v>11.3</v>
      </c>
      <c r="J25" s="1347">
        <v>1860</v>
      </c>
      <c r="K25" s="1348">
        <v>11.3</v>
      </c>
      <c r="L25" s="1348" t="s">
        <v>498</v>
      </c>
      <c r="M25" s="1349" t="s">
        <v>499</v>
      </c>
      <c r="N25" s="1350" t="s">
        <v>500</v>
      </c>
      <c r="P25" s="1343"/>
      <c r="Q25" s="1343"/>
    </row>
    <row r="26" ht="33" customHeight="1" spans="1:17">
      <c r="A26" s="1351"/>
      <c r="B26" s="1352"/>
      <c r="C26" s="1354" t="s">
        <v>451</v>
      </c>
      <c r="D26" s="1347">
        <v>1760</v>
      </c>
      <c r="E26" s="1348">
        <v>10.8</v>
      </c>
      <c r="F26" s="1347">
        <v>1860</v>
      </c>
      <c r="G26" s="1348">
        <v>11.3</v>
      </c>
      <c r="H26" s="1347">
        <v>1860</v>
      </c>
      <c r="I26" s="1348">
        <v>11.3</v>
      </c>
      <c r="J26" s="1347">
        <v>1860</v>
      </c>
      <c r="K26" s="1348">
        <v>11.3</v>
      </c>
      <c r="L26" s="1348" t="s">
        <v>498</v>
      </c>
      <c r="M26" s="1349" t="s">
        <v>499</v>
      </c>
      <c r="N26" s="1350" t="s">
        <v>500</v>
      </c>
      <c r="P26" s="1343"/>
      <c r="Q26" s="1343"/>
    </row>
    <row r="27" ht="33" customHeight="1" spans="1:17">
      <c r="A27" s="1351"/>
      <c r="B27" s="1352"/>
      <c r="C27" s="1354" t="s">
        <v>591</v>
      </c>
      <c r="D27" s="1347">
        <v>1814</v>
      </c>
      <c r="E27" s="1348">
        <v>11</v>
      </c>
      <c r="F27" s="1347">
        <v>1914</v>
      </c>
      <c r="G27" s="1348">
        <v>11.5</v>
      </c>
      <c r="H27" s="1347">
        <v>1914</v>
      </c>
      <c r="I27" s="1348">
        <v>11.5</v>
      </c>
      <c r="J27" s="1347">
        <v>1914</v>
      </c>
      <c r="K27" s="1348">
        <v>11.5</v>
      </c>
      <c r="L27" s="1348" t="s">
        <v>498</v>
      </c>
      <c r="M27" s="1349" t="s">
        <v>499</v>
      </c>
      <c r="N27" s="1350" t="s">
        <v>500</v>
      </c>
      <c r="P27" s="1343"/>
      <c r="Q27" s="1343"/>
    </row>
    <row r="28" ht="33" customHeight="1" spans="1:17">
      <c r="A28" s="1351"/>
      <c r="B28" s="1352"/>
      <c r="C28" s="1354" t="s">
        <v>592</v>
      </c>
      <c r="D28" s="1347">
        <v>1814</v>
      </c>
      <c r="E28" s="1348">
        <v>11</v>
      </c>
      <c r="F28" s="1347">
        <v>1914</v>
      </c>
      <c r="G28" s="1348">
        <v>11.5</v>
      </c>
      <c r="H28" s="1347">
        <v>1914</v>
      </c>
      <c r="I28" s="1348">
        <v>11.5</v>
      </c>
      <c r="J28" s="1347">
        <v>1914</v>
      </c>
      <c r="K28" s="1348">
        <v>11.5</v>
      </c>
      <c r="L28" s="1348" t="s">
        <v>498</v>
      </c>
      <c r="M28" s="1349" t="s">
        <v>499</v>
      </c>
      <c r="N28" s="1350" t="s">
        <v>500</v>
      </c>
      <c r="P28" s="1343"/>
      <c r="Q28" s="1343"/>
    </row>
    <row r="29" ht="33" customHeight="1" spans="1:17">
      <c r="A29" s="1351"/>
      <c r="B29" s="1352"/>
      <c r="C29" s="1354" t="s">
        <v>659</v>
      </c>
      <c r="D29" s="1347">
        <v>1808</v>
      </c>
      <c r="E29" s="1348">
        <v>11</v>
      </c>
      <c r="F29" s="1347">
        <v>1908</v>
      </c>
      <c r="G29" s="1348">
        <v>11.5</v>
      </c>
      <c r="H29" s="1347">
        <v>1908</v>
      </c>
      <c r="I29" s="1348">
        <v>11.5</v>
      </c>
      <c r="J29" s="1347">
        <v>1908</v>
      </c>
      <c r="K29" s="1348">
        <v>11.5</v>
      </c>
      <c r="L29" s="1348" t="s">
        <v>515</v>
      </c>
      <c r="M29" s="1349" t="s">
        <v>500</v>
      </c>
      <c r="N29" s="1350" t="s">
        <v>516</v>
      </c>
      <c r="P29" s="1343"/>
      <c r="Q29" s="1343"/>
    </row>
    <row r="30" ht="33" customHeight="1" spans="1:17">
      <c r="A30" s="1351"/>
      <c r="B30" s="1352"/>
      <c r="C30" s="1354" t="s">
        <v>514</v>
      </c>
      <c r="D30" s="1347">
        <v>1964</v>
      </c>
      <c r="E30" s="1348">
        <v>11.7</v>
      </c>
      <c r="F30" s="1347">
        <v>2064</v>
      </c>
      <c r="G30" s="1348">
        <v>12.2</v>
      </c>
      <c r="H30" s="1347">
        <v>2064</v>
      </c>
      <c r="I30" s="1348">
        <v>12.2</v>
      </c>
      <c r="J30" s="1347">
        <v>2064</v>
      </c>
      <c r="K30" s="1348">
        <v>12.2</v>
      </c>
      <c r="L30" s="1348" t="s">
        <v>498</v>
      </c>
      <c r="M30" s="1349" t="s">
        <v>499</v>
      </c>
      <c r="N30" s="1350" t="s">
        <v>500</v>
      </c>
      <c r="P30" s="1343"/>
      <c r="Q30" s="1343"/>
    </row>
    <row r="31" ht="33" customHeight="1" spans="1:17">
      <c r="A31" s="1351"/>
      <c r="B31" s="1352"/>
      <c r="C31" s="763" t="s">
        <v>663</v>
      </c>
      <c r="D31" s="1347">
        <v>2236</v>
      </c>
      <c r="E31" s="1348">
        <v>12.9</v>
      </c>
      <c r="F31" s="1347">
        <v>2336</v>
      </c>
      <c r="G31" s="1348">
        <v>13.4</v>
      </c>
      <c r="H31" s="1347">
        <v>2336</v>
      </c>
      <c r="I31" s="1348">
        <v>13.4</v>
      </c>
      <c r="J31" s="1347">
        <v>2336</v>
      </c>
      <c r="K31" s="1348">
        <v>13.4</v>
      </c>
      <c r="L31" s="1348" t="s">
        <v>515</v>
      </c>
      <c r="M31" s="1349" t="s">
        <v>500</v>
      </c>
      <c r="N31" s="1350" t="s">
        <v>509</v>
      </c>
      <c r="P31" s="1343"/>
      <c r="Q31" s="1343"/>
    </row>
    <row r="32" ht="33" customHeight="1" spans="1:17">
      <c r="A32" s="1351"/>
      <c r="B32" s="1352"/>
      <c r="C32" s="1346" t="s">
        <v>668</v>
      </c>
      <c r="D32" s="1347">
        <v>1998</v>
      </c>
      <c r="E32" s="1348">
        <v>11.8</v>
      </c>
      <c r="F32" s="1347">
        <v>2098</v>
      </c>
      <c r="G32" s="1348">
        <v>12.3</v>
      </c>
      <c r="H32" s="1347">
        <v>2098</v>
      </c>
      <c r="I32" s="1348">
        <v>12.3</v>
      </c>
      <c r="J32" s="1347">
        <v>2098</v>
      </c>
      <c r="K32" s="1348">
        <v>12.3</v>
      </c>
      <c r="L32" s="1348" t="s">
        <v>498</v>
      </c>
      <c r="M32" s="1349" t="s">
        <v>499</v>
      </c>
      <c r="N32" s="1350" t="s">
        <v>500</v>
      </c>
      <c r="P32" s="1343"/>
      <c r="Q32" s="1343"/>
    </row>
    <row r="33" ht="33" customHeight="1" spans="1:17">
      <c r="A33" s="1351"/>
      <c r="B33" s="1352"/>
      <c r="C33" s="1346" t="s">
        <v>598</v>
      </c>
      <c r="D33" s="1347">
        <v>2134</v>
      </c>
      <c r="E33" s="1348">
        <v>12.4</v>
      </c>
      <c r="F33" s="1347">
        <v>2234</v>
      </c>
      <c r="G33" s="1348">
        <v>12.9</v>
      </c>
      <c r="H33" s="1347">
        <v>2234</v>
      </c>
      <c r="I33" s="1348">
        <v>12.9</v>
      </c>
      <c r="J33" s="1347">
        <v>2234</v>
      </c>
      <c r="K33" s="1348">
        <v>12.9</v>
      </c>
      <c r="L33" s="1348" t="s">
        <v>515</v>
      </c>
      <c r="M33" s="1349" t="s">
        <v>500</v>
      </c>
      <c r="N33" s="1350" t="s">
        <v>509</v>
      </c>
      <c r="P33" s="1343"/>
      <c r="Q33" s="1343"/>
    </row>
    <row r="34" ht="33" customHeight="1" spans="1:17">
      <c r="A34" s="1351"/>
      <c r="B34" s="1352"/>
      <c r="C34" s="1346" t="s">
        <v>600</v>
      </c>
      <c r="D34" s="1347">
        <v>2134</v>
      </c>
      <c r="E34" s="1348">
        <v>12.4</v>
      </c>
      <c r="F34" s="1347">
        <v>2234</v>
      </c>
      <c r="G34" s="1348">
        <v>12.9</v>
      </c>
      <c r="H34" s="1347">
        <v>2234</v>
      </c>
      <c r="I34" s="1348">
        <v>12.9</v>
      </c>
      <c r="J34" s="1347">
        <v>2234</v>
      </c>
      <c r="K34" s="1348">
        <v>12.9</v>
      </c>
      <c r="L34" s="1348" t="s">
        <v>515</v>
      </c>
      <c r="M34" s="1349" t="s">
        <v>500</v>
      </c>
      <c r="N34" s="1350" t="s">
        <v>509</v>
      </c>
      <c r="P34" s="1343"/>
      <c r="Q34" s="1343"/>
    </row>
    <row r="35" ht="33" customHeight="1" spans="1:17">
      <c r="A35" s="1351"/>
      <c r="B35" s="1352"/>
      <c r="C35" s="1346" t="s">
        <v>670</v>
      </c>
      <c r="D35" s="1347">
        <v>1998</v>
      </c>
      <c r="E35" s="1348">
        <v>11.8</v>
      </c>
      <c r="F35" s="1347">
        <v>2098</v>
      </c>
      <c r="G35" s="1348">
        <v>12.3</v>
      </c>
      <c r="H35" s="1347">
        <v>2098</v>
      </c>
      <c r="I35" s="1348">
        <v>12.3</v>
      </c>
      <c r="J35" s="1347">
        <v>2098</v>
      </c>
      <c r="K35" s="1348">
        <v>12.3</v>
      </c>
      <c r="L35" s="1348" t="s">
        <v>515</v>
      </c>
      <c r="M35" s="1349" t="s">
        <v>500</v>
      </c>
      <c r="N35" s="1350" t="s">
        <v>509</v>
      </c>
      <c r="P35" s="1343"/>
      <c r="Q35" s="1343"/>
    </row>
    <row r="36" ht="33" customHeight="1" spans="1:17">
      <c r="A36" s="1351"/>
      <c r="B36" s="1352"/>
      <c r="C36" s="1346" t="s">
        <v>608</v>
      </c>
      <c r="D36" s="1347">
        <v>2134</v>
      </c>
      <c r="E36" s="1348">
        <v>12.4</v>
      </c>
      <c r="F36" s="1347">
        <v>2234</v>
      </c>
      <c r="G36" s="1348">
        <v>12.9</v>
      </c>
      <c r="H36" s="1347">
        <v>2234</v>
      </c>
      <c r="I36" s="1348">
        <v>12.9</v>
      </c>
      <c r="J36" s="1347">
        <v>2234</v>
      </c>
      <c r="K36" s="1348">
        <v>12.9</v>
      </c>
      <c r="L36" s="1348" t="s">
        <v>515</v>
      </c>
      <c r="M36" s="1349" t="s">
        <v>500</v>
      </c>
      <c r="N36" s="1350" t="s">
        <v>509</v>
      </c>
      <c r="P36" s="1343"/>
      <c r="Q36" s="1343"/>
    </row>
    <row r="37" ht="33" customHeight="1" spans="1:17">
      <c r="A37" s="1351"/>
      <c r="B37" s="1352"/>
      <c r="C37" s="1346" t="s">
        <v>605</v>
      </c>
      <c r="D37" s="1347">
        <v>2202</v>
      </c>
      <c r="E37" s="1348">
        <v>12.7</v>
      </c>
      <c r="F37" s="1347">
        <v>2302</v>
      </c>
      <c r="G37" s="1348">
        <v>13.2</v>
      </c>
      <c r="H37" s="1347">
        <v>2302</v>
      </c>
      <c r="I37" s="1348">
        <v>13.2</v>
      </c>
      <c r="J37" s="1347">
        <v>2302</v>
      </c>
      <c r="K37" s="1348">
        <v>13.2</v>
      </c>
      <c r="L37" s="1348" t="s">
        <v>515</v>
      </c>
      <c r="M37" s="1349" t="s">
        <v>500</v>
      </c>
      <c r="N37" s="1350" t="s">
        <v>509</v>
      </c>
      <c r="P37" s="1343"/>
      <c r="Q37" s="1343"/>
    </row>
    <row r="38" ht="33" customHeight="1" spans="1:17">
      <c r="A38" s="1351"/>
      <c r="B38" s="1352"/>
      <c r="C38" s="1346" t="s">
        <v>666</v>
      </c>
      <c r="D38" s="1347">
        <v>1998</v>
      </c>
      <c r="E38" s="1348">
        <v>11.8</v>
      </c>
      <c r="F38" s="1347">
        <v>2098</v>
      </c>
      <c r="G38" s="1348">
        <v>12.3</v>
      </c>
      <c r="H38" s="1347">
        <v>2098</v>
      </c>
      <c r="I38" s="1348">
        <v>12.3</v>
      </c>
      <c r="J38" s="1347">
        <v>2098</v>
      </c>
      <c r="K38" s="1348">
        <v>12.3</v>
      </c>
      <c r="L38" s="1348" t="s">
        <v>515</v>
      </c>
      <c r="M38" s="1349" t="s">
        <v>500</v>
      </c>
      <c r="N38" s="1350" t="s">
        <v>509</v>
      </c>
      <c r="P38" s="1343"/>
      <c r="Q38" s="1343"/>
    </row>
    <row r="39" ht="33" customHeight="1" spans="1:17">
      <c r="A39" s="1351"/>
      <c r="B39" s="1352"/>
      <c r="C39" s="1346" t="s">
        <v>551</v>
      </c>
      <c r="D39" s="1347">
        <v>2406</v>
      </c>
      <c r="E39" s="1348">
        <v>13.6</v>
      </c>
      <c r="F39" s="1347">
        <v>2506</v>
      </c>
      <c r="G39" s="1348">
        <v>14.1</v>
      </c>
      <c r="H39" s="1347">
        <v>2506</v>
      </c>
      <c r="I39" s="1348">
        <v>14.1</v>
      </c>
      <c r="J39" s="1347">
        <v>2506</v>
      </c>
      <c r="K39" s="1348">
        <v>14.1</v>
      </c>
      <c r="L39" s="1348" t="s">
        <v>696</v>
      </c>
      <c r="M39" s="1349" t="s">
        <v>509</v>
      </c>
      <c r="N39" s="1350" t="s">
        <v>516</v>
      </c>
      <c r="P39" s="1343"/>
      <c r="Q39" s="1343"/>
    </row>
    <row r="40" ht="33" customHeight="1" spans="1:17">
      <c r="A40" s="1351"/>
      <c r="B40" s="1352"/>
      <c r="C40" s="1346" t="s">
        <v>563</v>
      </c>
      <c r="D40" s="1347">
        <v>2406</v>
      </c>
      <c r="E40" s="1348">
        <v>13.6</v>
      </c>
      <c r="F40" s="1347">
        <v>2506</v>
      </c>
      <c r="G40" s="1348">
        <v>14.1</v>
      </c>
      <c r="H40" s="1347">
        <v>2506</v>
      </c>
      <c r="I40" s="1348">
        <v>14.1</v>
      </c>
      <c r="J40" s="1347">
        <v>2506</v>
      </c>
      <c r="K40" s="1348">
        <v>14.1</v>
      </c>
      <c r="L40" s="1348" t="s">
        <v>696</v>
      </c>
      <c r="M40" s="1349" t="s">
        <v>509</v>
      </c>
      <c r="N40" s="1350" t="s">
        <v>516</v>
      </c>
      <c r="P40" s="1343"/>
      <c r="Q40" s="1343"/>
    </row>
    <row r="41" ht="33" customHeight="1" spans="1:17">
      <c r="A41" s="1351"/>
      <c r="B41" s="1352"/>
      <c r="C41" s="1346" t="s">
        <v>616</v>
      </c>
      <c r="D41" s="1347">
        <v>2440</v>
      </c>
      <c r="E41" s="1348">
        <v>13.8</v>
      </c>
      <c r="F41" s="1347">
        <v>2540</v>
      </c>
      <c r="G41" s="1348">
        <v>14.3</v>
      </c>
      <c r="H41" s="1347">
        <v>2540</v>
      </c>
      <c r="I41" s="1348">
        <v>14.3</v>
      </c>
      <c r="J41" s="1347">
        <v>2540</v>
      </c>
      <c r="K41" s="1348">
        <v>14.3</v>
      </c>
      <c r="L41" s="1348" t="s">
        <v>696</v>
      </c>
      <c r="M41" s="1349" t="s">
        <v>509</v>
      </c>
      <c r="N41" s="1350" t="s">
        <v>516</v>
      </c>
      <c r="P41" s="1343"/>
      <c r="Q41" s="1343"/>
    </row>
    <row r="42" ht="33" customHeight="1" spans="1:17">
      <c r="A42" s="1351"/>
      <c r="B42" s="1352"/>
      <c r="C42" s="1353" t="s">
        <v>607</v>
      </c>
      <c r="D42" s="1347">
        <v>2134</v>
      </c>
      <c r="E42" s="1348">
        <v>12.4</v>
      </c>
      <c r="F42" s="1347">
        <v>2234</v>
      </c>
      <c r="G42" s="1348">
        <v>12.9</v>
      </c>
      <c r="H42" s="1347">
        <v>2234</v>
      </c>
      <c r="I42" s="1348">
        <v>12.9</v>
      </c>
      <c r="J42" s="1347">
        <v>2234</v>
      </c>
      <c r="K42" s="1348">
        <v>12.9</v>
      </c>
      <c r="L42" s="1348" t="s">
        <v>696</v>
      </c>
      <c r="M42" s="1349" t="s">
        <v>509</v>
      </c>
      <c r="N42" s="1350" t="s">
        <v>519</v>
      </c>
      <c r="P42" s="1343"/>
      <c r="Q42" s="1343"/>
    </row>
    <row r="43" s="548" customFormat="1" ht="38" customHeight="1" spans="1:17">
      <c r="A43" s="1355" t="s">
        <v>627</v>
      </c>
      <c r="B43" s="512"/>
      <c r="C43" s="512"/>
      <c r="D43" s="512"/>
      <c r="E43" s="512"/>
      <c r="F43" s="512"/>
      <c r="G43" s="512"/>
      <c r="H43" s="512"/>
      <c r="I43" s="512"/>
      <c r="J43" s="512"/>
      <c r="K43" s="512"/>
      <c r="L43" s="512"/>
      <c r="M43" s="512"/>
      <c r="N43" s="511"/>
    </row>
    <row r="44" s="548" customFormat="1" ht="180" customHeight="1" spans="1:17">
      <c r="A44" s="1356" t="s">
        <v>963</v>
      </c>
      <c r="B44" s="1357"/>
      <c r="C44" s="1357"/>
      <c r="D44" s="1357"/>
      <c r="E44" s="1357"/>
      <c r="F44" s="1357"/>
      <c r="G44" s="1357"/>
      <c r="H44" s="1357"/>
      <c r="I44" s="1357"/>
      <c r="J44" s="1357"/>
      <c r="K44" s="1357"/>
      <c r="L44" s="1357"/>
      <c r="M44" s="1357"/>
      <c r="N44" s="534"/>
    </row>
    <row r="45" ht="23.25" customHeight="1"/>
  </sheetData>
  <mergeCells count="17">
    <mergeCell ref="A2:N2"/>
    <mergeCell ref="A3:N3"/>
    <mergeCell ref="D4:E4"/>
    <mergeCell ref="F4:G4"/>
    <mergeCell ref="H4:I4"/>
    <mergeCell ref="J4:K4"/>
    <mergeCell ref="P4:Q4"/>
    <mergeCell ref="A43:N43"/>
    <mergeCell ref="A44:N44"/>
    <mergeCell ref="A4:A5"/>
    <mergeCell ref="A6:A42"/>
    <mergeCell ref="B4:B5"/>
    <mergeCell ref="B6:B42"/>
    <mergeCell ref="C4:C5"/>
    <mergeCell ref="L4:L5"/>
    <mergeCell ref="M4:M5"/>
    <mergeCell ref="N4:N5"/>
  </mergeCells>
  <pageMargins left="0.75" right="0.75" top="1" bottom="1" header="0.5" footer="0.5"/>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39"/>
  <sheetViews>
    <sheetView showGridLines="0" zoomScale="55" zoomScaleNormal="55" workbookViewId="0">
      <pane ySplit="5" topLeftCell="A6" activePane="bottomLeft" state="frozen"/>
      <selection/>
      <selection pane="bottomLeft" activeCell="J20" sqref="J20"/>
    </sheetView>
  </sheetViews>
  <sheetFormatPr defaultColWidth="9" defaultRowHeight="14.4"/>
  <cols>
    <col min="1" max="1" width="9" style="57" customWidth="1"/>
    <col min="2" max="3" width="27.3518518518519" style="57" customWidth="1"/>
    <col min="4" max="4" width="107.277777777778" style="57" customWidth="1"/>
    <col min="5" max="5" width="33.1759259259259" style="57" customWidth="1"/>
    <col min="6" max="6" width="21.9351851851852" style="1236" customWidth="1"/>
    <col min="7" max="7" width="108.407407407407" style="57" customWidth="1"/>
    <col min="8" max="16384" width="9" style="57" customWidth="1"/>
  </cols>
  <sheetData>
    <row r="1" ht="60" customHeight="1" spans="2:7">
      <c r="B1" s="1237" t="s">
        <v>1</v>
      </c>
      <c r="C1" s="1237"/>
      <c r="D1" s="1237"/>
      <c r="E1" s="1237"/>
      <c r="F1" s="1237"/>
      <c r="G1" s="1237"/>
    </row>
    <row r="2" s="57" customFormat="1" ht="93" customHeight="1" spans="2:7">
      <c r="B2" s="1238" t="s">
        <v>964</v>
      </c>
      <c r="C2" s="1239"/>
      <c r="D2" s="877"/>
      <c r="E2" s="877"/>
      <c r="F2" s="1240"/>
      <c r="G2" s="1241"/>
    </row>
    <row r="3" s="57" customFormat="1" ht="65" customHeight="1" spans="2:7">
      <c r="B3" s="1242" t="s">
        <v>965</v>
      </c>
      <c r="C3" s="1243"/>
      <c r="D3" s="1243"/>
      <c r="E3" s="1243"/>
      <c r="F3" s="1244"/>
      <c r="G3" s="1245"/>
    </row>
    <row r="4" ht="27" customHeight="1" spans="2:7">
      <c r="B4" s="1246" t="s">
        <v>4</v>
      </c>
      <c r="C4" s="1247"/>
      <c r="D4" s="1248"/>
      <c r="E4" s="1248"/>
      <c r="F4" s="1249"/>
      <c r="G4" s="1250"/>
    </row>
    <row r="5" ht="35" customHeight="1" spans="2:7">
      <c r="B5" s="1251" t="s">
        <v>966</v>
      </c>
      <c r="C5" s="1252" t="s">
        <v>967</v>
      </c>
      <c r="D5" s="1252" t="s">
        <v>6</v>
      </c>
      <c r="E5" s="1252" t="s">
        <v>7</v>
      </c>
      <c r="F5" s="1253" t="s">
        <v>8</v>
      </c>
      <c r="G5" s="1254" t="s">
        <v>968</v>
      </c>
    </row>
    <row r="6" s="57" customFormat="1" ht="45" customHeight="1" spans="2:7">
      <c r="B6" s="1255" t="s">
        <v>969</v>
      </c>
      <c r="C6" s="1256" t="s">
        <v>970</v>
      </c>
      <c r="D6" s="1257" t="s">
        <v>971</v>
      </c>
      <c r="E6" s="1258" t="s">
        <v>972</v>
      </c>
      <c r="F6" s="1259" t="s">
        <v>13</v>
      </c>
      <c r="G6" s="1260" t="s">
        <v>973</v>
      </c>
    </row>
    <row r="7" s="57" customFormat="1" ht="45" customHeight="1" spans="2:7">
      <c r="B7" s="1261"/>
      <c r="C7" s="1262" t="s">
        <v>974</v>
      </c>
      <c r="D7" s="1263"/>
      <c r="E7" s="1264"/>
      <c r="F7" s="1259" t="s">
        <v>13</v>
      </c>
      <c r="G7" s="1265" t="s">
        <v>973</v>
      </c>
    </row>
    <row r="8" s="57" customFormat="1" ht="45" customHeight="1" spans="2:7">
      <c r="B8" s="1261"/>
      <c r="C8" s="1262" t="s">
        <v>975</v>
      </c>
      <c r="D8" s="1266" t="s">
        <v>976</v>
      </c>
      <c r="E8" s="1267" t="s">
        <v>977</v>
      </c>
      <c r="F8" s="1259" t="s">
        <v>13</v>
      </c>
      <c r="G8" s="1265" t="s">
        <v>973</v>
      </c>
    </row>
    <row r="9" s="57" customFormat="1" ht="45" customHeight="1" spans="2:7">
      <c r="B9" s="1261"/>
      <c r="C9" s="1268" t="s">
        <v>978</v>
      </c>
      <c r="D9" s="1269"/>
      <c r="E9" s="1270"/>
      <c r="F9" s="1271" t="s">
        <v>13</v>
      </c>
      <c r="G9" s="1265" t="s">
        <v>973</v>
      </c>
    </row>
    <row r="10" s="57" customFormat="1" ht="46" customHeight="1" spans="2:7">
      <c r="B10" s="1272" t="s">
        <v>979</v>
      </c>
      <c r="C10" s="1273" t="s">
        <v>960</v>
      </c>
      <c r="D10" s="1274" t="s">
        <v>980</v>
      </c>
      <c r="E10" s="1275" t="s">
        <v>981</v>
      </c>
      <c r="F10" s="1276" t="s">
        <v>13</v>
      </c>
      <c r="G10" s="1277" t="s">
        <v>982</v>
      </c>
    </row>
    <row r="11" s="57" customFormat="1" ht="46" customHeight="1" spans="2:7">
      <c r="B11" s="1278"/>
      <c r="C11" s="1262" t="s">
        <v>695</v>
      </c>
      <c r="D11" s="1279" t="s">
        <v>983</v>
      </c>
      <c r="E11" s="1280" t="s">
        <v>984</v>
      </c>
      <c r="F11" s="1259" t="s">
        <v>13</v>
      </c>
      <c r="G11" s="1277" t="s">
        <v>982</v>
      </c>
    </row>
    <row r="12" s="57" customFormat="1" ht="46" customHeight="1" spans="2:7">
      <c r="B12" s="1278"/>
      <c r="C12" s="1262" t="s">
        <v>985</v>
      </c>
      <c r="D12" s="1279" t="s">
        <v>986</v>
      </c>
      <c r="E12" s="1275"/>
      <c r="F12" s="1259" t="s">
        <v>13</v>
      </c>
      <c r="G12" s="1277" t="s">
        <v>982</v>
      </c>
    </row>
    <row r="13" s="57" customFormat="1" ht="46" customHeight="1" spans="2:7">
      <c r="B13" s="1278"/>
      <c r="C13" s="1281" t="s">
        <v>987</v>
      </c>
      <c r="D13" s="1279" t="s">
        <v>988</v>
      </c>
      <c r="E13" s="1282" t="s">
        <v>989</v>
      </c>
      <c r="F13" s="1276" t="s">
        <v>13</v>
      </c>
      <c r="G13" s="1277" t="s">
        <v>982</v>
      </c>
    </row>
    <row r="14" s="57" customFormat="1" ht="46" customHeight="1" spans="2:7">
      <c r="B14" s="1278"/>
      <c r="C14" s="1281" t="s">
        <v>938</v>
      </c>
      <c r="D14" s="1279" t="s">
        <v>990</v>
      </c>
      <c r="E14" s="1280" t="s">
        <v>991</v>
      </c>
      <c r="F14" s="1259" t="s">
        <v>13</v>
      </c>
      <c r="G14" s="1277" t="s">
        <v>982</v>
      </c>
    </row>
    <row r="15" s="57" customFormat="1" ht="46" customHeight="1" spans="2:7">
      <c r="B15" s="1283"/>
      <c r="C15" s="1284" t="s">
        <v>941</v>
      </c>
      <c r="D15" s="1285" t="s">
        <v>992</v>
      </c>
      <c r="E15" s="1286"/>
      <c r="F15" s="1271" t="s">
        <v>13</v>
      </c>
      <c r="G15" s="1277" t="s">
        <v>982</v>
      </c>
    </row>
    <row r="16" s="57" customFormat="1" ht="43" customHeight="1" spans="2:7">
      <c r="B16" s="1278" t="s">
        <v>993</v>
      </c>
      <c r="C16" s="1287" t="s">
        <v>19</v>
      </c>
      <c r="D16" s="1279" t="s">
        <v>994</v>
      </c>
      <c r="E16" s="1288" t="s">
        <v>995</v>
      </c>
      <c r="F16" s="1276" t="s">
        <v>13</v>
      </c>
      <c r="G16" s="1277" t="s">
        <v>982</v>
      </c>
    </row>
    <row r="17" s="57" customFormat="1" ht="43" customHeight="1" spans="2:9">
      <c r="B17" s="1278"/>
      <c r="C17" s="1287" t="s">
        <v>37</v>
      </c>
      <c r="D17" s="1289" t="s">
        <v>994</v>
      </c>
      <c r="E17" s="1290" t="s">
        <v>995</v>
      </c>
      <c r="F17" s="1259" t="s">
        <v>13</v>
      </c>
      <c r="G17" s="1277" t="s">
        <v>982</v>
      </c>
    </row>
    <row r="18" s="57" customFormat="1" ht="43" customHeight="1" spans="2:9">
      <c r="B18" s="1283"/>
      <c r="C18" s="1291" t="s">
        <v>23</v>
      </c>
      <c r="D18" s="1292" t="s">
        <v>994</v>
      </c>
      <c r="E18" s="1292" t="s">
        <v>996</v>
      </c>
      <c r="F18" s="1271" t="s">
        <v>13</v>
      </c>
      <c r="G18" s="1277" t="s">
        <v>982</v>
      </c>
    </row>
    <row r="19" s="57" customFormat="1" ht="49" customHeight="1" spans="2:9">
      <c r="B19" s="1261" t="s">
        <v>997</v>
      </c>
      <c r="C19" s="1262" t="s">
        <v>998</v>
      </c>
      <c r="D19" s="1266" t="s">
        <v>999</v>
      </c>
      <c r="E19" s="1264" t="s">
        <v>996</v>
      </c>
      <c r="F19" s="1276" t="s">
        <v>13</v>
      </c>
      <c r="G19" s="1277" t="s">
        <v>982</v>
      </c>
    </row>
    <row r="20" s="57" customFormat="1" ht="49" customHeight="1" spans="2:9">
      <c r="B20" s="1261"/>
      <c r="C20" s="1262" t="s">
        <v>1000</v>
      </c>
      <c r="D20" s="1266"/>
      <c r="E20" s="1293" t="s">
        <v>1001</v>
      </c>
      <c r="F20" s="1294" t="s">
        <v>13</v>
      </c>
      <c r="G20" s="1277" t="s">
        <v>982</v>
      </c>
    </row>
    <row r="21" s="57" customFormat="1" ht="49" customHeight="1" spans="2:9">
      <c r="B21" s="1261"/>
      <c r="C21" s="1262" t="s">
        <v>1002</v>
      </c>
      <c r="D21" s="1266"/>
      <c r="E21" s="1293" t="s">
        <v>1001</v>
      </c>
      <c r="F21" s="1294" t="s">
        <v>13</v>
      </c>
      <c r="G21" s="1277" t="s">
        <v>982</v>
      </c>
    </row>
    <row r="22" s="57" customFormat="1" ht="49" customHeight="1" spans="2:9">
      <c r="B22" s="1261"/>
      <c r="C22" s="1295" t="s">
        <v>1003</v>
      </c>
      <c r="D22" s="1266"/>
      <c r="E22" s="1293" t="s">
        <v>1004</v>
      </c>
      <c r="F22" s="1294" t="s">
        <v>13</v>
      </c>
      <c r="G22" s="1277" t="s">
        <v>982</v>
      </c>
    </row>
    <row r="23" s="57" customFormat="1" ht="49" customHeight="1" spans="2:9">
      <c r="B23" s="1261"/>
      <c r="C23" s="1295" t="s">
        <v>1005</v>
      </c>
      <c r="D23" s="1266"/>
      <c r="E23" s="1293" t="s">
        <v>1006</v>
      </c>
      <c r="F23" s="1294" t="s">
        <v>13</v>
      </c>
      <c r="G23" s="1265" t="s">
        <v>1007</v>
      </c>
    </row>
    <row r="24" s="57" customFormat="1" ht="49" customHeight="1" spans="2:9">
      <c r="B24" s="1261"/>
      <c r="C24" s="1295" t="s">
        <v>1008</v>
      </c>
      <c r="D24" s="1266"/>
      <c r="E24" s="1293" t="s">
        <v>1009</v>
      </c>
      <c r="F24" s="1294" t="s">
        <v>13</v>
      </c>
      <c r="G24" s="1277" t="s">
        <v>982</v>
      </c>
    </row>
    <row r="25" s="57" customFormat="1" ht="49" customHeight="1" spans="2:9">
      <c r="B25" s="1296"/>
      <c r="C25" s="1297" t="s">
        <v>863</v>
      </c>
      <c r="D25" s="1269"/>
      <c r="E25" s="1298" t="s">
        <v>1010</v>
      </c>
      <c r="F25" s="1271" t="s">
        <v>13</v>
      </c>
      <c r="G25" s="1277" t="s">
        <v>982</v>
      </c>
    </row>
    <row r="26" s="1235" customFormat="1" ht="63" customHeight="1" spans="2:9">
      <c r="B26" s="1299" t="s">
        <v>57</v>
      </c>
      <c r="C26" s="1300" t="s">
        <v>58</v>
      </c>
      <c r="D26" s="1300"/>
      <c r="E26" s="1300"/>
      <c r="F26" s="1301"/>
      <c r="G26" s="1302"/>
      <c r="H26"/>
      <c r="I26"/>
    </row>
    <row r="27" s="1235" customFormat="1" ht="67" customHeight="1" spans="2:9">
      <c r="B27" s="1303" t="s">
        <v>59</v>
      </c>
      <c r="C27" s="1304"/>
      <c r="D27" s="877"/>
      <c r="E27" s="877"/>
      <c r="F27" s="1240"/>
      <c r="G27" s="1241"/>
      <c r="H27"/>
      <c r="I27"/>
    </row>
    <row r="28" ht="190" customHeight="1" spans="2:9">
      <c r="B28" s="1305" t="s">
        <v>60</v>
      </c>
      <c r="C28" s="1306"/>
      <c r="D28" s="1307"/>
      <c r="E28" s="1308"/>
      <c r="F28" s="1309"/>
      <c r="G28" s="1310"/>
      <c r="H28" s="1235"/>
      <c r="I28" s="1235"/>
    </row>
    <row r="29" ht="18" customHeight="1" spans="2:9">
      <c r="B29" s="1311"/>
      <c r="C29" s="1311"/>
      <c r="D29" s="1312"/>
      <c r="E29" s="1313"/>
      <c r="F29" s="1314"/>
      <c r="G29" s="1315"/>
    </row>
    <row r="30" ht="18" customHeight="1" spans="2:9">
      <c r="B30" s="1311"/>
      <c r="C30" s="1311"/>
      <c r="D30" s="1312"/>
      <c r="E30" s="1313"/>
      <c r="F30" s="1314"/>
      <c r="G30" s="1315"/>
      <c r="H30" s="1316"/>
      <c r="I30" s="1316"/>
    </row>
    <row r="31" ht="18" customHeight="1" spans="2:9">
      <c r="B31" s="1311"/>
      <c r="C31" s="1311"/>
      <c r="D31" s="1312"/>
      <c r="E31" s="1313"/>
      <c r="F31" s="1314"/>
      <c r="G31" s="1315"/>
    </row>
    <row r="32" ht="18" customHeight="1" spans="2:9">
      <c r="B32" s="1311"/>
      <c r="C32" s="1311"/>
      <c r="D32" s="1312"/>
      <c r="E32" s="1313"/>
      <c r="F32" s="1314"/>
      <c r="G32" s="1315"/>
    </row>
    <row r="33" ht="18" customHeight="1" spans="2:7">
      <c r="B33" s="1311"/>
      <c r="C33" s="1311"/>
      <c r="D33" s="1312"/>
      <c r="E33" s="1313"/>
      <c r="F33" s="1314"/>
      <c r="G33" s="1315"/>
    </row>
    <row r="34" ht="18" customHeight="1" spans="2:7">
      <c r="B34" s="1311"/>
      <c r="C34" s="1311"/>
      <c r="D34" s="1312"/>
      <c r="E34" s="1313"/>
      <c r="F34" s="1314"/>
      <c r="G34" s="1315"/>
    </row>
    <row r="35" ht="18" customHeight="1" spans="2:7">
      <c r="B35" s="1311"/>
      <c r="C35" s="1311"/>
      <c r="D35" s="1312"/>
      <c r="E35" s="1313"/>
      <c r="F35" s="1314"/>
      <c r="G35" s="1315"/>
    </row>
    <row r="36" ht="30" customHeight="1" spans="2:7">
      <c r="B36" s="1311"/>
      <c r="C36" s="1311"/>
      <c r="D36" s="1312"/>
      <c r="E36" s="1313"/>
      <c r="F36" s="1314"/>
      <c r="G36" s="1315"/>
    </row>
    <row r="37" ht="18" customHeight="1" spans="2:7">
      <c r="B37" s="1317"/>
      <c r="C37" s="1317"/>
      <c r="D37" s="1318"/>
      <c r="E37" s="1319"/>
      <c r="F37" s="1320"/>
      <c r="G37" s="1321"/>
    </row>
    <row r="38" ht="73.05" customHeight="1" spans="2:7">
      <c r="B38" s="1322"/>
      <c r="C38" s="1322"/>
      <c r="D38" s="1322"/>
      <c r="E38" s="1322"/>
      <c r="F38" s="1322"/>
      <c r="G38" s="1322"/>
    </row>
    <row r="39" ht="38.1" customHeight="1" spans="2:7">
      <c r="B39" s="1323"/>
      <c r="C39" s="1323"/>
      <c r="D39" s="1323"/>
      <c r="E39" s="1323"/>
      <c r="F39" s="1324"/>
      <c r="G39" s="1323"/>
    </row>
  </sheetData>
  <mergeCells count="18">
    <mergeCell ref="B1:G1"/>
    <mergeCell ref="B2:G2"/>
    <mergeCell ref="B3:G3"/>
    <mergeCell ref="B4:G4"/>
    <mergeCell ref="C26:G26"/>
    <mergeCell ref="B27:G27"/>
    <mergeCell ref="B38:G38"/>
    <mergeCell ref="B6:B9"/>
    <mergeCell ref="B10:B15"/>
    <mergeCell ref="B16:B18"/>
    <mergeCell ref="B19:B25"/>
    <mergeCell ref="D6:D7"/>
    <mergeCell ref="D8:D9"/>
    <mergeCell ref="D19:D25"/>
    <mergeCell ref="E6:E7"/>
    <mergeCell ref="E8:E9"/>
    <mergeCell ref="E11:E12"/>
    <mergeCell ref="E14:E15"/>
  </mergeCells>
  <hyperlinks>
    <hyperlink ref="F6" location="'Walmart  WFS'!A1" display="进入报价"/>
    <hyperlink ref="F7" location="'Tiktok  FBT'!A1" display="进入报价"/>
    <hyperlink ref="F8" location="谷仓!A1" display="进入报价"/>
    <hyperlink ref="F9" location="运去哪!A1" display="进入报价"/>
    <hyperlink ref="F10" location="王牌渠道!A1" display="进入报价"/>
    <hyperlink ref="F13" location="王牌渠道!A1" display="进入报价"/>
    <hyperlink ref="F11" location="'Z快线-美西'!A1" display="进入报价"/>
    <hyperlink ref="F12" location="华东限时23!A1" display="进入报价"/>
    <hyperlink ref="F14" location="美东快线渠道!A1" display="进入报价"/>
    <hyperlink ref="F15" location="美东快线渠道!A1" display="进入报价"/>
    <hyperlink ref="F16" location="'Z快线-US监管仓'!A1" display="进入报价"/>
    <hyperlink ref="F17" location="'华东限时23-US监管仓'!A1" display="进入报价"/>
    <hyperlink ref="F18" location="'特惠舱位-美西-US监管仓'!A1" display="进入报价"/>
    <hyperlink ref="F19" location="'普船商业地址-美西'!A1" display="进入报价"/>
    <hyperlink ref="F25" location="'普船商业地址-美西'!A1" display="进入报价"/>
    <hyperlink ref="F20" location="'普船商业地址-美中美东'!A1" display="进入报价"/>
    <hyperlink ref="F21" location="'普船商业地址-美中美东'!A1" display="进入报价"/>
    <hyperlink ref="F22" location="'普船商业地址-美中美东'!A1" display="进入报价"/>
    <hyperlink ref="F23" location="'普船商业地址-美中美东'!A1" display="进入报价"/>
    <hyperlink ref="F24" location="'普船商业地址-美中美东'!A1" display="进入报价"/>
  </hyperlinks>
  <pageMargins left="0.75" right="0.75" top="1" bottom="1" header="0.511805555555556" footer="0.511805555555556"/>
  <pageSetup paperSize="9" orientation="portrait" horizontalDpi="600" verticalDpi="600"/>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3"/>
  <sheetViews>
    <sheetView zoomScale="60" zoomScaleNormal="60" workbookViewId="0">
      <selection activeCell="A4" sqref="A4:A18"/>
    </sheetView>
  </sheetViews>
  <sheetFormatPr defaultColWidth="9" defaultRowHeight="15.6" outlineLevelCol="4"/>
  <cols>
    <col min="1" max="1" width="124.138888888889" style="1208" customWidth="1"/>
    <col min="2" max="2" width="4.28703703703704" style="1208" customWidth="1"/>
    <col min="3" max="3" width="136.37037037037" style="1208" customWidth="1"/>
    <col min="4" max="4" width="4.40740740740741" style="1208" customWidth="1"/>
    <col min="5" max="5" width="130.62962962963" style="1208" customWidth="1"/>
    <col min="6" max="16384" width="9" style="1208"/>
  </cols>
  <sheetData>
    <row r="1" s="1207" customFormat="1" ht="75" customHeight="1" spans="1:5">
      <c r="A1" s="1210" t="s">
        <v>1</v>
      </c>
      <c r="B1" s="1210"/>
      <c r="C1" s="1210"/>
      <c r="D1" s="1210"/>
      <c r="E1" s="1210"/>
    </row>
    <row r="2" s="1208" customFormat="1" ht="30" customHeight="1" spans="1:5">
      <c r="A2" s="1211" t="s">
        <v>1011</v>
      </c>
      <c r="C2" s="1212" t="s">
        <v>1012</v>
      </c>
      <c r="E2" s="1213" t="s">
        <v>1013</v>
      </c>
    </row>
    <row r="3" s="1209" customFormat="1" ht="30" customHeight="1" spans="1:5">
      <c r="A3" s="1214" t="s">
        <v>1014</v>
      </c>
      <c r="C3" s="1215" t="s">
        <v>1015</v>
      </c>
    </row>
    <row r="4" s="1209" customFormat="1" ht="30" customHeight="1" spans="1:5">
      <c r="A4" s="1216" t="s">
        <v>1016</v>
      </c>
      <c r="C4" s="1215"/>
    </row>
    <row r="5" s="1208" customFormat="1" ht="30" customHeight="1" spans="1:5">
      <c r="A5" s="1217"/>
      <c r="C5" s="1215"/>
    </row>
    <row r="6" s="1208" customFormat="1" ht="30" customHeight="1" spans="1:5">
      <c r="A6" s="1217"/>
      <c r="C6" s="1215"/>
    </row>
    <row r="7" s="1208" customFormat="1" ht="54" customHeight="1" spans="1:5">
      <c r="A7" s="1217"/>
      <c r="C7" s="1215"/>
    </row>
    <row r="8" s="1208" customFormat="1" ht="30" customHeight="1" spans="1:5">
      <c r="A8" s="1217"/>
      <c r="C8" s="1215"/>
    </row>
    <row r="9" s="1208" customFormat="1" ht="30" customHeight="1" spans="1:5">
      <c r="A9" s="1217"/>
      <c r="C9" s="1215"/>
    </row>
    <row r="10" s="1208" customFormat="1" ht="75" customHeight="1" spans="1:5">
      <c r="A10" s="1217"/>
      <c r="C10" s="1218"/>
    </row>
    <row r="11" s="1209" customFormat="1" ht="30" customHeight="1" spans="1:5">
      <c r="A11" s="1217"/>
    </row>
    <row r="12" s="1209" customFormat="1" ht="30" customHeight="1" spans="1:5">
      <c r="A12" s="1217"/>
      <c r="C12" s="1212" t="s">
        <v>1017</v>
      </c>
      <c r="E12" s="1219" t="s">
        <v>75</v>
      </c>
    </row>
    <row r="13" s="1208" customFormat="1" ht="30" customHeight="1" spans="1:5">
      <c r="A13" s="1217"/>
      <c r="C13" s="1215" t="s">
        <v>1018</v>
      </c>
      <c r="E13" s="1220" t="s">
        <v>76</v>
      </c>
    </row>
    <row r="14" s="1208" customFormat="1" ht="30" customHeight="1" spans="1:5">
      <c r="A14" s="1217"/>
      <c r="C14" s="1215"/>
      <c r="E14" s="1220" t="s">
        <v>77</v>
      </c>
    </row>
    <row r="15" s="1208" customFormat="1" ht="30" customHeight="1" spans="1:5">
      <c r="A15" s="1217"/>
      <c r="C15" s="1215"/>
      <c r="E15" s="1221" t="s">
        <v>1019</v>
      </c>
    </row>
    <row r="16" s="1208" customFormat="1" ht="30" customHeight="1" spans="1:5">
      <c r="A16" s="1217"/>
      <c r="C16" s="1218"/>
      <c r="E16" s="1221"/>
    </row>
    <row r="17" s="1208" customFormat="1" ht="30" customHeight="1" spans="1:5">
      <c r="A17" s="1217"/>
      <c r="E17" s="1221"/>
    </row>
    <row r="18" s="1208" customFormat="1" ht="30" customHeight="1" spans="1:5">
      <c r="A18" s="1217"/>
      <c r="C18" s="1212" t="s">
        <v>61</v>
      </c>
      <c r="E18" s="1221"/>
    </row>
    <row r="19" s="1209" customFormat="1" ht="30" customHeight="1" spans="1:5">
      <c r="A19" s="1220" t="s">
        <v>1020</v>
      </c>
      <c r="C19" s="1215" t="s">
        <v>1021</v>
      </c>
      <c r="E19" s="1221"/>
    </row>
    <row r="20" s="1209" customFormat="1" ht="30" customHeight="1" spans="1:5">
      <c r="A20" s="1222" t="s">
        <v>117</v>
      </c>
      <c r="C20" s="1215"/>
      <c r="E20" s="1221"/>
    </row>
    <row r="21" s="1209" customFormat="1" ht="30" customHeight="1" spans="1:5">
      <c r="A21" s="1220" t="s">
        <v>1022</v>
      </c>
      <c r="C21" s="1223" t="s">
        <v>1023</v>
      </c>
      <c r="E21" s="1221"/>
    </row>
    <row r="22" s="1209" customFormat="1" ht="43" customHeight="1" spans="1:5">
      <c r="A22" s="1221" t="s">
        <v>1024</v>
      </c>
      <c r="C22" s="1224"/>
      <c r="E22" s="1220" t="s">
        <v>87</v>
      </c>
    </row>
    <row r="23" s="1209" customFormat="1" ht="30" customHeight="1" spans="1:5">
      <c r="A23" s="1221"/>
      <c r="C23" s="1215" t="s">
        <v>1025</v>
      </c>
      <c r="E23" s="1225" t="s">
        <v>1026</v>
      </c>
    </row>
    <row r="24" s="1208" customFormat="1" ht="30" customHeight="1" spans="1:5">
      <c r="A24" s="1221"/>
      <c r="C24" s="1215"/>
      <c r="E24" s="1225"/>
    </row>
    <row r="25" s="1208" customFormat="1" ht="30" customHeight="1" spans="1:5">
      <c r="A25" s="1220" t="s">
        <v>1027</v>
      </c>
      <c r="C25" s="1224" t="s">
        <v>65</v>
      </c>
      <c r="E25" s="1225"/>
    </row>
    <row r="26" s="1208" customFormat="1" ht="30" customHeight="1" spans="1:5">
      <c r="A26" s="1221" t="s">
        <v>1028</v>
      </c>
      <c r="C26" s="1224"/>
      <c r="E26" s="1225"/>
    </row>
    <row r="27" s="1208" customFormat="1" ht="30" customHeight="1" spans="1:5">
      <c r="A27" s="1221"/>
      <c r="C27" s="1215" t="s">
        <v>66</v>
      </c>
      <c r="E27" s="1225"/>
    </row>
    <row r="28" s="1208" customFormat="1" ht="61" customHeight="1" spans="1:5">
      <c r="A28" s="1221"/>
      <c r="C28" s="1215"/>
      <c r="E28" s="1225"/>
    </row>
    <row r="29" s="1208" customFormat="1" ht="30" customHeight="1" spans="1:5">
      <c r="A29" s="1220" t="s">
        <v>1029</v>
      </c>
      <c r="C29" s="1215" t="s">
        <v>67</v>
      </c>
      <c r="E29" s="1225"/>
    </row>
    <row r="30" s="1209" customFormat="1" ht="91" customHeight="1" spans="1:5">
      <c r="A30" s="1221" t="s">
        <v>1030</v>
      </c>
      <c r="C30" s="1215"/>
      <c r="E30" s="1225"/>
    </row>
    <row r="31" s="1209" customFormat="1" ht="30" customHeight="1" spans="1:5">
      <c r="A31" s="1221"/>
      <c r="C31" s="1215" t="s">
        <v>68</v>
      </c>
      <c r="E31" s="1226" t="s">
        <v>94</v>
      </c>
    </row>
    <row r="32" s="1209" customFormat="1" ht="30" customHeight="1" spans="1:5">
      <c r="A32" s="1221"/>
      <c r="C32" s="1215"/>
      <c r="E32" s="1227" t="s">
        <v>1031</v>
      </c>
    </row>
    <row r="33" s="1209" customFormat="1" ht="30" customHeight="1" spans="1:5">
      <c r="A33" s="1221"/>
      <c r="C33" s="1224" t="s">
        <v>69</v>
      </c>
      <c r="E33" s="1227"/>
    </row>
    <row r="34" s="1209" customFormat="1" ht="21" customHeight="1" spans="1:5">
      <c r="A34" s="1221"/>
      <c r="C34" s="1224"/>
      <c r="E34" s="1227"/>
    </row>
    <row r="35" s="1209" customFormat="1" ht="30" customHeight="1" spans="1:5">
      <c r="A35" s="1221"/>
      <c r="C35" s="1215" t="s">
        <v>70</v>
      </c>
      <c r="E35" s="1227"/>
    </row>
    <row r="36" s="1209" customFormat="1" ht="30" customHeight="1" spans="1:5">
      <c r="A36" s="1220" t="s">
        <v>1032</v>
      </c>
      <c r="C36" s="1215"/>
      <c r="E36" s="1227"/>
    </row>
    <row r="37" s="1209" customFormat="1" ht="42" customHeight="1" spans="1:5">
      <c r="A37" s="1221" t="s">
        <v>1033</v>
      </c>
      <c r="C37" s="1215"/>
      <c r="E37" s="1227"/>
    </row>
    <row r="38" s="1209" customFormat="1" ht="42" customHeight="1" spans="1:5">
      <c r="A38" s="1221"/>
      <c r="C38" s="1215"/>
      <c r="E38" s="1227"/>
    </row>
    <row r="39" s="1209" customFormat="1" ht="42" customHeight="1" spans="1:5">
      <c r="A39" s="1221"/>
      <c r="C39" s="1228" t="s">
        <v>71</v>
      </c>
      <c r="E39" s="1227"/>
    </row>
    <row r="40" s="1209" customFormat="1" ht="42" customHeight="1" spans="1:5">
      <c r="A40" s="1221"/>
      <c r="C40" s="1229" t="s">
        <v>1034</v>
      </c>
      <c r="E40" s="1227"/>
    </row>
    <row r="41" s="1208" customFormat="1" ht="42" customHeight="1" spans="1:5">
      <c r="A41" s="1221"/>
      <c r="B41" s="1230"/>
      <c r="C41" s="1224" t="s">
        <v>1035</v>
      </c>
      <c r="E41" s="1227"/>
    </row>
    <row r="42" s="1208" customFormat="1" ht="42" customHeight="1" spans="1:5">
      <c r="A42" s="1221"/>
      <c r="B42" s="1230"/>
      <c r="C42" s="1224"/>
      <c r="E42" s="1227"/>
    </row>
    <row r="43" s="1208" customFormat="1" ht="42" customHeight="1" spans="1:5">
      <c r="A43" s="1221"/>
      <c r="B43" s="1230"/>
      <c r="C43" s="1224"/>
      <c r="E43" s="1227"/>
    </row>
    <row r="44" s="1208" customFormat="1" ht="53" customHeight="1" spans="1:5">
      <c r="A44" s="1221"/>
      <c r="B44" s="1230"/>
      <c r="C44" s="1224"/>
      <c r="E44" s="1227"/>
    </row>
    <row r="45" s="1208" customFormat="1" ht="53" customHeight="1" spans="1:5">
      <c r="A45" s="1221"/>
      <c r="C45" s="1224"/>
      <c r="E45" s="1227"/>
    </row>
    <row r="46" s="1208" customFormat="1" ht="53" customHeight="1" spans="1:5">
      <c r="A46" s="1221"/>
      <c r="C46" s="1215" t="s">
        <v>74</v>
      </c>
      <c r="E46" s="1227"/>
    </row>
    <row r="47" s="1208" customFormat="1" ht="53" customHeight="1" spans="1:5">
      <c r="A47" s="1221"/>
      <c r="C47" s="1215"/>
      <c r="E47" s="1227"/>
    </row>
    <row r="48" s="1208" customFormat="1" ht="53" customHeight="1" spans="1:5">
      <c r="A48" s="1221"/>
      <c r="C48" s="1215"/>
      <c r="E48" s="1226" t="s">
        <v>1036</v>
      </c>
    </row>
    <row r="49" s="1208" customFormat="1" ht="53" customHeight="1" spans="1:5">
      <c r="A49" s="1221"/>
      <c r="C49" s="1215"/>
      <c r="E49" s="1227" t="s">
        <v>1037</v>
      </c>
    </row>
    <row r="50" s="1208" customFormat="1" ht="53" customHeight="1" spans="1:5">
      <c r="A50" s="1221"/>
      <c r="C50" s="1215"/>
      <c r="E50" s="1227"/>
    </row>
    <row r="51" s="1208" customFormat="1" ht="53" customHeight="1" spans="1:5">
      <c r="A51" s="1221"/>
      <c r="C51" s="1215"/>
      <c r="E51" s="1227" t="s">
        <v>105</v>
      </c>
    </row>
    <row r="52" s="1208" customFormat="1" ht="30" customHeight="1" spans="1:5">
      <c r="A52" s="1231" t="s">
        <v>142</v>
      </c>
      <c r="B52" s="1230"/>
      <c r="C52" s="1215"/>
      <c r="E52" s="1227"/>
    </row>
    <row r="53" s="1208" customFormat="1" ht="30" customHeight="1" spans="1:5">
      <c r="A53" s="1232"/>
      <c r="B53" s="1230"/>
      <c r="C53" s="1218"/>
      <c r="E53" s="1233"/>
    </row>
    <row r="54" ht="30" customHeight="1"/>
    <row r="55" ht="30" customHeight="1"/>
    <row r="56" s="1208" customFormat="1" ht="30" customHeight="1" spans="1:5">
      <c r="A56" s="1234"/>
    </row>
    <row r="57" ht="30" customHeight="1"/>
    <row r="58" ht="30" customHeight="1"/>
    <row r="59" ht="30" customHeight="1"/>
    <row r="60" ht="30" customHeight="1"/>
    <row r="61" ht="30" customHeight="1"/>
    <row r="62" ht="30" customHeight="1"/>
    <row r="63" ht="30" customHeight="1"/>
    <row r="64" ht="30" customHeight="1"/>
    <row r="65" ht="30" customHeight="1"/>
    <row r="66" ht="30" customHeight="1"/>
    <row r="67" ht="30" customHeight="1"/>
    <row r="68" ht="30" customHeight="1"/>
    <row r="69" ht="30" customHeight="1"/>
    <row r="70" ht="30" customHeight="1"/>
    <row r="71" ht="30" customHeight="1"/>
    <row r="72" ht="30" customHeight="1"/>
    <row r="73" ht="30" customHeight="1"/>
  </sheetData>
  <mergeCells count="25">
    <mergeCell ref="A1:E1"/>
    <mergeCell ref="A4:A18"/>
    <mergeCell ref="A22:A24"/>
    <mergeCell ref="A26:A28"/>
    <mergeCell ref="A30:A35"/>
    <mergeCell ref="A37:A51"/>
    <mergeCell ref="A52:A53"/>
    <mergeCell ref="C3:C10"/>
    <mergeCell ref="C13:C16"/>
    <mergeCell ref="C19:C20"/>
    <mergeCell ref="C21:C22"/>
    <mergeCell ref="C23:C24"/>
    <mergeCell ref="C25:C26"/>
    <mergeCell ref="C27:C28"/>
    <mergeCell ref="C29:C30"/>
    <mergeCell ref="C31:C32"/>
    <mergeCell ref="C33:C34"/>
    <mergeCell ref="C35:C38"/>
    <mergeCell ref="C41:C45"/>
    <mergeCell ref="C46:C53"/>
    <mergeCell ref="E15:E21"/>
    <mergeCell ref="E23:E30"/>
    <mergeCell ref="E32:E47"/>
    <mergeCell ref="E49:E50"/>
    <mergeCell ref="E51:E53"/>
  </mergeCells>
  <pageMargins left="0.75" right="0.75" top="1" bottom="1" header="0.5" footer="0.5"/>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H83"/>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25.8"/>
  <cols>
    <col min="1" max="1" width="19.3796296296296" style="985" customWidth="1"/>
    <col min="2" max="2" width="48.5185185185185" style="985" customWidth="1"/>
    <col min="3" max="3" width="49.7222222222222" style="985" customWidth="1"/>
    <col min="4" max="4" width="31.5740740740741" style="986" customWidth="1"/>
    <col min="5" max="5" width="62.4907407407407" style="987" customWidth="1"/>
    <col min="6" max="6" width="20" style="1164" customWidth="1"/>
    <col min="7" max="7" width="20" style="1165" customWidth="1"/>
    <col min="8" max="8" width="17.8055555555556" style="1166" customWidth="1"/>
    <col min="9" max="9" width="17.8055555555556" style="1167" customWidth="1"/>
    <col min="10" max="10" width="21.8518518518519" style="1166" customWidth="1"/>
    <col min="11" max="11" width="21.8518518518519" style="1167" customWidth="1"/>
    <col min="12" max="12" width="21.8518518518519" style="1166" customWidth="1"/>
    <col min="13" max="13" width="24.4444444444444" style="1167" customWidth="1"/>
    <col min="14" max="14" width="21.2592592592593" style="1166" customWidth="1"/>
    <col min="15" max="15" width="21.2592592592593" style="1167" customWidth="1"/>
    <col min="16" max="16" width="17.8055555555556" style="1166" customWidth="1"/>
    <col min="17" max="17" width="17.8055555555556" style="1167" customWidth="1"/>
    <col min="18" max="18" width="23.3333333333333" style="1166" customWidth="1"/>
    <col min="19" max="19" width="23.3333333333333" style="1167" customWidth="1"/>
    <col min="20" max="20" width="23.3333333333333" style="1166" customWidth="1"/>
    <col min="21" max="21" width="23.3333333333333" style="1167" customWidth="1"/>
    <col min="22" max="22" width="19.6851851851852" style="1166" customWidth="1"/>
    <col min="23" max="23" width="19.6851851851852" style="1167" customWidth="1"/>
    <col min="24" max="24" width="17.8055555555556" style="1166" customWidth="1"/>
    <col min="25" max="25" width="17.8055555555556" style="1167" customWidth="1"/>
    <col min="26" max="26" width="25.9259259259259" style="1166" customWidth="1"/>
    <col min="27" max="27" width="25.9259259259259" style="1167" customWidth="1"/>
    <col min="28" max="28" width="25.9259259259259" style="1166" customWidth="1"/>
    <col min="29" max="29" width="25.9259259259259" style="1167" customWidth="1"/>
    <col min="30" max="30" width="20" style="1166" customWidth="1"/>
    <col min="31" max="31" width="20" style="1167" customWidth="1"/>
    <col min="32" max="32" width="19.3703703703704" style="1166" customWidth="1"/>
    <col min="33" max="33" width="17.8055555555556" style="1167" customWidth="1"/>
    <col min="34" max="34" width="23.7037037037037" style="1166" customWidth="1"/>
    <col min="35" max="35" width="23.7037037037037" style="1167" customWidth="1"/>
    <col min="36" max="36" width="23.7037037037037" style="1166" customWidth="1"/>
    <col min="37" max="37" width="23.7037037037037" style="1167" customWidth="1"/>
    <col min="38" max="38" width="18.7407407407407" style="1166" customWidth="1"/>
    <col min="39" max="39" width="18.7407407407407" style="1167" customWidth="1"/>
    <col min="40" max="40" width="18.7407407407407" style="1166" customWidth="1"/>
    <col min="41" max="41" width="18.7407407407407" style="1167" customWidth="1"/>
    <col min="42" max="42" width="18.7407407407407" style="1166" customWidth="1"/>
    <col min="43" max="43" width="23.3333333333333" style="1167" customWidth="1"/>
    <col min="44" max="44" width="18.7407407407407" style="1166" customWidth="1"/>
    <col min="45" max="45" width="24.8148148148148" style="1167" customWidth="1"/>
    <col min="46" max="46" width="18.7407407407407" style="1166" customWidth="1"/>
    <col min="47" max="47" width="18.7407407407407" style="1167" customWidth="1"/>
    <col min="48" max="48" width="21.5555555555556" style="1166" customWidth="1"/>
    <col min="49" max="49" width="17.8055555555556" style="1167" customWidth="1"/>
    <col min="50" max="50" width="22.1851851851852" style="1166" customWidth="1"/>
    <col min="51" max="51" width="19.9907407407407" style="1167" customWidth="1"/>
    <col min="52" max="52" width="20.9351851851852" style="1166" customWidth="1"/>
    <col min="53" max="53" width="20.9351851851852" style="1167" customWidth="1"/>
    <col min="54" max="54" width="29.3796296296296" style="1168" customWidth="1"/>
    <col min="55" max="55" width="38.4444444444444" style="1168" customWidth="1"/>
    <col min="56" max="58" width="9" style="981"/>
    <col min="59" max="59" width="15.3796296296296" style="981"/>
    <col min="60" max="60" width="9" style="981" hidden="1" customWidth="1"/>
    <col min="61" max="16384" width="9" style="981"/>
  </cols>
  <sheetData>
    <row r="1" s="981" customFormat="1" ht="16.95" spans="1:60">
      <c r="A1" s="985"/>
      <c r="B1" s="985"/>
      <c r="C1" s="985"/>
      <c r="D1" s="986"/>
      <c r="E1" s="987"/>
      <c r="F1" s="1169"/>
      <c r="G1" s="1170"/>
      <c r="H1" s="988"/>
      <c r="I1" s="989"/>
      <c r="J1" s="988"/>
      <c r="K1" s="989"/>
      <c r="L1" s="988"/>
      <c r="M1" s="989"/>
      <c r="N1" s="988"/>
      <c r="O1" s="989"/>
      <c r="P1" s="988"/>
      <c r="Q1" s="989"/>
      <c r="R1" s="988"/>
      <c r="S1" s="989"/>
      <c r="T1" s="988"/>
      <c r="U1" s="989"/>
      <c r="V1" s="988"/>
      <c r="W1" s="989"/>
      <c r="X1" s="988"/>
      <c r="Y1" s="989"/>
      <c r="Z1" s="988"/>
      <c r="AA1" s="989"/>
      <c r="AB1" s="988"/>
      <c r="AC1" s="989"/>
      <c r="AD1" s="988"/>
      <c r="AE1" s="989"/>
      <c r="AF1" s="988"/>
      <c r="AG1" s="989"/>
      <c r="AH1" s="988"/>
      <c r="AI1" s="989"/>
      <c r="AJ1" s="988"/>
      <c r="AK1" s="989"/>
      <c r="AL1" s="988"/>
      <c r="AM1" s="989"/>
      <c r="AN1" s="988"/>
      <c r="AO1" s="989"/>
      <c r="AP1" s="988"/>
      <c r="AQ1" s="989"/>
      <c r="AR1" s="988"/>
      <c r="AS1" s="989"/>
      <c r="AT1" s="988"/>
      <c r="AU1" s="989"/>
      <c r="AV1" s="988"/>
      <c r="AW1" s="989"/>
      <c r="AX1" s="988"/>
      <c r="AY1" s="989"/>
      <c r="AZ1" s="988"/>
      <c r="BA1" s="989"/>
    </row>
    <row r="2" s="981" customFormat="1" ht="90" customHeight="1" spans="1:60">
      <c r="A2" s="990" t="s">
        <v>1</v>
      </c>
      <c r="B2" s="991"/>
      <c r="C2" s="991"/>
      <c r="D2" s="991"/>
      <c r="E2" s="992"/>
      <c r="F2" s="993"/>
      <c r="G2" s="994"/>
      <c r="H2" s="993"/>
      <c r="I2" s="994"/>
      <c r="J2" s="993"/>
      <c r="K2" s="994"/>
      <c r="L2" s="993"/>
      <c r="M2" s="994"/>
      <c r="N2" s="993"/>
      <c r="O2" s="994"/>
      <c r="P2" s="993"/>
      <c r="Q2" s="994"/>
      <c r="R2" s="993"/>
      <c r="S2" s="994"/>
      <c r="T2" s="993"/>
      <c r="U2" s="994"/>
      <c r="V2" s="993"/>
      <c r="W2" s="994"/>
      <c r="X2" s="993"/>
      <c r="Y2" s="994"/>
      <c r="Z2" s="993"/>
      <c r="AA2" s="994"/>
      <c r="AB2" s="993"/>
      <c r="AC2" s="994"/>
      <c r="AD2" s="993"/>
      <c r="AE2" s="994"/>
      <c r="AF2" s="993"/>
      <c r="AG2" s="994"/>
      <c r="AH2" s="993"/>
      <c r="AI2" s="994"/>
      <c r="AJ2" s="993"/>
      <c r="AK2" s="994"/>
      <c r="AL2" s="993"/>
      <c r="AM2" s="994"/>
      <c r="AN2" s="993"/>
      <c r="AO2" s="994"/>
      <c r="AP2" s="993"/>
      <c r="AQ2" s="994"/>
      <c r="AR2" s="993"/>
      <c r="AS2" s="994"/>
      <c r="AT2" s="993"/>
      <c r="AU2" s="994"/>
      <c r="AV2" s="993"/>
      <c r="AW2" s="994"/>
      <c r="AX2" s="993"/>
      <c r="AY2" s="994"/>
      <c r="AZ2" s="993"/>
      <c r="BA2" s="994"/>
      <c r="BB2" s="991"/>
      <c r="BC2" s="995"/>
    </row>
    <row r="3" s="981" customFormat="1" ht="67" customHeight="1" spans="1:60">
      <c r="A3" s="996" t="s">
        <v>1038</v>
      </c>
      <c r="B3" s="997"/>
      <c r="C3" s="997"/>
      <c r="D3" s="997"/>
      <c r="E3" s="998"/>
      <c r="F3" s="999"/>
      <c r="G3" s="1000"/>
      <c r="H3" s="999"/>
      <c r="I3" s="1000"/>
      <c r="J3" s="999"/>
      <c r="K3" s="1000"/>
      <c r="L3" s="999"/>
      <c r="M3" s="1000"/>
      <c r="N3" s="999"/>
      <c r="O3" s="1000"/>
      <c r="P3" s="999"/>
      <c r="Q3" s="1000"/>
      <c r="R3" s="999"/>
      <c r="S3" s="1000"/>
      <c r="T3" s="999"/>
      <c r="U3" s="1000"/>
      <c r="V3" s="999"/>
      <c r="W3" s="1000"/>
      <c r="X3" s="999"/>
      <c r="Y3" s="1000"/>
      <c r="Z3" s="999"/>
      <c r="AA3" s="1000"/>
      <c r="AB3" s="999"/>
      <c r="AC3" s="1000"/>
      <c r="AD3" s="999"/>
      <c r="AE3" s="1000"/>
      <c r="AF3" s="999"/>
      <c r="AG3" s="1000"/>
      <c r="AH3" s="999"/>
      <c r="AI3" s="1000"/>
      <c r="AJ3" s="999"/>
      <c r="AK3" s="1000"/>
      <c r="AL3" s="999"/>
      <c r="AM3" s="1000"/>
      <c r="AN3" s="999"/>
      <c r="AO3" s="1000"/>
      <c r="AP3" s="999"/>
      <c r="AQ3" s="1000"/>
      <c r="AR3" s="999"/>
      <c r="AS3" s="1000"/>
      <c r="AT3" s="999"/>
      <c r="AU3" s="1000"/>
      <c r="AV3" s="999"/>
      <c r="AW3" s="1000"/>
      <c r="AX3" s="999"/>
      <c r="AY3" s="1000"/>
      <c r="AZ3" s="999"/>
      <c r="BA3" s="1000"/>
      <c r="BB3" s="997"/>
      <c r="BC3" s="1001"/>
    </row>
    <row r="4" s="981" customFormat="1" ht="133" customHeight="1" spans="1:60">
      <c r="A4" s="1171" t="s">
        <v>1039</v>
      </c>
      <c r="B4" s="1172"/>
      <c r="C4" s="1172"/>
      <c r="D4" s="1173"/>
      <c r="E4" s="1174"/>
      <c r="F4" s="1175"/>
      <c r="G4" s="1176"/>
      <c r="H4" s="1177"/>
      <c r="I4" s="1178"/>
      <c r="J4" s="1177"/>
      <c r="K4" s="1178"/>
      <c r="L4" s="1177"/>
      <c r="M4" s="1178"/>
      <c r="N4" s="1177"/>
      <c r="O4" s="1178"/>
      <c r="P4" s="1177"/>
      <c r="Q4" s="1178"/>
      <c r="R4" s="1177"/>
      <c r="S4" s="1178"/>
      <c r="T4" s="1177"/>
      <c r="U4" s="1178"/>
      <c r="V4" s="1177"/>
      <c r="W4" s="1178"/>
      <c r="X4" s="1177"/>
      <c r="Y4" s="1178"/>
      <c r="Z4" s="1177"/>
      <c r="AA4" s="1178"/>
      <c r="AB4" s="1177"/>
      <c r="AC4" s="1178"/>
      <c r="AD4" s="1177"/>
      <c r="AE4" s="1178"/>
      <c r="AF4" s="1177"/>
      <c r="AG4" s="1178"/>
      <c r="AH4" s="1177"/>
      <c r="AI4" s="1178"/>
      <c r="AJ4" s="1177"/>
      <c r="AK4" s="1178"/>
      <c r="AL4" s="1177"/>
      <c r="AM4" s="1178"/>
      <c r="AN4" s="1177"/>
      <c r="AO4" s="1178"/>
      <c r="AP4" s="1177"/>
      <c r="AQ4" s="1178"/>
      <c r="AR4" s="1177"/>
      <c r="AS4" s="1178"/>
      <c r="AT4" s="1177"/>
      <c r="AU4" s="1178"/>
      <c r="AV4" s="1177"/>
      <c r="AW4" s="1178"/>
      <c r="AX4" s="1177"/>
      <c r="AY4" s="1178"/>
      <c r="AZ4" s="1177"/>
      <c r="BA4" s="1178"/>
      <c r="BB4" s="1172"/>
      <c r="BC4" s="1179"/>
    </row>
    <row r="5" s="982" customFormat="1" ht="68" customHeight="1" spans="1:60">
      <c r="A5" s="1009" t="s">
        <v>480</v>
      </c>
      <c r="B5" s="1010" t="s">
        <v>107</v>
      </c>
      <c r="C5" s="1010" t="s">
        <v>1040</v>
      </c>
      <c r="D5" s="1011" t="s">
        <v>1041</v>
      </c>
      <c r="E5" s="1012" t="s">
        <v>1042</v>
      </c>
      <c r="F5" s="1013" t="s">
        <v>632</v>
      </c>
      <c r="G5" s="1014"/>
      <c r="H5" s="1013"/>
      <c r="I5" s="1014"/>
      <c r="J5" s="1013"/>
      <c r="K5" s="1014"/>
      <c r="L5" s="1013"/>
      <c r="M5" s="1014"/>
      <c r="N5" s="1015" t="s">
        <v>935</v>
      </c>
      <c r="O5" s="1016"/>
      <c r="P5" s="1015"/>
      <c r="Q5" s="1016"/>
      <c r="R5" s="1015"/>
      <c r="S5" s="1016"/>
      <c r="T5" s="1015"/>
      <c r="U5" s="1016"/>
      <c r="V5" s="1013" t="s">
        <v>631</v>
      </c>
      <c r="W5" s="1014"/>
      <c r="X5" s="1013"/>
      <c r="Y5" s="1014"/>
      <c r="Z5" s="1013"/>
      <c r="AA5" s="1014"/>
      <c r="AB5" s="1013"/>
      <c r="AC5" s="1014"/>
      <c r="AD5" s="1013" t="s">
        <v>488</v>
      </c>
      <c r="AE5" s="1014"/>
      <c r="AF5" s="1013"/>
      <c r="AG5" s="1014"/>
      <c r="AH5" s="1013"/>
      <c r="AI5" s="1014"/>
      <c r="AJ5" s="1013"/>
      <c r="AK5" s="1014"/>
      <c r="AL5" s="1013" t="s">
        <v>305</v>
      </c>
      <c r="AM5" s="1014"/>
      <c r="AN5" s="1013"/>
      <c r="AO5" s="1014"/>
      <c r="AP5" s="1013"/>
      <c r="AQ5" s="1014"/>
      <c r="AR5" s="1013"/>
      <c r="AS5" s="1014"/>
      <c r="AT5" s="1013" t="s">
        <v>487</v>
      </c>
      <c r="AU5" s="1014"/>
      <c r="AV5" s="1013"/>
      <c r="AW5" s="1014"/>
      <c r="AX5" s="1013"/>
      <c r="AY5" s="1014"/>
      <c r="AZ5" s="1013"/>
      <c r="BA5" s="1014"/>
      <c r="BB5" s="1011" t="s">
        <v>490</v>
      </c>
      <c r="BC5" s="1017" t="s">
        <v>491</v>
      </c>
    </row>
    <row r="6" s="1163" customFormat="1" ht="74" customHeight="1" spans="1:60">
      <c r="A6" s="1018"/>
      <c r="B6" s="1019"/>
      <c r="C6" s="1019"/>
      <c r="D6" s="1020"/>
      <c r="E6" s="1021"/>
      <c r="F6" s="1022" t="s">
        <v>1043</v>
      </c>
      <c r="G6" s="1023" t="s">
        <v>1044</v>
      </c>
      <c r="H6" s="1022" t="s">
        <v>1045</v>
      </c>
      <c r="I6" s="1023" t="s">
        <v>1046</v>
      </c>
      <c r="J6" s="1022" t="s">
        <v>1047</v>
      </c>
      <c r="K6" s="1023" t="s">
        <v>1048</v>
      </c>
      <c r="L6" s="1022" t="s">
        <v>1049</v>
      </c>
      <c r="M6" s="1023" t="s">
        <v>1050</v>
      </c>
      <c r="N6" s="1022" t="s">
        <v>1043</v>
      </c>
      <c r="O6" s="1023" t="s">
        <v>1044</v>
      </c>
      <c r="P6" s="1022" t="s">
        <v>1045</v>
      </c>
      <c r="Q6" s="1023" t="s">
        <v>1046</v>
      </c>
      <c r="R6" s="1022" t="s">
        <v>1047</v>
      </c>
      <c r="S6" s="1023" t="s">
        <v>1048</v>
      </c>
      <c r="T6" s="1022" t="s">
        <v>1049</v>
      </c>
      <c r="U6" s="1023" t="s">
        <v>1050</v>
      </c>
      <c r="V6" s="1022" t="s">
        <v>1043</v>
      </c>
      <c r="W6" s="1023" t="s">
        <v>1044</v>
      </c>
      <c r="X6" s="1022" t="s">
        <v>1045</v>
      </c>
      <c r="Y6" s="1023" t="s">
        <v>1046</v>
      </c>
      <c r="Z6" s="1022" t="s">
        <v>1047</v>
      </c>
      <c r="AA6" s="1023" t="s">
        <v>1048</v>
      </c>
      <c r="AB6" s="1022" t="s">
        <v>1049</v>
      </c>
      <c r="AC6" s="1023" t="s">
        <v>1050</v>
      </c>
      <c r="AD6" s="1022" t="s">
        <v>1043</v>
      </c>
      <c r="AE6" s="1023" t="s">
        <v>1044</v>
      </c>
      <c r="AF6" s="1022" t="s">
        <v>1045</v>
      </c>
      <c r="AG6" s="1023" t="s">
        <v>1046</v>
      </c>
      <c r="AH6" s="1022" t="s">
        <v>1047</v>
      </c>
      <c r="AI6" s="1023" t="s">
        <v>1048</v>
      </c>
      <c r="AJ6" s="1022" t="s">
        <v>1049</v>
      </c>
      <c r="AK6" s="1023" t="s">
        <v>1050</v>
      </c>
      <c r="AL6" s="1022" t="s">
        <v>1043</v>
      </c>
      <c r="AM6" s="1023" t="s">
        <v>1044</v>
      </c>
      <c r="AN6" s="1022" t="s">
        <v>1045</v>
      </c>
      <c r="AO6" s="1023" t="s">
        <v>1046</v>
      </c>
      <c r="AP6" s="1022" t="s">
        <v>1047</v>
      </c>
      <c r="AQ6" s="1023" t="s">
        <v>1048</v>
      </c>
      <c r="AR6" s="1022" t="s">
        <v>1049</v>
      </c>
      <c r="AS6" s="1023" t="s">
        <v>1050</v>
      </c>
      <c r="AT6" s="1022" t="s">
        <v>1043</v>
      </c>
      <c r="AU6" s="1023" t="s">
        <v>1044</v>
      </c>
      <c r="AV6" s="1022" t="s">
        <v>1045</v>
      </c>
      <c r="AW6" s="1023" t="s">
        <v>1046</v>
      </c>
      <c r="AX6" s="1022" t="s">
        <v>1047</v>
      </c>
      <c r="AY6" s="1023" t="s">
        <v>1048</v>
      </c>
      <c r="AZ6" s="1022" t="s">
        <v>1049</v>
      </c>
      <c r="BA6" s="1023" t="s">
        <v>1050</v>
      </c>
      <c r="BB6" s="1024"/>
      <c r="BC6" s="1025"/>
    </row>
    <row r="7" s="982" customFormat="1" ht="64" customHeight="1" spans="1:60">
      <c r="A7" s="1026" t="s">
        <v>354</v>
      </c>
      <c r="B7" s="1027" t="s">
        <v>998</v>
      </c>
      <c r="C7" s="1028" t="s">
        <v>1051</v>
      </c>
      <c r="D7" s="1180" t="s">
        <v>1052</v>
      </c>
      <c r="E7" s="1143" t="s">
        <v>1053</v>
      </c>
      <c r="F7" s="1181">
        <v>1092</v>
      </c>
      <c r="G7" s="1142">
        <v>7.5</v>
      </c>
      <c r="H7" s="1181">
        <v>892</v>
      </c>
      <c r="I7" s="1142">
        <v>6.5</v>
      </c>
      <c r="J7" s="1181">
        <v>852</v>
      </c>
      <c r="K7" s="1142">
        <v>6.3</v>
      </c>
      <c r="L7" s="1181">
        <v>832</v>
      </c>
      <c r="M7" s="1142">
        <v>6.2</v>
      </c>
      <c r="N7" s="1181">
        <v>1094</v>
      </c>
      <c r="O7" s="1142">
        <v>7.5</v>
      </c>
      <c r="P7" s="1181">
        <v>894</v>
      </c>
      <c r="Q7" s="1142">
        <v>6.5</v>
      </c>
      <c r="R7" s="1181">
        <v>854</v>
      </c>
      <c r="S7" s="1142">
        <v>6.3</v>
      </c>
      <c r="T7" s="1181">
        <v>834</v>
      </c>
      <c r="U7" s="1142">
        <v>6.2</v>
      </c>
      <c r="V7" s="1181">
        <v>1133</v>
      </c>
      <c r="W7" s="1142">
        <v>7.7</v>
      </c>
      <c r="X7" s="1181">
        <v>933</v>
      </c>
      <c r="Y7" s="1142">
        <v>6.7</v>
      </c>
      <c r="Z7" s="1181">
        <v>893</v>
      </c>
      <c r="AA7" s="1142">
        <v>6.5</v>
      </c>
      <c r="AB7" s="1181">
        <v>873</v>
      </c>
      <c r="AC7" s="1142">
        <v>6.4</v>
      </c>
      <c r="AD7" s="1181">
        <v>1233</v>
      </c>
      <c r="AE7" s="1142">
        <v>8.2</v>
      </c>
      <c r="AF7" s="1181">
        <v>1033</v>
      </c>
      <c r="AG7" s="1142">
        <v>7.2</v>
      </c>
      <c r="AH7" s="1181">
        <v>993</v>
      </c>
      <c r="AI7" s="1142">
        <v>7</v>
      </c>
      <c r="AJ7" s="1181">
        <v>973</v>
      </c>
      <c r="AK7" s="1142">
        <v>6.9</v>
      </c>
      <c r="AL7" s="1181">
        <v>1233</v>
      </c>
      <c r="AM7" s="1142">
        <v>8.2</v>
      </c>
      <c r="AN7" s="1181">
        <v>1033</v>
      </c>
      <c r="AO7" s="1142">
        <v>7.2</v>
      </c>
      <c r="AP7" s="1181">
        <v>993</v>
      </c>
      <c r="AQ7" s="1142">
        <v>7</v>
      </c>
      <c r="AR7" s="1181">
        <v>973</v>
      </c>
      <c r="AS7" s="1142">
        <v>6.9</v>
      </c>
      <c r="AT7" s="1181">
        <v>1110</v>
      </c>
      <c r="AU7" s="1142">
        <v>7.6</v>
      </c>
      <c r="AV7" s="1181">
        <v>910</v>
      </c>
      <c r="AW7" s="1142">
        <v>6.6</v>
      </c>
      <c r="AX7" s="1181">
        <v>870</v>
      </c>
      <c r="AY7" s="1142">
        <v>6.4</v>
      </c>
      <c r="AZ7" s="1181">
        <v>850</v>
      </c>
      <c r="BA7" s="1142">
        <v>6.3</v>
      </c>
      <c r="BB7" s="668" t="s">
        <v>585</v>
      </c>
      <c r="BC7" s="669" t="s">
        <v>48</v>
      </c>
    </row>
    <row r="8" s="982" customFormat="1" ht="64" customHeight="1" spans="1:60">
      <c r="A8" s="1026"/>
      <c r="B8" s="1027"/>
      <c r="C8" s="1027"/>
      <c r="D8" s="1180"/>
      <c r="E8" s="1062" t="s">
        <v>1054</v>
      </c>
      <c r="F8" s="1181" t="s">
        <v>326</v>
      </c>
      <c r="G8" s="1142" t="s">
        <v>326</v>
      </c>
      <c r="H8" s="1181">
        <v>1549</v>
      </c>
      <c r="I8" s="1142">
        <v>10.5</v>
      </c>
      <c r="J8" s="1181">
        <v>1509</v>
      </c>
      <c r="K8" s="1142">
        <v>10.3</v>
      </c>
      <c r="L8" s="1181">
        <v>1489</v>
      </c>
      <c r="M8" s="1142">
        <v>10.2</v>
      </c>
      <c r="N8" s="1181" t="s">
        <v>326</v>
      </c>
      <c r="O8" s="1142" t="s">
        <v>326</v>
      </c>
      <c r="P8" s="1181">
        <v>1552</v>
      </c>
      <c r="Q8" s="1142">
        <v>10.5</v>
      </c>
      <c r="R8" s="1181">
        <v>1512</v>
      </c>
      <c r="S8" s="1142">
        <v>10.3</v>
      </c>
      <c r="T8" s="1181">
        <v>1492</v>
      </c>
      <c r="U8" s="1142">
        <v>10.2</v>
      </c>
      <c r="V8" s="1181" t="s">
        <v>326</v>
      </c>
      <c r="W8" s="1142" t="s">
        <v>326</v>
      </c>
      <c r="X8" s="1181">
        <v>1591</v>
      </c>
      <c r="Y8" s="1142">
        <v>10.7</v>
      </c>
      <c r="Z8" s="1181">
        <v>1551</v>
      </c>
      <c r="AA8" s="1142">
        <v>10.5</v>
      </c>
      <c r="AB8" s="1181">
        <v>1531</v>
      </c>
      <c r="AC8" s="1142">
        <v>10.4</v>
      </c>
      <c r="AD8" s="1181" t="s">
        <v>326</v>
      </c>
      <c r="AE8" s="1142" t="s">
        <v>326</v>
      </c>
      <c r="AF8" s="1181">
        <v>1691</v>
      </c>
      <c r="AG8" s="1142">
        <v>11.2</v>
      </c>
      <c r="AH8" s="1181">
        <v>1651</v>
      </c>
      <c r="AI8" s="1142">
        <v>11</v>
      </c>
      <c r="AJ8" s="1181">
        <v>1631</v>
      </c>
      <c r="AK8" s="1142">
        <v>10.9</v>
      </c>
      <c r="AL8" s="1181" t="s">
        <v>326</v>
      </c>
      <c r="AM8" s="1142" t="s">
        <v>326</v>
      </c>
      <c r="AN8" s="1181">
        <v>1691</v>
      </c>
      <c r="AO8" s="1142">
        <v>11.2</v>
      </c>
      <c r="AP8" s="1181">
        <v>1651</v>
      </c>
      <c r="AQ8" s="1142">
        <v>11</v>
      </c>
      <c r="AR8" s="1181">
        <v>1631</v>
      </c>
      <c r="AS8" s="1142">
        <v>10.9</v>
      </c>
      <c r="AT8" s="1181" t="s">
        <v>326</v>
      </c>
      <c r="AU8" s="1142" t="s">
        <v>326</v>
      </c>
      <c r="AV8" s="1181">
        <v>1568</v>
      </c>
      <c r="AW8" s="1142">
        <v>10.6</v>
      </c>
      <c r="AX8" s="1181">
        <v>1528</v>
      </c>
      <c r="AY8" s="1142">
        <v>10.4</v>
      </c>
      <c r="AZ8" s="1181">
        <v>1508</v>
      </c>
      <c r="BA8" s="1142">
        <v>10.3</v>
      </c>
      <c r="BB8" s="668" t="s">
        <v>599</v>
      </c>
      <c r="BC8" s="669" t="s">
        <v>48</v>
      </c>
    </row>
    <row r="9" s="982" customFormat="1" ht="74" customHeight="1" spans="1:60">
      <c r="A9" s="1063" t="s">
        <v>862</v>
      </c>
      <c r="B9" s="1064" t="s">
        <v>863</v>
      </c>
      <c r="C9" s="1065" t="s">
        <v>1055</v>
      </c>
      <c r="D9" s="1182" t="s">
        <v>1052</v>
      </c>
      <c r="E9" s="1055" t="s">
        <v>1056</v>
      </c>
      <c r="F9" s="1183" t="s">
        <v>326</v>
      </c>
      <c r="G9" s="1184" t="s">
        <v>326</v>
      </c>
      <c r="H9" s="1183">
        <v>1136</v>
      </c>
      <c r="I9" s="1184">
        <v>8</v>
      </c>
      <c r="J9" s="1183">
        <v>976</v>
      </c>
      <c r="K9" s="1184">
        <v>7</v>
      </c>
      <c r="L9" s="1183">
        <v>921</v>
      </c>
      <c r="M9" s="1184">
        <v>6.7</v>
      </c>
      <c r="N9" s="1183" t="s">
        <v>326</v>
      </c>
      <c r="O9" s="1184" t="s">
        <v>326</v>
      </c>
      <c r="P9" s="1183">
        <v>1236</v>
      </c>
      <c r="Q9" s="1184">
        <v>8.5</v>
      </c>
      <c r="R9" s="1183">
        <v>1076</v>
      </c>
      <c r="S9" s="1184">
        <v>7.5</v>
      </c>
      <c r="T9" s="1183">
        <v>1021</v>
      </c>
      <c r="U9" s="1184">
        <v>7.2</v>
      </c>
      <c r="V9" s="1183" t="s">
        <v>326</v>
      </c>
      <c r="W9" s="1184" t="s">
        <v>326</v>
      </c>
      <c r="X9" s="1183">
        <v>1159</v>
      </c>
      <c r="Y9" s="1184">
        <v>8.1</v>
      </c>
      <c r="Z9" s="1183">
        <v>999</v>
      </c>
      <c r="AA9" s="1184">
        <v>7.1</v>
      </c>
      <c r="AB9" s="1183">
        <v>944</v>
      </c>
      <c r="AC9" s="1184">
        <v>6.8</v>
      </c>
      <c r="AD9" s="1183" t="s">
        <v>326</v>
      </c>
      <c r="AE9" s="1184" t="s">
        <v>326</v>
      </c>
      <c r="AF9" s="1183">
        <v>1259</v>
      </c>
      <c r="AG9" s="1184">
        <v>8.6</v>
      </c>
      <c r="AH9" s="1183">
        <v>1099</v>
      </c>
      <c r="AI9" s="1184">
        <v>7.6</v>
      </c>
      <c r="AJ9" s="1183">
        <v>1044</v>
      </c>
      <c r="AK9" s="1184">
        <v>7.3</v>
      </c>
      <c r="AL9" s="1183" t="s">
        <v>326</v>
      </c>
      <c r="AM9" s="1184" t="s">
        <v>326</v>
      </c>
      <c r="AN9" s="1183">
        <v>1259</v>
      </c>
      <c r="AO9" s="1184">
        <v>8.6</v>
      </c>
      <c r="AP9" s="1183">
        <v>1099</v>
      </c>
      <c r="AQ9" s="1184">
        <v>7.6</v>
      </c>
      <c r="AR9" s="1183">
        <v>1044</v>
      </c>
      <c r="AS9" s="1184">
        <v>7.3</v>
      </c>
      <c r="AT9" s="1183" t="s">
        <v>326</v>
      </c>
      <c r="AU9" s="1184" t="s">
        <v>326</v>
      </c>
      <c r="AV9" s="1183">
        <v>1259</v>
      </c>
      <c r="AW9" s="1184">
        <v>8.6</v>
      </c>
      <c r="AX9" s="1183">
        <v>1099</v>
      </c>
      <c r="AY9" s="1184">
        <v>7.6</v>
      </c>
      <c r="AZ9" s="1183">
        <v>1044</v>
      </c>
      <c r="BA9" s="1184">
        <v>7.3</v>
      </c>
      <c r="BB9" s="1056" t="s">
        <v>555</v>
      </c>
      <c r="BC9" s="1057" t="s">
        <v>48</v>
      </c>
    </row>
    <row r="10" s="983" customFormat="1" ht="101" customHeight="1" spans="1:60">
      <c r="A10" s="1041" t="s">
        <v>609</v>
      </c>
      <c r="B10" s="1042" t="s">
        <v>1000</v>
      </c>
      <c r="C10" s="1043" t="s">
        <v>1057</v>
      </c>
      <c r="D10" s="1043" t="s">
        <v>1052</v>
      </c>
      <c r="E10" s="773" t="s">
        <v>1058</v>
      </c>
      <c r="F10" s="1185" t="s">
        <v>326</v>
      </c>
      <c r="G10" s="1186" t="s">
        <v>326</v>
      </c>
      <c r="H10" s="1185">
        <v>1079</v>
      </c>
      <c r="I10" s="1186">
        <v>7.7</v>
      </c>
      <c r="J10" s="1185">
        <v>1039</v>
      </c>
      <c r="K10" s="1186">
        <v>7.5</v>
      </c>
      <c r="L10" s="1185">
        <v>1019</v>
      </c>
      <c r="M10" s="1186">
        <v>7.4</v>
      </c>
      <c r="N10" s="1185" t="s">
        <v>326</v>
      </c>
      <c r="O10" s="1186" t="s">
        <v>326</v>
      </c>
      <c r="P10" s="1185">
        <v>1082</v>
      </c>
      <c r="Q10" s="1186">
        <v>7.7</v>
      </c>
      <c r="R10" s="1185">
        <v>1042</v>
      </c>
      <c r="S10" s="1186">
        <v>7.5</v>
      </c>
      <c r="T10" s="1185">
        <v>1022</v>
      </c>
      <c r="U10" s="1186">
        <v>7.4</v>
      </c>
      <c r="V10" s="1185" t="s">
        <v>326</v>
      </c>
      <c r="W10" s="1186" t="s">
        <v>326</v>
      </c>
      <c r="X10" s="1185">
        <v>1121</v>
      </c>
      <c r="Y10" s="1186">
        <v>7.9</v>
      </c>
      <c r="Z10" s="1185">
        <v>1081</v>
      </c>
      <c r="AA10" s="1186">
        <v>7.7</v>
      </c>
      <c r="AB10" s="1185">
        <v>1061</v>
      </c>
      <c r="AC10" s="1186">
        <v>7.6</v>
      </c>
      <c r="AD10" s="1185" t="s">
        <v>326</v>
      </c>
      <c r="AE10" s="1186" t="s">
        <v>326</v>
      </c>
      <c r="AF10" s="1185">
        <v>1221</v>
      </c>
      <c r="AG10" s="1186">
        <v>8.4</v>
      </c>
      <c r="AH10" s="1185">
        <v>1181</v>
      </c>
      <c r="AI10" s="1186">
        <v>8.2</v>
      </c>
      <c r="AJ10" s="1185">
        <v>1161</v>
      </c>
      <c r="AK10" s="1186">
        <v>8.1</v>
      </c>
      <c r="AL10" s="1185" t="s">
        <v>326</v>
      </c>
      <c r="AM10" s="1186" t="s">
        <v>326</v>
      </c>
      <c r="AN10" s="1185">
        <v>1221</v>
      </c>
      <c r="AO10" s="1186">
        <v>8.4</v>
      </c>
      <c r="AP10" s="1185">
        <v>1181</v>
      </c>
      <c r="AQ10" s="1186">
        <v>8.2</v>
      </c>
      <c r="AR10" s="1185">
        <v>1161</v>
      </c>
      <c r="AS10" s="1186">
        <v>8.1</v>
      </c>
      <c r="AT10" s="1185" t="s">
        <v>326</v>
      </c>
      <c r="AU10" s="1186" t="s">
        <v>326</v>
      </c>
      <c r="AV10" s="1185">
        <v>1098</v>
      </c>
      <c r="AW10" s="1186">
        <v>7.8</v>
      </c>
      <c r="AX10" s="1185">
        <v>1058</v>
      </c>
      <c r="AY10" s="1186">
        <v>7.6</v>
      </c>
      <c r="AZ10" s="1185">
        <v>1038</v>
      </c>
      <c r="BA10" s="1186">
        <v>7.5</v>
      </c>
      <c r="BB10" s="1151" t="s">
        <v>619</v>
      </c>
      <c r="BC10" s="1152" t="s">
        <v>48</v>
      </c>
      <c r="BH10" s="1040" t="s">
        <v>1052</v>
      </c>
    </row>
    <row r="11" s="983" customFormat="1" ht="61" customHeight="1" spans="1:60">
      <c r="A11" s="1041"/>
      <c r="B11" s="1042"/>
      <c r="C11" s="1043"/>
      <c r="D11" s="1043"/>
      <c r="E11" s="1149" t="s">
        <v>808</v>
      </c>
      <c r="F11" s="1185">
        <v>1279</v>
      </c>
      <c r="G11" s="1186">
        <v>8.7</v>
      </c>
      <c r="H11" s="1185">
        <v>1079</v>
      </c>
      <c r="I11" s="1186">
        <v>7.7</v>
      </c>
      <c r="J11" s="1185">
        <v>1039</v>
      </c>
      <c r="K11" s="1186">
        <v>7.5</v>
      </c>
      <c r="L11" s="1185">
        <v>1019</v>
      </c>
      <c r="M11" s="1186">
        <v>7.4</v>
      </c>
      <c r="N11" s="1185">
        <v>1282</v>
      </c>
      <c r="O11" s="1186">
        <v>8.7</v>
      </c>
      <c r="P11" s="1185">
        <v>1082</v>
      </c>
      <c r="Q11" s="1186">
        <v>7.7</v>
      </c>
      <c r="R11" s="1185">
        <v>1042</v>
      </c>
      <c r="S11" s="1186">
        <v>7.5</v>
      </c>
      <c r="T11" s="1185">
        <v>1022</v>
      </c>
      <c r="U11" s="1186">
        <v>7.4</v>
      </c>
      <c r="V11" s="1185">
        <v>1321</v>
      </c>
      <c r="W11" s="1186">
        <v>8.9</v>
      </c>
      <c r="X11" s="1185">
        <v>1121</v>
      </c>
      <c r="Y11" s="1186">
        <v>7.9</v>
      </c>
      <c r="Z11" s="1185">
        <v>1081</v>
      </c>
      <c r="AA11" s="1186">
        <v>7.7</v>
      </c>
      <c r="AB11" s="1185">
        <v>1061</v>
      </c>
      <c r="AC11" s="1186">
        <v>7.6</v>
      </c>
      <c r="AD11" s="1185">
        <v>1421</v>
      </c>
      <c r="AE11" s="1186">
        <v>9.4</v>
      </c>
      <c r="AF11" s="1185">
        <v>1221</v>
      </c>
      <c r="AG11" s="1186">
        <v>8.4</v>
      </c>
      <c r="AH11" s="1185">
        <v>1181</v>
      </c>
      <c r="AI11" s="1186">
        <v>8.2</v>
      </c>
      <c r="AJ11" s="1185">
        <v>1161</v>
      </c>
      <c r="AK11" s="1186">
        <v>8.1</v>
      </c>
      <c r="AL11" s="1185">
        <v>1421</v>
      </c>
      <c r="AM11" s="1186">
        <v>9.4</v>
      </c>
      <c r="AN11" s="1185">
        <v>1221</v>
      </c>
      <c r="AO11" s="1186">
        <v>8.4</v>
      </c>
      <c r="AP11" s="1185">
        <v>1181</v>
      </c>
      <c r="AQ11" s="1186">
        <v>8.2</v>
      </c>
      <c r="AR11" s="1185">
        <v>1161</v>
      </c>
      <c r="AS11" s="1186">
        <v>8.1</v>
      </c>
      <c r="AT11" s="1185">
        <v>1298</v>
      </c>
      <c r="AU11" s="1186">
        <v>8.8</v>
      </c>
      <c r="AV11" s="1185">
        <v>1098</v>
      </c>
      <c r="AW11" s="1186">
        <v>7.8</v>
      </c>
      <c r="AX11" s="1185">
        <v>1058</v>
      </c>
      <c r="AY11" s="1186">
        <v>7.6</v>
      </c>
      <c r="AZ11" s="1185">
        <v>1038</v>
      </c>
      <c r="BA11" s="1186">
        <v>7.5</v>
      </c>
      <c r="BB11" s="1151" t="s">
        <v>619</v>
      </c>
      <c r="BC11" s="1152" t="s">
        <v>48</v>
      </c>
      <c r="BH11" s="1040"/>
    </row>
    <row r="12" s="983" customFormat="1" ht="46" customHeight="1" spans="1:60">
      <c r="A12" s="1041"/>
      <c r="B12" s="1042"/>
      <c r="C12" s="1043"/>
      <c r="D12" s="1043"/>
      <c r="E12" s="773" t="s">
        <v>1059</v>
      </c>
      <c r="F12" s="1185" t="s">
        <v>326</v>
      </c>
      <c r="G12" s="1186" t="s">
        <v>326</v>
      </c>
      <c r="H12" s="1185">
        <v>1283</v>
      </c>
      <c r="I12" s="1186">
        <v>8.9</v>
      </c>
      <c r="J12" s="1185">
        <v>1243</v>
      </c>
      <c r="K12" s="1186">
        <v>8.7</v>
      </c>
      <c r="L12" s="1185">
        <v>1223</v>
      </c>
      <c r="M12" s="1186">
        <v>8.6</v>
      </c>
      <c r="N12" s="1185" t="s">
        <v>326</v>
      </c>
      <c r="O12" s="1186" t="s">
        <v>326</v>
      </c>
      <c r="P12" s="1185">
        <v>1286</v>
      </c>
      <c r="Q12" s="1186">
        <v>8.9</v>
      </c>
      <c r="R12" s="1185">
        <v>1246</v>
      </c>
      <c r="S12" s="1186">
        <v>8.7</v>
      </c>
      <c r="T12" s="1185">
        <v>1226</v>
      </c>
      <c r="U12" s="1186">
        <v>8.6</v>
      </c>
      <c r="V12" s="1185" t="s">
        <v>326</v>
      </c>
      <c r="W12" s="1186" t="s">
        <v>326</v>
      </c>
      <c r="X12" s="1185">
        <v>1325</v>
      </c>
      <c r="Y12" s="1186">
        <v>9.2</v>
      </c>
      <c r="Z12" s="1185">
        <v>1285</v>
      </c>
      <c r="AA12" s="1186">
        <v>9</v>
      </c>
      <c r="AB12" s="1185">
        <v>1265</v>
      </c>
      <c r="AC12" s="1186">
        <v>8.9</v>
      </c>
      <c r="AD12" s="1185" t="s">
        <v>326</v>
      </c>
      <c r="AE12" s="1186" t="s">
        <v>326</v>
      </c>
      <c r="AF12" s="1185">
        <v>1425</v>
      </c>
      <c r="AG12" s="1186">
        <v>9.7</v>
      </c>
      <c r="AH12" s="1185">
        <v>1385</v>
      </c>
      <c r="AI12" s="1186">
        <v>9.5</v>
      </c>
      <c r="AJ12" s="1185">
        <v>1365</v>
      </c>
      <c r="AK12" s="1186">
        <v>9.4</v>
      </c>
      <c r="AL12" s="1185" t="s">
        <v>326</v>
      </c>
      <c r="AM12" s="1186" t="s">
        <v>326</v>
      </c>
      <c r="AN12" s="1185">
        <v>1425</v>
      </c>
      <c r="AO12" s="1186">
        <v>9.7</v>
      </c>
      <c r="AP12" s="1185">
        <v>1385</v>
      </c>
      <c r="AQ12" s="1186">
        <v>9.5</v>
      </c>
      <c r="AR12" s="1185">
        <v>1365</v>
      </c>
      <c r="AS12" s="1186">
        <v>9.4</v>
      </c>
      <c r="AT12" s="1185" t="s">
        <v>326</v>
      </c>
      <c r="AU12" s="1186" t="s">
        <v>326</v>
      </c>
      <c r="AV12" s="1185">
        <v>1302</v>
      </c>
      <c r="AW12" s="1186">
        <v>9</v>
      </c>
      <c r="AX12" s="1185">
        <v>1262</v>
      </c>
      <c r="AY12" s="1186">
        <v>8.8</v>
      </c>
      <c r="AZ12" s="1185">
        <v>1242</v>
      </c>
      <c r="BA12" s="1186">
        <v>8.7</v>
      </c>
      <c r="BB12" s="1187" t="s">
        <v>781</v>
      </c>
      <c r="BC12" s="1152" t="s">
        <v>48</v>
      </c>
      <c r="BH12" s="1040" t="s">
        <v>1052</v>
      </c>
    </row>
    <row r="13" s="983" customFormat="1" ht="50" customHeight="1" spans="1:60">
      <c r="A13" s="1041"/>
      <c r="B13" s="1042"/>
      <c r="C13" s="1043"/>
      <c r="D13" s="1043"/>
      <c r="E13" s="1188" t="s">
        <v>1060</v>
      </c>
      <c r="F13" s="1185">
        <v>1245</v>
      </c>
      <c r="G13" s="1186">
        <v>8.5</v>
      </c>
      <c r="H13" s="1185">
        <v>1045</v>
      </c>
      <c r="I13" s="1186">
        <v>7.5</v>
      </c>
      <c r="J13" s="1185">
        <v>1005</v>
      </c>
      <c r="K13" s="1186">
        <v>7.3</v>
      </c>
      <c r="L13" s="1185">
        <v>985</v>
      </c>
      <c r="M13" s="1186">
        <v>7.2</v>
      </c>
      <c r="N13" s="1185">
        <v>1248</v>
      </c>
      <c r="O13" s="1186">
        <v>8.5</v>
      </c>
      <c r="P13" s="1185">
        <v>1048</v>
      </c>
      <c r="Q13" s="1186">
        <v>7.5</v>
      </c>
      <c r="R13" s="1185">
        <v>1008</v>
      </c>
      <c r="S13" s="1186">
        <v>7.3</v>
      </c>
      <c r="T13" s="1185">
        <v>988</v>
      </c>
      <c r="U13" s="1186">
        <v>7.2</v>
      </c>
      <c r="V13" s="1185">
        <v>1287</v>
      </c>
      <c r="W13" s="1186">
        <v>8.7</v>
      </c>
      <c r="X13" s="1185">
        <v>1087</v>
      </c>
      <c r="Y13" s="1186">
        <v>7.7</v>
      </c>
      <c r="Z13" s="1185">
        <v>1047</v>
      </c>
      <c r="AA13" s="1186">
        <v>7.5</v>
      </c>
      <c r="AB13" s="1185">
        <v>1027</v>
      </c>
      <c r="AC13" s="1186">
        <v>7.4</v>
      </c>
      <c r="AD13" s="1185">
        <v>1387</v>
      </c>
      <c r="AE13" s="1186">
        <v>9.2</v>
      </c>
      <c r="AF13" s="1185">
        <v>1187</v>
      </c>
      <c r="AG13" s="1186">
        <v>8.2</v>
      </c>
      <c r="AH13" s="1185">
        <v>1147</v>
      </c>
      <c r="AI13" s="1186">
        <v>8</v>
      </c>
      <c r="AJ13" s="1185">
        <v>1127</v>
      </c>
      <c r="AK13" s="1186">
        <v>7.9</v>
      </c>
      <c r="AL13" s="1185">
        <v>1387</v>
      </c>
      <c r="AM13" s="1186">
        <v>9.2</v>
      </c>
      <c r="AN13" s="1185">
        <v>1187</v>
      </c>
      <c r="AO13" s="1186">
        <v>8.2</v>
      </c>
      <c r="AP13" s="1185">
        <v>1147</v>
      </c>
      <c r="AQ13" s="1186">
        <v>8</v>
      </c>
      <c r="AR13" s="1185">
        <v>1127</v>
      </c>
      <c r="AS13" s="1186">
        <v>7.9</v>
      </c>
      <c r="AT13" s="1185">
        <v>1264</v>
      </c>
      <c r="AU13" s="1186">
        <v>8.6</v>
      </c>
      <c r="AV13" s="1185">
        <v>1064</v>
      </c>
      <c r="AW13" s="1186">
        <v>7.6</v>
      </c>
      <c r="AX13" s="1185">
        <v>1024</v>
      </c>
      <c r="AY13" s="1186">
        <v>7.4</v>
      </c>
      <c r="AZ13" s="1185">
        <v>1004</v>
      </c>
      <c r="BA13" s="1186">
        <v>7.3</v>
      </c>
      <c r="BB13" s="1189" t="s">
        <v>619</v>
      </c>
      <c r="BC13" s="1152" t="s">
        <v>48</v>
      </c>
      <c r="BH13" s="1040" t="s">
        <v>1052</v>
      </c>
    </row>
    <row r="14" s="984" customFormat="1" ht="67" customHeight="1" spans="1:60">
      <c r="A14" s="1033" t="s">
        <v>596</v>
      </c>
      <c r="B14" s="1053" t="s">
        <v>1003</v>
      </c>
      <c r="C14" s="1035" t="s">
        <v>1061</v>
      </c>
      <c r="D14" s="1035" t="s">
        <v>1052</v>
      </c>
      <c r="E14" s="1190" t="s">
        <v>1062</v>
      </c>
      <c r="F14" s="1183" t="s">
        <v>326</v>
      </c>
      <c r="G14" s="1184" t="s">
        <v>326</v>
      </c>
      <c r="H14" s="1183">
        <v>1267</v>
      </c>
      <c r="I14" s="1184">
        <v>9.2</v>
      </c>
      <c r="J14" s="1183">
        <v>1159</v>
      </c>
      <c r="K14" s="1184">
        <v>8.6</v>
      </c>
      <c r="L14" s="1183">
        <v>1105</v>
      </c>
      <c r="M14" s="1184">
        <v>8.3</v>
      </c>
      <c r="N14" s="1183" t="s">
        <v>326</v>
      </c>
      <c r="O14" s="1184" t="s">
        <v>326</v>
      </c>
      <c r="P14" s="1183">
        <v>1367</v>
      </c>
      <c r="Q14" s="1184">
        <v>9.7</v>
      </c>
      <c r="R14" s="1183">
        <v>1259</v>
      </c>
      <c r="S14" s="1184">
        <v>9.1</v>
      </c>
      <c r="T14" s="1183">
        <v>1205</v>
      </c>
      <c r="U14" s="1184">
        <v>8.8</v>
      </c>
      <c r="V14" s="1183" t="s">
        <v>326</v>
      </c>
      <c r="W14" s="1184" t="s">
        <v>326</v>
      </c>
      <c r="X14" s="1183">
        <v>1290</v>
      </c>
      <c r="Y14" s="1184">
        <v>9.3</v>
      </c>
      <c r="Z14" s="1183">
        <v>1182</v>
      </c>
      <c r="AA14" s="1184">
        <v>8.7</v>
      </c>
      <c r="AB14" s="1183">
        <v>1128</v>
      </c>
      <c r="AC14" s="1184">
        <v>8.4</v>
      </c>
      <c r="AD14" s="1183" t="s">
        <v>326</v>
      </c>
      <c r="AE14" s="1184" t="s">
        <v>326</v>
      </c>
      <c r="AF14" s="1183">
        <v>1390</v>
      </c>
      <c r="AG14" s="1184">
        <v>9.8</v>
      </c>
      <c r="AH14" s="1183">
        <v>1282</v>
      </c>
      <c r="AI14" s="1184">
        <v>9.2</v>
      </c>
      <c r="AJ14" s="1183">
        <v>1228</v>
      </c>
      <c r="AK14" s="1184">
        <v>8.9</v>
      </c>
      <c r="AL14" s="1183" t="s">
        <v>326</v>
      </c>
      <c r="AM14" s="1184" t="s">
        <v>326</v>
      </c>
      <c r="AN14" s="1183">
        <v>1390</v>
      </c>
      <c r="AO14" s="1184">
        <v>9.8</v>
      </c>
      <c r="AP14" s="1183">
        <v>1282</v>
      </c>
      <c r="AQ14" s="1184">
        <v>9.2</v>
      </c>
      <c r="AR14" s="1183">
        <v>1228</v>
      </c>
      <c r="AS14" s="1184">
        <v>8.9</v>
      </c>
      <c r="AT14" s="1183" t="s">
        <v>326</v>
      </c>
      <c r="AU14" s="1184" t="s">
        <v>326</v>
      </c>
      <c r="AV14" s="1183">
        <v>1390</v>
      </c>
      <c r="AW14" s="1184">
        <v>9.8</v>
      </c>
      <c r="AX14" s="1183">
        <v>1282</v>
      </c>
      <c r="AY14" s="1184">
        <v>9.2</v>
      </c>
      <c r="AZ14" s="1183">
        <v>1228</v>
      </c>
      <c r="BA14" s="1184">
        <v>8.9</v>
      </c>
      <c r="BB14" s="1145" t="s">
        <v>550</v>
      </c>
      <c r="BC14" s="1146" t="s">
        <v>48</v>
      </c>
      <c r="BH14" s="1040" t="s">
        <v>1052</v>
      </c>
    </row>
    <row r="15" s="984" customFormat="1" ht="67" customHeight="1" spans="1:60">
      <c r="A15" s="1033"/>
      <c r="B15" s="1053"/>
      <c r="C15" s="1035"/>
      <c r="D15" s="1035"/>
      <c r="E15" s="1191" t="s">
        <v>732</v>
      </c>
      <c r="F15" s="1183" t="s">
        <v>326</v>
      </c>
      <c r="G15" s="1184" t="s">
        <v>326</v>
      </c>
      <c r="H15" s="1183">
        <v>1352</v>
      </c>
      <c r="I15" s="1184">
        <v>9.7</v>
      </c>
      <c r="J15" s="1183">
        <v>1244</v>
      </c>
      <c r="K15" s="1184">
        <v>9.1</v>
      </c>
      <c r="L15" s="1183">
        <v>1190</v>
      </c>
      <c r="M15" s="1184">
        <v>8.8</v>
      </c>
      <c r="N15" s="1183" t="s">
        <v>326</v>
      </c>
      <c r="O15" s="1184" t="s">
        <v>326</v>
      </c>
      <c r="P15" s="1183">
        <v>1452</v>
      </c>
      <c r="Q15" s="1184">
        <v>10.2</v>
      </c>
      <c r="R15" s="1183">
        <v>1344</v>
      </c>
      <c r="S15" s="1184">
        <v>9.6</v>
      </c>
      <c r="T15" s="1183">
        <v>1290</v>
      </c>
      <c r="U15" s="1184">
        <v>9.3</v>
      </c>
      <c r="V15" s="1183" t="s">
        <v>326</v>
      </c>
      <c r="W15" s="1184" t="s">
        <v>326</v>
      </c>
      <c r="X15" s="1183">
        <v>1375</v>
      </c>
      <c r="Y15" s="1184">
        <v>9.8</v>
      </c>
      <c r="Z15" s="1183">
        <v>1267</v>
      </c>
      <c r="AA15" s="1184">
        <v>9.2</v>
      </c>
      <c r="AB15" s="1183">
        <v>1213</v>
      </c>
      <c r="AC15" s="1184">
        <v>8.9</v>
      </c>
      <c r="AD15" s="1183" t="s">
        <v>326</v>
      </c>
      <c r="AE15" s="1184" t="s">
        <v>326</v>
      </c>
      <c r="AF15" s="1183">
        <v>1475</v>
      </c>
      <c r="AG15" s="1184">
        <v>10.3</v>
      </c>
      <c r="AH15" s="1183">
        <v>1367</v>
      </c>
      <c r="AI15" s="1184">
        <v>9.7</v>
      </c>
      <c r="AJ15" s="1183">
        <v>1313</v>
      </c>
      <c r="AK15" s="1184">
        <v>9.4</v>
      </c>
      <c r="AL15" s="1183" t="s">
        <v>326</v>
      </c>
      <c r="AM15" s="1184" t="s">
        <v>326</v>
      </c>
      <c r="AN15" s="1183">
        <v>1475</v>
      </c>
      <c r="AO15" s="1184">
        <v>10.3</v>
      </c>
      <c r="AP15" s="1183">
        <v>1367</v>
      </c>
      <c r="AQ15" s="1184">
        <v>9.7</v>
      </c>
      <c r="AR15" s="1183">
        <v>1313</v>
      </c>
      <c r="AS15" s="1184">
        <v>9.4</v>
      </c>
      <c r="AT15" s="1183" t="s">
        <v>326</v>
      </c>
      <c r="AU15" s="1184" t="s">
        <v>326</v>
      </c>
      <c r="AV15" s="1183">
        <v>1475</v>
      </c>
      <c r="AW15" s="1184">
        <v>10.3</v>
      </c>
      <c r="AX15" s="1183">
        <v>1367</v>
      </c>
      <c r="AY15" s="1184">
        <v>9.7</v>
      </c>
      <c r="AZ15" s="1183">
        <v>1313</v>
      </c>
      <c r="BA15" s="1184">
        <v>9.4</v>
      </c>
      <c r="BB15" s="1145" t="s">
        <v>599</v>
      </c>
      <c r="BC15" s="1146" t="s">
        <v>48</v>
      </c>
      <c r="BH15" s="1040" t="s">
        <v>1052</v>
      </c>
    </row>
    <row r="16" s="984" customFormat="1" ht="67" customHeight="1" spans="1:60">
      <c r="A16" s="1033"/>
      <c r="B16" s="1053"/>
      <c r="C16" s="1035"/>
      <c r="D16" s="1035"/>
      <c r="E16" s="1192" t="s">
        <v>787</v>
      </c>
      <c r="F16" s="1183">
        <v>1552</v>
      </c>
      <c r="G16" s="1184">
        <v>10.7</v>
      </c>
      <c r="H16" s="1183">
        <v>1352</v>
      </c>
      <c r="I16" s="1184">
        <v>9.7</v>
      </c>
      <c r="J16" s="1183">
        <v>1244</v>
      </c>
      <c r="K16" s="1184">
        <v>9.1</v>
      </c>
      <c r="L16" s="1183">
        <v>1190</v>
      </c>
      <c r="M16" s="1184">
        <v>8.8</v>
      </c>
      <c r="N16" s="1183">
        <v>1652</v>
      </c>
      <c r="O16" s="1184">
        <v>11.2</v>
      </c>
      <c r="P16" s="1183">
        <v>1452</v>
      </c>
      <c r="Q16" s="1184">
        <v>10.2</v>
      </c>
      <c r="R16" s="1183">
        <v>1344</v>
      </c>
      <c r="S16" s="1184">
        <v>9.6</v>
      </c>
      <c r="T16" s="1183">
        <v>1290</v>
      </c>
      <c r="U16" s="1184">
        <v>9.3</v>
      </c>
      <c r="V16" s="1183">
        <v>1575</v>
      </c>
      <c r="W16" s="1184">
        <v>10.8</v>
      </c>
      <c r="X16" s="1183">
        <v>1375</v>
      </c>
      <c r="Y16" s="1184">
        <v>9.8</v>
      </c>
      <c r="Z16" s="1183">
        <v>1267</v>
      </c>
      <c r="AA16" s="1184">
        <v>9.2</v>
      </c>
      <c r="AB16" s="1183">
        <v>1213</v>
      </c>
      <c r="AC16" s="1184">
        <v>8.9</v>
      </c>
      <c r="AD16" s="1183">
        <v>1675</v>
      </c>
      <c r="AE16" s="1184">
        <v>11.3</v>
      </c>
      <c r="AF16" s="1183">
        <v>1475</v>
      </c>
      <c r="AG16" s="1184">
        <v>10.3</v>
      </c>
      <c r="AH16" s="1183">
        <v>1367</v>
      </c>
      <c r="AI16" s="1184">
        <v>9.7</v>
      </c>
      <c r="AJ16" s="1183">
        <v>1313</v>
      </c>
      <c r="AK16" s="1184">
        <v>9.4</v>
      </c>
      <c r="AL16" s="1183">
        <v>1675</v>
      </c>
      <c r="AM16" s="1184">
        <v>11.3</v>
      </c>
      <c r="AN16" s="1183">
        <v>1475</v>
      </c>
      <c r="AO16" s="1184">
        <v>10.3</v>
      </c>
      <c r="AP16" s="1183">
        <v>1367</v>
      </c>
      <c r="AQ16" s="1184">
        <v>9.7</v>
      </c>
      <c r="AR16" s="1183">
        <v>1313</v>
      </c>
      <c r="AS16" s="1184">
        <v>9.4</v>
      </c>
      <c r="AT16" s="1183">
        <v>1675</v>
      </c>
      <c r="AU16" s="1184">
        <v>11.3</v>
      </c>
      <c r="AV16" s="1183">
        <v>1475</v>
      </c>
      <c r="AW16" s="1184">
        <v>10.3</v>
      </c>
      <c r="AX16" s="1183">
        <v>1367</v>
      </c>
      <c r="AY16" s="1184">
        <v>9.7</v>
      </c>
      <c r="AZ16" s="1183">
        <v>1313</v>
      </c>
      <c r="BA16" s="1184">
        <v>9.4</v>
      </c>
      <c r="BB16" s="1145" t="s">
        <v>599</v>
      </c>
      <c r="BC16" s="1146" t="s">
        <v>48</v>
      </c>
      <c r="BH16" s="1040"/>
    </row>
    <row r="17" s="984" customFormat="1" ht="67" customHeight="1" spans="1:60">
      <c r="A17" s="1033"/>
      <c r="B17" s="1053"/>
      <c r="C17" s="1035"/>
      <c r="D17" s="1035"/>
      <c r="E17" s="1191" t="s">
        <v>1063</v>
      </c>
      <c r="F17" s="1183" t="s">
        <v>326</v>
      </c>
      <c r="G17" s="1184" t="s">
        <v>326</v>
      </c>
      <c r="H17" s="1183">
        <v>1471</v>
      </c>
      <c r="I17" s="1184">
        <v>10.4</v>
      </c>
      <c r="J17" s="1183">
        <v>1363</v>
      </c>
      <c r="K17" s="1184">
        <v>9.8</v>
      </c>
      <c r="L17" s="1183">
        <v>1309</v>
      </c>
      <c r="M17" s="1184">
        <v>9.5</v>
      </c>
      <c r="N17" s="1183" t="s">
        <v>326</v>
      </c>
      <c r="O17" s="1184" t="s">
        <v>326</v>
      </c>
      <c r="P17" s="1183">
        <v>1571</v>
      </c>
      <c r="Q17" s="1184">
        <v>10.9</v>
      </c>
      <c r="R17" s="1183">
        <v>1463</v>
      </c>
      <c r="S17" s="1184">
        <v>10.3</v>
      </c>
      <c r="T17" s="1183">
        <v>1409</v>
      </c>
      <c r="U17" s="1184">
        <v>10</v>
      </c>
      <c r="V17" s="1183" t="s">
        <v>326</v>
      </c>
      <c r="W17" s="1184" t="s">
        <v>326</v>
      </c>
      <c r="X17" s="1183">
        <v>1494</v>
      </c>
      <c r="Y17" s="1184">
        <v>10.5</v>
      </c>
      <c r="Z17" s="1183">
        <v>1386</v>
      </c>
      <c r="AA17" s="1184">
        <v>9.9</v>
      </c>
      <c r="AB17" s="1183">
        <v>1332</v>
      </c>
      <c r="AC17" s="1184">
        <v>9.6</v>
      </c>
      <c r="AD17" s="1183" t="s">
        <v>326</v>
      </c>
      <c r="AE17" s="1184" t="s">
        <v>326</v>
      </c>
      <c r="AF17" s="1183">
        <v>1594</v>
      </c>
      <c r="AG17" s="1184">
        <v>11</v>
      </c>
      <c r="AH17" s="1183">
        <v>1486</v>
      </c>
      <c r="AI17" s="1184">
        <v>10.4</v>
      </c>
      <c r="AJ17" s="1183">
        <v>1432</v>
      </c>
      <c r="AK17" s="1184">
        <v>10.1</v>
      </c>
      <c r="AL17" s="1183" t="s">
        <v>326</v>
      </c>
      <c r="AM17" s="1184" t="s">
        <v>326</v>
      </c>
      <c r="AN17" s="1183">
        <v>1594</v>
      </c>
      <c r="AO17" s="1184">
        <v>11</v>
      </c>
      <c r="AP17" s="1183">
        <v>1486</v>
      </c>
      <c r="AQ17" s="1184">
        <v>10.4</v>
      </c>
      <c r="AR17" s="1183">
        <v>1432</v>
      </c>
      <c r="AS17" s="1184">
        <v>10.1</v>
      </c>
      <c r="AT17" s="1183" t="s">
        <v>326</v>
      </c>
      <c r="AU17" s="1184" t="s">
        <v>326</v>
      </c>
      <c r="AV17" s="1183">
        <v>1594</v>
      </c>
      <c r="AW17" s="1184">
        <v>11</v>
      </c>
      <c r="AX17" s="1183">
        <v>1486</v>
      </c>
      <c r="AY17" s="1184">
        <v>10.4</v>
      </c>
      <c r="AZ17" s="1183">
        <v>1432</v>
      </c>
      <c r="BA17" s="1184">
        <v>10.1</v>
      </c>
      <c r="BB17" s="1145" t="s">
        <v>555</v>
      </c>
      <c r="BC17" s="1146" t="s">
        <v>48</v>
      </c>
      <c r="BH17" s="1040" t="s">
        <v>1052</v>
      </c>
    </row>
    <row r="18" s="984" customFormat="1" ht="67" customHeight="1" spans="1:60">
      <c r="A18" s="1033"/>
      <c r="B18" s="1053"/>
      <c r="C18" s="1035"/>
      <c r="D18" s="1035"/>
      <c r="E18" s="1192" t="s">
        <v>1064</v>
      </c>
      <c r="F18" s="1183">
        <v>1671</v>
      </c>
      <c r="G18" s="1184">
        <v>11.4</v>
      </c>
      <c r="H18" s="1183">
        <v>1471</v>
      </c>
      <c r="I18" s="1184">
        <v>10.4</v>
      </c>
      <c r="J18" s="1183">
        <v>1363</v>
      </c>
      <c r="K18" s="1184">
        <v>9.8</v>
      </c>
      <c r="L18" s="1183">
        <v>1309</v>
      </c>
      <c r="M18" s="1184">
        <v>9.5</v>
      </c>
      <c r="N18" s="1183">
        <v>1771</v>
      </c>
      <c r="O18" s="1184">
        <v>11.9</v>
      </c>
      <c r="P18" s="1183">
        <v>1571</v>
      </c>
      <c r="Q18" s="1184">
        <v>10.9</v>
      </c>
      <c r="R18" s="1183">
        <v>1463</v>
      </c>
      <c r="S18" s="1184">
        <v>10.3</v>
      </c>
      <c r="T18" s="1183">
        <v>1409</v>
      </c>
      <c r="U18" s="1184">
        <v>10</v>
      </c>
      <c r="V18" s="1183">
        <v>1694</v>
      </c>
      <c r="W18" s="1184">
        <v>11.5</v>
      </c>
      <c r="X18" s="1183">
        <v>1494</v>
      </c>
      <c r="Y18" s="1184">
        <v>10.5</v>
      </c>
      <c r="Z18" s="1183">
        <v>1386</v>
      </c>
      <c r="AA18" s="1184">
        <v>9.9</v>
      </c>
      <c r="AB18" s="1183">
        <v>1332</v>
      </c>
      <c r="AC18" s="1184">
        <v>9.6</v>
      </c>
      <c r="AD18" s="1183">
        <v>1794</v>
      </c>
      <c r="AE18" s="1184">
        <v>12</v>
      </c>
      <c r="AF18" s="1183">
        <v>1594</v>
      </c>
      <c r="AG18" s="1184">
        <v>11</v>
      </c>
      <c r="AH18" s="1183">
        <v>1486</v>
      </c>
      <c r="AI18" s="1184">
        <v>10.4</v>
      </c>
      <c r="AJ18" s="1183">
        <v>1432</v>
      </c>
      <c r="AK18" s="1184">
        <v>10.1</v>
      </c>
      <c r="AL18" s="1183">
        <v>1794</v>
      </c>
      <c r="AM18" s="1184">
        <v>12</v>
      </c>
      <c r="AN18" s="1183">
        <v>1594</v>
      </c>
      <c r="AO18" s="1184">
        <v>11</v>
      </c>
      <c r="AP18" s="1183">
        <v>1486</v>
      </c>
      <c r="AQ18" s="1184">
        <v>10.4</v>
      </c>
      <c r="AR18" s="1183">
        <v>1432</v>
      </c>
      <c r="AS18" s="1184">
        <v>10.1</v>
      </c>
      <c r="AT18" s="1183">
        <v>1794</v>
      </c>
      <c r="AU18" s="1184">
        <v>12</v>
      </c>
      <c r="AV18" s="1183">
        <v>1594</v>
      </c>
      <c r="AW18" s="1184">
        <v>11</v>
      </c>
      <c r="AX18" s="1183">
        <v>1486</v>
      </c>
      <c r="AY18" s="1184">
        <v>10.4</v>
      </c>
      <c r="AZ18" s="1183">
        <v>1432</v>
      </c>
      <c r="BA18" s="1184">
        <v>10.1</v>
      </c>
      <c r="BB18" s="1145" t="s">
        <v>555</v>
      </c>
      <c r="BC18" s="1146" t="s">
        <v>48</v>
      </c>
      <c r="BH18" s="1040"/>
    </row>
    <row r="19" s="984" customFormat="1" ht="67" customHeight="1" spans="1:60">
      <c r="A19" s="1033"/>
      <c r="B19" s="1053"/>
      <c r="C19" s="1035"/>
      <c r="D19" s="1035"/>
      <c r="E19" s="1190" t="s">
        <v>1054</v>
      </c>
      <c r="F19" s="1183" t="s">
        <v>326</v>
      </c>
      <c r="G19" s="1184" t="s">
        <v>326</v>
      </c>
      <c r="H19" s="1183">
        <v>1454</v>
      </c>
      <c r="I19" s="1184">
        <v>10.3</v>
      </c>
      <c r="J19" s="1183">
        <v>1346</v>
      </c>
      <c r="K19" s="1184">
        <v>9.7</v>
      </c>
      <c r="L19" s="1183">
        <v>1292</v>
      </c>
      <c r="M19" s="1184">
        <v>9.4</v>
      </c>
      <c r="N19" s="1183" t="s">
        <v>326</v>
      </c>
      <c r="O19" s="1184" t="s">
        <v>326</v>
      </c>
      <c r="P19" s="1183">
        <v>1554</v>
      </c>
      <c r="Q19" s="1184">
        <v>10.8</v>
      </c>
      <c r="R19" s="1183">
        <v>1446</v>
      </c>
      <c r="S19" s="1184">
        <v>10.2</v>
      </c>
      <c r="T19" s="1183">
        <v>1392</v>
      </c>
      <c r="U19" s="1184">
        <v>9.9</v>
      </c>
      <c r="V19" s="1183" t="s">
        <v>326</v>
      </c>
      <c r="W19" s="1184" t="s">
        <v>326</v>
      </c>
      <c r="X19" s="1183">
        <v>1477</v>
      </c>
      <c r="Y19" s="1184">
        <v>10.4</v>
      </c>
      <c r="Z19" s="1183">
        <v>1369</v>
      </c>
      <c r="AA19" s="1184">
        <v>9.8</v>
      </c>
      <c r="AB19" s="1183">
        <v>1315</v>
      </c>
      <c r="AC19" s="1184">
        <v>9.5</v>
      </c>
      <c r="AD19" s="1183" t="s">
        <v>326</v>
      </c>
      <c r="AE19" s="1184" t="s">
        <v>326</v>
      </c>
      <c r="AF19" s="1183">
        <v>1577</v>
      </c>
      <c r="AG19" s="1184">
        <v>10.9</v>
      </c>
      <c r="AH19" s="1183">
        <v>1469</v>
      </c>
      <c r="AI19" s="1184">
        <v>10.3</v>
      </c>
      <c r="AJ19" s="1183">
        <v>1415</v>
      </c>
      <c r="AK19" s="1184">
        <v>10</v>
      </c>
      <c r="AL19" s="1183" t="s">
        <v>326</v>
      </c>
      <c r="AM19" s="1184" t="s">
        <v>326</v>
      </c>
      <c r="AN19" s="1183">
        <v>1577</v>
      </c>
      <c r="AO19" s="1184">
        <v>10.9</v>
      </c>
      <c r="AP19" s="1183">
        <v>1469</v>
      </c>
      <c r="AQ19" s="1184">
        <v>10.3</v>
      </c>
      <c r="AR19" s="1183">
        <v>1415</v>
      </c>
      <c r="AS19" s="1184">
        <v>10</v>
      </c>
      <c r="AT19" s="1183" t="s">
        <v>326</v>
      </c>
      <c r="AU19" s="1184" t="s">
        <v>326</v>
      </c>
      <c r="AV19" s="1183">
        <v>1577</v>
      </c>
      <c r="AW19" s="1184">
        <v>10.9</v>
      </c>
      <c r="AX19" s="1183">
        <v>1469</v>
      </c>
      <c r="AY19" s="1184">
        <v>10.3</v>
      </c>
      <c r="AZ19" s="1183">
        <v>1415</v>
      </c>
      <c r="BA19" s="1184">
        <v>10</v>
      </c>
      <c r="BB19" s="1145" t="s">
        <v>555</v>
      </c>
      <c r="BC19" s="1146" t="s">
        <v>48</v>
      </c>
      <c r="BH19" s="1040" t="s">
        <v>1052</v>
      </c>
    </row>
    <row r="20" s="983" customFormat="1" ht="48" customHeight="1" spans="1:60">
      <c r="A20" s="1050" t="s">
        <v>1065</v>
      </c>
      <c r="B20" s="1051" t="s">
        <v>1005</v>
      </c>
      <c r="C20" s="1043" t="s">
        <v>1066</v>
      </c>
      <c r="D20" s="1043" t="s">
        <v>1052</v>
      </c>
      <c r="E20" s="1193" t="s">
        <v>1067</v>
      </c>
      <c r="F20" s="1181">
        <v>1260</v>
      </c>
      <c r="G20" s="1142">
        <v>8.1</v>
      </c>
      <c r="H20" s="1181">
        <v>1060</v>
      </c>
      <c r="I20" s="1142">
        <v>7.1</v>
      </c>
      <c r="J20" s="1181">
        <v>1060</v>
      </c>
      <c r="K20" s="1142">
        <v>7.1</v>
      </c>
      <c r="L20" s="1181">
        <v>1060</v>
      </c>
      <c r="M20" s="1142">
        <v>7.1</v>
      </c>
      <c r="N20" s="1181">
        <v>1260</v>
      </c>
      <c r="O20" s="1142">
        <v>8.1</v>
      </c>
      <c r="P20" s="1181">
        <v>1060</v>
      </c>
      <c r="Q20" s="1142">
        <v>7.1</v>
      </c>
      <c r="R20" s="1181">
        <v>1060</v>
      </c>
      <c r="S20" s="1142">
        <v>7.1</v>
      </c>
      <c r="T20" s="1181">
        <v>1060</v>
      </c>
      <c r="U20" s="1142">
        <v>7.1</v>
      </c>
      <c r="V20" s="1181">
        <v>1260</v>
      </c>
      <c r="W20" s="1142">
        <v>8.1</v>
      </c>
      <c r="X20" s="1181">
        <v>1060</v>
      </c>
      <c r="Y20" s="1142">
        <v>7.1</v>
      </c>
      <c r="Z20" s="1181">
        <v>1060</v>
      </c>
      <c r="AA20" s="1142">
        <v>7.1</v>
      </c>
      <c r="AB20" s="1181">
        <v>1060</v>
      </c>
      <c r="AC20" s="1142">
        <v>7.1</v>
      </c>
      <c r="AD20" s="1181">
        <v>1260</v>
      </c>
      <c r="AE20" s="1142">
        <v>8.1</v>
      </c>
      <c r="AF20" s="1181">
        <v>1060</v>
      </c>
      <c r="AG20" s="1142">
        <v>7.1</v>
      </c>
      <c r="AH20" s="1181">
        <v>1060</v>
      </c>
      <c r="AI20" s="1142">
        <v>7.1</v>
      </c>
      <c r="AJ20" s="1181">
        <v>1060</v>
      </c>
      <c r="AK20" s="1142">
        <v>7.1</v>
      </c>
      <c r="AL20" s="1181">
        <v>1260</v>
      </c>
      <c r="AM20" s="1142">
        <v>8.1</v>
      </c>
      <c r="AN20" s="1181">
        <v>1060</v>
      </c>
      <c r="AO20" s="1142">
        <v>7.1</v>
      </c>
      <c r="AP20" s="1181">
        <v>1060</v>
      </c>
      <c r="AQ20" s="1142">
        <v>7.1</v>
      </c>
      <c r="AR20" s="1181">
        <v>1060</v>
      </c>
      <c r="AS20" s="1142">
        <v>7.1</v>
      </c>
      <c r="AT20" s="1181">
        <v>1260</v>
      </c>
      <c r="AU20" s="1142">
        <v>8.1</v>
      </c>
      <c r="AV20" s="1181">
        <v>1060</v>
      </c>
      <c r="AW20" s="1142">
        <v>7.1</v>
      </c>
      <c r="AX20" s="1181">
        <v>1060</v>
      </c>
      <c r="AY20" s="1142">
        <v>7.1</v>
      </c>
      <c r="AZ20" s="1181">
        <v>1060</v>
      </c>
      <c r="BA20" s="1142">
        <v>7.1</v>
      </c>
      <c r="BB20" s="1156" t="s">
        <v>859</v>
      </c>
      <c r="BC20" s="1152" t="s">
        <v>48</v>
      </c>
      <c r="BH20" s="1040" t="s">
        <v>1052</v>
      </c>
    </row>
    <row r="21" s="983" customFormat="1" ht="48" customHeight="1" spans="1:60">
      <c r="A21" s="1050"/>
      <c r="B21" s="1051"/>
      <c r="C21" s="1043"/>
      <c r="D21" s="1043"/>
      <c r="E21" s="1043" t="s">
        <v>1068</v>
      </c>
      <c r="F21" s="1181" t="s">
        <v>326</v>
      </c>
      <c r="G21" s="1142" t="s">
        <v>326</v>
      </c>
      <c r="H21" s="1181">
        <v>1060</v>
      </c>
      <c r="I21" s="1142">
        <v>7.1</v>
      </c>
      <c r="J21" s="1181">
        <v>1060</v>
      </c>
      <c r="K21" s="1142">
        <v>7.1</v>
      </c>
      <c r="L21" s="1181">
        <v>1060</v>
      </c>
      <c r="M21" s="1142">
        <v>7.1</v>
      </c>
      <c r="N21" s="1181" t="s">
        <v>326</v>
      </c>
      <c r="O21" s="1142" t="s">
        <v>326</v>
      </c>
      <c r="P21" s="1181">
        <v>1060</v>
      </c>
      <c r="Q21" s="1142">
        <v>7.1</v>
      </c>
      <c r="R21" s="1181">
        <v>1060</v>
      </c>
      <c r="S21" s="1142">
        <v>7.1</v>
      </c>
      <c r="T21" s="1181">
        <v>1060</v>
      </c>
      <c r="U21" s="1142">
        <v>7.1</v>
      </c>
      <c r="V21" s="1181" t="s">
        <v>326</v>
      </c>
      <c r="W21" s="1142" t="s">
        <v>326</v>
      </c>
      <c r="X21" s="1181">
        <v>1060</v>
      </c>
      <c r="Y21" s="1142">
        <v>7.1</v>
      </c>
      <c r="Z21" s="1181">
        <v>1060</v>
      </c>
      <c r="AA21" s="1142">
        <v>7.1</v>
      </c>
      <c r="AB21" s="1181">
        <v>1060</v>
      </c>
      <c r="AC21" s="1142">
        <v>7.1</v>
      </c>
      <c r="AD21" s="1181" t="s">
        <v>326</v>
      </c>
      <c r="AE21" s="1142" t="s">
        <v>326</v>
      </c>
      <c r="AF21" s="1181">
        <v>1060</v>
      </c>
      <c r="AG21" s="1142">
        <v>7.1</v>
      </c>
      <c r="AH21" s="1181">
        <v>1060</v>
      </c>
      <c r="AI21" s="1142">
        <v>7.1</v>
      </c>
      <c r="AJ21" s="1181">
        <v>1060</v>
      </c>
      <c r="AK21" s="1142">
        <v>7.1</v>
      </c>
      <c r="AL21" s="1181" t="s">
        <v>326</v>
      </c>
      <c r="AM21" s="1142" t="s">
        <v>326</v>
      </c>
      <c r="AN21" s="1181">
        <v>1060</v>
      </c>
      <c r="AO21" s="1142">
        <v>7.1</v>
      </c>
      <c r="AP21" s="1181">
        <v>1060</v>
      </c>
      <c r="AQ21" s="1142">
        <v>7.1</v>
      </c>
      <c r="AR21" s="1181">
        <v>1060</v>
      </c>
      <c r="AS21" s="1142">
        <v>7.1</v>
      </c>
      <c r="AT21" s="1181" t="s">
        <v>326</v>
      </c>
      <c r="AU21" s="1142" t="s">
        <v>326</v>
      </c>
      <c r="AV21" s="1181">
        <v>1060</v>
      </c>
      <c r="AW21" s="1142">
        <v>7.1</v>
      </c>
      <c r="AX21" s="1181">
        <v>1060</v>
      </c>
      <c r="AY21" s="1142">
        <v>7.1</v>
      </c>
      <c r="AZ21" s="1181">
        <v>1060</v>
      </c>
      <c r="BA21" s="1142">
        <v>7.1</v>
      </c>
      <c r="BB21" s="1156" t="s">
        <v>555</v>
      </c>
      <c r="BC21" s="1152" t="s">
        <v>48</v>
      </c>
      <c r="BH21" s="1040" t="s">
        <v>1052</v>
      </c>
    </row>
    <row r="22" s="983" customFormat="1" ht="48" customHeight="1" spans="1:60">
      <c r="A22" s="1050"/>
      <c r="B22" s="1051"/>
      <c r="C22" s="1043"/>
      <c r="D22" s="1043"/>
      <c r="E22" s="1193" t="s">
        <v>1069</v>
      </c>
      <c r="F22" s="1181">
        <v>1260</v>
      </c>
      <c r="G22" s="1142">
        <v>8.1</v>
      </c>
      <c r="H22" s="1181">
        <v>1060</v>
      </c>
      <c r="I22" s="1142">
        <v>7.1</v>
      </c>
      <c r="J22" s="1181">
        <v>1060</v>
      </c>
      <c r="K22" s="1142">
        <v>7.1</v>
      </c>
      <c r="L22" s="1181">
        <v>1060</v>
      </c>
      <c r="M22" s="1142">
        <v>7.1</v>
      </c>
      <c r="N22" s="1181">
        <v>1260</v>
      </c>
      <c r="O22" s="1142">
        <v>8.1</v>
      </c>
      <c r="P22" s="1181">
        <v>1060</v>
      </c>
      <c r="Q22" s="1142">
        <v>7.1</v>
      </c>
      <c r="R22" s="1181">
        <v>1060</v>
      </c>
      <c r="S22" s="1142">
        <v>7.1</v>
      </c>
      <c r="T22" s="1181">
        <v>1060</v>
      </c>
      <c r="U22" s="1142">
        <v>7.1</v>
      </c>
      <c r="V22" s="1181">
        <v>1260</v>
      </c>
      <c r="W22" s="1142">
        <v>8.1</v>
      </c>
      <c r="X22" s="1181">
        <v>1060</v>
      </c>
      <c r="Y22" s="1142">
        <v>7.1</v>
      </c>
      <c r="Z22" s="1181">
        <v>1060</v>
      </c>
      <c r="AA22" s="1142">
        <v>7.1</v>
      </c>
      <c r="AB22" s="1181">
        <v>1060</v>
      </c>
      <c r="AC22" s="1142">
        <v>7.1</v>
      </c>
      <c r="AD22" s="1181">
        <v>1260</v>
      </c>
      <c r="AE22" s="1142">
        <v>8.1</v>
      </c>
      <c r="AF22" s="1181">
        <v>1060</v>
      </c>
      <c r="AG22" s="1142">
        <v>7.1</v>
      </c>
      <c r="AH22" s="1181">
        <v>1060</v>
      </c>
      <c r="AI22" s="1142">
        <v>7.1</v>
      </c>
      <c r="AJ22" s="1181">
        <v>1060</v>
      </c>
      <c r="AK22" s="1142">
        <v>7.1</v>
      </c>
      <c r="AL22" s="1181">
        <v>1260</v>
      </c>
      <c r="AM22" s="1142">
        <v>8.1</v>
      </c>
      <c r="AN22" s="1181">
        <v>1060</v>
      </c>
      <c r="AO22" s="1142">
        <v>7.1</v>
      </c>
      <c r="AP22" s="1181">
        <v>1060</v>
      </c>
      <c r="AQ22" s="1142">
        <v>7.1</v>
      </c>
      <c r="AR22" s="1181">
        <v>1060</v>
      </c>
      <c r="AS22" s="1142">
        <v>7.1</v>
      </c>
      <c r="AT22" s="1181">
        <v>1260</v>
      </c>
      <c r="AU22" s="1142">
        <v>8.1</v>
      </c>
      <c r="AV22" s="1181">
        <v>1060</v>
      </c>
      <c r="AW22" s="1142">
        <v>7.1</v>
      </c>
      <c r="AX22" s="1181">
        <v>1060</v>
      </c>
      <c r="AY22" s="1142">
        <v>7.1</v>
      </c>
      <c r="AZ22" s="1181">
        <v>1060</v>
      </c>
      <c r="BA22" s="1142">
        <v>7.1</v>
      </c>
      <c r="BB22" s="1156" t="s">
        <v>555</v>
      </c>
      <c r="BC22" s="1152" t="s">
        <v>48</v>
      </c>
      <c r="BH22" s="1040" t="s">
        <v>1052</v>
      </c>
    </row>
    <row r="23" s="983" customFormat="1" ht="60" customHeight="1" spans="1:60">
      <c r="A23" s="1047" t="s">
        <v>614</v>
      </c>
      <c r="B23" s="1048" t="s">
        <v>1002</v>
      </c>
      <c r="C23" s="1035" t="s">
        <v>1070</v>
      </c>
      <c r="D23" s="1035" t="s">
        <v>1052</v>
      </c>
      <c r="E23" s="791" t="s">
        <v>1071</v>
      </c>
      <c r="F23" s="1183" t="s">
        <v>326</v>
      </c>
      <c r="G23" s="1184" t="s">
        <v>326</v>
      </c>
      <c r="H23" s="1183">
        <v>1170</v>
      </c>
      <c r="I23" s="1184">
        <v>8.5</v>
      </c>
      <c r="J23" s="1183">
        <v>1100</v>
      </c>
      <c r="K23" s="1184">
        <v>8.1</v>
      </c>
      <c r="L23" s="1183">
        <v>1080</v>
      </c>
      <c r="M23" s="1184">
        <v>8</v>
      </c>
      <c r="N23" s="1183" t="s">
        <v>326</v>
      </c>
      <c r="O23" s="1184" t="s">
        <v>326</v>
      </c>
      <c r="P23" s="1183">
        <v>1270</v>
      </c>
      <c r="Q23" s="1184">
        <v>9</v>
      </c>
      <c r="R23" s="1183">
        <v>1200</v>
      </c>
      <c r="S23" s="1184">
        <v>8.6</v>
      </c>
      <c r="T23" s="1183">
        <v>1180</v>
      </c>
      <c r="U23" s="1184">
        <v>8.5</v>
      </c>
      <c r="V23" s="1183" t="s">
        <v>326</v>
      </c>
      <c r="W23" s="1184" t="s">
        <v>326</v>
      </c>
      <c r="X23" s="1183">
        <v>1192</v>
      </c>
      <c r="Y23" s="1184">
        <v>8.6</v>
      </c>
      <c r="Z23" s="1183">
        <v>1122</v>
      </c>
      <c r="AA23" s="1184">
        <v>8.2</v>
      </c>
      <c r="AB23" s="1183">
        <v>1102</v>
      </c>
      <c r="AC23" s="1184">
        <v>8.1</v>
      </c>
      <c r="AD23" s="1183" t="s">
        <v>326</v>
      </c>
      <c r="AE23" s="1184" t="s">
        <v>326</v>
      </c>
      <c r="AF23" s="1183">
        <v>1292</v>
      </c>
      <c r="AG23" s="1184">
        <v>9.1</v>
      </c>
      <c r="AH23" s="1183">
        <v>1222</v>
      </c>
      <c r="AI23" s="1184">
        <v>8.7</v>
      </c>
      <c r="AJ23" s="1183">
        <v>1202</v>
      </c>
      <c r="AK23" s="1184">
        <v>8.6</v>
      </c>
      <c r="AL23" s="1183" t="s">
        <v>326</v>
      </c>
      <c r="AM23" s="1184" t="s">
        <v>326</v>
      </c>
      <c r="AN23" s="1183">
        <v>1292</v>
      </c>
      <c r="AO23" s="1184">
        <v>9.1</v>
      </c>
      <c r="AP23" s="1183">
        <v>1222</v>
      </c>
      <c r="AQ23" s="1184">
        <v>8.7</v>
      </c>
      <c r="AR23" s="1183">
        <v>1202</v>
      </c>
      <c r="AS23" s="1184">
        <v>8.6</v>
      </c>
      <c r="AT23" s="1183" t="s">
        <v>326</v>
      </c>
      <c r="AU23" s="1184" t="s">
        <v>326</v>
      </c>
      <c r="AV23" s="1183">
        <v>1292</v>
      </c>
      <c r="AW23" s="1184">
        <v>9.1</v>
      </c>
      <c r="AX23" s="1183">
        <v>1222</v>
      </c>
      <c r="AY23" s="1184">
        <v>8.7</v>
      </c>
      <c r="AZ23" s="1183">
        <v>1202</v>
      </c>
      <c r="BA23" s="1184">
        <v>8.6</v>
      </c>
      <c r="BB23" s="1194" t="s">
        <v>619</v>
      </c>
      <c r="BC23" s="1146" t="s">
        <v>48</v>
      </c>
      <c r="BH23" s="1040" t="s">
        <v>1052</v>
      </c>
    </row>
    <row r="24" s="983" customFormat="1" ht="60" customHeight="1" spans="1:60">
      <c r="A24" s="1047"/>
      <c r="B24" s="1048"/>
      <c r="C24" s="1035"/>
      <c r="D24" s="1035"/>
      <c r="E24" s="1148" t="s">
        <v>1072</v>
      </c>
      <c r="F24" s="1183">
        <v>1370</v>
      </c>
      <c r="G24" s="1184">
        <v>9.5</v>
      </c>
      <c r="H24" s="1183">
        <v>1170</v>
      </c>
      <c r="I24" s="1184">
        <v>8.5</v>
      </c>
      <c r="J24" s="1183">
        <v>1100</v>
      </c>
      <c r="K24" s="1184">
        <v>8.1</v>
      </c>
      <c r="L24" s="1183">
        <v>1080</v>
      </c>
      <c r="M24" s="1184">
        <v>8</v>
      </c>
      <c r="N24" s="1183">
        <v>1470</v>
      </c>
      <c r="O24" s="1184">
        <v>10</v>
      </c>
      <c r="P24" s="1183">
        <v>1270</v>
      </c>
      <c r="Q24" s="1184">
        <v>9</v>
      </c>
      <c r="R24" s="1183">
        <v>1200</v>
      </c>
      <c r="S24" s="1184">
        <v>8.6</v>
      </c>
      <c r="T24" s="1183">
        <v>1180</v>
      </c>
      <c r="U24" s="1184">
        <v>8.5</v>
      </c>
      <c r="V24" s="1183">
        <v>1392</v>
      </c>
      <c r="W24" s="1184">
        <v>9.6</v>
      </c>
      <c r="X24" s="1183">
        <v>1192</v>
      </c>
      <c r="Y24" s="1184">
        <v>8.6</v>
      </c>
      <c r="Z24" s="1183">
        <v>1122</v>
      </c>
      <c r="AA24" s="1184">
        <v>8.2</v>
      </c>
      <c r="AB24" s="1183">
        <v>1102</v>
      </c>
      <c r="AC24" s="1184">
        <v>8.1</v>
      </c>
      <c r="AD24" s="1183">
        <v>1492</v>
      </c>
      <c r="AE24" s="1184">
        <v>10.1</v>
      </c>
      <c r="AF24" s="1183">
        <v>1292</v>
      </c>
      <c r="AG24" s="1184">
        <v>9.1</v>
      </c>
      <c r="AH24" s="1183">
        <v>1222</v>
      </c>
      <c r="AI24" s="1184">
        <v>8.7</v>
      </c>
      <c r="AJ24" s="1183">
        <v>1202</v>
      </c>
      <c r="AK24" s="1184">
        <v>8.6</v>
      </c>
      <c r="AL24" s="1183">
        <v>1492</v>
      </c>
      <c r="AM24" s="1184">
        <v>10.1</v>
      </c>
      <c r="AN24" s="1183">
        <v>1292</v>
      </c>
      <c r="AO24" s="1184">
        <v>9.1</v>
      </c>
      <c r="AP24" s="1183">
        <v>1222</v>
      </c>
      <c r="AQ24" s="1184">
        <v>8.7</v>
      </c>
      <c r="AR24" s="1183">
        <v>1202</v>
      </c>
      <c r="AS24" s="1184">
        <v>8.6</v>
      </c>
      <c r="AT24" s="1183">
        <v>1492</v>
      </c>
      <c r="AU24" s="1184">
        <v>10.1</v>
      </c>
      <c r="AV24" s="1183">
        <v>1292</v>
      </c>
      <c r="AW24" s="1184">
        <v>9.1</v>
      </c>
      <c r="AX24" s="1183">
        <v>1222</v>
      </c>
      <c r="AY24" s="1184">
        <v>8.7</v>
      </c>
      <c r="AZ24" s="1183">
        <v>1202</v>
      </c>
      <c r="BA24" s="1184">
        <v>8.6</v>
      </c>
      <c r="BB24" s="1194" t="s">
        <v>619</v>
      </c>
      <c r="BC24" s="1146" t="s">
        <v>48</v>
      </c>
      <c r="BH24" s="1040"/>
    </row>
    <row r="25" s="983" customFormat="1" ht="60" customHeight="1" spans="1:60">
      <c r="A25" s="1047"/>
      <c r="B25" s="1048"/>
      <c r="C25" s="1035"/>
      <c r="D25" s="1035"/>
      <c r="E25" s="791" t="s">
        <v>748</v>
      </c>
      <c r="F25" s="1183" t="s">
        <v>326</v>
      </c>
      <c r="G25" s="1184" t="s">
        <v>326</v>
      </c>
      <c r="H25" s="1183">
        <v>1272</v>
      </c>
      <c r="I25" s="1184">
        <v>9.1</v>
      </c>
      <c r="J25" s="1183">
        <v>1202</v>
      </c>
      <c r="K25" s="1184">
        <v>8.7</v>
      </c>
      <c r="L25" s="1183">
        <v>1182</v>
      </c>
      <c r="M25" s="1184">
        <v>8.6</v>
      </c>
      <c r="N25" s="1183" t="s">
        <v>326</v>
      </c>
      <c r="O25" s="1184" t="s">
        <v>326</v>
      </c>
      <c r="P25" s="1183">
        <v>1372</v>
      </c>
      <c r="Q25" s="1184">
        <v>9.6</v>
      </c>
      <c r="R25" s="1183">
        <v>1302</v>
      </c>
      <c r="S25" s="1184">
        <v>9.2</v>
      </c>
      <c r="T25" s="1183">
        <v>1282</v>
      </c>
      <c r="U25" s="1184">
        <v>9.1</v>
      </c>
      <c r="V25" s="1183" t="s">
        <v>326</v>
      </c>
      <c r="W25" s="1184" t="s">
        <v>326</v>
      </c>
      <c r="X25" s="1183">
        <v>1294</v>
      </c>
      <c r="Y25" s="1184">
        <v>9.2</v>
      </c>
      <c r="Z25" s="1183">
        <v>1224</v>
      </c>
      <c r="AA25" s="1184">
        <v>8.8</v>
      </c>
      <c r="AB25" s="1183">
        <v>1204</v>
      </c>
      <c r="AC25" s="1184">
        <v>8.7</v>
      </c>
      <c r="AD25" s="1183" t="s">
        <v>326</v>
      </c>
      <c r="AE25" s="1184" t="s">
        <v>326</v>
      </c>
      <c r="AF25" s="1183">
        <v>1394</v>
      </c>
      <c r="AG25" s="1184">
        <v>9.7</v>
      </c>
      <c r="AH25" s="1183">
        <v>1324</v>
      </c>
      <c r="AI25" s="1184">
        <v>9.3</v>
      </c>
      <c r="AJ25" s="1183">
        <v>1304</v>
      </c>
      <c r="AK25" s="1184">
        <v>9.2</v>
      </c>
      <c r="AL25" s="1183" t="s">
        <v>326</v>
      </c>
      <c r="AM25" s="1184" t="s">
        <v>326</v>
      </c>
      <c r="AN25" s="1183">
        <v>1394</v>
      </c>
      <c r="AO25" s="1184">
        <v>9.7</v>
      </c>
      <c r="AP25" s="1183">
        <v>1324</v>
      </c>
      <c r="AQ25" s="1184">
        <v>9.3</v>
      </c>
      <c r="AR25" s="1183">
        <v>1304</v>
      </c>
      <c r="AS25" s="1184">
        <v>9.2</v>
      </c>
      <c r="AT25" s="1183" t="s">
        <v>326</v>
      </c>
      <c r="AU25" s="1184" t="s">
        <v>326</v>
      </c>
      <c r="AV25" s="1183">
        <v>1394</v>
      </c>
      <c r="AW25" s="1184">
        <v>9.7</v>
      </c>
      <c r="AX25" s="1183">
        <v>1324</v>
      </c>
      <c r="AY25" s="1184">
        <v>9.3</v>
      </c>
      <c r="AZ25" s="1183">
        <v>1304</v>
      </c>
      <c r="BA25" s="1184">
        <v>9.2</v>
      </c>
      <c r="BB25" s="1194" t="s">
        <v>619</v>
      </c>
      <c r="BC25" s="1146" t="s">
        <v>48</v>
      </c>
      <c r="BH25" s="1040" t="s">
        <v>1052</v>
      </c>
    </row>
    <row r="26" s="983" customFormat="1" ht="60" customHeight="1" spans="1:60">
      <c r="A26" s="1047"/>
      <c r="B26" s="1048"/>
      <c r="C26" s="1035"/>
      <c r="D26" s="1035"/>
      <c r="E26" s="791" t="s">
        <v>1073</v>
      </c>
      <c r="F26" s="1183" t="s">
        <v>326</v>
      </c>
      <c r="G26" s="1184" t="s">
        <v>326</v>
      </c>
      <c r="H26" s="1183">
        <v>1272</v>
      </c>
      <c r="I26" s="1184">
        <v>9.1</v>
      </c>
      <c r="J26" s="1183">
        <v>1202</v>
      </c>
      <c r="K26" s="1184">
        <v>8.7</v>
      </c>
      <c r="L26" s="1183">
        <v>1182</v>
      </c>
      <c r="M26" s="1184">
        <v>8.6</v>
      </c>
      <c r="N26" s="1183" t="s">
        <v>326</v>
      </c>
      <c r="O26" s="1184" t="s">
        <v>326</v>
      </c>
      <c r="P26" s="1183">
        <v>1372</v>
      </c>
      <c r="Q26" s="1184">
        <v>9.6</v>
      </c>
      <c r="R26" s="1183">
        <v>1302</v>
      </c>
      <c r="S26" s="1184">
        <v>9.2</v>
      </c>
      <c r="T26" s="1183">
        <v>1282</v>
      </c>
      <c r="U26" s="1184">
        <v>9.1</v>
      </c>
      <c r="V26" s="1183" t="s">
        <v>326</v>
      </c>
      <c r="W26" s="1184" t="s">
        <v>326</v>
      </c>
      <c r="X26" s="1183">
        <v>1294</v>
      </c>
      <c r="Y26" s="1184">
        <v>9.2</v>
      </c>
      <c r="Z26" s="1183">
        <v>1224</v>
      </c>
      <c r="AA26" s="1184">
        <v>8.8</v>
      </c>
      <c r="AB26" s="1183">
        <v>1204</v>
      </c>
      <c r="AC26" s="1184">
        <v>8.7</v>
      </c>
      <c r="AD26" s="1183" t="s">
        <v>326</v>
      </c>
      <c r="AE26" s="1184" t="s">
        <v>326</v>
      </c>
      <c r="AF26" s="1183">
        <v>1394</v>
      </c>
      <c r="AG26" s="1184">
        <v>9.7</v>
      </c>
      <c r="AH26" s="1183">
        <v>1324</v>
      </c>
      <c r="AI26" s="1184">
        <v>9.3</v>
      </c>
      <c r="AJ26" s="1183">
        <v>1304</v>
      </c>
      <c r="AK26" s="1184">
        <v>9.2</v>
      </c>
      <c r="AL26" s="1183" t="s">
        <v>326</v>
      </c>
      <c r="AM26" s="1184" t="s">
        <v>326</v>
      </c>
      <c r="AN26" s="1183">
        <v>1394</v>
      </c>
      <c r="AO26" s="1184">
        <v>9.7</v>
      </c>
      <c r="AP26" s="1183">
        <v>1324</v>
      </c>
      <c r="AQ26" s="1184">
        <v>9.3</v>
      </c>
      <c r="AR26" s="1183">
        <v>1304</v>
      </c>
      <c r="AS26" s="1184">
        <v>9.2</v>
      </c>
      <c r="AT26" s="1183" t="s">
        <v>326</v>
      </c>
      <c r="AU26" s="1184" t="s">
        <v>326</v>
      </c>
      <c r="AV26" s="1183">
        <v>1394</v>
      </c>
      <c r="AW26" s="1184">
        <v>9.7</v>
      </c>
      <c r="AX26" s="1183">
        <v>1324</v>
      </c>
      <c r="AY26" s="1184">
        <v>9.3</v>
      </c>
      <c r="AZ26" s="1183">
        <v>1304</v>
      </c>
      <c r="BA26" s="1184">
        <v>9.2</v>
      </c>
      <c r="BB26" s="1194" t="s">
        <v>619</v>
      </c>
      <c r="BC26" s="1146" t="s">
        <v>48</v>
      </c>
      <c r="BH26" s="1040" t="s">
        <v>1052</v>
      </c>
    </row>
    <row r="27" s="983" customFormat="1" ht="60" customHeight="1" spans="1:60">
      <c r="A27" s="1047"/>
      <c r="B27" s="1048"/>
      <c r="C27" s="1035"/>
      <c r="D27" s="1035"/>
      <c r="E27" s="791" t="s">
        <v>680</v>
      </c>
      <c r="F27" s="1183" t="s">
        <v>326</v>
      </c>
      <c r="G27" s="1184" t="s">
        <v>326</v>
      </c>
      <c r="H27" s="1183">
        <v>1272</v>
      </c>
      <c r="I27" s="1184">
        <v>9.1</v>
      </c>
      <c r="J27" s="1183">
        <v>1202</v>
      </c>
      <c r="K27" s="1184">
        <v>8.7</v>
      </c>
      <c r="L27" s="1183">
        <v>1182</v>
      </c>
      <c r="M27" s="1184">
        <v>8.6</v>
      </c>
      <c r="N27" s="1183" t="s">
        <v>326</v>
      </c>
      <c r="O27" s="1184" t="s">
        <v>326</v>
      </c>
      <c r="P27" s="1183">
        <v>1372</v>
      </c>
      <c r="Q27" s="1184">
        <v>9.6</v>
      </c>
      <c r="R27" s="1183">
        <v>1302</v>
      </c>
      <c r="S27" s="1184">
        <v>9.2</v>
      </c>
      <c r="T27" s="1183">
        <v>1282</v>
      </c>
      <c r="U27" s="1184">
        <v>9.1</v>
      </c>
      <c r="V27" s="1183" t="s">
        <v>326</v>
      </c>
      <c r="W27" s="1184" t="s">
        <v>326</v>
      </c>
      <c r="X27" s="1183">
        <v>1294</v>
      </c>
      <c r="Y27" s="1184">
        <v>9.2</v>
      </c>
      <c r="Z27" s="1183">
        <v>1224</v>
      </c>
      <c r="AA27" s="1184">
        <v>8.8</v>
      </c>
      <c r="AB27" s="1183">
        <v>1204</v>
      </c>
      <c r="AC27" s="1184">
        <v>8.7</v>
      </c>
      <c r="AD27" s="1183" t="s">
        <v>326</v>
      </c>
      <c r="AE27" s="1184" t="s">
        <v>326</v>
      </c>
      <c r="AF27" s="1183">
        <v>1394</v>
      </c>
      <c r="AG27" s="1184">
        <v>9.7</v>
      </c>
      <c r="AH27" s="1183">
        <v>1324</v>
      </c>
      <c r="AI27" s="1184">
        <v>9.3</v>
      </c>
      <c r="AJ27" s="1183">
        <v>1304</v>
      </c>
      <c r="AK27" s="1184">
        <v>9.2</v>
      </c>
      <c r="AL27" s="1183" t="s">
        <v>326</v>
      </c>
      <c r="AM27" s="1184" t="s">
        <v>326</v>
      </c>
      <c r="AN27" s="1183">
        <v>1394</v>
      </c>
      <c r="AO27" s="1184">
        <v>9.7</v>
      </c>
      <c r="AP27" s="1183">
        <v>1324</v>
      </c>
      <c r="AQ27" s="1184">
        <v>9.3</v>
      </c>
      <c r="AR27" s="1183">
        <v>1304</v>
      </c>
      <c r="AS27" s="1184">
        <v>9.2</v>
      </c>
      <c r="AT27" s="1183" t="s">
        <v>326</v>
      </c>
      <c r="AU27" s="1184" t="s">
        <v>326</v>
      </c>
      <c r="AV27" s="1183">
        <v>1394</v>
      </c>
      <c r="AW27" s="1184">
        <v>9.7</v>
      </c>
      <c r="AX27" s="1183">
        <v>1324</v>
      </c>
      <c r="AY27" s="1184">
        <v>9.3</v>
      </c>
      <c r="AZ27" s="1183">
        <v>1304</v>
      </c>
      <c r="BA27" s="1184">
        <v>9.2</v>
      </c>
      <c r="BB27" s="1194" t="s">
        <v>619</v>
      </c>
      <c r="BC27" s="1146" t="s">
        <v>48</v>
      </c>
      <c r="BH27" s="1040" t="s">
        <v>1052</v>
      </c>
    </row>
    <row r="28" s="981" customFormat="1" ht="51.6" spans="1:60">
      <c r="A28" s="1050" t="s">
        <v>354</v>
      </c>
      <c r="B28" s="1051" t="s">
        <v>960</v>
      </c>
      <c r="C28" s="1042" t="s">
        <v>1051</v>
      </c>
      <c r="D28" s="1058" t="s">
        <v>1052</v>
      </c>
      <c r="E28" s="1143" t="s">
        <v>1074</v>
      </c>
      <c r="F28" s="1181">
        <v>1845</v>
      </c>
      <c r="G28" s="1142">
        <v>11.3</v>
      </c>
      <c r="H28" s="1181">
        <v>1645</v>
      </c>
      <c r="I28" s="1142">
        <v>10.3</v>
      </c>
      <c r="J28" s="1181">
        <v>1605</v>
      </c>
      <c r="K28" s="1142">
        <v>10.1</v>
      </c>
      <c r="L28" s="1181">
        <v>1585</v>
      </c>
      <c r="M28" s="1142">
        <v>10</v>
      </c>
      <c r="N28" s="1181">
        <v>1845</v>
      </c>
      <c r="O28" s="1142">
        <v>11.3</v>
      </c>
      <c r="P28" s="1181">
        <v>1645</v>
      </c>
      <c r="Q28" s="1142">
        <v>10.3</v>
      </c>
      <c r="R28" s="1181">
        <v>1605</v>
      </c>
      <c r="S28" s="1142">
        <v>10.1</v>
      </c>
      <c r="T28" s="1181">
        <v>1585</v>
      </c>
      <c r="U28" s="1142">
        <v>10</v>
      </c>
      <c r="V28" s="1181">
        <v>1745</v>
      </c>
      <c r="W28" s="1142">
        <v>10.8</v>
      </c>
      <c r="X28" s="1181">
        <v>1545</v>
      </c>
      <c r="Y28" s="1142">
        <v>9.8</v>
      </c>
      <c r="Z28" s="1181">
        <v>1505</v>
      </c>
      <c r="AA28" s="1142">
        <v>9.6</v>
      </c>
      <c r="AB28" s="1181">
        <v>1485</v>
      </c>
      <c r="AC28" s="1142">
        <v>9.5</v>
      </c>
      <c r="AD28" s="1181">
        <v>1845</v>
      </c>
      <c r="AE28" s="1142">
        <v>11.3</v>
      </c>
      <c r="AF28" s="1181">
        <v>1645</v>
      </c>
      <c r="AG28" s="1142">
        <v>10.3</v>
      </c>
      <c r="AH28" s="1181">
        <v>1605</v>
      </c>
      <c r="AI28" s="1142">
        <v>10.1</v>
      </c>
      <c r="AJ28" s="1181">
        <v>1585</v>
      </c>
      <c r="AK28" s="1142">
        <v>10</v>
      </c>
      <c r="AL28" s="1181">
        <v>1845</v>
      </c>
      <c r="AM28" s="1142">
        <v>11.3</v>
      </c>
      <c r="AN28" s="1181">
        <v>1645</v>
      </c>
      <c r="AO28" s="1142">
        <v>10.3</v>
      </c>
      <c r="AP28" s="1181">
        <v>1605</v>
      </c>
      <c r="AQ28" s="1142">
        <v>10.1</v>
      </c>
      <c r="AR28" s="1181">
        <v>1585</v>
      </c>
      <c r="AS28" s="1142">
        <v>10</v>
      </c>
      <c r="AT28" s="1181">
        <v>1845</v>
      </c>
      <c r="AU28" s="1142">
        <v>11.3</v>
      </c>
      <c r="AV28" s="1181">
        <v>1645</v>
      </c>
      <c r="AW28" s="1142">
        <v>10.3</v>
      </c>
      <c r="AX28" s="1181">
        <v>1605</v>
      </c>
      <c r="AY28" s="1142">
        <v>10.1</v>
      </c>
      <c r="AZ28" s="1181">
        <v>1585</v>
      </c>
      <c r="BA28" s="1142">
        <v>10</v>
      </c>
      <c r="BB28" s="668" t="s">
        <v>499</v>
      </c>
      <c r="BC28" s="669" t="s">
        <v>516</v>
      </c>
    </row>
    <row r="29" s="981" customFormat="1" ht="51.6" spans="1:60">
      <c r="A29" s="1047" t="s">
        <v>354</v>
      </c>
      <c r="B29" s="1048" t="s">
        <v>987</v>
      </c>
      <c r="C29" s="1053" t="s">
        <v>1051</v>
      </c>
      <c r="D29" s="1054" t="s">
        <v>1052</v>
      </c>
      <c r="E29" s="1157" t="s">
        <v>1074</v>
      </c>
      <c r="F29" s="1195">
        <v>1486</v>
      </c>
      <c r="G29" s="1144">
        <v>8.9</v>
      </c>
      <c r="H29" s="1195">
        <v>1286</v>
      </c>
      <c r="I29" s="1144">
        <v>7.9</v>
      </c>
      <c r="J29" s="1195">
        <v>1246</v>
      </c>
      <c r="K29" s="1144">
        <v>7.7</v>
      </c>
      <c r="L29" s="1195">
        <v>1226</v>
      </c>
      <c r="M29" s="1144">
        <v>7.6</v>
      </c>
      <c r="N29" s="1195">
        <v>1586</v>
      </c>
      <c r="O29" s="1144">
        <v>9.4</v>
      </c>
      <c r="P29" s="1195">
        <v>1386</v>
      </c>
      <c r="Q29" s="1144">
        <v>8.4</v>
      </c>
      <c r="R29" s="1195">
        <v>1346</v>
      </c>
      <c r="S29" s="1144">
        <v>8.2</v>
      </c>
      <c r="T29" s="1195">
        <v>1326</v>
      </c>
      <c r="U29" s="1144">
        <v>8.1</v>
      </c>
      <c r="V29" s="1195">
        <v>1486</v>
      </c>
      <c r="W29" s="1144">
        <v>8.9</v>
      </c>
      <c r="X29" s="1195">
        <v>1286</v>
      </c>
      <c r="Y29" s="1144">
        <v>7.9</v>
      </c>
      <c r="Z29" s="1195">
        <v>1246</v>
      </c>
      <c r="AA29" s="1144">
        <v>7.7</v>
      </c>
      <c r="AB29" s="1195">
        <v>1226</v>
      </c>
      <c r="AC29" s="1144">
        <v>7.6</v>
      </c>
      <c r="AD29" s="1195">
        <v>1586</v>
      </c>
      <c r="AE29" s="1144">
        <v>9.4</v>
      </c>
      <c r="AF29" s="1195">
        <v>1386</v>
      </c>
      <c r="AG29" s="1144">
        <v>8.4</v>
      </c>
      <c r="AH29" s="1195">
        <v>1346</v>
      </c>
      <c r="AI29" s="1144">
        <v>8.2</v>
      </c>
      <c r="AJ29" s="1195">
        <v>1326</v>
      </c>
      <c r="AK29" s="1144">
        <v>8.1</v>
      </c>
      <c r="AL29" s="1195">
        <v>1486</v>
      </c>
      <c r="AM29" s="1144">
        <v>8.9</v>
      </c>
      <c r="AN29" s="1195">
        <v>1286</v>
      </c>
      <c r="AO29" s="1144">
        <v>7.9</v>
      </c>
      <c r="AP29" s="1195">
        <v>1246</v>
      </c>
      <c r="AQ29" s="1144">
        <v>7.7</v>
      </c>
      <c r="AR29" s="1195">
        <v>1226</v>
      </c>
      <c r="AS29" s="1144">
        <v>7.6</v>
      </c>
      <c r="AT29" s="1195">
        <v>1526</v>
      </c>
      <c r="AU29" s="1144">
        <v>9.7</v>
      </c>
      <c r="AV29" s="1195">
        <v>1326</v>
      </c>
      <c r="AW29" s="1144">
        <v>8.7</v>
      </c>
      <c r="AX29" s="1195">
        <v>1286</v>
      </c>
      <c r="AY29" s="1144">
        <v>8.5</v>
      </c>
      <c r="AZ29" s="1195">
        <v>1266</v>
      </c>
      <c r="BA29" s="1144">
        <v>8.4</v>
      </c>
      <c r="BB29" s="1056" t="s">
        <v>500</v>
      </c>
      <c r="BC29" s="1057" t="s">
        <v>585</v>
      </c>
    </row>
    <row r="30" s="981" customFormat="1" ht="51.6" spans="1:60">
      <c r="A30" s="1050" t="s">
        <v>354</v>
      </c>
      <c r="B30" s="1051" t="s">
        <v>985</v>
      </c>
      <c r="C30" s="1042" t="s">
        <v>1051</v>
      </c>
      <c r="D30" s="1058" t="s">
        <v>1052</v>
      </c>
      <c r="E30" s="1143" t="s">
        <v>1074</v>
      </c>
      <c r="F30" s="1181">
        <v>1451</v>
      </c>
      <c r="G30" s="1142">
        <v>9.3</v>
      </c>
      <c r="H30" s="1181">
        <v>1251</v>
      </c>
      <c r="I30" s="1142">
        <v>8.3</v>
      </c>
      <c r="J30" s="1181">
        <v>1211</v>
      </c>
      <c r="K30" s="1142">
        <v>8.1</v>
      </c>
      <c r="L30" s="1181">
        <v>1191</v>
      </c>
      <c r="M30" s="1142">
        <v>8</v>
      </c>
      <c r="N30" s="1181">
        <v>1451</v>
      </c>
      <c r="O30" s="1142">
        <v>9.3</v>
      </c>
      <c r="P30" s="1181">
        <v>1251</v>
      </c>
      <c r="Q30" s="1142">
        <v>8.3</v>
      </c>
      <c r="R30" s="1181">
        <v>1211</v>
      </c>
      <c r="S30" s="1142">
        <v>8.1</v>
      </c>
      <c r="T30" s="1181">
        <v>1191</v>
      </c>
      <c r="U30" s="1142">
        <v>8</v>
      </c>
      <c r="V30" s="1181">
        <v>1351</v>
      </c>
      <c r="W30" s="1142">
        <v>8.8</v>
      </c>
      <c r="X30" s="1181">
        <v>1151</v>
      </c>
      <c r="Y30" s="1142">
        <v>7.8</v>
      </c>
      <c r="Z30" s="1181">
        <v>1111</v>
      </c>
      <c r="AA30" s="1142">
        <v>7.6</v>
      </c>
      <c r="AB30" s="1181">
        <v>1091</v>
      </c>
      <c r="AC30" s="1142">
        <v>7.5</v>
      </c>
      <c r="AD30" s="1181">
        <v>1451</v>
      </c>
      <c r="AE30" s="1142">
        <v>9.3</v>
      </c>
      <c r="AF30" s="1181">
        <v>1251</v>
      </c>
      <c r="AG30" s="1142">
        <v>8.3</v>
      </c>
      <c r="AH30" s="1181">
        <v>1211</v>
      </c>
      <c r="AI30" s="1142">
        <v>8.1</v>
      </c>
      <c r="AJ30" s="1181">
        <v>1191</v>
      </c>
      <c r="AK30" s="1142">
        <v>8</v>
      </c>
      <c r="AL30" s="1181">
        <v>1451</v>
      </c>
      <c r="AM30" s="1142">
        <v>9.3</v>
      </c>
      <c r="AN30" s="1181">
        <v>1251</v>
      </c>
      <c r="AO30" s="1142">
        <v>8.3</v>
      </c>
      <c r="AP30" s="1181">
        <v>1211</v>
      </c>
      <c r="AQ30" s="1142">
        <v>8.1</v>
      </c>
      <c r="AR30" s="1181">
        <v>1191</v>
      </c>
      <c r="AS30" s="1142">
        <v>8</v>
      </c>
      <c r="AT30" s="1181">
        <v>1451</v>
      </c>
      <c r="AU30" s="1142">
        <v>9.3</v>
      </c>
      <c r="AV30" s="1181">
        <v>1251</v>
      </c>
      <c r="AW30" s="1142">
        <v>8.3</v>
      </c>
      <c r="AX30" s="1181">
        <v>1211</v>
      </c>
      <c r="AY30" s="1142">
        <v>8.1</v>
      </c>
      <c r="AZ30" s="1181">
        <v>1191</v>
      </c>
      <c r="BA30" s="1142">
        <v>8</v>
      </c>
      <c r="BB30" s="668" t="s">
        <v>509</v>
      </c>
      <c r="BC30" s="669" t="s">
        <v>539</v>
      </c>
    </row>
    <row r="31" s="981" customFormat="1" ht="60" customHeight="1" spans="1:60">
      <c r="A31" s="1050"/>
      <c r="B31" s="1051"/>
      <c r="C31" s="1051"/>
      <c r="D31" s="1058"/>
      <c r="E31" s="1030" t="s">
        <v>1068</v>
      </c>
      <c r="F31" s="1181" t="s">
        <v>326</v>
      </c>
      <c r="G31" s="1142" t="s">
        <v>326</v>
      </c>
      <c r="H31" s="1181">
        <v>1772</v>
      </c>
      <c r="I31" s="1142">
        <v>11.4</v>
      </c>
      <c r="J31" s="1181">
        <v>1732</v>
      </c>
      <c r="K31" s="1142">
        <v>11.2</v>
      </c>
      <c r="L31" s="1181">
        <v>1712</v>
      </c>
      <c r="M31" s="1142">
        <v>11.1</v>
      </c>
      <c r="N31" s="1181" t="s">
        <v>326</v>
      </c>
      <c r="O31" s="1142" t="s">
        <v>326</v>
      </c>
      <c r="P31" s="1181">
        <v>1772</v>
      </c>
      <c r="Q31" s="1142">
        <v>11.4</v>
      </c>
      <c r="R31" s="1181">
        <v>1732</v>
      </c>
      <c r="S31" s="1142">
        <v>11.2</v>
      </c>
      <c r="T31" s="1181">
        <v>1712</v>
      </c>
      <c r="U31" s="1142">
        <v>11.1</v>
      </c>
      <c r="V31" s="1181" t="s">
        <v>326</v>
      </c>
      <c r="W31" s="1142" t="s">
        <v>326</v>
      </c>
      <c r="X31" s="1181">
        <v>1672</v>
      </c>
      <c r="Y31" s="1142">
        <v>10.9</v>
      </c>
      <c r="Z31" s="1181">
        <v>1632</v>
      </c>
      <c r="AA31" s="1142">
        <v>10.7</v>
      </c>
      <c r="AB31" s="1181">
        <v>1612</v>
      </c>
      <c r="AC31" s="1142">
        <v>10.6</v>
      </c>
      <c r="AD31" s="1181" t="s">
        <v>326</v>
      </c>
      <c r="AE31" s="1142" t="s">
        <v>326</v>
      </c>
      <c r="AF31" s="1181">
        <v>1772</v>
      </c>
      <c r="AG31" s="1142">
        <v>11.4</v>
      </c>
      <c r="AH31" s="1181">
        <v>1732</v>
      </c>
      <c r="AI31" s="1142">
        <v>11.2</v>
      </c>
      <c r="AJ31" s="1181">
        <v>1712</v>
      </c>
      <c r="AK31" s="1142">
        <v>11.1</v>
      </c>
      <c r="AL31" s="1181" t="s">
        <v>326</v>
      </c>
      <c r="AM31" s="1142" t="s">
        <v>326</v>
      </c>
      <c r="AN31" s="1181">
        <v>1772</v>
      </c>
      <c r="AO31" s="1142">
        <v>11.4</v>
      </c>
      <c r="AP31" s="1181">
        <v>1732</v>
      </c>
      <c r="AQ31" s="1142">
        <v>11.2</v>
      </c>
      <c r="AR31" s="1181">
        <v>1712</v>
      </c>
      <c r="AS31" s="1142">
        <v>11.1</v>
      </c>
      <c r="AT31" s="1181" t="s">
        <v>326</v>
      </c>
      <c r="AU31" s="1142" t="s">
        <v>326</v>
      </c>
      <c r="AV31" s="1181">
        <v>1772</v>
      </c>
      <c r="AW31" s="1142">
        <v>11.4</v>
      </c>
      <c r="AX31" s="1181">
        <v>1732</v>
      </c>
      <c r="AY31" s="1142">
        <v>11.2</v>
      </c>
      <c r="AZ31" s="1181">
        <v>1712</v>
      </c>
      <c r="BA31" s="1142">
        <v>11.1</v>
      </c>
      <c r="BB31" s="668" t="s">
        <v>585</v>
      </c>
      <c r="BC31" s="669" t="s">
        <v>580</v>
      </c>
    </row>
    <row r="32" s="981" customFormat="1" ht="60" customHeight="1" spans="1:60">
      <c r="A32" s="1050"/>
      <c r="B32" s="1051"/>
      <c r="C32" s="1051"/>
      <c r="D32" s="1058"/>
      <c r="E32" s="1143" t="s">
        <v>1075</v>
      </c>
      <c r="F32" s="1181">
        <v>1972</v>
      </c>
      <c r="G32" s="1142">
        <v>12.4</v>
      </c>
      <c r="H32" s="1181">
        <v>1772</v>
      </c>
      <c r="I32" s="1142">
        <v>11.4</v>
      </c>
      <c r="J32" s="1181">
        <v>1732</v>
      </c>
      <c r="K32" s="1142">
        <v>11.2</v>
      </c>
      <c r="L32" s="1181">
        <v>1712</v>
      </c>
      <c r="M32" s="1142">
        <v>11.1</v>
      </c>
      <c r="N32" s="1181">
        <v>1972</v>
      </c>
      <c r="O32" s="1142">
        <v>12.4</v>
      </c>
      <c r="P32" s="1181">
        <v>1772</v>
      </c>
      <c r="Q32" s="1142">
        <v>11.4</v>
      </c>
      <c r="R32" s="1181">
        <v>1732</v>
      </c>
      <c r="S32" s="1142">
        <v>11.2</v>
      </c>
      <c r="T32" s="1181">
        <v>1712</v>
      </c>
      <c r="U32" s="1142">
        <v>11.1</v>
      </c>
      <c r="V32" s="1181">
        <v>1872</v>
      </c>
      <c r="W32" s="1142">
        <v>11.9</v>
      </c>
      <c r="X32" s="1181">
        <v>1672</v>
      </c>
      <c r="Y32" s="1142">
        <v>10.9</v>
      </c>
      <c r="Z32" s="1181">
        <v>1632</v>
      </c>
      <c r="AA32" s="1142">
        <v>10.7</v>
      </c>
      <c r="AB32" s="1181">
        <v>1612</v>
      </c>
      <c r="AC32" s="1142">
        <v>10.6</v>
      </c>
      <c r="AD32" s="1181">
        <v>1972</v>
      </c>
      <c r="AE32" s="1142">
        <v>12.4</v>
      </c>
      <c r="AF32" s="1181">
        <v>1772</v>
      </c>
      <c r="AG32" s="1142">
        <v>11.4</v>
      </c>
      <c r="AH32" s="1181">
        <v>1732</v>
      </c>
      <c r="AI32" s="1142">
        <v>11.2</v>
      </c>
      <c r="AJ32" s="1181">
        <v>1712</v>
      </c>
      <c r="AK32" s="1142">
        <v>11.1</v>
      </c>
      <c r="AL32" s="1181">
        <v>1972</v>
      </c>
      <c r="AM32" s="1142">
        <v>12.4</v>
      </c>
      <c r="AN32" s="1181">
        <v>1772</v>
      </c>
      <c r="AO32" s="1142">
        <v>11.4</v>
      </c>
      <c r="AP32" s="1181">
        <v>1732</v>
      </c>
      <c r="AQ32" s="1142">
        <v>11.2</v>
      </c>
      <c r="AR32" s="1181">
        <v>1712</v>
      </c>
      <c r="AS32" s="1142">
        <v>11.1</v>
      </c>
      <c r="AT32" s="1181">
        <v>1972</v>
      </c>
      <c r="AU32" s="1142">
        <v>12.4</v>
      </c>
      <c r="AV32" s="1181">
        <v>1772</v>
      </c>
      <c r="AW32" s="1142">
        <v>11.4</v>
      </c>
      <c r="AX32" s="1181">
        <v>1732</v>
      </c>
      <c r="AY32" s="1142">
        <v>11.2</v>
      </c>
      <c r="AZ32" s="1181">
        <v>1712</v>
      </c>
      <c r="BA32" s="1142">
        <v>11.1</v>
      </c>
      <c r="BB32" s="668" t="s">
        <v>585</v>
      </c>
      <c r="BC32" s="669" t="s">
        <v>580</v>
      </c>
    </row>
    <row r="33" s="981" customFormat="1" ht="46" customHeight="1" spans="1:55">
      <c r="A33" s="1050"/>
      <c r="B33" s="1051"/>
      <c r="C33" s="1051"/>
      <c r="D33" s="1058"/>
      <c r="E33" s="1030" t="s">
        <v>732</v>
      </c>
      <c r="F33" s="1181" t="s">
        <v>326</v>
      </c>
      <c r="G33" s="1142" t="s">
        <v>326</v>
      </c>
      <c r="H33" s="1181">
        <v>1908</v>
      </c>
      <c r="I33" s="1142">
        <v>12.2</v>
      </c>
      <c r="J33" s="1181">
        <v>1868</v>
      </c>
      <c r="K33" s="1142">
        <v>12</v>
      </c>
      <c r="L33" s="1181">
        <v>1848</v>
      </c>
      <c r="M33" s="1142">
        <v>11.9</v>
      </c>
      <c r="N33" s="1181" t="s">
        <v>326</v>
      </c>
      <c r="O33" s="1142" t="s">
        <v>326</v>
      </c>
      <c r="P33" s="1181">
        <v>1908</v>
      </c>
      <c r="Q33" s="1142">
        <v>12.2</v>
      </c>
      <c r="R33" s="1181">
        <v>1868</v>
      </c>
      <c r="S33" s="1142">
        <v>12</v>
      </c>
      <c r="T33" s="1181">
        <v>1848</v>
      </c>
      <c r="U33" s="1142">
        <v>11.9</v>
      </c>
      <c r="V33" s="1181" t="s">
        <v>326</v>
      </c>
      <c r="W33" s="1142" t="s">
        <v>326</v>
      </c>
      <c r="X33" s="1181">
        <v>1808</v>
      </c>
      <c r="Y33" s="1142">
        <v>11.7</v>
      </c>
      <c r="Z33" s="1181">
        <v>1768</v>
      </c>
      <c r="AA33" s="1142">
        <v>11.5</v>
      </c>
      <c r="AB33" s="1181">
        <v>1748</v>
      </c>
      <c r="AC33" s="1142">
        <v>11.4</v>
      </c>
      <c r="AD33" s="1181" t="s">
        <v>326</v>
      </c>
      <c r="AE33" s="1142" t="s">
        <v>326</v>
      </c>
      <c r="AF33" s="1181">
        <v>1908</v>
      </c>
      <c r="AG33" s="1142">
        <v>12.2</v>
      </c>
      <c r="AH33" s="1181">
        <v>1868</v>
      </c>
      <c r="AI33" s="1142">
        <v>12</v>
      </c>
      <c r="AJ33" s="1181">
        <v>1848</v>
      </c>
      <c r="AK33" s="1142">
        <v>11.9</v>
      </c>
      <c r="AL33" s="1181" t="s">
        <v>326</v>
      </c>
      <c r="AM33" s="1142" t="s">
        <v>326</v>
      </c>
      <c r="AN33" s="1181">
        <v>1908</v>
      </c>
      <c r="AO33" s="1142">
        <v>12.2</v>
      </c>
      <c r="AP33" s="1181">
        <v>1868</v>
      </c>
      <c r="AQ33" s="1142">
        <v>12</v>
      </c>
      <c r="AR33" s="1181">
        <v>1848</v>
      </c>
      <c r="AS33" s="1142">
        <v>11.9</v>
      </c>
      <c r="AT33" s="1181" t="s">
        <v>326</v>
      </c>
      <c r="AU33" s="1142" t="s">
        <v>326</v>
      </c>
      <c r="AV33" s="1181">
        <v>1908</v>
      </c>
      <c r="AW33" s="1142">
        <v>12.2</v>
      </c>
      <c r="AX33" s="1181">
        <v>1868</v>
      </c>
      <c r="AY33" s="1142">
        <v>12</v>
      </c>
      <c r="AZ33" s="1181">
        <v>1848</v>
      </c>
      <c r="BA33" s="1142">
        <v>11.9</v>
      </c>
      <c r="BB33" s="668" t="s">
        <v>519</v>
      </c>
      <c r="BC33" s="669" t="s">
        <v>575</v>
      </c>
    </row>
    <row r="34" s="981" customFormat="1" ht="46" customHeight="1" spans="1:55">
      <c r="A34" s="1050"/>
      <c r="B34" s="1051"/>
      <c r="C34" s="1051"/>
      <c r="D34" s="1058"/>
      <c r="E34" s="1143" t="s">
        <v>787</v>
      </c>
      <c r="F34" s="1181">
        <v>2108</v>
      </c>
      <c r="G34" s="1142">
        <v>13.2</v>
      </c>
      <c r="H34" s="1181">
        <v>1908</v>
      </c>
      <c r="I34" s="1142">
        <v>12.2</v>
      </c>
      <c r="J34" s="1181">
        <v>1868</v>
      </c>
      <c r="K34" s="1142">
        <v>12</v>
      </c>
      <c r="L34" s="1181">
        <v>1848</v>
      </c>
      <c r="M34" s="1142">
        <v>11.9</v>
      </c>
      <c r="N34" s="1181">
        <v>2108</v>
      </c>
      <c r="O34" s="1142">
        <v>13.2</v>
      </c>
      <c r="P34" s="1181">
        <v>1908</v>
      </c>
      <c r="Q34" s="1142">
        <v>12.2</v>
      </c>
      <c r="R34" s="1181">
        <v>1868</v>
      </c>
      <c r="S34" s="1142">
        <v>12</v>
      </c>
      <c r="T34" s="1181">
        <v>1848</v>
      </c>
      <c r="U34" s="1142">
        <v>11.9</v>
      </c>
      <c r="V34" s="1181">
        <v>2008</v>
      </c>
      <c r="W34" s="1142">
        <v>12.7</v>
      </c>
      <c r="X34" s="1181">
        <v>1808</v>
      </c>
      <c r="Y34" s="1142">
        <v>11.7</v>
      </c>
      <c r="Z34" s="1181">
        <v>1768</v>
      </c>
      <c r="AA34" s="1142">
        <v>11.5</v>
      </c>
      <c r="AB34" s="1181">
        <v>1748</v>
      </c>
      <c r="AC34" s="1142">
        <v>11.4</v>
      </c>
      <c r="AD34" s="1181">
        <v>2108</v>
      </c>
      <c r="AE34" s="1142">
        <v>13.2</v>
      </c>
      <c r="AF34" s="1181">
        <v>1908</v>
      </c>
      <c r="AG34" s="1142">
        <v>12.2</v>
      </c>
      <c r="AH34" s="1181">
        <v>1868</v>
      </c>
      <c r="AI34" s="1142">
        <v>12</v>
      </c>
      <c r="AJ34" s="1181">
        <v>1848</v>
      </c>
      <c r="AK34" s="1142">
        <v>11.9</v>
      </c>
      <c r="AL34" s="1181">
        <v>2108</v>
      </c>
      <c r="AM34" s="1142">
        <v>13.2</v>
      </c>
      <c r="AN34" s="1181">
        <v>1908</v>
      </c>
      <c r="AO34" s="1142">
        <v>12.2</v>
      </c>
      <c r="AP34" s="1181">
        <v>1868</v>
      </c>
      <c r="AQ34" s="1142">
        <v>12</v>
      </c>
      <c r="AR34" s="1181">
        <v>1848</v>
      </c>
      <c r="AS34" s="1142">
        <v>11.9</v>
      </c>
      <c r="AT34" s="1181">
        <v>2108</v>
      </c>
      <c r="AU34" s="1142">
        <v>13.2</v>
      </c>
      <c r="AV34" s="1181">
        <v>1908</v>
      </c>
      <c r="AW34" s="1142">
        <v>12.2</v>
      </c>
      <c r="AX34" s="1181">
        <v>1868</v>
      </c>
      <c r="AY34" s="1142">
        <v>12</v>
      </c>
      <c r="AZ34" s="1181">
        <v>1848</v>
      </c>
      <c r="BA34" s="1142">
        <v>11.9</v>
      </c>
      <c r="BB34" s="668" t="s">
        <v>519</v>
      </c>
      <c r="BC34" s="669" t="s">
        <v>575</v>
      </c>
    </row>
    <row r="35" s="981" customFormat="1" ht="46" customHeight="1" spans="1:55">
      <c r="A35" s="1050"/>
      <c r="B35" s="1051"/>
      <c r="C35" s="1051"/>
      <c r="D35" s="1058"/>
      <c r="E35" s="1143" t="s">
        <v>1060</v>
      </c>
      <c r="F35" s="1181">
        <v>2291</v>
      </c>
      <c r="G35" s="1142">
        <v>13.6</v>
      </c>
      <c r="H35" s="1181">
        <v>2091</v>
      </c>
      <c r="I35" s="1142">
        <v>12.6</v>
      </c>
      <c r="J35" s="1181">
        <v>2051</v>
      </c>
      <c r="K35" s="1142">
        <v>12.4</v>
      </c>
      <c r="L35" s="1181">
        <v>2031</v>
      </c>
      <c r="M35" s="1142">
        <v>12.3</v>
      </c>
      <c r="N35" s="1181">
        <v>2291</v>
      </c>
      <c r="O35" s="1142">
        <v>13.6</v>
      </c>
      <c r="P35" s="1181">
        <v>2091</v>
      </c>
      <c r="Q35" s="1142">
        <v>12.6</v>
      </c>
      <c r="R35" s="1181">
        <v>2051</v>
      </c>
      <c r="S35" s="1142">
        <v>12.4</v>
      </c>
      <c r="T35" s="1181">
        <v>2031</v>
      </c>
      <c r="U35" s="1142">
        <v>12.3</v>
      </c>
      <c r="V35" s="1181">
        <v>2191</v>
      </c>
      <c r="W35" s="1142">
        <v>13.1</v>
      </c>
      <c r="X35" s="1181">
        <v>1991</v>
      </c>
      <c r="Y35" s="1142">
        <v>12.1</v>
      </c>
      <c r="Z35" s="1181">
        <v>1951</v>
      </c>
      <c r="AA35" s="1142">
        <v>11.9</v>
      </c>
      <c r="AB35" s="1181">
        <v>1931</v>
      </c>
      <c r="AC35" s="1142">
        <v>11.8</v>
      </c>
      <c r="AD35" s="1181">
        <v>2291</v>
      </c>
      <c r="AE35" s="1142">
        <v>13.6</v>
      </c>
      <c r="AF35" s="1181">
        <v>2091</v>
      </c>
      <c r="AG35" s="1142">
        <v>12.6</v>
      </c>
      <c r="AH35" s="1181">
        <v>2051</v>
      </c>
      <c r="AI35" s="1142">
        <v>12.4</v>
      </c>
      <c r="AJ35" s="1181">
        <v>2031</v>
      </c>
      <c r="AK35" s="1142">
        <v>12.3</v>
      </c>
      <c r="AL35" s="1181">
        <v>2291</v>
      </c>
      <c r="AM35" s="1142">
        <v>13.6</v>
      </c>
      <c r="AN35" s="1181">
        <v>2091</v>
      </c>
      <c r="AO35" s="1142">
        <v>12.6</v>
      </c>
      <c r="AP35" s="1181">
        <v>2051</v>
      </c>
      <c r="AQ35" s="1142">
        <v>12.4</v>
      </c>
      <c r="AR35" s="1181">
        <v>2031</v>
      </c>
      <c r="AS35" s="1142">
        <v>12.3</v>
      </c>
      <c r="AT35" s="1181">
        <v>2291</v>
      </c>
      <c r="AU35" s="1142">
        <v>13.6</v>
      </c>
      <c r="AV35" s="1181">
        <v>2091</v>
      </c>
      <c r="AW35" s="1142">
        <v>12.6</v>
      </c>
      <c r="AX35" s="1181">
        <v>2051</v>
      </c>
      <c r="AY35" s="1142">
        <v>12.4</v>
      </c>
      <c r="AZ35" s="1181">
        <v>2031</v>
      </c>
      <c r="BA35" s="1142">
        <v>12.3</v>
      </c>
      <c r="BB35" s="668" t="s">
        <v>539</v>
      </c>
      <c r="BC35" s="669" t="s">
        <v>859</v>
      </c>
    </row>
    <row r="36" s="981" customFormat="1" ht="77.4" spans="1:55">
      <c r="A36" s="1050"/>
      <c r="B36" s="1051"/>
      <c r="C36" s="1051"/>
      <c r="D36" s="1058"/>
      <c r="E36" s="1030" t="s">
        <v>1076</v>
      </c>
      <c r="F36" s="1181" t="s">
        <v>326</v>
      </c>
      <c r="G36" s="1142" t="s">
        <v>326</v>
      </c>
      <c r="H36" s="1181">
        <v>2095</v>
      </c>
      <c r="I36" s="1142">
        <v>12.7</v>
      </c>
      <c r="J36" s="1181">
        <v>2055</v>
      </c>
      <c r="K36" s="1142">
        <v>12.5</v>
      </c>
      <c r="L36" s="1181">
        <v>2035</v>
      </c>
      <c r="M36" s="1142">
        <v>12.4</v>
      </c>
      <c r="N36" s="1181" t="s">
        <v>326</v>
      </c>
      <c r="O36" s="1142" t="s">
        <v>326</v>
      </c>
      <c r="P36" s="1181">
        <v>2095</v>
      </c>
      <c r="Q36" s="1142">
        <v>12.7</v>
      </c>
      <c r="R36" s="1181">
        <v>2055</v>
      </c>
      <c r="S36" s="1142">
        <v>12.5</v>
      </c>
      <c r="T36" s="1181">
        <v>2035</v>
      </c>
      <c r="U36" s="1142">
        <v>12.4</v>
      </c>
      <c r="V36" s="1181" t="s">
        <v>326</v>
      </c>
      <c r="W36" s="1142" t="s">
        <v>326</v>
      </c>
      <c r="X36" s="1181">
        <v>1995</v>
      </c>
      <c r="Y36" s="1142">
        <v>12.2</v>
      </c>
      <c r="Z36" s="1181">
        <v>1955</v>
      </c>
      <c r="AA36" s="1142">
        <v>12</v>
      </c>
      <c r="AB36" s="1181">
        <v>1935</v>
      </c>
      <c r="AC36" s="1142">
        <v>11.9</v>
      </c>
      <c r="AD36" s="1181" t="s">
        <v>326</v>
      </c>
      <c r="AE36" s="1142" t="s">
        <v>326</v>
      </c>
      <c r="AF36" s="1181">
        <v>2095</v>
      </c>
      <c r="AG36" s="1142">
        <v>12.7</v>
      </c>
      <c r="AH36" s="1181">
        <v>2055</v>
      </c>
      <c r="AI36" s="1142">
        <v>12.5</v>
      </c>
      <c r="AJ36" s="1181">
        <v>2035</v>
      </c>
      <c r="AK36" s="1142">
        <v>12.4</v>
      </c>
      <c r="AL36" s="1181" t="s">
        <v>326</v>
      </c>
      <c r="AM36" s="1142" t="s">
        <v>326</v>
      </c>
      <c r="AN36" s="1181">
        <v>2095</v>
      </c>
      <c r="AO36" s="1142">
        <v>12.7</v>
      </c>
      <c r="AP36" s="1181">
        <v>2055</v>
      </c>
      <c r="AQ36" s="1142">
        <v>12.5</v>
      </c>
      <c r="AR36" s="1181">
        <v>2035</v>
      </c>
      <c r="AS36" s="1142">
        <v>12.4</v>
      </c>
      <c r="AT36" s="1181" t="s">
        <v>326</v>
      </c>
      <c r="AU36" s="1142" t="s">
        <v>326</v>
      </c>
      <c r="AV36" s="1181">
        <v>2095</v>
      </c>
      <c r="AW36" s="1142">
        <v>12.7</v>
      </c>
      <c r="AX36" s="1181">
        <v>2055</v>
      </c>
      <c r="AY36" s="1142">
        <v>12.5</v>
      </c>
      <c r="AZ36" s="1181">
        <v>2035</v>
      </c>
      <c r="BA36" s="1142">
        <v>12.4</v>
      </c>
      <c r="BB36" s="668" t="s">
        <v>580</v>
      </c>
      <c r="BC36" s="669" t="s">
        <v>859</v>
      </c>
    </row>
    <row r="37" s="981" customFormat="1" ht="48" customHeight="1" spans="1:55">
      <c r="A37" s="1050"/>
      <c r="B37" s="1051"/>
      <c r="C37" s="1051"/>
      <c r="D37" s="1058"/>
      <c r="E37" s="1143" t="s">
        <v>808</v>
      </c>
      <c r="F37" s="1181">
        <v>2295</v>
      </c>
      <c r="G37" s="1142">
        <v>13.7</v>
      </c>
      <c r="H37" s="1181">
        <v>2095</v>
      </c>
      <c r="I37" s="1142">
        <v>12.7</v>
      </c>
      <c r="J37" s="1181">
        <v>2055</v>
      </c>
      <c r="K37" s="1142">
        <v>12.5</v>
      </c>
      <c r="L37" s="1181">
        <v>2035</v>
      </c>
      <c r="M37" s="1142">
        <v>12.4</v>
      </c>
      <c r="N37" s="1181">
        <v>2295</v>
      </c>
      <c r="O37" s="1142">
        <v>13.7</v>
      </c>
      <c r="P37" s="1181">
        <v>2095</v>
      </c>
      <c r="Q37" s="1142">
        <v>12.7</v>
      </c>
      <c r="R37" s="1181">
        <v>2055</v>
      </c>
      <c r="S37" s="1142">
        <v>12.5</v>
      </c>
      <c r="T37" s="1181">
        <v>2035</v>
      </c>
      <c r="U37" s="1142">
        <v>12.4</v>
      </c>
      <c r="V37" s="1181">
        <v>2195</v>
      </c>
      <c r="W37" s="1142">
        <v>13.2</v>
      </c>
      <c r="X37" s="1181">
        <v>1995</v>
      </c>
      <c r="Y37" s="1142">
        <v>12.2</v>
      </c>
      <c r="Z37" s="1181">
        <v>1955</v>
      </c>
      <c r="AA37" s="1142">
        <v>12</v>
      </c>
      <c r="AB37" s="1181">
        <v>1935</v>
      </c>
      <c r="AC37" s="1142">
        <v>11.9</v>
      </c>
      <c r="AD37" s="1181">
        <v>2295</v>
      </c>
      <c r="AE37" s="1142">
        <v>13.7</v>
      </c>
      <c r="AF37" s="1181">
        <v>2095</v>
      </c>
      <c r="AG37" s="1142">
        <v>12.7</v>
      </c>
      <c r="AH37" s="1181">
        <v>2055</v>
      </c>
      <c r="AI37" s="1142">
        <v>12.5</v>
      </c>
      <c r="AJ37" s="1181">
        <v>2035</v>
      </c>
      <c r="AK37" s="1142">
        <v>12.4</v>
      </c>
      <c r="AL37" s="1181">
        <v>2295</v>
      </c>
      <c r="AM37" s="1142">
        <v>13.7</v>
      </c>
      <c r="AN37" s="1181">
        <v>2095</v>
      </c>
      <c r="AO37" s="1142">
        <v>12.7</v>
      </c>
      <c r="AP37" s="1181">
        <v>2055</v>
      </c>
      <c r="AQ37" s="1142">
        <v>12.5</v>
      </c>
      <c r="AR37" s="1181">
        <v>2035</v>
      </c>
      <c r="AS37" s="1142">
        <v>12.4</v>
      </c>
      <c r="AT37" s="1181">
        <v>2295</v>
      </c>
      <c r="AU37" s="1142">
        <v>13.7</v>
      </c>
      <c r="AV37" s="1181">
        <v>2095</v>
      </c>
      <c r="AW37" s="1142">
        <v>12.7</v>
      </c>
      <c r="AX37" s="1181">
        <v>2055</v>
      </c>
      <c r="AY37" s="1142">
        <v>12.5</v>
      </c>
      <c r="AZ37" s="1181">
        <v>2035</v>
      </c>
      <c r="BA37" s="1142">
        <v>12.4</v>
      </c>
      <c r="BB37" s="668" t="s">
        <v>580</v>
      </c>
      <c r="BC37" s="669" t="s">
        <v>859</v>
      </c>
    </row>
    <row r="38" s="981" customFormat="1" ht="48" customHeight="1" spans="1:55">
      <c r="A38" s="1050"/>
      <c r="B38" s="1051"/>
      <c r="C38" s="1051"/>
      <c r="D38" s="1058"/>
      <c r="E38" s="1143" t="s">
        <v>1072</v>
      </c>
      <c r="F38" s="1181">
        <v>2258</v>
      </c>
      <c r="G38" s="1142">
        <v>13.9</v>
      </c>
      <c r="H38" s="1181">
        <v>2058</v>
      </c>
      <c r="I38" s="1142">
        <v>12.9</v>
      </c>
      <c r="J38" s="1181">
        <v>2018</v>
      </c>
      <c r="K38" s="1142">
        <v>12.7</v>
      </c>
      <c r="L38" s="1181">
        <v>1998</v>
      </c>
      <c r="M38" s="1142">
        <v>12.6</v>
      </c>
      <c r="N38" s="1181">
        <v>2258</v>
      </c>
      <c r="O38" s="1142">
        <v>13.9</v>
      </c>
      <c r="P38" s="1181">
        <v>2058</v>
      </c>
      <c r="Q38" s="1142">
        <v>12.9</v>
      </c>
      <c r="R38" s="1181">
        <v>2018</v>
      </c>
      <c r="S38" s="1142">
        <v>12.7</v>
      </c>
      <c r="T38" s="1181">
        <v>1998</v>
      </c>
      <c r="U38" s="1142">
        <v>12.6</v>
      </c>
      <c r="V38" s="1181">
        <v>2158</v>
      </c>
      <c r="W38" s="1142">
        <v>13.4</v>
      </c>
      <c r="X38" s="1181">
        <v>1958</v>
      </c>
      <c r="Y38" s="1142">
        <v>12.4</v>
      </c>
      <c r="Z38" s="1181">
        <v>1918</v>
      </c>
      <c r="AA38" s="1142">
        <v>12.2</v>
      </c>
      <c r="AB38" s="1181">
        <v>1898</v>
      </c>
      <c r="AC38" s="1142">
        <v>12.1</v>
      </c>
      <c r="AD38" s="1181">
        <v>2258</v>
      </c>
      <c r="AE38" s="1142">
        <v>13.9</v>
      </c>
      <c r="AF38" s="1181">
        <v>2058</v>
      </c>
      <c r="AG38" s="1142">
        <v>12.9</v>
      </c>
      <c r="AH38" s="1181">
        <v>2018</v>
      </c>
      <c r="AI38" s="1142">
        <v>12.7</v>
      </c>
      <c r="AJ38" s="1181">
        <v>1998</v>
      </c>
      <c r="AK38" s="1142">
        <v>12.6</v>
      </c>
      <c r="AL38" s="1181">
        <v>2258</v>
      </c>
      <c r="AM38" s="1142">
        <v>13.9</v>
      </c>
      <c r="AN38" s="1181">
        <v>2058</v>
      </c>
      <c r="AO38" s="1142">
        <v>12.9</v>
      </c>
      <c r="AP38" s="1181">
        <v>2018</v>
      </c>
      <c r="AQ38" s="1142">
        <v>12.7</v>
      </c>
      <c r="AR38" s="1181">
        <v>1998</v>
      </c>
      <c r="AS38" s="1142">
        <v>12.6</v>
      </c>
      <c r="AT38" s="1181">
        <v>2258</v>
      </c>
      <c r="AU38" s="1142">
        <v>13.9</v>
      </c>
      <c r="AV38" s="1181">
        <v>2058</v>
      </c>
      <c r="AW38" s="1142">
        <v>12.9</v>
      </c>
      <c r="AX38" s="1181">
        <v>2018</v>
      </c>
      <c r="AY38" s="1142">
        <v>12.7</v>
      </c>
      <c r="AZ38" s="1181">
        <v>1998</v>
      </c>
      <c r="BA38" s="1142">
        <v>12.6</v>
      </c>
      <c r="BB38" s="668" t="s">
        <v>580</v>
      </c>
      <c r="BC38" s="669" t="s">
        <v>555</v>
      </c>
    </row>
    <row r="39" s="981" customFormat="1" ht="51.6" spans="1:55">
      <c r="A39" s="1047" t="s">
        <v>354</v>
      </c>
      <c r="B39" s="1048" t="s">
        <v>37</v>
      </c>
      <c r="C39" s="1053" t="s">
        <v>1051</v>
      </c>
      <c r="D39" s="1054" t="s">
        <v>1052</v>
      </c>
      <c r="E39" s="1157" t="s">
        <v>1074</v>
      </c>
      <c r="F39" s="1195">
        <v>1591</v>
      </c>
      <c r="G39" s="1144">
        <v>10.3</v>
      </c>
      <c r="H39" s="1195">
        <v>1391</v>
      </c>
      <c r="I39" s="1144">
        <v>9.3</v>
      </c>
      <c r="J39" s="1195">
        <v>1351</v>
      </c>
      <c r="K39" s="1144">
        <v>9.1</v>
      </c>
      <c r="L39" s="1195">
        <v>1331</v>
      </c>
      <c r="M39" s="1144">
        <v>9</v>
      </c>
      <c r="N39" s="1195">
        <v>1591</v>
      </c>
      <c r="O39" s="1144">
        <v>10.3</v>
      </c>
      <c r="P39" s="1195">
        <v>1391</v>
      </c>
      <c r="Q39" s="1144">
        <v>9.3</v>
      </c>
      <c r="R39" s="1195">
        <v>1351</v>
      </c>
      <c r="S39" s="1144">
        <v>9.1</v>
      </c>
      <c r="T39" s="1195">
        <v>1331</v>
      </c>
      <c r="U39" s="1144">
        <v>9</v>
      </c>
      <c r="V39" s="1195">
        <v>1491</v>
      </c>
      <c r="W39" s="1144">
        <v>9.8</v>
      </c>
      <c r="X39" s="1195">
        <v>1291</v>
      </c>
      <c r="Y39" s="1144">
        <v>8.8</v>
      </c>
      <c r="Z39" s="1195">
        <v>1251</v>
      </c>
      <c r="AA39" s="1144">
        <v>8.6</v>
      </c>
      <c r="AB39" s="1195">
        <v>1231</v>
      </c>
      <c r="AC39" s="1144">
        <v>8.5</v>
      </c>
      <c r="AD39" s="1195">
        <v>1591</v>
      </c>
      <c r="AE39" s="1144">
        <v>10.3</v>
      </c>
      <c r="AF39" s="1195">
        <v>1391</v>
      </c>
      <c r="AG39" s="1144">
        <v>9.3</v>
      </c>
      <c r="AH39" s="1195">
        <v>1351</v>
      </c>
      <c r="AI39" s="1144">
        <v>9.1</v>
      </c>
      <c r="AJ39" s="1195">
        <v>1331</v>
      </c>
      <c r="AK39" s="1144">
        <v>9</v>
      </c>
      <c r="AL39" s="1195">
        <v>1591</v>
      </c>
      <c r="AM39" s="1144">
        <v>10.3</v>
      </c>
      <c r="AN39" s="1195">
        <v>1391</v>
      </c>
      <c r="AO39" s="1144">
        <v>9.3</v>
      </c>
      <c r="AP39" s="1195">
        <v>1351</v>
      </c>
      <c r="AQ39" s="1144">
        <v>9.1</v>
      </c>
      <c r="AR39" s="1195">
        <v>1331</v>
      </c>
      <c r="AS39" s="1144">
        <v>9</v>
      </c>
      <c r="AT39" s="1195">
        <v>1591</v>
      </c>
      <c r="AU39" s="1144">
        <v>10.3</v>
      </c>
      <c r="AV39" s="1195">
        <v>1391</v>
      </c>
      <c r="AW39" s="1144">
        <v>9.3</v>
      </c>
      <c r="AX39" s="1195">
        <v>1351</v>
      </c>
      <c r="AY39" s="1144">
        <v>9.1</v>
      </c>
      <c r="AZ39" s="1195">
        <v>1331</v>
      </c>
      <c r="BA39" s="1144">
        <v>9</v>
      </c>
      <c r="BB39" s="1056" t="s">
        <v>709</v>
      </c>
      <c r="BC39" s="1057" t="s">
        <v>757</v>
      </c>
    </row>
    <row r="40" s="981" customFormat="1" ht="57" customHeight="1" spans="1:55">
      <c r="A40" s="1047"/>
      <c r="B40" s="1048"/>
      <c r="C40" s="1048"/>
      <c r="D40" s="1054"/>
      <c r="E40" s="1055" t="s">
        <v>1068</v>
      </c>
      <c r="F40" s="1195" t="s">
        <v>326</v>
      </c>
      <c r="G40" s="1144" t="s">
        <v>326</v>
      </c>
      <c r="H40" s="1195">
        <v>1878</v>
      </c>
      <c r="I40" s="1144">
        <v>12.2</v>
      </c>
      <c r="J40" s="1195">
        <v>1838</v>
      </c>
      <c r="K40" s="1144">
        <v>12</v>
      </c>
      <c r="L40" s="1195">
        <v>1818</v>
      </c>
      <c r="M40" s="1144">
        <v>11.9</v>
      </c>
      <c r="N40" s="1195" t="s">
        <v>326</v>
      </c>
      <c r="O40" s="1144" t="s">
        <v>326</v>
      </c>
      <c r="P40" s="1195">
        <v>1878</v>
      </c>
      <c r="Q40" s="1144">
        <v>12.2</v>
      </c>
      <c r="R40" s="1195">
        <v>1838</v>
      </c>
      <c r="S40" s="1144">
        <v>12</v>
      </c>
      <c r="T40" s="1195">
        <v>1818</v>
      </c>
      <c r="U40" s="1144">
        <v>11.9</v>
      </c>
      <c r="V40" s="1195" t="s">
        <v>326</v>
      </c>
      <c r="W40" s="1144" t="s">
        <v>326</v>
      </c>
      <c r="X40" s="1195">
        <v>1778</v>
      </c>
      <c r="Y40" s="1144">
        <v>11.7</v>
      </c>
      <c r="Z40" s="1195">
        <v>1738</v>
      </c>
      <c r="AA40" s="1144">
        <v>11.5</v>
      </c>
      <c r="AB40" s="1195">
        <v>1718</v>
      </c>
      <c r="AC40" s="1144">
        <v>11.4</v>
      </c>
      <c r="AD40" s="1195" t="s">
        <v>326</v>
      </c>
      <c r="AE40" s="1144" t="s">
        <v>326</v>
      </c>
      <c r="AF40" s="1195">
        <v>1878</v>
      </c>
      <c r="AG40" s="1144">
        <v>12.2</v>
      </c>
      <c r="AH40" s="1195">
        <v>1838</v>
      </c>
      <c r="AI40" s="1144">
        <v>12</v>
      </c>
      <c r="AJ40" s="1195">
        <v>1818</v>
      </c>
      <c r="AK40" s="1144">
        <v>11.9</v>
      </c>
      <c r="AL40" s="1195" t="s">
        <v>326</v>
      </c>
      <c r="AM40" s="1144" t="s">
        <v>326</v>
      </c>
      <c r="AN40" s="1195">
        <v>1878</v>
      </c>
      <c r="AO40" s="1144">
        <v>12.2</v>
      </c>
      <c r="AP40" s="1195">
        <v>1838</v>
      </c>
      <c r="AQ40" s="1144">
        <v>12</v>
      </c>
      <c r="AR40" s="1195">
        <v>1818</v>
      </c>
      <c r="AS40" s="1144">
        <v>11.9</v>
      </c>
      <c r="AT40" s="1195" t="s">
        <v>326</v>
      </c>
      <c r="AU40" s="1144" t="s">
        <v>326</v>
      </c>
      <c r="AV40" s="1195">
        <v>1878</v>
      </c>
      <c r="AW40" s="1144">
        <v>12.2</v>
      </c>
      <c r="AX40" s="1195">
        <v>1838</v>
      </c>
      <c r="AY40" s="1144">
        <v>12</v>
      </c>
      <c r="AZ40" s="1195">
        <v>1818</v>
      </c>
      <c r="BA40" s="1144">
        <v>11.9</v>
      </c>
      <c r="BB40" s="1056" t="s">
        <v>519</v>
      </c>
      <c r="BC40" s="1057" t="s">
        <v>602</v>
      </c>
    </row>
    <row r="41" s="981" customFormat="1" ht="57" customHeight="1" spans="1:55">
      <c r="A41" s="1047"/>
      <c r="B41" s="1048"/>
      <c r="C41" s="1048"/>
      <c r="D41" s="1054"/>
      <c r="E41" s="1157" t="s">
        <v>1075</v>
      </c>
      <c r="F41" s="1195">
        <v>2078</v>
      </c>
      <c r="G41" s="1144">
        <v>13.2</v>
      </c>
      <c r="H41" s="1195">
        <v>1878</v>
      </c>
      <c r="I41" s="1144">
        <v>12.2</v>
      </c>
      <c r="J41" s="1195">
        <v>1838</v>
      </c>
      <c r="K41" s="1144">
        <v>12</v>
      </c>
      <c r="L41" s="1195">
        <v>1818</v>
      </c>
      <c r="M41" s="1144">
        <v>11.9</v>
      </c>
      <c r="N41" s="1195">
        <v>2078</v>
      </c>
      <c r="O41" s="1144">
        <v>13.2</v>
      </c>
      <c r="P41" s="1195">
        <v>1878</v>
      </c>
      <c r="Q41" s="1144">
        <v>12.2</v>
      </c>
      <c r="R41" s="1195">
        <v>1838</v>
      </c>
      <c r="S41" s="1144">
        <v>12</v>
      </c>
      <c r="T41" s="1195">
        <v>1818</v>
      </c>
      <c r="U41" s="1144">
        <v>11.9</v>
      </c>
      <c r="V41" s="1195">
        <v>1978</v>
      </c>
      <c r="W41" s="1144">
        <v>12.7</v>
      </c>
      <c r="X41" s="1195">
        <v>1778</v>
      </c>
      <c r="Y41" s="1144">
        <v>11.7</v>
      </c>
      <c r="Z41" s="1195">
        <v>1738</v>
      </c>
      <c r="AA41" s="1144">
        <v>11.5</v>
      </c>
      <c r="AB41" s="1195">
        <v>1718</v>
      </c>
      <c r="AC41" s="1144">
        <v>11.4</v>
      </c>
      <c r="AD41" s="1195">
        <v>2078</v>
      </c>
      <c r="AE41" s="1144">
        <v>13.2</v>
      </c>
      <c r="AF41" s="1195">
        <v>1878</v>
      </c>
      <c r="AG41" s="1144">
        <v>12.2</v>
      </c>
      <c r="AH41" s="1195">
        <v>1838</v>
      </c>
      <c r="AI41" s="1144">
        <v>12</v>
      </c>
      <c r="AJ41" s="1195">
        <v>1818</v>
      </c>
      <c r="AK41" s="1144">
        <v>11.9</v>
      </c>
      <c r="AL41" s="1195">
        <v>2078</v>
      </c>
      <c r="AM41" s="1144">
        <v>13.2</v>
      </c>
      <c r="AN41" s="1195">
        <v>1878</v>
      </c>
      <c r="AO41" s="1144">
        <v>12.2</v>
      </c>
      <c r="AP41" s="1195">
        <v>1838</v>
      </c>
      <c r="AQ41" s="1144">
        <v>12</v>
      </c>
      <c r="AR41" s="1195">
        <v>1818</v>
      </c>
      <c r="AS41" s="1144">
        <v>11.9</v>
      </c>
      <c r="AT41" s="1195">
        <v>2078</v>
      </c>
      <c r="AU41" s="1144">
        <v>13.2</v>
      </c>
      <c r="AV41" s="1195">
        <v>1878</v>
      </c>
      <c r="AW41" s="1144">
        <v>12.2</v>
      </c>
      <c r="AX41" s="1195">
        <v>1838</v>
      </c>
      <c r="AY41" s="1144">
        <v>12</v>
      </c>
      <c r="AZ41" s="1195">
        <v>1818</v>
      </c>
      <c r="BA41" s="1144">
        <v>11.9</v>
      </c>
      <c r="BB41" s="1056" t="s">
        <v>519</v>
      </c>
      <c r="BC41" s="1057" t="s">
        <v>602</v>
      </c>
    </row>
    <row r="42" s="981" customFormat="1" ht="49" customHeight="1" spans="1:55">
      <c r="A42" s="1047"/>
      <c r="B42" s="1048"/>
      <c r="C42" s="1048"/>
      <c r="D42" s="1054"/>
      <c r="E42" s="1055" t="s">
        <v>732</v>
      </c>
      <c r="F42" s="1195" t="s">
        <v>326</v>
      </c>
      <c r="G42" s="1144" t="s">
        <v>326</v>
      </c>
      <c r="H42" s="1195">
        <v>2014</v>
      </c>
      <c r="I42" s="1144">
        <v>13</v>
      </c>
      <c r="J42" s="1195">
        <v>1974</v>
      </c>
      <c r="K42" s="1144">
        <v>12.8</v>
      </c>
      <c r="L42" s="1195">
        <v>1954</v>
      </c>
      <c r="M42" s="1144">
        <v>12.7</v>
      </c>
      <c r="N42" s="1195" t="s">
        <v>326</v>
      </c>
      <c r="O42" s="1144" t="s">
        <v>326</v>
      </c>
      <c r="P42" s="1195">
        <v>2014</v>
      </c>
      <c r="Q42" s="1144">
        <v>13</v>
      </c>
      <c r="R42" s="1195">
        <v>1974</v>
      </c>
      <c r="S42" s="1144">
        <v>12.8</v>
      </c>
      <c r="T42" s="1195">
        <v>1954</v>
      </c>
      <c r="U42" s="1144">
        <v>12.7</v>
      </c>
      <c r="V42" s="1195" t="s">
        <v>326</v>
      </c>
      <c r="W42" s="1144" t="s">
        <v>326</v>
      </c>
      <c r="X42" s="1195">
        <v>1914</v>
      </c>
      <c r="Y42" s="1144">
        <v>12.5</v>
      </c>
      <c r="Z42" s="1195">
        <v>1874</v>
      </c>
      <c r="AA42" s="1144">
        <v>12.3</v>
      </c>
      <c r="AB42" s="1195">
        <v>1854</v>
      </c>
      <c r="AC42" s="1144">
        <v>12.2</v>
      </c>
      <c r="AD42" s="1195" t="s">
        <v>326</v>
      </c>
      <c r="AE42" s="1144" t="s">
        <v>326</v>
      </c>
      <c r="AF42" s="1195">
        <v>2014</v>
      </c>
      <c r="AG42" s="1144">
        <v>13</v>
      </c>
      <c r="AH42" s="1195">
        <v>1974</v>
      </c>
      <c r="AI42" s="1144">
        <v>12.8</v>
      </c>
      <c r="AJ42" s="1195">
        <v>1954</v>
      </c>
      <c r="AK42" s="1144">
        <v>12.7</v>
      </c>
      <c r="AL42" s="1195" t="s">
        <v>326</v>
      </c>
      <c r="AM42" s="1144" t="s">
        <v>326</v>
      </c>
      <c r="AN42" s="1195">
        <v>2014</v>
      </c>
      <c r="AO42" s="1144">
        <v>13</v>
      </c>
      <c r="AP42" s="1195">
        <v>1974</v>
      </c>
      <c r="AQ42" s="1144">
        <v>12.8</v>
      </c>
      <c r="AR42" s="1195">
        <v>1954</v>
      </c>
      <c r="AS42" s="1144">
        <v>12.7</v>
      </c>
      <c r="AT42" s="1195" t="s">
        <v>326</v>
      </c>
      <c r="AU42" s="1144" t="s">
        <v>326</v>
      </c>
      <c r="AV42" s="1195">
        <v>2014</v>
      </c>
      <c r="AW42" s="1144">
        <v>13</v>
      </c>
      <c r="AX42" s="1195">
        <v>1974</v>
      </c>
      <c r="AY42" s="1144">
        <v>12.8</v>
      </c>
      <c r="AZ42" s="1195">
        <v>1954</v>
      </c>
      <c r="BA42" s="1144">
        <v>12.7</v>
      </c>
      <c r="BB42" s="1056" t="s">
        <v>589</v>
      </c>
      <c r="BC42" s="1057" t="s">
        <v>555</v>
      </c>
    </row>
    <row r="43" s="981" customFormat="1" ht="49" customHeight="1" spans="1:55">
      <c r="A43" s="1047"/>
      <c r="B43" s="1048"/>
      <c r="C43" s="1048"/>
      <c r="D43" s="1054"/>
      <c r="E43" s="1157" t="s">
        <v>787</v>
      </c>
      <c r="F43" s="1195">
        <v>2214</v>
      </c>
      <c r="G43" s="1144">
        <v>14</v>
      </c>
      <c r="H43" s="1195">
        <v>2014</v>
      </c>
      <c r="I43" s="1144">
        <v>13</v>
      </c>
      <c r="J43" s="1195">
        <v>1974</v>
      </c>
      <c r="K43" s="1144">
        <v>12.8</v>
      </c>
      <c r="L43" s="1195">
        <v>1954</v>
      </c>
      <c r="M43" s="1144">
        <v>12.7</v>
      </c>
      <c r="N43" s="1195">
        <v>2214</v>
      </c>
      <c r="O43" s="1144">
        <v>14</v>
      </c>
      <c r="P43" s="1195">
        <v>2014</v>
      </c>
      <c r="Q43" s="1144">
        <v>13</v>
      </c>
      <c r="R43" s="1195">
        <v>1974</v>
      </c>
      <c r="S43" s="1144">
        <v>12.8</v>
      </c>
      <c r="T43" s="1195">
        <v>1954</v>
      </c>
      <c r="U43" s="1144">
        <v>12.7</v>
      </c>
      <c r="V43" s="1195">
        <v>2114</v>
      </c>
      <c r="W43" s="1144">
        <v>13.5</v>
      </c>
      <c r="X43" s="1195">
        <v>1914</v>
      </c>
      <c r="Y43" s="1144">
        <v>12.5</v>
      </c>
      <c r="Z43" s="1195">
        <v>1874</v>
      </c>
      <c r="AA43" s="1144">
        <v>12.3</v>
      </c>
      <c r="AB43" s="1195">
        <v>1854</v>
      </c>
      <c r="AC43" s="1144">
        <v>12.2</v>
      </c>
      <c r="AD43" s="1195">
        <v>2214</v>
      </c>
      <c r="AE43" s="1144">
        <v>14</v>
      </c>
      <c r="AF43" s="1195">
        <v>2014</v>
      </c>
      <c r="AG43" s="1144">
        <v>13</v>
      </c>
      <c r="AH43" s="1195">
        <v>1974</v>
      </c>
      <c r="AI43" s="1144">
        <v>12.8</v>
      </c>
      <c r="AJ43" s="1195">
        <v>1954</v>
      </c>
      <c r="AK43" s="1144">
        <v>12.7</v>
      </c>
      <c r="AL43" s="1195">
        <v>2214</v>
      </c>
      <c r="AM43" s="1144">
        <v>14</v>
      </c>
      <c r="AN43" s="1195">
        <v>2014</v>
      </c>
      <c r="AO43" s="1144">
        <v>13</v>
      </c>
      <c r="AP43" s="1195">
        <v>1974</v>
      </c>
      <c r="AQ43" s="1144">
        <v>12.8</v>
      </c>
      <c r="AR43" s="1195">
        <v>1954</v>
      </c>
      <c r="AS43" s="1144">
        <v>12.7</v>
      </c>
      <c r="AT43" s="1195">
        <v>2214</v>
      </c>
      <c r="AU43" s="1144">
        <v>14</v>
      </c>
      <c r="AV43" s="1195">
        <v>2014</v>
      </c>
      <c r="AW43" s="1144">
        <v>13</v>
      </c>
      <c r="AX43" s="1195">
        <v>1974</v>
      </c>
      <c r="AY43" s="1144">
        <v>12.8</v>
      </c>
      <c r="AZ43" s="1195">
        <v>1954</v>
      </c>
      <c r="BA43" s="1144">
        <v>12.7</v>
      </c>
      <c r="BB43" s="1056" t="s">
        <v>589</v>
      </c>
      <c r="BC43" s="1057" t="s">
        <v>555</v>
      </c>
    </row>
    <row r="44" s="981" customFormat="1" ht="49" customHeight="1" spans="1:55">
      <c r="A44" s="1047"/>
      <c r="B44" s="1048"/>
      <c r="C44" s="1048"/>
      <c r="D44" s="1054"/>
      <c r="E44" s="1157" t="s">
        <v>1060</v>
      </c>
      <c r="F44" s="1195">
        <v>2431</v>
      </c>
      <c r="G44" s="1144">
        <v>14.6</v>
      </c>
      <c r="H44" s="1195">
        <v>2231</v>
      </c>
      <c r="I44" s="1144">
        <v>13.6</v>
      </c>
      <c r="J44" s="1195">
        <v>2191</v>
      </c>
      <c r="K44" s="1144">
        <v>13.4</v>
      </c>
      <c r="L44" s="1195">
        <v>2171</v>
      </c>
      <c r="M44" s="1144">
        <v>13.3</v>
      </c>
      <c r="N44" s="1195">
        <v>2431</v>
      </c>
      <c r="O44" s="1144">
        <v>14.6</v>
      </c>
      <c r="P44" s="1195">
        <v>2231</v>
      </c>
      <c r="Q44" s="1144">
        <v>13.6</v>
      </c>
      <c r="R44" s="1195">
        <v>2191</v>
      </c>
      <c r="S44" s="1144">
        <v>13.4</v>
      </c>
      <c r="T44" s="1195">
        <v>2171</v>
      </c>
      <c r="U44" s="1144">
        <v>13.3</v>
      </c>
      <c r="V44" s="1195">
        <v>2331</v>
      </c>
      <c r="W44" s="1144">
        <v>14.1</v>
      </c>
      <c r="X44" s="1195">
        <v>2131</v>
      </c>
      <c r="Y44" s="1144">
        <v>13.1</v>
      </c>
      <c r="Z44" s="1195">
        <v>2091</v>
      </c>
      <c r="AA44" s="1144">
        <v>12.9</v>
      </c>
      <c r="AB44" s="1195">
        <v>2071</v>
      </c>
      <c r="AC44" s="1144">
        <v>12.8</v>
      </c>
      <c r="AD44" s="1195">
        <v>2431</v>
      </c>
      <c r="AE44" s="1144">
        <v>14.6</v>
      </c>
      <c r="AF44" s="1195">
        <v>2231</v>
      </c>
      <c r="AG44" s="1144">
        <v>13.6</v>
      </c>
      <c r="AH44" s="1195">
        <v>2191</v>
      </c>
      <c r="AI44" s="1144">
        <v>13.4</v>
      </c>
      <c r="AJ44" s="1195">
        <v>2171</v>
      </c>
      <c r="AK44" s="1144">
        <v>13.3</v>
      </c>
      <c r="AL44" s="1195">
        <v>2431</v>
      </c>
      <c r="AM44" s="1144">
        <v>14.6</v>
      </c>
      <c r="AN44" s="1195">
        <v>2231</v>
      </c>
      <c r="AO44" s="1144">
        <v>13.6</v>
      </c>
      <c r="AP44" s="1195">
        <v>2191</v>
      </c>
      <c r="AQ44" s="1144">
        <v>13.4</v>
      </c>
      <c r="AR44" s="1195">
        <v>2171</v>
      </c>
      <c r="AS44" s="1144">
        <v>13.3</v>
      </c>
      <c r="AT44" s="1195">
        <v>2431</v>
      </c>
      <c r="AU44" s="1144">
        <v>14.6</v>
      </c>
      <c r="AV44" s="1195">
        <v>2231</v>
      </c>
      <c r="AW44" s="1144">
        <v>13.6</v>
      </c>
      <c r="AX44" s="1195">
        <v>2191</v>
      </c>
      <c r="AY44" s="1144">
        <v>13.4</v>
      </c>
      <c r="AZ44" s="1195">
        <v>2171</v>
      </c>
      <c r="BA44" s="1144">
        <v>13.3</v>
      </c>
      <c r="BB44" s="1056" t="s">
        <v>757</v>
      </c>
      <c r="BC44" s="1057" t="s">
        <v>889</v>
      </c>
    </row>
    <row r="45" s="981" customFormat="1" ht="77.4" spans="1:55">
      <c r="A45" s="1047"/>
      <c r="B45" s="1048"/>
      <c r="C45" s="1048"/>
      <c r="D45" s="1054"/>
      <c r="E45" s="1055" t="s">
        <v>1076</v>
      </c>
      <c r="F45" s="1195" t="s">
        <v>326</v>
      </c>
      <c r="G45" s="1144" t="s">
        <v>326</v>
      </c>
      <c r="H45" s="1195">
        <v>2235</v>
      </c>
      <c r="I45" s="1144">
        <v>13.7</v>
      </c>
      <c r="J45" s="1195">
        <v>2195</v>
      </c>
      <c r="K45" s="1144">
        <v>13.5</v>
      </c>
      <c r="L45" s="1195">
        <v>2175</v>
      </c>
      <c r="M45" s="1144">
        <v>13.4</v>
      </c>
      <c r="N45" s="1195" t="s">
        <v>326</v>
      </c>
      <c r="O45" s="1144" t="s">
        <v>326</v>
      </c>
      <c r="P45" s="1195">
        <v>2235</v>
      </c>
      <c r="Q45" s="1144">
        <v>13.7</v>
      </c>
      <c r="R45" s="1195">
        <v>2195</v>
      </c>
      <c r="S45" s="1144">
        <v>13.5</v>
      </c>
      <c r="T45" s="1195">
        <v>2175</v>
      </c>
      <c r="U45" s="1144">
        <v>13.4</v>
      </c>
      <c r="V45" s="1195" t="s">
        <v>326</v>
      </c>
      <c r="W45" s="1144" t="s">
        <v>326</v>
      </c>
      <c r="X45" s="1195">
        <v>2135</v>
      </c>
      <c r="Y45" s="1144">
        <v>13.2</v>
      </c>
      <c r="Z45" s="1195">
        <v>2095</v>
      </c>
      <c r="AA45" s="1144">
        <v>13</v>
      </c>
      <c r="AB45" s="1195">
        <v>2075</v>
      </c>
      <c r="AC45" s="1144">
        <v>12.9</v>
      </c>
      <c r="AD45" s="1195" t="s">
        <v>326</v>
      </c>
      <c r="AE45" s="1144" t="s">
        <v>326</v>
      </c>
      <c r="AF45" s="1195">
        <v>2235</v>
      </c>
      <c r="AG45" s="1144">
        <v>13.7</v>
      </c>
      <c r="AH45" s="1195">
        <v>2195</v>
      </c>
      <c r="AI45" s="1144">
        <v>13.5</v>
      </c>
      <c r="AJ45" s="1195">
        <v>2175</v>
      </c>
      <c r="AK45" s="1144">
        <v>13.4</v>
      </c>
      <c r="AL45" s="1195" t="s">
        <v>326</v>
      </c>
      <c r="AM45" s="1144" t="s">
        <v>326</v>
      </c>
      <c r="AN45" s="1195">
        <v>2235</v>
      </c>
      <c r="AO45" s="1144">
        <v>13.7</v>
      </c>
      <c r="AP45" s="1195">
        <v>2195</v>
      </c>
      <c r="AQ45" s="1144">
        <v>13.5</v>
      </c>
      <c r="AR45" s="1195">
        <v>2175</v>
      </c>
      <c r="AS45" s="1144">
        <v>13.4</v>
      </c>
      <c r="AT45" s="1195" t="s">
        <v>326</v>
      </c>
      <c r="AU45" s="1144" t="s">
        <v>326</v>
      </c>
      <c r="AV45" s="1195">
        <v>2235</v>
      </c>
      <c r="AW45" s="1144">
        <v>13.7</v>
      </c>
      <c r="AX45" s="1195">
        <v>2195</v>
      </c>
      <c r="AY45" s="1144">
        <v>13.5</v>
      </c>
      <c r="AZ45" s="1195">
        <v>2175</v>
      </c>
      <c r="BA45" s="1144">
        <v>13.4</v>
      </c>
      <c r="BB45" s="1056" t="s">
        <v>602</v>
      </c>
      <c r="BC45" s="1057" t="s">
        <v>889</v>
      </c>
    </row>
    <row r="46" s="981" customFormat="1" ht="46" customHeight="1" spans="1:55">
      <c r="A46" s="1047"/>
      <c r="B46" s="1048"/>
      <c r="C46" s="1048"/>
      <c r="D46" s="1054"/>
      <c r="E46" s="1157" t="s">
        <v>808</v>
      </c>
      <c r="F46" s="1195">
        <v>2435</v>
      </c>
      <c r="G46" s="1144">
        <v>14.7</v>
      </c>
      <c r="H46" s="1195">
        <v>2235</v>
      </c>
      <c r="I46" s="1144">
        <v>13.7</v>
      </c>
      <c r="J46" s="1195">
        <v>2195</v>
      </c>
      <c r="K46" s="1144">
        <v>13.5</v>
      </c>
      <c r="L46" s="1195">
        <v>2175</v>
      </c>
      <c r="M46" s="1144">
        <v>13.4</v>
      </c>
      <c r="N46" s="1195">
        <v>2435</v>
      </c>
      <c r="O46" s="1144">
        <v>14.7</v>
      </c>
      <c r="P46" s="1195">
        <v>2235</v>
      </c>
      <c r="Q46" s="1144">
        <v>13.7</v>
      </c>
      <c r="R46" s="1195">
        <v>2195</v>
      </c>
      <c r="S46" s="1144">
        <v>13.5</v>
      </c>
      <c r="T46" s="1195">
        <v>2175</v>
      </c>
      <c r="U46" s="1144">
        <v>13.4</v>
      </c>
      <c r="V46" s="1195">
        <v>2335</v>
      </c>
      <c r="W46" s="1144">
        <v>14.2</v>
      </c>
      <c r="X46" s="1195">
        <v>2135</v>
      </c>
      <c r="Y46" s="1144">
        <v>13.2</v>
      </c>
      <c r="Z46" s="1195">
        <v>2095</v>
      </c>
      <c r="AA46" s="1144">
        <v>13</v>
      </c>
      <c r="AB46" s="1195">
        <v>2075</v>
      </c>
      <c r="AC46" s="1144">
        <v>12.9</v>
      </c>
      <c r="AD46" s="1195">
        <v>2435</v>
      </c>
      <c r="AE46" s="1144">
        <v>14.7</v>
      </c>
      <c r="AF46" s="1195">
        <v>2235</v>
      </c>
      <c r="AG46" s="1144">
        <v>13.7</v>
      </c>
      <c r="AH46" s="1195">
        <v>2195</v>
      </c>
      <c r="AI46" s="1144">
        <v>13.5</v>
      </c>
      <c r="AJ46" s="1195">
        <v>2175</v>
      </c>
      <c r="AK46" s="1144">
        <v>13.4</v>
      </c>
      <c r="AL46" s="1195">
        <v>2435</v>
      </c>
      <c r="AM46" s="1144">
        <v>14.7</v>
      </c>
      <c r="AN46" s="1195">
        <v>2235</v>
      </c>
      <c r="AO46" s="1144">
        <v>13.7</v>
      </c>
      <c r="AP46" s="1195">
        <v>2195</v>
      </c>
      <c r="AQ46" s="1144">
        <v>13.5</v>
      </c>
      <c r="AR46" s="1195">
        <v>2175</v>
      </c>
      <c r="AS46" s="1144">
        <v>13.4</v>
      </c>
      <c r="AT46" s="1195">
        <v>2435</v>
      </c>
      <c r="AU46" s="1144">
        <v>14.7</v>
      </c>
      <c r="AV46" s="1195">
        <v>2235</v>
      </c>
      <c r="AW46" s="1144">
        <v>13.7</v>
      </c>
      <c r="AX46" s="1195">
        <v>2195</v>
      </c>
      <c r="AY46" s="1144">
        <v>13.5</v>
      </c>
      <c r="AZ46" s="1195">
        <v>2175</v>
      </c>
      <c r="BA46" s="1144">
        <v>13.4</v>
      </c>
      <c r="BB46" s="1056" t="s">
        <v>602</v>
      </c>
      <c r="BC46" s="1057" t="s">
        <v>889</v>
      </c>
    </row>
    <row r="47" s="981" customFormat="1" ht="46" customHeight="1" spans="1:55">
      <c r="A47" s="1047"/>
      <c r="B47" s="1048"/>
      <c r="C47" s="1048"/>
      <c r="D47" s="1054"/>
      <c r="E47" s="1157" t="s">
        <v>1072</v>
      </c>
      <c r="F47" s="1195">
        <v>2215</v>
      </c>
      <c r="G47" s="1144">
        <v>13.8</v>
      </c>
      <c r="H47" s="1195">
        <v>2015</v>
      </c>
      <c r="I47" s="1144">
        <v>12.8</v>
      </c>
      <c r="J47" s="1195">
        <v>1975</v>
      </c>
      <c r="K47" s="1144">
        <v>12.6</v>
      </c>
      <c r="L47" s="1195">
        <v>1955</v>
      </c>
      <c r="M47" s="1144">
        <v>12.5</v>
      </c>
      <c r="N47" s="1195">
        <v>2215</v>
      </c>
      <c r="O47" s="1144">
        <v>13.8</v>
      </c>
      <c r="P47" s="1195">
        <v>2015</v>
      </c>
      <c r="Q47" s="1144">
        <v>12.8</v>
      </c>
      <c r="R47" s="1195">
        <v>1975</v>
      </c>
      <c r="S47" s="1144">
        <v>12.6</v>
      </c>
      <c r="T47" s="1195">
        <v>1955</v>
      </c>
      <c r="U47" s="1144">
        <v>12.5</v>
      </c>
      <c r="V47" s="1195">
        <v>2115</v>
      </c>
      <c r="W47" s="1144">
        <v>13.3</v>
      </c>
      <c r="X47" s="1195">
        <v>1915</v>
      </c>
      <c r="Y47" s="1144">
        <v>12.3</v>
      </c>
      <c r="Z47" s="1195">
        <v>1875</v>
      </c>
      <c r="AA47" s="1144">
        <v>12.1</v>
      </c>
      <c r="AB47" s="1195">
        <v>1855</v>
      </c>
      <c r="AC47" s="1144">
        <v>12</v>
      </c>
      <c r="AD47" s="1195">
        <v>2215</v>
      </c>
      <c r="AE47" s="1144">
        <v>13.8</v>
      </c>
      <c r="AF47" s="1195">
        <v>2015</v>
      </c>
      <c r="AG47" s="1144">
        <v>12.8</v>
      </c>
      <c r="AH47" s="1195">
        <v>1975</v>
      </c>
      <c r="AI47" s="1144">
        <v>12.6</v>
      </c>
      <c r="AJ47" s="1195">
        <v>1955</v>
      </c>
      <c r="AK47" s="1144">
        <v>12.5</v>
      </c>
      <c r="AL47" s="1195">
        <v>2215</v>
      </c>
      <c r="AM47" s="1144">
        <v>13.8</v>
      </c>
      <c r="AN47" s="1195">
        <v>2015</v>
      </c>
      <c r="AO47" s="1144">
        <v>12.8</v>
      </c>
      <c r="AP47" s="1195">
        <v>1975</v>
      </c>
      <c r="AQ47" s="1144">
        <v>12.6</v>
      </c>
      <c r="AR47" s="1195">
        <v>1955</v>
      </c>
      <c r="AS47" s="1144">
        <v>12.5</v>
      </c>
      <c r="AT47" s="1195">
        <v>2215</v>
      </c>
      <c r="AU47" s="1144">
        <v>13.8</v>
      </c>
      <c r="AV47" s="1195">
        <v>2015</v>
      </c>
      <c r="AW47" s="1144">
        <v>12.8</v>
      </c>
      <c r="AX47" s="1195">
        <v>1975</v>
      </c>
      <c r="AY47" s="1144">
        <v>12.6</v>
      </c>
      <c r="AZ47" s="1195">
        <v>1955</v>
      </c>
      <c r="BA47" s="1144">
        <v>12.5</v>
      </c>
      <c r="BB47" s="1056" t="s">
        <v>602</v>
      </c>
      <c r="BC47" s="1057" t="s">
        <v>773</v>
      </c>
    </row>
    <row r="48" s="981" customFormat="1" ht="51.6" spans="1:55">
      <c r="A48" s="1050" t="s">
        <v>354</v>
      </c>
      <c r="B48" s="1051" t="s">
        <v>695</v>
      </c>
      <c r="C48" s="1042" t="s">
        <v>1051</v>
      </c>
      <c r="D48" s="1058" t="s">
        <v>1052</v>
      </c>
      <c r="E48" s="1143" t="s">
        <v>1074</v>
      </c>
      <c r="F48" s="1181">
        <v>1336</v>
      </c>
      <c r="G48" s="1142">
        <v>8.7</v>
      </c>
      <c r="H48" s="1181">
        <v>1136</v>
      </c>
      <c r="I48" s="1142">
        <v>7.7</v>
      </c>
      <c r="J48" s="1181">
        <v>1096</v>
      </c>
      <c r="K48" s="1142">
        <v>7.5</v>
      </c>
      <c r="L48" s="1181">
        <v>1076</v>
      </c>
      <c r="M48" s="1142">
        <v>7.4</v>
      </c>
      <c r="N48" s="1181">
        <v>1436</v>
      </c>
      <c r="O48" s="1142">
        <v>9.2</v>
      </c>
      <c r="P48" s="1181">
        <v>1236</v>
      </c>
      <c r="Q48" s="1142">
        <v>8.2</v>
      </c>
      <c r="R48" s="1181">
        <v>1196</v>
      </c>
      <c r="S48" s="1142">
        <v>8</v>
      </c>
      <c r="T48" s="1181">
        <v>1176</v>
      </c>
      <c r="U48" s="1142">
        <v>7.9</v>
      </c>
      <c r="V48" s="1181" t="s">
        <v>326</v>
      </c>
      <c r="W48" s="1142" t="s">
        <v>326</v>
      </c>
      <c r="X48" s="1181" t="s">
        <v>326</v>
      </c>
      <c r="Y48" s="1142" t="s">
        <v>326</v>
      </c>
      <c r="Z48" s="1181" t="s">
        <v>326</v>
      </c>
      <c r="AA48" s="1142" t="s">
        <v>326</v>
      </c>
      <c r="AB48" s="1181" t="s">
        <v>326</v>
      </c>
      <c r="AC48" s="1142" t="s">
        <v>326</v>
      </c>
      <c r="AD48" s="1181" t="s">
        <v>326</v>
      </c>
      <c r="AE48" s="1142" t="s">
        <v>326</v>
      </c>
      <c r="AF48" s="1181" t="s">
        <v>326</v>
      </c>
      <c r="AG48" s="1142" t="s">
        <v>326</v>
      </c>
      <c r="AH48" s="1181" t="s">
        <v>326</v>
      </c>
      <c r="AI48" s="1142" t="s">
        <v>326</v>
      </c>
      <c r="AJ48" s="1181" t="s">
        <v>326</v>
      </c>
      <c r="AK48" s="1142" t="s">
        <v>326</v>
      </c>
      <c r="AL48" s="1181">
        <v>1336</v>
      </c>
      <c r="AM48" s="1142">
        <v>8.7</v>
      </c>
      <c r="AN48" s="1181">
        <v>1136</v>
      </c>
      <c r="AO48" s="1142">
        <v>7.7</v>
      </c>
      <c r="AP48" s="1181">
        <v>1096</v>
      </c>
      <c r="AQ48" s="1142">
        <v>7.5</v>
      </c>
      <c r="AR48" s="1181">
        <v>1076</v>
      </c>
      <c r="AS48" s="1142">
        <v>7.4</v>
      </c>
      <c r="AT48" s="1181" t="s">
        <v>326</v>
      </c>
      <c r="AU48" s="1142" t="s">
        <v>326</v>
      </c>
      <c r="AV48" s="1181" t="s">
        <v>326</v>
      </c>
      <c r="AW48" s="1142" t="s">
        <v>326</v>
      </c>
      <c r="AX48" s="1181" t="s">
        <v>326</v>
      </c>
      <c r="AY48" s="1142" t="s">
        <v>326</v>
      </c>
      <c r="AZ48" s="1181" t="s">
        <v>326</v>
      </c>
      <c r="BA48" s="1142" t="s">
        <v>326</v>
      </c>
      <c r="BB48" s="668" t="s">
        <v>509</v>
      </c>
      <c r="BC48" s="669" t="s">
        <v>539</v>
      </c>
    </row>
    <row r="49" s="981" customFormat="1" ht="58" customHeight="1" spans="1:55">
      <c r="A49" s="1050"/>
      <c r="B49" s="1051"/>
      <c r="C49" s="1051"/>
      <c r="D49" s="1058"/>
      <c r="E49" s="1030" t="s">
        <v>1068</v>
      </c>
      <c r="F49" s="1181" t="s">
        <v>326</v>
      </c>
      <c r="G49" s="1142" t="s">
        <v>326</v>
      </c>
      <c r="H49" s="1181">
        <v>1657</v>
      </c>
      <c r="I49" s="1142">
        <v>10.8</v>
      </c>
      <c r="J49" s="1181">
        <v>1617</v>
      </c>
      <c r="K49" s="1142">
        <v>10.6</v>
      </c>
      <c r="L49" s="1181">
        <v>1597</v>
      </c>
      <c r="M49" s="1142">
        <v>10.5</v>
      </c>
      <c r="N49" s="1181" t="s">
        <v>326</v>
      </c>
      <c r="O49" s="1142" t="s">
        <v>326</v>
      </c>
      <c r="P49" s="1181">
        <v>1757</v>
      </c>
      <c r="Q49" s="1142">
        <v>11.3</v>
      </c>
      <c r="R49" s="1181">
        <v>1717</v>
      </c>
      <c r="S49" s="1142">
        <v>11.1</v>
      </c>
      <c r="T49" s="1181">
        <v>1697</v>
      </c>
      <c r="U49" s="1142">
        <v>11</v>
      </c>
      <c r="V49" s="1181" t="s">
        <v>326</v>
      </c>
      <c r="W49" s="1142" t="s">
        <v>326</v>
      </c>
      <c r="X49" s="1181" t="s">
        <v>326</v>
      </c>
      <c r="Y49" s="1142" t="s">
        <v>326</v>
      </c>
      <c r="Z49" s="1181" t="s">
        <v>326</v>
      </c>
      <c r="AA49" s="1142" t="s">
        <v>326</v>
      </c>
      <c r="AB49" s="1181" t="s">
        <v>326</v>
      </c>
      <c r="AC49" s="1142" t="s">
        <v>326</v>
      </c>
      <c r="AD49" s="1181" t="s">
        <v>326</v>
      </c>
      <c r="AE49" s="1142" t="s">
        <v>326</v>
      </c>
      <c r="AF49" s="1181" t="s">
        <v>326</v>
      </c>
      <c r="AG49" s="1142" t="s">
        <v>326</v>
      </c>
      <c r="AH49" s="1181" t="s">
        <v>326</v>
      </c>
      <c r="AI49" s="1142" t="s">
        <v>326</v>
      </c>
      <c r="AJ49" s="1181" t="s">
        <v>326</v>
      </c>
      <c r="AK49" s="1142" t="s">
        <v>326</v>
      </c>
      <c r="AL49" s="1181" t="s">
        <v>326</v>
      </c>
      <c r="AM49" s="1142" t="s">
        <v>326</v>
      </c>
      <c r="AN49" s="1181">
        <v>1657</v>
      </c>
      <c r="AO49" s="1142">
        <v>10.8</v>
      </c>
      <c r="AP49" s="1181">
        <v>1617</v>
      </c>
      <c r="AQ49" s="1142">
        <v>10.6</v>
      </c>
      <c r="AR49" s="1181">
        <v>1597</v>
      </c>
      <c r="AS49" s="1142">
        <v>10.5</v>
      </c>
      <c r="AT49" s="1181" t="s">
        <v>326</v>
      </c>
      <c r="AU49" s="1142" t="s">
        <v>326</v>
      </c>
      <c r="AV49" s="1181" t="s">
        <v>326</v>
      </c>
      <c r="AW49" s="1142" t="s">
        <v>326</v>
      </c>
      <c r="AX49" s="1181" t="s">
        <v>326</v>
      </c>
      <c r="AY49" s="1142" t="s">
        <v>326</v>
      </c>
      <c r="AZ49" s="1181" t="s">
        <v>326</v>
      </c>
      <c r="BA49" s="1142" t="s">
        <v>326</v>
      </c>
      <c r="BB49" s="668" t="s">
        <v>585</v>
      </c>
      <c r="BC49" s="669" t="s">
        <v>580</v>
      </c>
    </row>
    <row r="50" s="981" customFormat="1" ht="55" customHeight="1" spans="1:55">
      <c r="A50" s="1050"/>
      <c r="B50" s="1051"/>
      <c r="C50" s="1051"/>
      <c r="D50" s="1058"/>
      <c r="E50" s="1143" t="s">
        <v>1075</v>
      </c>
      <c r="F50" s="1181">
        <v>1857</v>
      </c>
      <c r="G50" s="1142">
        <v>11.8</v>
      </c>
      <c r="H50" s="1181">
        <v>1657</v>
      </c>
      <c r="I50" s="1142">
        <v>10.8</v>
      </c>
      <c r="J50" s="1181">
        <v>1617</v>
      </c>
      <c r="K50" s="1142">
        <v>10.6</v>
      </c>
      <c r="L50" s="1181">
        <v>1597</v>
      </c>
      <c r="M50" s="1142">
        <v>10.5</v>
      </c>
      <c r="N50" s="1181">
        <v>1957</v>
      </c>
      <c r="O50" s="1142">
        <v>12.3</v>
      </c>
      <c r="P50" s="1181">
        <v>1757</v>
      </c>
      <c r="Q50" s="1142">
        <v>11.3</v>
      </c>
      <c r="R50" s="1181">
        <v>1717</v>
      </c>
      <c r="S50" s="1142">
        <v>11.1</v>
      </c>
      <c r="T50" s="1181">
        <v>1697</v>
      </c>
      <c r="U50" s="1142">
        <v>11</v>
      </c>
      <c r="V50" s="1181" t="s">
        <v>326</v>
      </c>
      <c r="W50" s="1142" t="s">
        <v>326</v>
      </c>
      <c r="X50" s="1181" t="s">
        <v>326</v>
      </c>
      <c r="Y50" s="1142" t="s">
        <v>326</v>
      </c>
      <c r="Z50" s="1181" t="s">
        <v>326</v>
      </c>
      <c r="AA50" s="1142" t="s">
        <v>326</v>
      </c>
      <c r="AB50" s="1181" t="s">
        <v>326</v>
      </c>
      <c r="AC50" s="1142" t="s">
        <v>326</v>
      </c>
      <c r="AD50" s="1181" t="s">
        <v>326</v>
      </c>
      <c r="AE50" s="1142" t="s">
        <v>326</v>
      </c>
      <c r="AF50" s="1181" t="s">
        <v>326</v>
      </c>
      <c r="AG50" s="1142" t="s">
        <v>326</v>
      </c>
      <c r="AH50" s="1181" t="s">
        <v>326</v>
      </c>
      <c r="AI50" s="1142" t="s">
        <v>326</v>
      </c>
      <c r="AJ50" s="1181" t="s">
        <v>326</v>
      </c>
      <c r="AK50" s="1142" t="s">
        <v>326</v>
      </c>
      <c r="AL50" s="1181">
        <v>1857</v>
      </c>
      <c r="AM50" s="1142">
        <v>11.8</v>
      </c>
      <c r="AN50" s="1181">
        <v>1657</v>
      </c>
      <c r="AO50" s="1142">
        <v>10.8</v>
      </c>
      <c r="AP50" s="1181">
        <v>1617</v>
      </c>
      <c r="AQ50" s="1142">
        <v>10.6</v>
      </c>
      <c r="AR50" s="1181">
        <v>1597</v>
      </c>
      <c r="AS50" s="1142">
        <v>10.5</v>
      </c>
      <c r="AT50" s="1181" t="s">
        <v>326</v>
      </c>
      <c r="AU50" s="1142" t="s">
        <v>326</v>
      </c>
      <c r="AV50" s="1181" t="s">
        <v>326</v>
      </c>
      <c r="AW50" s="1142" t="s">
        <v>326</v>
      </c>
      <c r="AX50" s="1181" t="s">
        <v>326</v>
      </c>
      <c r="AY50" s="1142" t="s">
        <v>326</v>
      </c>
      <c r="AZ50" s="1181" t="s">
        <v>326</v>
      </c>
      <c r="BA50" s="1142" t="s">
        <v>326</v>
      </c>
      <c r="BB50" s="668" t="s">
        <v>585</v>
      </c>
      <c r="BC50" s="669" t="s">
        <v>580</v>
      </c>
    </row>
    <row r="51" s="981" customFormat="1" ht="40" customHeight="1" spans="1:55">
      <c r="A51" s="1050"/>
      <c r="B51" s="1051"/>
      <c r="C51" s="1051"/>
      <c r="D51" s="1058"/>
      <c r="E51" s="1030" t="s">
        <v>732</v>
      </c>
      <c r="F51" s="1181" t="s">
        <v>326</v>
      </c>
      <c r="G51" s="1142" t="s">
        <v>326</v>
      </c>
      <c r="H51" s="1181">
        <v>1793</v>
      </c>
      <c r="I51" s="1142">
        <v>11.7</v>
      </c>
      <c r="J51" s="1181">
        <v>1753</v>
      </c>
      <c r="K51" s="1142">
        <v>11.5</v>
      </c>
      <c r="L51" s="1181">
        <v>1733</v>
      </c>
      <c r="M51" s="1142">
        <v>11.4</v>
      </c>
      <c r="N51" s="1181" t="s">
        <v>326</v>
      </c>
      <c r="O51" s="1142" t="s">
        <v>326</v>
      </c>
      <c r="P51" s="1181">
        <v>1893</v>
      </c>
      <c r="Q51" s="1142">
        <v>12.2</v>
      </c>
      <c r="R51" s="1181">
        <v>1853</v>
      </c>
      <c r="S51" s="1142">
        <v>12</v>
      </c>
      <c r="T51" s="1181">
        <v>1833</v>
      </c>
      <c r="U51" s="1142">
        <v>11.9</v>
      </c>
      <c r="V51" s="1181" t="s">
        <v>326</v>
      </c>
      <c r="W51" s="1142" t="s">
        <v>326</v>
      </c>
      <c r="X51" s="1181" t="s">
        <v>326</v>
      </c>
      <c r="Y51" s="1142" t="s">
        <v>326</v>
      </c>
      <c r="Z51" s="1181" t="s">
        <v>326</v>
      </c>
      <c r="AA51" s="1142" t="s">
        <v>326</v>
      </c>
      <c r="AB51" s="1181" t="s">
        <v>326</v>
      </c>
      <c r="AC51" s="1142" t="s">
        <v>326</v>
      </c>
      <c r="AD51" s="1181" t="s">
        <v>326</v>
      </c>
      <c r="AE51" s="1142" t="s">
        <v>326</v>
      </c>
      <c r="AF51" s="1181" t="s">
        <v>326</v>
      </c>
      <c r="AG51" s="1142" t="s">
        <v>326</v>
      </c>
      <c r="AH51" s="1181" t="s">
        <v>326</v>
      </c>
      <c r="AI51" s="1142" t="s">
        <v>326</v>
      </c>
      <c r="AJ51" s="1181" t="s">
        <v>326</v>
      </c>
      <c r="AK51" s="1142" t="s">
        <v>326</v>
      </c>
      <c r="AL51" s="1181" t="s">
        <v>326</v>
      </c>
      <c r="AM51" s="1142" t="s">
        <v>326</v>
      </c>
      <c r="AN51" s="1181">
        <v>1793</v>
      </c>
      <c r="AO51" s="1142">
        <v>11.7</v>
      </c>
      <c r="AP51" s="1181">
        <v>1753</v>
      </c>
      <c r="AQ51" s="1142">
        <v>11.5</v>
      </c>
      <c r="AR51" s="1181">
        <v>1733</v>
      </c>
      <c r="AS51" s="1142">
        <v>11.4</v>
      </c>
      <c r="AT51" s="1181" t="s">
        <v>326</v>
      </c>
      <c r="AU51" s="1142" t="s">
        <v>326</v>
      </c>
      <c r="AV51" s="1181" t="s">
        <v>326</v>
      </c>
      <c r="AW51" s="1142" t="s">
        <v>326</v>
      </c>
      <c r="AX51" s="1181" t="s">
        <v>326</v>
      </c>
      <c r="AY51" s="1142" t="s">
        <v>326</v>
      </c>
      <c r="AZ51" s="1181" t="s">
        <v>326</v>
      </c>
      <c r="BA51" s="1142" t="s">
        <v>326</v>
      </c>
      <c r="BB51" s="668" t="s">
        <v>519</v>
      </c>
      <c r="BC51" s="669" t="s">
        <v>575</v>
      </c>
    </row>
    <row r="52" s="981" customFormat="1" ht="40" customHeight="1" spans="1:55">
      <c r="A52" s="1050"/>
      <c r="B52" s="1051"/>
      <c r="C52" s="1051"/>
      <c r="D52" s="1058"/>
      <c r="E52" s="1143" t="s">
        <v>787</v>
      </c>
      <c r="F52" s="1181">
        <v>1993</v>
      </c>
      <c r="G52" s="1142">
        <v>12.7</v>
      </c>
      <c r="H52" s="1181">
        <v>1793</v>
      </c>
      <c r="I52" s="1142">
        <v>11.7</v>
      </c>
      <c r="J52" s="1181">
        <v>1753</v>
      </c>
      <c r="K52" s="1142">
        <v>11.5</v>
      </c>
      <c r="L52" s="1181">
        <v>1733</v>
      </c>
      <c r="M52" s="1142">
        <v>11.4</v>
      </c>
      <c r="N52" s="1181">
        <v>2093</v>
      </c>
      <c r="O52" s="1142">
        <v>13.2</v>
      </c>
      <c r="P52" s="1181">
        <v>1893</v>
      </c>
      <c r="Q52" s="1142">
        <v>12.2</v>
      </c>
      <c r="R52" s="1181">
        <v>1853</v>
      </c>
      <c r="S52" s="1142">
        <v>12</v>
      </c>
      <c r="T52" s="1181">
        <v>1833</v>
      </c>
      <c r="U52" s="1142">
        <v>11.9</v>
      </c>
      <c r="V52" s="1181" t="s">
        <v>326</v>
      </c>
      <c r="W52" s="1142" t="s">
        <v>326</v>
      </c>
      <c r="X52" s="1181" t="s">
        <v>326</v>
      </c>
      <c r="Y52" s="1142" t="s">
        <v>326</v>
      </c>
      <c r="Z52" s="1181" t="s">
        <v>326</v>
      </c>
      <c r="AA52" s="1142" t="s">
        <v>326</v>
      </c>
      <c r="AB52" s="1181" t="s">
        <v>326</v>
      </c>
      <c r="AC52" s="1142" t="s">
        <v>326</v>
      </c>
      <c r="AD52" s="1181" t="s">
        <v>326</v>
      </c>
      <c r="AE52" s="1142" t="s">
        <v>326</v>
      </c>
      <c r="AF52" s="1181" t="s">
        <v>326</v>
      </c>
      <c r="AG52" s="1142" t="s">
        <v>326</v>
      </c>
      <c r="AH52" s="1181" t="s">
        <v>326</v>
      </c>
      <c r="AI52" s="1142" t="s">
        <v>326</v>
      </c>
      <c r="AJ52" s="1181" t="s">
        <v>326</v>
      </c>
      <c r="AK52" s="1142" t="s">
        <v>326</v>
      </c>
      <c r="AL52" s="1181">
        <v>1993</v>
      </c>
      <c r="AM52" s="1142">
        <v>12.7</v>
      </c>
      <c r="AN52" s="1181">
        <v>1793</v>
      </c>
      <c r="AO52" s="1142">
        <v>11.7</v>
      </c>
      <c r="AP52" s="1181">
        <v>1753</v>
      </c>
      <c r="AQ52" s="1142">
        <v>11.5</v>
      </c>
      <c r="AR52" s="1181">
        <v>1733</v>
      </c>
      <c r="AS52" s="1142">
        <v>11.4</v>
      </c>
      <c r="AT52" s="1181" t="s">
        <v>326</v>
      </c>
      <c r="AU52" s="1142" t="s">
        <v>326</v>
      </c>
      <c r="AV52" s="1181" t="s">
        <v>326</v>
      </c>
      <c r="AW52" s="1142" t="s">
        <v>326</v>
      </c>
      <c r="AX52" s="1181" t="s">
        <v>326</v>
      </c>
      <c r="AY52" s="1142" t="s">
        <v>326</v>
      </c>
      <c r="AZ52" s="1181" t="s">
        <v>326</v>
      </c>
      <c r="BA52" s="1142" t="s">
        <v>326</v>
      </c>
      <c r="BB52" s="668" t="s">
        <v>519</v>
      </c>
      <c r="BC52" s="669" t="s">
        <v>575</v>
      </c>
    </row>
    <row r="53" s="981" customFormat="1" ht="40" customHeight="1" spans="1:55">
      <c r="A53" s="1050"/>
      <c r="B53" s="1051"/>
      <c r="C53" s="1051"/>
      <c r="D53" s="1058"/>
      <c r="E53" s="1143" t="s">
        <v>1060</v>
      </c>
      <c r="F53" s="1181">
        <v>2176</v>
      </c>
      <c r="G53" s="1142">
        <v>13</v>
      </c>
      <c r="H53" s="1181">
        <v>1976</v>
      </c>
      <c r="I53" s="1142">
        <v>12</v>
      </c>
      <c r="J53" s="1181">
        <v>1936</v>
      </c>
      <c r="K53" s="1142">
        <v>11.8</v>
      </c>
      <c r="L53" s="1181">
        <v>1916</v>
      </c>
      <c r="M53" s="1142">
        <v>11.7</v>
      </c>
      <c r="N53" s="1181">
        <v>2276</v>
      </c>
      <c r="O53" s="1142">
        <v>13.5</v>
      </c>
      <c r="P53" s="1181">
        <v>2076</v>
      </c>
      <c r="Q53" s="1142">
        <v>12.5</v>
      </c>
      <c r="R53" s="1181">
        <v>2036</v>
      </c>
      <c r="S53" s="1142">
        <v>12.3</v>
      </c>
      <c r="T53" s="1181">
        <v>2016</v>
      </c>
      <c r="U53" s="1142">
        <v>12.2</v>
      </c>
      <c r="V53" s="1181" t="s">
        <v>326</v>
      </c>
      <c r="W53" s="1142" t="s">
        <v>326</v>
      </c>
      <c r="X53" s="1181" t="s">
        <v>326</v>
      </c>
      <c r="Y53" s="1142" t="s">
        <v>326</v>
      </c>
      <c r="Z53" s="1181" t="s">
        <v>326</v>
      </c>
      <c r="AA53" s="1142" t="s">
        <v>326</v>
      </c>
      <c r="AB53" s="1181" t="s">
        <v>326</v>
      </c>
      <c r="AC53" s="1142" t="s">
        <v>326</v>
      </c>
      <c r="AD53" s="1181" t="s">
        <v>326</v>
      </c>
      <c r="AE53" s="1142" t="s">
        <v>326</v>
      </c>
      <c r="AF53" s="1181" t="s">
        <v>326</v>
      </c>
      <c r="AG53" s="1142" t="s">
        <v>326</v>
      </c>
      <c r="AH53" s="1181" t="s">
        <v>326</v>
      </c>
      <c r="AI53" s="1142" t="s">
        <v>326</v>
      </c>
      <c r="AJ53" s="1181" t="s">
        <v>326</v>
      </c>
      <c r="AK53" s="1142" t="s">
        <v>326</v>
      </c>
      <c r="AL53" s="1181">
        <v>2176</v>
      </c>
      <c r="AM53" s="1142">
        <v>13</v>
      </c>
      <c r="AN53" s="1181">
        <v>1976</v>
      </c>
      <c r="AO53" s="1142">
        <v>12</v>
      </c>
      <c r="AP53" s="1181">
        <v>1936</v>
      </c>
      <c r="AQ53" s="1142">
        <v>11.8</v>
      </c>
      <c r="AR53" s="1181">
        <v>1916</v>
      </c>
      <c r="AS53" s="1142">
        <v>11.7</v>
      </c>
      <c r="AT53" s="1181" t="s">
        <v>326</v>
      </c>
      <c r="AU53" s="1142" t="s">
        <v>326</v>
      </c>
      <c r="AV53" s="1181" t="s">
        <v>326</v>
      </c>
      <c r="AW53" s="1142" t="s">
        <v>326</v>
      </c>
      <c r="AX53" s="1181" t="s">
        <v>326</v>
      </c>
      <c r="AY53" s="1142" t="s">
        <v>326</v>
      </c>
      <c r="AZ53" s="1181" t="s">
        <v>326</v>
      </c>
      <c r="BA53" s="1142" t="s">
        <v>326</v>
      </c>
      <c r="BB53" s="668" t="s">
        <v>539</v>
      </c>
      <c r="BC53" s="669" t="s">
        <v>859</v>
      </c>
    </row>
    <row r="54" s="981" customFormat="1" ht="77.4" spans="1:55">
      <c r="A54" s="1050"/>
      <c r="B54" s="1051"/>
      <c r="C54" s="1051"/>
      <c r="D54" s="1058"/>
      <c r="E54" s="1030" t="s">
        <v>1076</v>
      </c>
      <c r="F54" s="1181" t="s">
        <v>326</v>
      </c>
      <c r="G54" s="1142" t="s">
        <v>326</v>
      </c>
      <c r="H54" s="1181">
        <v>1980</v>
      </c>
      <c r="I54" s="1142">
        <v>12.2</v>
      </c>
      <c r="J54" s="1181">
        <v>1940</v>
      </c>
      <c r="K54" s="1142">
        <v>12</v>
      </c>
      <c r="L54" s="1181">
        <v>1920</v>
      </c>
      <c r="M54" s="1142">
        <v>11.9</v>
      </c>
      <c r="N54" s="1181" t="s">
        <v>326</v>
      </c>
      <c r="O54" s="1142" t="s">
        <v>326</v>
      </c>
      <c r="P54" s="1181">
        <v>2080</v>
      </c>
      <c r="Q54" s="1142">
        <v>12.7</v>
      </c>
      <c r="R54" s="1181">
        <v>2040</v>
      </c>
      <c r="S54" s="1142">
        <v>12.5</v>
      </c>
      <c r="T54" s="1181">
        <v>2020</v>
      </c>
      <c r="U54" s="1142">
        <v>12.4</v>
      </c>
      <c r="V54" s="1181" t="s">
        <v>326</v>
      </c>
      <c r="W54" s="1142" t="s">
        <v>326</v>
      </c>
      <c r="X54" s="1181" t="s">
        <v>326</v>
      </c>
      <c r="Y54" s="1142" t="s">
        <v>326</v>
      </c>
      <c r="Z54" s="1181" t="s">
        <v>326</v>
      </c>
      <c r="AA54" s="1142" t="s">
        <v>326</v>
      </c>
      <c r="AB54" s="1181" t="s">
        <v>326</v>
      </c>
      <c r="AC54" s="1142" t="s">
        <v>326</v>
      </c>
      <c r="AD54" s="1181" t="s">
        <v>326</v>
      </c>
      <c r="AE54" s="1142" t="s">
        <v>326</v>
      </c>
      <c r="AF54" s="1181" t="s">
        <v>326</v>
      </c>
      <c r="AG54" s="1142" t="s">
        <v>326</v>
      </c>
      <c r="AH54" s="1181" t="s">
        <v>326</v>
      </c>
      <c r="AI54" s="1142" t="s">
        <v>326</v>
      </c>
      <c r="AJ54" s="1181" t="s">
        <v>326</v>
      </c>
      <c r="AK54" s="1142" t="s">
        <v>326</v>
      </c>
      <c r="AL54" s="1181" t="s">
        <v>326</v>
      </c>
      <c r="AM54" s="1142" t="s">
        <v>326</v>
      </c>
      <c r="AN54" s="1181">
        <v>1980</v>
      </c>
      <c r="AO54" s="1142">
        <v>12.2</v>
      </c>
      <c r="AP54" s="1181">
        <v>1940</v>
      </c>
      <c r="AQ54" s="1142">
        <v>12</v>
      </c>
      <c r="AR54" s="1181">
        <v>1920</v>
      </c>
      <c r="AS54" s="1142">
        <v>11.9</v>
      </c>
      <c r="AT54" s="1181" t="s">
        <v>326</v>
      </c>
      <c r="AU54" s="1142" t="s">
        <v>326</v>
      </c>
      <c r="AV54" s="1181" t="s">
        <v>326</v>
      </c>
      <c r="AW54" s="1142" t="s">
        <v>326</v>
      </c>
      <c r="AX54" s="1181" t="s">
        <v>326</v>
      </c>
      <c r="AY54" s="1142" t="s">
        <v>326</v>
      </c>
      <c r="AZ54" s="1181" t="s">
        <v>326</v>
      </c>
      <c r="BA54" s="1142" t="s">
        <v>326</v>
      </c>
      <c r="BB54" s="668" t="s">
        <v>580</v>
      </c>
      <c r="BC54" s="669" t="s">
        <v>859</v>
      </c>
    </row>
    <row r="55" s="981" customFormat="1" ht="37" customHeight="1" spans="1:55">
      <c r="A55" s="1050"/>
      <c r="B55" s="1051"/>
      <c r="C55" s="1051"/>
      <c r="D55" s="1058"/>
      <c r="E55" s="1143" t="s">
        <v>808</v>
      </c>
      <c r="F55" s="1181">
        <v>2180</v>
      </c>
      <c r="G55" s="1142">
        <v>13.2</v>
      </c>
      <c r="H55" s="1181">
        <v>1980</v>
      </c>
      <c r="I55" s="1142">
        <v>12.2</v>
      </c>
      <c r="J55" s="1181">
        <v>1940</v>
      </c>
      <c r="K55" s="1142">
        <v>12</v>
      </c>
      <c r="L55" s="1181">
        <v>1920</v>
      </c>
      <c r="M55" s="1142">
        <v>11.9</v>
      </c>
      <c r="N55" s="1181">
        <v>2280</v>
      </c>
      <c r="O55" s="1142">
        <v>13.7</v>
      </c>
      <c r="P55" s="1181">
        <v>2080</v>
      </c>
      <c r="Q55" s="1142">
        <v>12.7</v>
      </c>
      <c r="R55" s="1181">
        <v>2040</v>
      </c>
      <c r="S55" s="1142">
        <v>12.5</v>
      </c>
      <c r="T55" s="1181">
        <v>2020</v>
      </c>
      <c r="U55" s="1142">
        <v>12.4</v>
      </c>
      <c r="V55" s="1181" t="s">
        <v>326</v>
      </c>
      <c r="W55" s="1142" t="s">
        <v>326</v>
      </c>
      <c r="X55" s="1181" t="s">
        <v>326</v>
      </c>
      <c r="Y55" s="1142" t="s">
        <v>326</v>
      </c>
      <c r="Z55" s="1181" t="s">
        <v>326</v>
      </c>
      <c r="AA55" s="1142" t="s">
        <v>326</v>
      </c>
      <c r="AB55" s="1181" t="s">
        <v>326</v>
      </c>
      <c r="AC55" s="1142" t="s">
        <v>326</v>
      </c>
      <c r="AD55" s="1181" t="s">
        <v>326</v>
      </c>
      <c r="AE55" s="1142" t="s">
        <v>326</v>
      </c>
      <c r="AF55" s="1181" t="s">
        <v>326</v>
      </c>
      <c r="AG55" s="1142" t="s">
        <v>326</v>
      </c>
      <c r="AH55" s="1181" t="s">
        <v>326</v>
      </c>
      <c r="AI55" s="1142" t="s">
        <v>326</v>
      </c>
      <c r="AJ55" s="1181" t="s">
        <v>326</v>
      </c>
      <c r="AK55" s="1142" t="s">
        <v>326</v>
      </c>
      <c r="AL55" s="1181">
        <v>2180</v>
      </c>
      <c r="AM55" s="1142">
        <v>13.2</v>
      </c>
      <c r="AN55" s="1181">
        <v>1980</v>
      </c>
      <c r="AO55" s="1142">
        <v>12.2</v>
      </c>
      <c r="AP55" s="1181">
        <v>1940</v>
      </c>
      <c r="AQ55" s="1142">
        <v>12</v>
      </c>
      <c r="AR55" s="1181">
        <v>1920</v>
      </c>
      <c r="AS55" s="1142">
        <v>11.9</v>
      </c>
      <c r="AT55" s="1181" t="s">
        <v>326</v>
      </c>
      <c r="AU55" s="1142" t="s">
        <v>326</v>
      </c>
      <c r="AV55" s="1181" t="s">
        <v>326</v>
      </c>
      <c r="AW55" s="1142" t="s">
        <v>326</v>
      </c>
      <c r="AX55" s="1181" t="s">
        <v>326</v>
      </c>
      <c r="AY55" s="1142" t="s">
        <v>326</v>
      </c>
      <c r="AZ55" s="1181" t="s">
        <v>326</v>
      </c>
      <c r="BA55" s="1142" t="s">
        <v>326</v>
      </c>
      <c r="BB55" s="668" t="s">
        <v>580</v>
      </c>
      <c r="BC55" s="669" t="s">
        <v>859</v>
      </c>
    </row>
    <row r="56" s="981" customFormat="1" ht="37" customHeight="1" spans="1:55">
      <c r="A56" s="1050"/>
      <c r="B56" s="1051"/>
      <c r="C56" s="1051"/>
      <c r="D56" s="1058"/>
      <c r="E56" s="1143" t="s">
        <v>1072</v>
      </c>
      <c r="F56" s="1181">
        <v>2143</v>
      </c>
      <c r="G56" s="1142">
        <v>13.3</v>
      </c>
      <c r="H56" s="1181">
        <v>1943</v>
      </c>
      <c r="I56" s="1142">
        <v>12.3</v>
      </c>
      <c r="J56" s="1181">
        <v>1903</v>
      </c>
      <c r="K56" s="1142">
        <v>12.1</v>
      </c>
      <c r="L56" s="1181">
        <v>1883</v>
      </c>
      <c r="M56" s="1142">
        <v>12</v>
      </c>
      <c r="N56" s="1181">
        <v>2243</v>
      </c>
      <c r="O56" s="1142">
        <v>13.8</v>
      </c>
      <c r="P56" s="1181">
        <v>2043</v>
      </c>
      <c r="Q56" s="1142">
        <v>12.8</v>
      </c>
      <c r="R56" s="1181">
        <v>2003</v>
      </c>
      <c r="S56" s="1142">
        <v>12.6</v>
      </c>
      <c r="T56" s="1181">
        <v>1983</v>
      </c>
      <c r="U56" s="1142">
        <v>12.5</v>
      </c>
      <c r="V56" s="1181" t="s">
        <v>326</v>
      </c>
      <c r="W56" s="1142" t="s">
        <v>326</v>
      </c>
      <c r="X56" s="1181" t="s">
        <v>326</v>
      </c>
      <c r="Y56" s="1142" t="s">
        <v>326</v>
      </c>
      <c r="Z56" s="1181" t="s">
        <v>326</v>
      </c>
      <c r="AA56" s="1142" t="s">
        <v>326</v>
      </c>
      <c r="AB56" s="1181" t="s">
        <v>326</v>
      </c>
      <c r="AC56" s="1142" t="s">
        <v>326</v>
      </c>
      <c r="AD56" s="1181" t="s">
        <v>326</v>
      </c>
      <c r="AE56" s="1142" t="s">
        <v>326</v>
      </c>
      <c r="AF56" s="1181" t="s">
        <v>326</v>
      </c>
      <c r="AG56" s="1142" t="s">
        <v>326</v>
      </c>
      <c r="AH56" s="1181" t="s">
        <v>326</v>
      </c>
      <c r="AI56" s="1142" t="s">
        <v>326</v>
      </c>
      <c r="AJ56" s="1181" t="s">
        <v>326</v>
      </c>
      <c r="AK56" s="1142" t="s">
        <v>326</v>
      </c>
      <c r="AL56" s="1181">
        <v>2143</v>
      </c>
      <c r="AM56" s="1142">
        <v>13.3</v>
      </c>
      <c r="AN56" s="1181">
        <v>1943</v>
      </c>
      <c r="AO56" s="1142">
        <v>12.3</v>
      </c>
      <c r="AP56" s="1181">
        <v>1903</v>
      </c>
      <c r="AQ56" s="1142">
        <v>12.1</v>
      </c>
      <c r="AR56" s="1181">
        <v>1883</v>
      </c>
      <c r="AS56" s="1142">
        <v>12</v>
      </c>
      <c r="AT56" s="1181" t="s">
        <v>326</v>
      </c>
      <c r="AU56" s="1142" t="s">
        <v>326</v>
      </c>
      <c r="AV56" s="1181" t="s">
        <v>326</v>
      </c>
      <c r="AW56" s="1142" t="s">
        <v>326</v>
      </c>
      <c r="AX56" s="1181" t="s">
        <v>326</v>
      </c>
      <c r="AY56" s="1142" t="s">
        <v>326</v>
      </c>
      <c r="AZ56" s="1181" t="s">
        <v>326</v>
      </c>
      <c r="BA56" s="1142" t="s">
        <v>326</v>
      </c>
      <c r="BB56" s="668" t="s">
        <v>580</v>
      </c>
      <c r="BC56" s="669" t="s">
        <v>555</v>
      </c>
    </row>
    <row r="57" s="981" customFormat="1" ht="51.6" spans="1:55">
      <c r="A57" s="1047" t="s">
        <v>354</v>
      </c>
      <c r="B57" s="1048" t="s">
        <v>19</v>
      </c>
      <c r="C57" s="1053" t="s">
        <v>1051</v>
      </c>
      <c r="D57" s="1054" t="s">
        <v>1052</v>
      </c>
      <c r="E57" s="1157" t="s">
        <v>1074</v>
      </c>
      <c r="F57" s="1195">
        <v>1506</v>
      </c>
      <c r="G57" s="1144">
        <v>9.8</v>
      </c>
      <c r="H57" s="1195">
        <v>1306</v>
      </c>
      <c r="I57" s="1144">
        <v>8.8</v>
      </c>
      <c r="J57" s="1195">
        <v>1266</v>
      </c>
      <c r="K57" s="1144">
        <v>8.6</v>
      </c>
      <c r="L57" s="1195">
        <v>1246</v>
      </c>
      <c r="M57" s="1144">
        <v>8.5</v>
      </c>
      <c r="N57" s="1195">
        <v>1606</v>
      </c>
      <c r="O57" s="1144">
        <v>10.3</v>
      </c>
      <c r="P57" s="1195">
        <v>1406</v>
      </c>
      <c r="Q57" s="1144">
        <v>9.3</v>
      </c>
      <c r="R57" s="1195">
        <v>1366</v>
      </c>
      <c r="S57" s="1144">
        <v>9.1</v>
      </c>
      <c r="T57" s="1195">
        <v>1346</v>
      </c>
      <c r="U57" s="1144">
        <v>9</v>
      </c>
      <c r="V57" s="1195" t="s">
        <v>326</v>
      </c>
      <c r="W57" s="1144" t="s">
        <v>326</v>
      </c>
      <c r="X57" s="1195" t="s">
        <v>326</v>
      </c>
      <c r="Y57" s="1144" t="s">
        <v>326</v>
      </c>
      <c r="Z57" s="1195" t="s">
        <v>326</v>
      </c>
      <c r="AA57" s="1144" t="s">
        <v>326</v>
      </c>
      <c r="AB57" s="1195" t="s">
        <v>326</v>
      </c>
      <c r="AC57" s="1144" t="s">
        <v>326</v>
      </c>
      <c r="AD57" s="1195" t="s">
        <v>326</v>
      </c>
      <c r="AE57" s="1144" t="s">
        <v>326</v>
      </c>
      <c r="AF57" s="1195" t="s">
        <v>326</v>
      </c>
      <c r="AG57" s="1144" t="s">
        <v>326</v>
      </c>
      <c r="AH57" s="1195" t="s">
        <v>326</v>
      </c>
      <c r="AI57" s="1144" t="s">
        <v>326</v>
      </c>
      <c r="AJ57" s="1195" t="s">
        <v>326</v>
      </c>
      <c r="AK57" s="1144" t="s">
        <v>326</v>
      </c>
      <c r="AL57" s="1195">
        <v>1506</v>
      </c>
      <c r="AM57" s="1144">
        <v>9.8</v>
      </c>
      <c r="AN57" s="1195">
        <v>1306</v>
      </c>
      <c r="AO57" s="1144">
        <v>8.8</v>
      </c>
      <c r="AP57" s="1195">
        <v>1266</v>
      </c>
      <c r="AQ57" s="1144">
        <v>8.6</v>
      </c>
      <c r="AR57" s="1195">
        <v>1246</v>
      </c>
      <c r="AS57" s="1144">
        <v>8.5</v>
      </c>
      <c r="AT57" s="1195" t="s">
        <v>326</v>
      </c>
      <c r="AU57" s="1144" t="s">
        <v>326</v>
      </c>
      <c r="AV57" s="1195" t="s">
        <v>326</v>
      </c>
      <c r="AW57" s="1144" t="s">
        <v>326</v>
      </c>
      <c r="AX57" s="1195" t="s">
        <v>326</v>
      </c>
      <c r="AY57" s="1144" t="s">
        <v>326</v>
      </c>
      <c r="AZ57" s="1195" t="s">
        <v>326</v>
      </c>
      <c r="BA57" s="1144" t="s">
        <v>326</v>
      </c>
      <c r="BB57" s="1056" t="s">
        <v>709</v>
      </c>
      <c r="BC57" s="1057" t="s">
        <v>757</v>
      </c>
    </row>
    <row r="58" s="981" customFormat="1" ht="45" customHeight="1" spans="1:55">
      <c r="A58" s="1047"/>
      <c r="B58" s="1048"/>
      <c r="C58" s="1048"/>
      <c r="D58" s="1054"/>
      <c r="E58" s="1055" t="s">
        <v>1068</v>
      </c>
      <c r="F58" s="1195" t="s">
        <v>326</v>
      </c>
      <c r="G58" s="1144" t="s">
        <v>326</v>
      </c>
      <c r="H58" s="1195">
        <v>1793</v>
      </c>
      <c r="I58" s="1144">
        <v>11.7</v>
      </c>
      <c r="J58" s="1195">
        <v>1753</v>
      </c>
      <c r="K58" s="1144">
        <v>11.5</v>
      </c>
      <c r="L58" s="1195">
        <v>1733</v>
      </c>
      <c r="M58" s="1144">
        <v>11.4</v>
      </c>
      <c r="N58" s="1195" t="s">
        <v>326</v>
      </c>
      <c r="O58" s="1144" t="s">
        <v>326</v>
      </c>
      <c r="P58" s="1195">
        <v>1893</v>
      </c>
      <c r="Q58" s="1144">
        <v>12.2</v>
      </c>
      <c r="R58" s="1195">
        <v>1853</v>
      </c>
      <c r="S58" s="1144">
        <v>12</v>
      </c>
      <c r="T58" s="1195">
        <v>1833</v>
      </c>
      <c r="U58" s="1144">
        <v>11.9</v>
      </c>
      <c r="V58" s="1195" t="s">
        <v>326</v>
      </c>
      <c r="W58" s="1144" t="s">
        <v>326</v>
      </c>
      <c r="X58" s="1195" t="s">
        <v>326</v>
      </c>
      <c r="Y58" s="1144" t="s">
        <v>326</v>
      </c>
      <c r="Z58" s="1195" t="s">
        <v>326</v>
      </c>
      <c r="AA58" s="1144" t="s">
        <v>326</v>
      </c>
      <c r="AB58" s="1195" t="s">
        <v>326</v>
      </c>
      <c r="AC58" s="1144" t="s">
        <v>326</v>
      </c>
      <c r="AD58" s="1195" t="s">
        <v>326</v>
      </c>
      <c r="AE58" s="1144" t="s">
        <v>326</v>
      </c>
      <c r="AF58" s="1195" t="s">
        <v>326</v>
      </c>
      <c r="AG58" s="1144" t="s">
        <v>326</v>
      </c>
      <c r="AH58" s="1195" t="s">
        <v>326</v>
      </c>
      <c r="AI58" s="1144" t="s">
        <v>326</v>
      </c>
      <c r="AJ58" s="1195" t="s">
        <v>326</v>
      </c>
      <c r="AK58" s="1144" t="s">
        <v>326</v>
      </c>
      <c r="AL58" s="1195" t="s">
        <v>326</v>
      </c>
      <c r="AM58" s="1144" t="s">
        <v>326</v>
      </c>
      <c r="AN58" s="1195">
        <v>1793</v>
      </c>
      <c r="AO58" s="1144">
        <v>11.7</v>
      </c>
      <c r="AP58" s="1195">
        <v>1753</v>
      </c>
      <c r="AQ58" s="1144">
        <v>11.5</v>
      </c>
      <c r="AR58" s="1195">
        <v>1733</v>
      </c>
      <c r="AS58" s="1144">
        <v>11.4</v>
      </c>
      <c r="AT58" s="1195" t="s">
        <v>326</v>
      </c>
      <c r="AU58" s="1144" t="s">
        <v>326</v>
      </c>
      <c r="AV58" s="1195" t="s">
        <v>326</v>
      </c>
      <c r="AW58" s="1144" t="s">
        <v>326</v>
      </c>
      <c r="AX58" s="1195" t="s">
        <v>326</v>
      </c>
      <c r="AY58" s="1144" t="s">
        <v>326</v>
      </c>
      <c r="AZ58" s="1195" t="s">
        <v>326</v>
      </c>
      <c r="BA58" s="1144" t="s">
        <v>326</v>
      </c>
      <c r="BB58" s="1056" t="s">
        <v>519</v>
      </c>
      <c r="BC58" s="1057" t="s">
        <v>602</v>
      </c>
    </row>
    <row r="59" s="981" customFormat="1" ht="51.6" spans="1:55">
      <c r="A59" s="1047"/>
      <c r="B59" s="1048"/>
      <c r="C59" s="1048"/>
      <c r="D59" s="1054"/>
      <c r="E59" s="1157" t="s">
        <v>1075</v>
      </c>
      <c r="F59" s="1195">
        <v>1993</v>
      </c>
      <c r="G59" s="1144">
        <v>12.7</v>
      </c>
      <c r="H59" s="1195">
        <v>1793</v>
      </c>
      <c r="I59" s="1144">
        <v>11.7</v>
      </c>
      <c r="J59" s="1195">
        <v>1753</v>
      </c>
      <c r="K59" s="1144">
        <v>11.5</v>
      </c>
      <c r="L59" s="1195">
        <v>1733</v>
      </c>
      <c r="M59" s="1144">
        <v>11.4</v>
      </c>
      <c r="N59" s="1195">
        <v>2093</v>
      </c>
      <c r="O59" s="1144">
        <v>13.2</v>
      </c>
      <c r="P59" s="1195">
        <v>1893</v>
      </c>
      <c r="Q59" s="1144">
        <v>12.2</v>
      </c>
      <c r="R59" s="1195">
        <v>1853</v>
      </c>
      <c r="S59" s="1144">
        <v>12</v>
      </c>
      <c r="T59" s="1195">
        <v>1833</v>
      </c>
      <c r="U59" s="1144">
        <v>11.9</v>
      </c>
      <c r="V59" s="1195" t="s">
        <v>326</v>
      </c>
      <c r="W59" s="1144" t="s">
        <v>326</v>
      </c>
      <c r="X59" s="1195" t="s">
        <v>326</v>
      </c>
      <c r="Y59" s="1144" t="s">
        <v>326</v>
      </c>
      <c r="Z59" s="1195" t="s">
        <v>326</v>
      </c>
      <c r="AA59" s="1144" t="s">
        <v>326</v>
      </c>
      <c r="AB59" s="1195" t="s">
        <v>326</v>
      </c>
      <c r="AC59" s="1144" t="s">
        <v>326</v>
      </c>
      <c r="AD59" s="1195" t="s">
        <v>326</v>
      </c>
      <c r="AE59" s="1144" t="s">
        <v>326</v>
      </c>
      <c r="AF59" s="1195" t="s">
        <v>326</v>
      </c>
      <c r="AG59" s="1144" t="s">
        <v>326</v>
      </c>
      <c r="AH59" s="1195" t="s">
        <v>326</v>
      </c>
      <c r="AI59" s="1144" t="s">
        <v>326</v>
      </c>
      <c r="AJ59" s="1195" t="s">
        <v>326</v>
      </c>
      <c r="AK59" s="1144" t="s">
        <v>326</v>
      </c>
      <c r="AL59" s="1195">
        <v>1993</v>
      </c>
      <c r="AM59" s="1144">
        <v>12.7</v>
      </c>
      <c r="AN59" s="1195">
        <v>1793</v>
      </c>
      <c r="AO59" s="1144">
        <v>11.7</v>
      </c>
      <c r="AP59" s="1195">
        <v>1753</v>
      </c>
      <c r="AQ59" s="1144">
        <v>11.5</v>
      </c>
      <c r="AR59" s="1195">
        <v>1733</v>
      </c>
      <c r="AS59" s="1144">
        <v>11.4</v>
      </c>
      <c r="AT59" s="1195" t="s">
        <v>326</v>
      </c>
      <c r="AU59" s="1144" t="s">
        <v>326</v>
      </c>
      <c r="AV59" s="1195" t="s">
        <v>326</v>
      </c>
      <c r="AW59" s="1144" t="s">
        <v>326</v>
      </c>
      <c r="AX59" s="1195" t="s">
        <v>326</v>
      </c>
      <c r="AY59" s="1144" t="s">
        <v>326</v>
      </c>
      <c r="AZ59" s="1195" t="s">
        <v>326</v>
      </c>
      <c r="BA59" s="1144" t="s">
        <v>326</v>
      </c>
      <c r="BB59" s="1056" t="s">
        <v>519</v>
      </c>
      <c r="BC59" s="1057" t="s">
        <v>602</v>
      </c>
    </row>
    <row r="60" s="981" customFormat="1" ht="43" customHeight="1" spans="1:55">
      <c r="A60" s="1047"/>
      <c r="B60" s="1048"/>
      <c r="C60" s="1048"/>
      <c r="D60" s="1054"/>
      <c r="E60" s="1055" t="s">
        <v>732</v>
      </c>
      <c r="F60" s="1195" t="s">
        <v>326</v>
      </c>
      <c r="G60" s="1144" t="s">
        <v>326</v>
      </c>
      <c r="H60" s="1195">
        <v>1929</v>
      </c>
      <c r="I60" s="1144">
        <v>12.6</v>
      </c>
      <c r="J60" s="1195">
        <v>1889</v>
      </c>
      <c r="K60" s="1144">
        <v>12.4</v>
      </c>
      <c r="L60" s="1195">
        <v>1869</v>
      </c>
      <c r="M60" s="1144">
        <v>12.3</v>
      </c>
      <c r="N60" s="1195" t="s">
        <v>326</v>
      </c>
      <c r="O60" s="1144" t="s">
        <v>326</v>
      </c>
      <c r="P60" s="1195">
        <v>2029</v>
      </c>
      <c r="Q60" s="1144">
        <v>13.1</v>
      </c>
      <c r="R60" s="1195">
        <v>1989</v>
      </c>
      <c r="S60" s="1144">
        <v>12.9</v>
      </c>
      <c r="T60" s="1195">
        <v>1969</v>
      </c>
      <c r="U60" s="1144">
        <v>12.8</v>
      </c>
      <c r="V60" s="1195" t="s">
        <v>326</v>
      </c>
      <c r="W60" s="1144" t="s">
        <v>326</v>
      </c>
      <c r="X60" s="1195" t="s">
        <v>326</v>
      </c>
      <c r="Y60" s="1144" t="s">
        <v>326</v>
      </c>
      <c r="Z60" s="1195" t="s">
        <v>326</v>
      </c>
      <c r="AA60" s="1144" t="s">
        <v>326</v>
      </c>
      <c r="AB60" s="1195" t="s">
        <v>326</v>
      </c>
      <c r="AC60" s="1144" t="s">
        <v>326</v>
      </c>
      <c r="AD60" s="1195" t="s">
        <v>326</v>
      </c>
      <c r="AE60" s="1144" t="s">
        <v>326</v>
      </c>
      <c r="AF60" s="1195" t="s">
        <v>326</v>
      </c>
      <c r="AG60" s="1144" t="s">
        <v>326</v>
      </c>
      <c r="AH60" s="1195" t="s">
        <v>326</v>
      </c>
      <c r="AI60" s="1144" t="s">
        <v>326</v>
      </c>
      <c r="AJ60" s="1195" t="s">
        <v>326</v>
      </c>
      <c r="AK60" s="1144" t="s">
        <v>326</v>
      </c>
      <c r="AL60" s="1195" t="s">
        <v>326</v>
      </c>
      <c r="AM60" s="1144" t="s">
        <v>326</v>
      </c>
      <c r="AN60" s="1195">
        <v>1929</v>
      </c>
      <c r="AO60" s="1144">
        <v>12.6</v>
      </c>
      <c r="AP60" s="1195">
        <v>1889</v>
      </c>
      <c r="AQ60" s="1144">
        <v>12.4</v>
      </c>
      <c r="AR60" s="1195">
        <v>1869</v>
      </c>
      <c r="AS60" s="1144">
        <v>12.3</v>
      </c>
      <c r="AT60" s="1195" t="s">
        <v>326</v>
      </c>
      <c r="AU60" s="1144" t="s">
        <v>326</v>
      </c>
      <c r="AV60" s="1195" t="s">
        <v>326</v>
      </c>
      <c r="AW60" s="1144" t="s">
        <v>326</v>
      </c>
      <c r="AX60" s="1195" t="s">
        <v>326</v>
      </c>
      <c r="AY60" s="1144" t="s">
        <v>326</v>
      </c>
      <c r="AZ60" s="1195" t="s">
        <v>326</v>
      </c>
      <c r="BA60" s="1144" t="s">
        <v>326</v>
      </c>
      <c r="BB60" s="1056" t="s">
        <v>589</v>
      </c>
      <c r="BC60" s="1057" t="s">
        <v>555</v>
      </c>
    </row>
    <row r="61" s="981" customFormat="1" ht="43" customHeight="1" spans="1:55">
      <c r="A61" s="1047"/>
      <c r="B61" s="1048"/>
      <c r="C61" s="1048"/>
      <c r="D61" s="1054"/>
      <c r="E61" s="1157" t="s">
        <v>787</v>
      </c>
      <c r="F61" s="1195">
        <v>2129</v>
      </c>
      <c r="G61" s="1144">
        <v>13.6</v>
      </c>
      <c r="H61" s="1195">
        <v>1929</v>
      </c>
      <c r="I61" s="1144">
        <v>12.6</v>
      </c>
      <c r="J61" s="1195">
        <v>1889</v>
      </c>
      <c r="K61" s="1144">
        <v>12.4</v>
      </c>
      <c r="L61" s="1195">
        <v>1869</v>
      </c>
      <c r="M61" s="1144">
        <v>12.3</v>
      </c>
      <c r="N61" s="1195">
        <v>2229</v>
      </c>
      <c r="O61" s="1144">
        <v>14.1</v>
      </c>
      <c r="P61" s="1195">
        <v>2029</v>
      </c>
      <c r="Q61" s="1144">
        <v>13.1</v>
      </c>
      <c r="R61" s="1195">
        <v>1989</v>
      </c>
      <c r="S61" s="1144">
        <v>12.9</v>
      </c>
      <c r="T61" s="1195">
        <v>1969</v>
      </c>
      <c r="U61" s="1144">
        <v>12.8</v>
      </c>
      <c r="V61" s="1195" t="s">
        <v>326</v>
      </c>
      <c r="W61" s="1144" t="s">
        <v>326</v>
      </c>
      <c r="X61" s="1195" t="s">
        <v>326</v>
      </c>
      <c r="Y61" s="1144" t="s">
        <v>326</v>
      </c>
      <c r="Z61" s="1195" t="s">
        <v>326</v>
      </c>
      <c r="AA61" s="1144" t="s">
        <v>326</v>
      </c>
      <c r="AB61" s="1195" t="s">
        <v>326</v>
      </c>
      <c r="AC61" s="1144" t="s">
        <v>326</v>
      </c>
      <c r="AD61" s="1195" t="s">
        <v>326</v>
      </c>
      <c r="AE61" s="1144" t="s">
        <v>326</v>
      </c>
      <c r="AF61" s="1195" t="s">
        <v>326</v>
      </c>
      <c r="AG61" s="1144" t="s">
        <v>326</v>
      </c>
      <c r="AH61" s="1195" t="s">
        <v>326</v>
      </c>
      <c r="AI61" s="1144" t="s">
        <v>326</v>
      </c>
      <c r="AJ61" s="1195" t="s">
        <v>326</v>
      </c>
      <c r="AK61" s="1144" t="s">
        <v>326</v>
      </c>
      <c r="AL61" s="1195">
        <v>2129</v>
      </c>
      <c r="AM61" s="1144">
        <v>13.6</v>
      </c>
      <c r="AN61" s="1195">
        <v>1929</v>
      </c>
      <c r="AO61" s="1144">
        <v>12.6</v>
      </c>
      <c r="AP61" s="1195">
        <v>1889</v>
      </c>
      <c r="AQ61" s="1144">
        <v>12.4</v>
      </c>
      <c r="AR61" s="1195">
        <v>1869</v>
      </c>
      <c r="AS61" s="1144">
        <v>12.3</v>
      </c>
      <c r="AT61" s="1195" t="s">
        <v>326</v>
      </c>
      <c r="AU61" s="1144" t="s">
        <v>326</v>
      </c>
      <c r="AV61" s="1195" t="s">
        <v>326</v>
      </c>
      <c r="AW61" s="1144" t="s">
        <v>326</v>
      </c>
      <c r="AX61" s="1195" t="s">
        <v>326</v>
      </c>
      <c r="AY61" s="1144" t="s">
        <v>326</v>
      </c>
      <c r="AZ61" s="1195" t="s">
        <v>326</v>
      </c>
      <c r="BA61" s="1144" t="s">
        <v>326</v>
      </c>
      <c r="BB61" s="1056" t="s">
        <v>589</v>
      </c>
      <c r="BC61" s="1057" t="s">
        <v>555</v>
      </c>
    </row>
    <row r="62" s="981" customFormat="1" ht="43" customHeight="1" spans="1:55">
      <c r="A62" s="1047"/>
      <c r="B62" s="1048"/>
      <c r="C62" s="1048"/>
      <c r="D62" s="1054"/>
      <c r="E62" s="1157" t="s">
        <v>1060</v>
      </c>
      <c r="F62" s="1195">
        <v>2346</v>
      </c>
      <c r="G62" s="1144">
        <v>14.1</v>
      </c>
      <c r="H62" s="1195">
        <v>2146</v>
      </c>
      <c r="I62" s="1144">
        <v>13.1</v>
      </c>
      <c r="J62" s="1195">
        <v>2106</v>
      </c>
      <c r="K62" s="1144">
        <v>12.9</v>
      </c>
      <c r="L62" s="1195">
        <v>2086</v>
      </c>
      <c r="M62" s="1144">
        <v>12.8</v>
      </c>
      <c r="N62" s="1195">
        <v>2446</v>
      </c>
      <c r="O62" s="1144">
        <v>14.6</v>
      </c>
      <c r="P62" s="1195">
        <v>2246</v>
      </c>
      <c r="Q62" s="1144">
        <v>13.6</v>
      </c>
      <c r="R62" s="1195">
        <v>2206</v>
      </c>
      <c r="S62" s="1144">
        <v>13.4</v>
      </c>
      <c r="T62" s="1195">
        <v>2186</v>
      </c>
      <c r="U62" s="1144">
        <v>13.3</v>
      </c>
      <c r="V62" s="1195" t="s">
        <v>326</v>
      </c>
      <c r="W62" s="1144" t="s">
        <v>326</v>
      </c>
      <c r="X62" s="1195" t="s">
        <v>326</v>
      </c>
      <c r="Y62" s="1144" t="s">
        <v>326</v>
      </c>
      <c r="Z62" s="1195" t="s">
        <v>326</v>
      </c>
      <c r="AA62" s="1144" t="s">
        <v>326</v>
      </c>
      <c r="AB62" s="1195" t="s">
        <v>326</v>
      </c>
      <c r="AC62" s="1144" t="s">
        <v>326</v>
      </c>
      <c r="AD62" s="1195" t="s">
        <v>326</v>
      </c>
      <c r="AE62" s="1144" t="s">
        <v>326</v>
      </c>
      <c r="AF62" s="1195" t="s">
        <v>326</v>
      </c>
      <c r="AG62" s="1144" t="s">
        <v>326</v>
      </c>
      <c r="AH62" s="1195" t="s">
        <v>326</v>
      </c>
      <c r="AI62" s="1144" t="s">
        <v>326</v>
      </c>
      <c r="AJ62" s="1195" t="s">
        <v>326</v>
      </c>
      <c r="AK62" s="1144" t="s">
        <v>326</v>
      </c>
      <c r="AL62" s="1195">
        <v>2346</v>
      </c>
      <c r="AM62" s="1144">
        <v>14.1</v>
      </c>
      <c r="AN62" s="1195">
        <v>2146</v>
      </c>
      <c r="AO62" s="1144">
        <v>13.1</v>
      </c>
      <c r="AP62" s="1195">
        <v>2106</v>
      </c>
      <c r="AQ62" s="1144">
        <v>12.9</v>
      </c>
      <c r="AR62" s="1195">
        <v>2086</v>
      </c>
      <c r="AS62" s="1144">
        <v>12.8</v>
      </c>
      <c r="AT62" s="1195" t="s">
        <v>326</v>
      </c>
      <c r="AU62" s="1144" t="s">
        <v>326</v>
      </c>
      <c r="AV62" s="1195" t="s">
        <v>326</v>
      </c>
      <c r="AW62" s="1144" t="s">
        <v>326</v>
      </c>
      <c r="AX62" s="1195" t="s">
        <v>326</v>
      </c>
      <c r="AY62" s="1144" t="s">
        <v>326</v>
      </c>
      <c r="AZ62" s="1195" t="s">
        <v>326</v>
      </c>
      <c r="BA62" s="1144" t="s">
        <v>326</v>
      </c>
      <c r="BB62" s="1056" t="s">
        <v>757</v>
      </c>
      <c r="BC62" s="1057" t="s">
        <v>889</v>
      </c>
    </row>
    <row r="63" s="981" customFormat="1" ht="77.4" spans="1:55">
      <c r="A63" s="1047"/>
      <c r="B63" s="1048"/>
      <c r="C63" s="1048"/>
      <c r="D63" s="1054"/>
      <c r="E63" s="1055" t="s">
        <v>1076</v>
      </c>
      <c r="F63" s="1195" t="s">
        <v>326</v>
      </c>
      <c r="G63" s="1144" t="s">
        <v>326</v>
      </c>
      <c r="H63" s="1195">
        <v>2150</v>
      </c>
      <c r="I63" s="1144">
        <v>13.3</v>
      </c>
      <c r="J63" s="1195">
        <v>2110</v>
      </c>
      <c r="K63" s="1144">
        <v>13.1</v>
      </c>
      <c r="L63" s="1195">
        <v>2090</v>
      </c>
      <c r="M63" s="1144">
        <v>13</v>
      </c>
      <c r="N63" s="1195" t="s">
        <v>326</v>
      </c>
      <c r="O63" s="1144" t="s">
        <v>326</v>
      </c>
      <c r="P63" s="1195">
        <v>2250</v>
      </c>
      <c r="Q63" s="1144">
        <v>13.8</v>
      </c>
      <c r="R63" s="1195">
        <v>2210</v>
      </c>
      <c r="S63" s="1144">
        <v>13.6</v>
      </c>
      <c r="T63" s="1195">
        <v>2190</v>
      </c>
      <c r="U63" s="1144">
        <v>13.5</v>
      </c>
      <c r="V63" s="1195" t="s">
        <v>326</v>
      </c>
      <c r="W63" s="1144" t="s">
        <v>326</v>
      </c>
      <c r="X63" s="1195" t="s">
        <v>326</v>
      </c>
      <c r="Y63" s="1144" t="s">
        <v>326</v>
      </c>
      <c r="Z63" s="1195" t="s">
        <v>326</v>
      </c>
      <c r="AA63" s="1144" t="s">
        <v>326</v>
      </c>
      <c r="AB63" s="1195" t="s">
        <v>326</v>
      </c>
      <c r="AC63" s="1144" t="s">
        <v>326</v>
      </c>
      <c r="AD63" s="1195" t="s">
        <v>326</v>
      </c>
      <c r="AE63" s="1144" t="s">
        <v>326</v>
      </c>
      <c r="AF63" s="1195" t="s">
        <v>326</v>
      </c>
      <c r="AG63" s="1144" t="s">
        <v>326</v>
      </c>
      <c r="AH63" s="1195" t="s">
        <v>326</v>
      </c>
      <c r="AI63" s="1144" t="s">
        <v>326</v>
      </c>
      <c r="AJ63" s="1195" t="s">
        <v>326</v>
      </c>
      <c r="AK63" s="1144" t="s">
        <v>326</v>
      </c>
      <c r="AL63" s="1195" t="s">
        <v>326</v>
      </c>
      <c r="AM63" s="1144" t="s">
        <v>326</v>
      </c>
      <c r="AN63" s="1195">
        <v>2150</v>
      </c>
      <c r="AO63" s="1144">
        <v>13.3</v>
      </c>
      <c r="AP63" s="1195">
        <v>2110</v>
      </c>
      <c r="AQ63" s="1144">
        <v>13.1</v>
      </c>
      <c r="AR63" s="1195">
        <v>2090</v>
      </c>
      <c r="AS63" s="1144">
        <v>13</v>
      </c>
      <c r="AT63" s="1195" t="s">
        <v>326</v>
      </c>
      <c r="AU63" s="1144" t="s">
        <v>326</v>
      </c>
      <c r="AV63" s="1195" t="s">
        <v>326</v>
      </c>
      <c r="AW63" s="1144" t="s">
        <v>326</v>
      </c>
      <c r="AX63" s="1195" t="s">
        <v>326</v>
      </c>
      <c r="AY63" s="1144" t="s">
        <v>326</v>
      </c>
      <c r="AZ63" s="1195" t="s">
        <v>326</v>
      </c>
      <c r="BA63" s="1144" t="s">
        <v>326</v>
      </c>
      <c r="BB63" s="1056" t="s">
        <v>602</v>
      </c>
      <c r="BC63" s="1057" t="s">
        <v>889</v>
      </c>
    </row>
    <row r="64" s="981" customFormat="1" ht="37" customHeight="1" spans="1:55">
      <c r="A64" s="1047"/>
      <c r="B64" s="1048"/>
      <c r="C64" s="1048"/>
      <c r="D64" s="1054"/>
      <c r="E64" s="1157" t="s">
        <v>808</v>
      </c>
      <c r="F64" s="1195">
        <v>2350</v>
      </c>
      <c r="G64" s="1144">
        <v>14.3</v>
      </c>
      <c r="H64" s="1195">
        <v>2150</v>
      </c>
      <c r="I64" s="1144">
        <v>13.3</v>
      </c>
      <c r="J64" s="1195">
        <v>2110</v>
      </c>
      <c r="K64" s="1144">
        <v>13.1</v>
      </c>
      <c r="L64" s="1195">
        <v>2090</v>
      </c>
      <c r="M64" s="1144">
        <v>13</v>
      </c>
      <c r="N64" s="1195">
        <v>2450</v>
      </c>
      <c r="O64" s="1144">
        <v>14.8</v>
      </c>
      <c r="P64" s="1195">
        <v>2250</v>
      </c>
      <c r="Q64" s="1144">
        <v>13.8</v>
      </c>
      <c r="R64" s="1195">
        <v>2210</v>
      </c>
      <c r="S64" s="1144">
        <v>13.6</v>
      </c>
      <c r="T64" s="1195">
        <v>2190</v>
      </c>
      <c r="U64" s="1144">
        <v>13.5</v>
      </c>
      <c r="V64" s="1195" t="s">
        <v>326</v>
      </c>
      <c r="W64" s="1144" t="s">
        <v>326</v>
      </c>
      <c r="X64" s="1195" t="s">
        <v>326</v>
      </c>
      <c r="Y64" s="1144" t="s">
        <v>326</v>
      </c>
      <c r="Z64" s="1195" t="s">
        <v>326</v>
      </c>
      <c r="AA64" s="1144" t="s">
        <v>326</v>
      </c>
      <c r="AB64" s="1195" t="s">
        <v>326</v>
      </c>
      <c r="AC64" s="1144" t="s">
        <v>326</v>
      </c>
      <c r="AD64" s="1195" t="s">
        <v>326</v>
      </c>
      <c r="AE64" s="1144" t="s">
        <v>326</v>
      </c>
      <c r="AF64" s="1195" t="s">
        <v>326</v>
      </c>
      <c r="AG64" s="1144" t="s">
        <v>326</v>
      </c>
      <c r="AH64" s="1195" t="s">
        <v>326</v>
      </c>
      <c r="AI64" s="1144" t="s">
        <v>326</v>
      </c>
      <c r="AJ64" s="1195" t="s">
        <v>326</v>
      </c>
      <c r="AK64" s="1144" t="s">
        <v>326</v>
      </c>
      <c r="AL64" s="1195">
        <v>2350</v>
      </c>
      <c r="AM64" s="1144">
        <v>14.3</v>
      </c>
      <c r="AN64" s="1195">
        <v>2150</v>
      </c>
      <c r="AO64" s="1144">
        <v>13.3</v>
      </c>
      <c r="AP64" s="1195">
        <v>2110</v>
      </c>
      <c r="AQ64" s="1144">
        <v>13.1</v>
      </c>
      <c r="AR64" s="1195">
        <v>2090</v>
      </c>
      <c r="AS64" s="1144">
        <v>13</v>
      </c>
      <c r="AT64" s="1195" t="s">
        <v>326</v>
      </c>
      <c r="AU64" s="1144" t="s">
        <v>326</v>
      </c>
      <c r="AV64" s="1195" t="s">
        <v>326</v>
      </c>
      <c r="AW64" s="1144" t="s">
        <v>326</v>
      </c>
      <c r="AX64" s="1195" t="s">
        <v>326</v>
      </c>
      <c r="AY64" s="1144" t="s">
        <v>326</v>
      </c>
      <c r="AZ64" s="1195" t="s">
        <v>326</v>
      </c>
      <c r="BA64" s="1144" t="s">
        <v>326</v>
      </c>
      <c r="BB64" s="1056" t="s">
        <v>602</v>
      </c>
      <c r="BC64" s="1057" t="s">
        <v>889</v>
      </c>
    </row>
    <row r="65" s="981" customFormat="1" ht="37" customHeight="1" spans="1:55">
      <c r="A65" s="1047"/>
      <c r="B65" s="1048"/>
      <c r="C65" s="1048"/>
      <c r="D65" s="1054"/>
      <c r="E65" s="1157" t="s">
        <v>1072</v>
      </c>
      <c r="F65" s="1195">
        <v>2130</v>
      </c>
      <c r="G65" s="1144">
        <v>13.4</v>
      </c>
      <c r="H65" s="1195">
        <v>1930</v>
      </c>
      <c r="I65" s="1144">
        <v>12.4</v>
      </c>
      <c r="J65" s="1195">
        <v>1890</v>
      </c>
      <c r="K65" s="1144">
        <v>12.2</v>
      </c>
      <c r="L65" s="1195">
        <v>1870</v>
      </c>
      <c r="M65" s="1144">
        <v>12.1</v>
      </c>
      <c r="N65" s="1195">
        <v>2230</v>
      </c>
      <c r="O65" s="1144">
        <v>13.9</v>
      </c>
      <c r="P65" s="1195">
        <v>2030</v>
      </c>
      <c r="Q65" s="1144">
        <v>12.9</v>
      </c>
      <c r="R65" s="1195">
        <v>1990</v>
      </c>
      <c r="S65" s="1144">
        <v>12.7</v>
      </c>
      <c r="T65" s="1195">
        <v>1970</v>
      </c>
      <c r="U65" s="1144">
        <v>12.6</v>
      </c>
      <c r="V65" s="1195" t="s">
        <v>326</v>
      </c>
      <c r="W65" s="1144" t="s">
        <v>326</v>
      </c>
      <c r="X65" s="1195" t="s">
        <v>326</v>
      </c>
      <c r="Y65" s="1144" t="s">
        <v>326</v>
      </c>
      <c r="Z65" s="1195" t="s">
        <v>326</v>
      </c>
      <c r="AA65" s="1144" t="s">
        <v>326</v>
      </c>
      <c r="AB65" s="1195" t="s">
        <v>326</v>
      </c>
      <c r="AC65" s="1144" t="s">
        <v>326</v>
      </c>
      <c r="AD65" s="1195" t="s">
        <v>326</v>
      </c>
      <c r="AE65" s="1144" t="s">
        <v>326</v>
      </c>
      <c r="AF65" s="1195" t="s">
        <v>326</v>
      </c>
      <c r="AG65" s="1144" t="s">
        <v>326</v>
      </c>
      <c r="AH65" s="1195" t="s">
        <v>326</v>
      </c>
      <c r="AI65" s="1144" t="s">
        <v>326</v>
      </c>
      <c r="AJ65" s="1195" t="s">
        <v>326</v>
      </c>
      <c r="AK65" s="1144" t="s">
        <v>326</v>
      </c>
      <c r="AL65" s="1195">
        <v>2130</v>
      </c>
      <c r="AM65" s="1144">
        <v>13.4</v>
      </c>
      <c r="AN65" s="1195">
        <v>1930</v>
      </c>
      <c r="AO65" s="1144">
        <v>12.4</v>
      </c>
      <c r="AP65" s="1195">
        <v>1890</v>
      </c>
      <c r="AQ65" s="1144">
        <v>12.2</v>
      </c>
      <c r="AR65" s="1195">
        <v>1870</v>
      </c>
      <c r="AS65" s="1144">
        <v>12.1</v>
      </c>
      <c r="AT65" s="1195" t="s">
        <v>326</v>
      </c>
      <c r="AU65" s="1144" t="s">
        <v>326</v>
      </c>
      <c r="AV65" s="1195" t="s">
        <v>326</v>
      </c>
      <c r="AW65" s="1144" t="s">
        <v>326</v>
      </c>
      <c r="AX65" s="1195" t="s">
        <v>326</v>
      </c>
      <c r="AY65" s="1144" t="s">
        <v>326</v>
      </c>
      <c r="AZ65" s="1195" t="s">
        <v>326</v>
      </c>
      <c r="BA65" s="1144" t="s">
        <v>326</v>
      </c>
      <c r="BB65" s="1056" t="s">
        <v>602</v>
      </c>
      <c r="BC65" s="1057" t="s">
        <v>773</v>
      </c>
    </row>
    <row r="66" s="981" customFormat="1" ht="51.6" spans="1:55">
      <c r="A66" s="1026" t="s">
        <v>354</v>
      </c>
      <c r="B66" s="1027" t="s">
        <v>23</v>
      </c>
      <c r="C66" s="1028" t="s">
        <v>1051</v>
      </c>
      <c r="D66" s="1180" t="s">
        <v>1052</v>
      </c>
      <c r="E66" s="1143" t="s">
        <v>1053</v>
      </c>
      <c r="F66" s="1181">
        <v>1242</v>
      </c>
      <c r="G66" s="1142">
        <v>8.5</v>
      </c>
      <c r="H66" s="1181">
        <v>1042</v>
      </c>
      <c r="I66" s="1142">
        <v>7.5</v>
      </c>
      <c r="J66" s="1181">
        <v>1002</v>
      </c>
      <c r="K66" s="1142">
        <v>7.3</v>
      </c>
      <c r="L66" s="1181">
        <v>982</v>
      </c>
      <c r="M66" s="1142">
        <v>7.2</v>
      </c>
      <c r="N66" s="1181">
        <v>1244</v>
      </c>
      <c r="O66" s="1142">
        <v>8.5</v>
      </c>
      <c r="P66" s="1181">
        <v>1044</v>
      </c>
      <c r="Q66" s="1142">
        <v>7.5</v>
      </c>
      <c r="R66" s="1181">
        <v>1004</v>
      </c>
      <c r="S66" s="1142">
        <v>7.3</v>
      </c>
      <c r="T66" s="1181">
        <v>984</v>
      </c>
      <c r="U66" s="1142">
        <v>7.2</v>
      </c>
      <c r="V66" s="1181">
        <v>1283</v>
      </c>
      <c r="W66" s="1142">
        <v>8.7</v>
      </c>
      <c r="X66" s="1181">
        <v>1083</v>
      </c>
      <c r="Y66" s="1142">
        <v>7.7</v>
      </c>
      <c r="Z66" s="1181">
        <v>1043</v>
      </c>
      <c r="AA66" s="1142">
        <v>7.5</v>
      </c>
      <c r="AB66" s="1181">
        <v>1023</v>
      </c>
      <c r="AC66" s="1142">
        <v>7.4</v>
      </c>
      <c r="AD66" s="1181">
        <v>1383</v>
      </c>
      <c r="AE66" s="1142">
        <v>9.2</v>
      </c>
      <c r="AF66" s="1181">
        <v>1183</v>
      </c>
      <c r="AG66" s="1142">
        <v>8.2</v>
      </c>
      <c r="AH66" s="1181">
        <v>1143</v>
      </c>
      <c r="AI66" s="1142">
        <v>8</v>
      </c>
      <c r="AJ66" s="1181">
        <v>1123</v>
      </c>
      <c r="AK66" s="1142">
        <v>7.9</v>
      </c>
      <c r="AL66" s="1181">
        <v>1383</v>
      </c>
      <c r="AM66" s="1142">
        <v>9.2</v>
      </c>
      <c r="AN66" s="1181">
        <v>1183</v>
      </c>
      <c r="AO66" s="1142">
        <v>8.2</v>
      </c>
      <c r="AP66" s="1181">
        <v>1143</v>
      </c>
      <c r="AQ66" s="1142">
        <v>8</v>
      </c>
      <c r="AR66" s="1181">
        <v>1123</v>
      </c>
      <c r="AS66" s="1142">
        <v>7.9</v>
      </c>
      <c r="AT66" s="1181"/>
      <c r="AU66" s="1142"/>
      <c r="AV66" s="1196"/>
      <c r="AW66" s="1197"/>
      <c r="AX66" s="1196"/>
      <c r="AY66" s="1197"/>
      <c r="AZ66" s="1196"/>
      <c r="BA66" s="1197"/>
      <c r="BB66" s="668" t="s">
        <v>519</v>
      </c>
      <c r="BC66" s="669" t="s">
        <v>48</v>
      </c>
    </row>
    <row r="67" s="981" customFormat="1" ht="43" customHeight="1" spans="1:55">
      <c r="A67" s="1026"/>
      <c r="B67" s="1027"/>
      <c r="C67" s="1027"/>
      <c r="D67" s="1180"/>
      <c r="E67" s="1062" t="s">
        <v>1054</v>
      </c>
      <c r="F67" s="1181" t="s">
        <v>326</v>
      </c>
      <c r="G67" s="1142" t="s">
        <v>326</v>
      </c>
      <c r="H67" s="1181">
        <v>1699</v>
      </c>
      <c r="I67" s="1142">
        <v>11.5</v>
      </c>
      <c r="J67" s="1181">
        <v>1659</v>
      </c>
      <c r="K67" s="1142">
        <v>11.3</v>
      </c>
      <c r="L67" s="1181">
        <v>1639</v>
      </c>
      <c r="M67" s="1142">
        <v>11.2</v>
      </c>
      <c r="N67" s="1181" t="s">
        <v>326</v>
      </c>
      <c r="O67" s="1142" t="s">
        <v>326</v>
      </c>
      <c r="P67" s="1181">
        <v>1702</v>
      </c>
      <c r="Q67" s="1142">
        <v>11.5</v>
      </c>
      <c r="R67" s="1181">
        <v>1662</v>
      </c>
      <c r="S67" s="1142">
        <v>11.3</v>
      </c>
      <c r="T67" s="1181">
        <v>1642</v>
      </c>
      <c r="U67" s="1142">
        <v>11.2</v>
      </c>
      <c r="V67" s="1181" t="s">
        <v>326</v>
      </c>
      <c r="W67" s="1142" t="s">
        <v>326</v>
      </c>
      <c r="X67" s="1181">
        <v>1741</v>
      </c>
      <c r="Y67" s="1142">
        <v>11.7</v>
      </c>
      <c r="Z67" s="1181">
        <v>1701</v>
      </c>
      <c r="AA67" s="1142">
        <v>11.5</v>
      </c>
      <c r="AB67" s="1181">
        <v>1681</v>
      </c>
      <c r="AC67" s="1142">
        <v>11.4</v>
      </c>
      <c r="AD67" s="1181" t="s">
        <v>326</v>
      </c>
      <c r="AE67" s="1142" t="s">
        <v>326</v>
      </c>
      <c r="AF67" s="1181">
        <v>1841</v>
      </c>
      <c r="AG67" s="1142">
        <v>12.2</v>
      </c>
      <c r="AH67" s="1181">
        <v>1801</v>
      </c>
      <c r="AI67" s="1142">
        <v>12</v>
      </c>
      <c r="AJ67" s="1181">
        <v>1781</v>
      </c>
      <c r="AK67" s="1142">
        <v>11.9</v>
      </c>
      <c r="AL67" s="1181" t="s">
        <v>326</v>
      </c>
      <c r="AM67" s="1142" t="s">
        <v>326</v>
      </c>
      <c r="AN67" s="1181">
        <v>1841</v>
      </c>
      <c r="AO67" s="1142">
        <v>12.2</v>
      </c>
      <c r="AP67" s="1181">
        <v>1801</v>
      </c>
      <c r="AQ67" s="1142">
        <v>12</v>
      </c>
      <c r="AR67" s="1181">
        <v>1781</v>
      </c>
      <c r="AS67" s="1142">
        <v>11.9</v>
      </c>
      <c r="AT67" s="1185"/>
      <c r="AU67" s="1186"/>
      <c r="AV67" s="1196"/>
      <c r="AW67" s="1197"/>
      <c r="AX67" s="1196"/>
      <c r="AY67" s="1197"/>
      <c r="AZ67" s="1196"/>
      <c r="BA67" s="1197"/>
      <c r="BB67" s="668" t="s">
        <v>575</v>
      </c>
      <c r="BC67" s="669" t="s">
        <v>48</v>
      </c>
    </row>
    <row r="68" s="981" customFormat="1" ht="51.6" spans="1:55">
      <c r="A68" s="1047" t="s">
        <v>609</v>
      </c>
      <c r="B68" s="1048" t="s">
        <v>938</v>
      </c>
      <c r="C68" s="1053" t="s">
        <v>1057</v>
      </c>
      <c r="D68" s="1066" t="s">
        <v>1052</v>
      </c>
      <c r="E68" s="1157" t="s">
        <v>1060</v>
      </c>
      <c r="F68" s="1195">
        <v>1776</v>
      </c>
      <c r="G68" s="1144">
        <v>11.3</v>
      </c>
      <c r="H68" s="1195">
        <v>1576</v>
      </c>
      <c r="I68" s="1144">
        <v>10.3</v>
      </c>
      <c r="J68" s="1195">
        <v>1536</v>
      </c>
      <c r="K68" s="1144">
        <v>10.1</v>
      </c>
      <c r="L68" s="1195">
        <v>1516</v>
      </c>
      <c r="M68" s="1144">
        <v>10</v>
      </c>
      <c r="N68" s="1195">
        <v>1876</v>
      </c>
      <c r="O68" s="1144">
        <v>11.8</v>
      </c>
      <c r="P68" s="1195">
        <v>1676</v>
      </c>
      <c r="Q68" s="1144">
        <v>10.8</v>
      </c>
      <c r="R68" s="1195">
        <v>1636</v>
      </c>
      <c r="S68" s="1144">
        <v>10.6</v>
      </c>
      <c r="T68" s="1195">
        <v>1616</v>
      </c>
      <c r="U68" s="1144">
        <v>10.5</v>
      </c>
      <c r="V68" s="1195" t="s">
        <v>326</v>
      </c>
      <c r="W68" s="1144" t="s">
        <v>326</v>
      </c>
      <c r="X68" s="1195" t="s">
        <v>326</v>
      </c>
      <c r="Y68" s="1144" t="s">
        <v>326</v>
      </c>
      <c r="Z68" s="1195" t="s">
        <v>326</v>
      </c>
      <c r="AA68" s="1144" t="s">
        <v>326</v>
      </c>
      <c r="AB68" s="1195" t="s">
        <v>326</v>
      </c>
      <c r="AC68" s="1144" t="s">
        <v>326</v>
      </c>
      <c r="AD68" s="1195">
        <v>1876</v>
      </c>
      <c r="AE68" s="1144">
        <v>11.8</v>
      </c>
      <c r="AF68" s="1195">
        <v>1676</v>
      </c>
      <c r="AG68" s="1144">
        <v>10.8</v>
      </c>
      <c r="AH68" s="1195">
        <v>1636</v>
      </c>
      <c r="AI68" s="1144">
        <v>10.6</v>
      </c>
      <c r="AJ68" s="1195">
        <v>1616</v>
      </c>
      <c r="AK68" s="1144">
        <v>10.5</v>
      </c>
      <c r="AL68" s="1195">
        <v>1776</v>
      </c>
      <c r="AM68" s="1144">
        <v>11.3</v>
      </c>
      <c r="AN68" s="1195">
        <v>1576</v>
      </c>
      <c r="AO68" s="1144">
        <v>10.3</v>
      </c>
      <c r="AP68" s="1195">
        <v>1536</v>
      </c>
      <c r="AQ68" s="1144">
        <v>10.1</v>
      </c>
      <c r="AR68" s="1195">
        <v>1516</v>
      </c>
      <c r="AS68" s="1144">
        <v>10</v>
      </c>
      <c r="AT68" s="1195" t="s">
        <v>326</v>
      </c>
      <c r="AU68" s="1144" t="s">
        <v>326</v>
      </c>
      <c r="AV68" s="1195" t="s">
        <v>326</v>
      </c>
      <c r="AW68" s="1144" t="s">
        <v>326</v>
      </c>
      <c r="AX68" s="1195" t="s">
        <v>326</v>
      </c>
      <c r="AY68" s="1144" t="s">
        <v>326</v>
      </c>
      <c r="AZ68" s="1195" t="s">
        <v>326</v>
      </c>
      <c r="BA68" s="1144" t="s">
        <v>326</v>
      </c>
      <c r="BB68" s="1056" t="s">
        <v>539</v>
      </c>
      <c r="BC68" s="1057" t="s">
        <v>859</v>
      </c>
    </row>
    <row r="69" s="981" customFormat="1" ht="52.35" spans="1:55">
      <c r="A69" s="1198" t="s">
        <v>609</v>
      </c>
      <c r="B69" s="1199" t="s">
        <v>941</v>
      </c>
      <c r="C69" s="1200" t="s">
        <v>1057</v>
      </c>
      <c r="D69" s="1201" t="s">
        <v>1052</v>
      </c>
      <c r="E69" s="1202" t="s">
        <v>1060</v>
      </c>
      <c r="F69" s="1203" t="s">
        <v>326</v>
      </c>
      <c r="G69" s="1204" t="s">
        <v>326</v>
      </c>
      <c r="H69" s="1203" t="s">
        <v>326</v>
      </c>
      <c r="I69" s="1204" t="s">
        <v>326</v>
      </c>
      <c r="J69" s="1203" t="s">
        <v>326</v>
      </c>
      <c r="K69" s="1204" t="s">
        <v>326</v>
      </c>
      <c r="L69" s="1203" t="s">
        <v>326</v>
      </c>
      <c r="M69" s="1204" t="s">
        <v>326</v>
      </c>
      <c r="N69" s="1203" t="s">
        <v>326</v>
      </c>
      <c r="O69" s="1204" t="s">
        <v>326</v>
      </c>
      <c r="P69" s="1203" t="s">
        <v>326</v>
      </c>
      <c r="Q69" s="1204" t="s">
        <v>326</v>
      </c>
      <c r="R69" s="1203" t="s">
        <v>326</v>
      </c>
      <c r="S69" s="1204" t="s">
        <v>326</v>
      </c>
      <c r="T69" s="1203" t="s">
        <v>326</v>
      </c>
      <c r="U69" s="1204" t="s">
        <v>326</v>
      </c>
      <c r="V69" s="1203">
        <v>1838</v>
      </c>
      <c r="W69" s="1204">
        <v>11.6</v>
      </c>
      <c r="X69" s="1203">
        <v>1638</v>
      </c>
      <c r="Y69" s="1204">
        <v>10.6</v>
      </c>
      <c r="Z69" s="1203">
        <v>1598</v>
      </c>
      <c r="AA69" s="1204">
        <v>10.4</v>
      </c>
      <c r="AB69" s="1203">
        <v>1578</v>
      </c>
      <c r="AC69" s="1204">
        <v>10.3</v>
      </c>
      <c r="AD69" s="1203" t="s">
        <v>326</v>
      </c>
      <c r="AE69" s="1204" t="s">
        <v>326</v>
      </c>
      <c r="AF69" s="1203" t="s">
        <v>326</v>
      </c>
      <c r="AG69" s="1204" t="s">
        <v>326</v>
      </c>
      <c r="AH69" s="1203" t="s">
        <v>326</v>
      </c>
      <c r="AI69" s="1204" t="s">
        <v>326</v>
      </c>
      <c r="AJ69" s="1203" t="s">
        <v>326</v>
      </c>
      <c r="AK69" s="1204" t="s">
        <v>326</v>
      </c>
      <c r="AL69" s="1203" t="s">
        <v>326</v>
      </c>
      <c r="AM69" s="1204" t="s">
        <v>326</v>
      </c>
      <c r="AN69" s="1203" t="s">
        <v>326</v>
      </c>
      <c r="AO69" s="1204" t="s">
        <v>326</v>
      </c>
      <c r="AP69" s="1203" t="s">
        <v>326</v>
      </c>
      <c r="AQ69" s="1204" t="s">
        <v>326</v>
      </c>
      <c r="AR69" s="1203" t="s">
        <v>326</v>
      </c>
      <c r="AS69" s="1204" t="s">
        <v>326</v>
      </c>
      <c r="AT69" s="1203">
        <v>1938</v>
      </c>
      <c r="AU69" s="1204">
        <v>12.1</v>
      </c>
      <c r="AV69" s="1203">
        <v>1738</v>
      </c>
      <c r="AW69" s="1204">
        <v>11.1</v>
      </c>
      <c r="AX69" s="1203">
        <v>1698</v>
      </c>
      <c r="AY69" s="1204">
        <v>10.9</v>
      </c>
      <c r="AZ69" s="1203">
        <v>1678</v>
      </c>
      <c r="BA69" s="1204">
        <v>10.8</v>
      </c>
      <c r="BB69" s="1205" t="s">
        <v>539</v>
      </c>
      <c r="BC69" s="1206" t="s">
        <v>859</v>
      </c>
    </row>
    <row r="70" s="981" customFormat="1" ht="360" customHeight="1" spans="1:55">
      <c r="A70" s="1161" t="s">
        <v>1077</v>
      </c>
      <c r="B70" s="1162"/>
      <c r="C70" s="1162"/>
      <c r="D70" s="1162"/>
      <c r="E70" s="1080"/>
      <c r="F70" s="1164"/>
      <c r="G70" s="1165"/>
      <c r="H70" s="1166"/>
      <c r="I70" s="1167"/>
      <c r="J70" s="1166"/>
      <c r="K70" s="1167"/>
      <c r="L70" s="1166"/>
      <c r="M70" s="1167"/>
      <c r="N70" s="1166"/>
      <c r="O70" s="1167"/>
      <c r="P70" s="1166"/>
      <c r="Q70" s="1167"/>
      <c r="R70" s="1166"/>
      <c r="S70" s="1167"/>
      <c r="T70" s="1166"/>
      <c r="U70" s="1167"/>
      <c r="V70" s="1166"/>
      <c r="W70" s="1167"/>
      <c r="X70" s="1166"/>
      <c r="Y70" s="1167"/>
      <c r="Z70" s="1166"/>
      <c r="AA70" s="1167"/>
      <c r="AB70" s="1166"/>
      <c r="AC70" s="1167"/>
      <c r="AD70" s="1166"/>
      <c r="AE70" s="1167"/>
      <c r="AF70" s="1166"/>
      <c r="AG70" s="1167"/>
      <c r="AH70" s="1166"/>
      <c r="AI70" s="1167"/>
      <c r="AJ70" s="1166"/>
      <c r="AK70" s="1167"/>
      <c r="AL70" s="1166"/>
      <c r="AM70" s="1167"/>
      <c r="AN70" s="1166"/>
      <c r="AO70" s="1167"/>
      <c r="AP70" s="1166"/>
      <c r="AQ70" s="1167"/>
      <c r="AR70" s="1166"/>
      <c r="AS70" s="1167"/>
      <c r="AT70" s="1166"/>
      <c r="AU70" s="1167"/>
      <c r="AV70" s="1166"/>
      <c r="AW70" s="1167"/>
      <c r="AX70" s="1166"/>
      <c r="AY70" s="1167"/>
      <c r="AZ70" s="1166"/>
      <c r="BA70" s="1167"/>
      <c r="BB70" s="1168"/>
      <c r="BC70" s="1168"/>
    </row>
    <row r="71" s="981" customFormat="1" spans="1:55">
      <c r="A71" s="1078"/>
      <c r="B71" s="1078"/>
      <c r="C71" s="1078"/>
      <c r="D71" s="1079"/>
      <c r="E71" s="1080"/>
      <c r="F71" s="1164"/>
      <c r="G71" s="1165"/>
      <c r="H71" s="1166"/>
      <c r="I71" s="1167"/>
      <c r="J71" s="1166"/>
      <c r="K71" s="1167"/>
      <c r="L71" s="1166"/>
      <c r="M71" s="1167"/>
      <c r="N71" s="1166"/>
      <c r="O71" s="1167"/>
      <c r="P71" s="1166"/>
      <c r="Q71" s="1167"/>
      <c r="R71" s="1166"/>
      <c r="S71" s="1167"/>
      <c r="T71" s="1166"/>
      <c r="U71" s="1167"/>
      <c r="V71" s="1166"/>
      <c r="W71" s="1167"/>
      <c r="X71" s="1166"/>
      <c r="Y71" s="1167"/>
      <c r="Z71" s="1166"/>
      <c r="AA71" s="1167"/>
      <c r="AB71" s="1166"/>
      <c r="AC71" s="1167"/>
      <c r="AD71" s="1166"/>
      <c r="AE71" s="1167"/>
      <c r="AF71" s="1166"/>
      <c r="AG71" s="1167"/>
      <c r="AH71" s="1166"/>
      <c r="AI71" s="1167"/>
      <c r="AJ71" s="1166"/>
      <c r="AK71" s="1167"/>
      <c r="AL71" s="1166"/>
      <c r="AM71" s="1167"/>
      <c r="AN71" s="1166"/>
      <c r="AO71" s="1167"/>
      <c r="AP71" s="1166"/>
      <c r="AQ71" s="1167"/>
      <c r="AR71" s="1166"/>
      <c r="AS71" s="1167"/>
      <c r="AT71" s="1166"/>
      <c r="AU71" s="1167"/>
      <c r="AV71" s="1166"/>
      <c r="AW71" s="1167"/>
      <c r="AX71" s="1166"/>
      <c r="AY71" s="1167"/>
      <c r="AZ71" s="1166"/>
      <c r="BA71" s="1167"/>
      <c r="BB71" s="1168"/>
      <c r="BC71" s="1168"/>
    </row>
    <row r="72" s="981" customFormat="1" spans="1:55">
      <c r="A72" s="1078"/>
      <c r="B72" s="1078"/>
      <c r="C72" s="1078"/>
      <c r="D72" s="1079"/>
      <c r="E72" s="1080"/>
      <c r="F72" s="1164"/>
      <c r="G72" s="1165"/>
      <c r="H72" s="1166"/>
      <c r="I72" s="1167"/>
      <c r="J72" s="1166"/>
      <c r="K72" s="1167"/>
      <c r="L72" s="1166"/>
      <c r="M72" s="1167"/>
      <c r="N72" s="1166"/>
      <c r="O72" s="1167"/>
      <c r="P72" s="1166"/>
      <c r="Q72" s="1167"/>
      <c r="R72" s="1166"/>
      <c r="S72" s="1167"/>
      <c r="T72" s="1166"/>
      <c r="U72" s="1167"/>
      <c r="V72" s="1166"/>
      <c r="W72" s="1167"/>
      <c r="X72" s="1166"/>
      <c r="Y72" s="1167"/>
      <c r="Z72" s="1166"/>
      <c r="AA72" s="1167"/>
      <c r="AB72" s="1166"/>
      <c r="AC72" s="1167"/>
      <c r="AD72" s="1166"/>
      <c r="AE72" s="1167"/>
      <c r="AF72" s="1166"/>
      <c r="AG72" s="1167"/>
      <c r="AH72" s="1166"/>
      <c r="AI72" s="1167"/>
      <c r="AJ72" s="1166"/>
      <c r="AK72" s="1167"/>
      <c r="AL72" s="1166"/>
      <c r="AM72" s="1167"/>
      <c r="AN72" s="1166"/>
      <c r="AO72" s="1167"/>
      <c r="AP72" s="1166"/>
      <c r="AQ72" s="1167"/>
      <c r="AR72" s="1166"/>
      <c r="AS72" s="1167"/>
      <c r="AT72" s="1166"/>
      <c r="AU72" s="1167"/>
      <c r="AV72" s="1166"/>
      <c r="AW72" s="1167"/>
      <c r="AX72" s="1166"/>
      <c r="AY72" s="1167"/>
      <c r="AZ72" s="1166"/>
      <c r="BA72" s="1167"/>
      <c r="BB72" s="1168"/>
      <c r="BC72" s="1168"/>
    </row>
    <row r="73" s="981" customFormat="1" spans="1:55">
      <c r="A73" s="1078"/>
      <c r="B73" s="1078"/>
      <c r="C73" s="1078"/>
      <c r="D73" s="1079"/>
      <c r="E73" s="1080"/>
      <c r="F73" s="1164"/>
      <c r="G73" s="1165"/>
      <c r="H73" s="1166"/>
      <c r="I73" s="1167"/>
      <c r="J73" s="1166"/>
      <c r="K73" s="1167"/>
      <c r="L73" s="1166"/>
      <c r="M73" s="1167"/>
      <c r="N73" s="1166"/>
      <c r="O73" s="1167"/>
      <c r="P73" s="1166"/>
      <c r="Q73" s="1167"/>
      <c r="R73" s="1166"/>
      <c r="S73" s="1167"/>
      <c r="T73" s="1166"/>
      <c r="U73" s="1167"/>
      <c r="V73" s="1166"/>
      <c r="W73" s="1167"/>
      <c r="X73" s="1166"/>
      <c r="Y73" s="1167"/>
      <c r="Z73" s="1166"/>
      <c r="AA73" s="1167"/>
      <c r="AB73" s="1166"/>
      <c r="AC73" s="1167"/>
      <c r="AD73" s="1166"/>
      <c r="AE73" s="1167"/>
      <c r="AF73" s="1166"/>
      <c r="AG73" s="1167"/>
      <c r="AH73" s="1166"/>
      <c r="AI73" s="1167"/>
      <c r="AJ73" s="1166"/>
      <c r="AK73" s="1167"/>
      <c r="AL73" s="1166"/>
      <c r="AM73" s="1167"/>
      <c r="AN73" s="1166"/>
      <c r="AO73" s="1167"/>
      <c r="AP73" s="1166"/>
      <c r="AQ73" s="1167"/>
      <c r="AR73" s="1166"/>
      <c r="AS73" s="1167"/>
      <c r="AT73" s="1166"/>
      <c r="AU73" s="1167"/>
      <c r="AV73" s="1166"/>
      <c r="AW73" s="1167"/>
      <c r="AX73" s="1166"/>
      <c r="AY73" s="1167"/>
      <c r="AZ73" s="1166"/>
      <c r="BA73" s="1167"/>
      <c r="BB73" s="1168"/>
      <c r="BC73" s="1168"/>
    </row>
    <row r="74" s="981" customFormat="1" spans="1:55">
      <c r="A74" s="1078"/>
      <c r="B74" s="1078"/>
      <c r="C74" s="1078"/>
      <c r="D74" s="1079"/>
      <c r="E74" s="1080"/>
      <c r="F74" s="1164"/>
      <c r="G74" s="1165"/>
      <c r="H74" s="1166"/>
      <c r="I74" s="1167"/>
      <c r="J74" s="1166"/>
      <c r="K74" s="1167"/>
      <c r="L74" s="1166"/>
      <c r="M74" s="1167"/>
      <c r="N74" s="1166"/>
      <c r="O74" s="1167"/>
      <c r="P74" s="1166"/>
      <c r="Q74" s="1167"/>
      <c r="R74" s="1166"/>
      <c r="S74" s="1167"/>
      <c r="T74" s="1166"/>
      <c r="U74" s="1167"/>
      <c r="V74" s="1166"/>
      <c r="W74" s="1167"/>
      <c r="X74" s="1166"/>
      <c r="Y74" s="1167"/>
      <c r="Z74" s="1166"/>
      <c r="AA74" s="1167"/>
      <c r="AB74" s="1166"/>
      <c r="AC74" s="1167"/>
      <c r="AD74" s="1166"/>
      <c r="AE74" s="1167"/>
      <c r="AF74" s="1166"/>
      <c r="AG74" s="1167"/>
      <c r="AH74" s="1166"/>
      <c r="AI74" s="1167"/>
      <c r="AJ74" s="1166"/>
      <c r="AK74" s="1167"/>
      <c r="AL74" s="1166"/>
      <c r="AM74" s="1167"/>
      <c r="AN74" s="1166"/>
      <c r="AO74" s="1167"/>
      <c r="AP74" s="1166"/>
      <c r="AQ74" s="1167"/>
      <c r="AR74" s="1166"/>
      <c r="AS74" s="1167"/>
      <c r="AT74" s="1166"/>
      <c r="AU74" s="1167"/>
      <c r="AV74" s="1166"/>
      <c r="AW74" s="1167"/>
      <c r="AX74" s="1166"/>
      <c r="AY74" s="1167"/>
      <c r="AZ74" s="1166"/>
      <c r="BA74" s="1167"/>
      <c r="BB74" s="1168"/>
      <c r="BC74" s="1168"/>
    </row>
    <row r="75" s="981" customFormat="1" spans="1:55">
      <c r="A75" s="1078"/>
      <c r="B75" s="1078"/>
      <c r="C75" s="1078"/>
      <c r="D75" s="1079"/>
      <c r="E75" s="1080"/>
      <c r="F75" s="1164"/>
      <c r="G75" s="1165"/>
      <c r="H75" s="1166"/>
      <c r="I75" s="1167"/>
      <c r="J75" s="1166"/>
      <c r="K75" s="1167"/>
      <c r="L75" s="1166"/>
      <c r="M75" s="1167"/>
      <c r="N75" s="1166"/>
      <c r="O75" s="1167"/>
      <c r="P75" s="1166"/>
      <c r="Q75" s="1167"/>
      <c r="R75" s="1166"/>
      <c r="S75" s="1167"/>
      <c r="T75" s="1166"/>
      <c r="U75" s="1167"/>
      <c r="V75" s="1166"/>
      <c r="W75" s="1167"/>
      <c r="X75" s="1166"/>
      <c r="Y75" s="1167"/>
      <c r="Z75" s="1166"/>
      <c r="AA75" s="1167"/>
      <c r="AB75" s="1166"/>
      <c r="AC75" s="1167"/>
      <c r="AD75" s="1166"/>
      <c r="AE75" s="1167"/>
      <c r="AF75" s="1166"/>
      <c r="AG75" s="1167"/>
      <c r="AH75" s="1166"/>
      <c r="AI75" s="1167"/>
      <c r="AJ75" s="1166"/>
      <c r="AK75" s="1167"/>
      <c r="AL75" s="1166"/>
      <c r="AM75" s="1167"/>
      <c r="AN75" s="1166"/>
      <c r="AO75" s="1167"/>
      <c r="AP75" s="1166"/>
      <c r="AQ75" s="1167"/>
      <c r="AR75" s="1166"/>
      <c r="AS75" s="1167"/>
      <c r="AT75" s="1166"/>
      <c r="AU75" s="1167"/>
      <c r="AV75" s="1166"/>
      <c r="AW75" s="1167"/>
      <c r="AX75" s="1166"/>
      <c r="AY75" s="1167"/>
      <c r="AZ75" s="1166"/>
      <c r="BA75" s="1167"/>
      <c r="BB75" s="1168"/>
      <c r="BC75" s="1168"/>
    </row>
    <row r="76" s="981" customFormat="1" spans="1:55">
      <c r="A76" s="1078"/>
      <c r="B76" s="1078"/>
      <c r="C76" s="1078"/>
      <c r="D76" s="1079"/>
      <c r="E76" s="1080"/>
      <c r="F76" s="1164"/>
      <c r="G76" s="1165"/>
      <c r="H76" s="1166"/>
      <c r="I76" s="1167"/>
      <c r="J76" s="1166"/>
      <c r="K76" s="1167"/>
      <c r="L76" s="1166"/>
      <c r="M76" s="1167"/>
      <c r="N76" s="1166"/>
      <c r="O76" s="1167"/>
      <c r="P76" s="1166"/>
      <c r="Q76" s="1167"/>
      <c r="R76" s="1166"/>
      <c r="S76" s="1167"/>
      <c r="T76" s="1166"/>
      <c r="U76" s="1167"/>
      <c r="V76" s="1166"/>
      <c r="W76" s="1167"/>
      <c r="X76" s="1166"/>
      <c r="Y76" s="1167"/>
      <c r="Z76" s="1166"/>
      <c r="AA76" s="1167"/>
      <c r="AB76" s="1166"/>
      <c r="AC76" s="1167"/>
      <c r="AD76" s="1166"/>
      <c r="AE76" s="1167"/>
      <c r="AF76" s="1166"/>
      <c r="AG76" s="1167"/>
      <c r="AH76" s="1166"/>
      <c r="AI76" s="1167"/>
      <c r="AJ76" s="1166"/>
      <c r="AK76" s="1167"/>
      <c r="AL76" s="1166"/>
      <c r="AM76" s="1167"/>
      <c r="AN76" s="1166"/>
      <c r="AO76" s="1167"/>
      <c r="AP76" s="1166"/>
      <c r="AQ76" s="1167"/>
      <c r="AR76" s="1166"/>
      <c r="AS76" s="1167"/>
      <c r="AT76" s="1166"/>
      <c r="AU76" s="1167"/>
      <c r="AV76" s="1166"/>
      <c r="AW76" s="1167"/>
      <c r="AX76" s="1166"/>
      <c r="AY76" s="1167"/>
      <c r="AZ76" s="1166"/>
      <c r="BA76" s="1167"/>
      <c r="BB76" s="1168"/>
      <c r="BC76" s="1168"/>
    </row>
    <row r="77" s="981" customFormat="1" spans="1:55">
      <c r="A77" s="1078"/>
      <c r="B77" s="1078"/>
      <c r="C77" s="1078"/>
      <c r="D77" s="1079"/>
      <c r="E77" s="1080"/>
      <c r="F77" s="1164"/>
      <c r="G77" s="1165"/>
      <c r="H77" s="1166"/>
      <c r="I77" s="1167"/>
      <c r="J77" s="1166"/>
      <c r="K77" s="1167"/>
      <c r="L77" s="1166"/>
      <c r="M77" s="1167"/>
      <c r="N77" s="1166"/>
      <c r="O77" s="1167"/>
      <c r="P77" s="1166"/>
      <c r="Q77" s="1167"/>
      <c r="R77" s="1166"/>
      <c r="S77" s="1167"/>
      <c r="T77" s="1166"/>
      <c r="U77" s="1167"/>
      <c r="V77" s="1166"/>
      <c r="W77" s="1167"/>
      <c r="X77" s="1166"/>
      <c r="Y77" s="1167"/>
      <c r="Z77" s="1166"/>
      <c r="AA77" s="1167"/>
      <c r="AB77" s="1166"/>
      <c r="AC77" s="1167"/>
      <c r="AD77" s="1166"/>
      <c r="AE77" s="1167"/>
      <c r="AF77" s="1166"/>
      <c r="AG77" s="1167"/>
      <c r="AH77" s="1166"/>
      <c r="AI77" s="1167"/>
      <c r="AJ77" s="1166"/>
      <c r="AK77" s="1167"/>
      <c r="AL77" s="1166"/>
      <c r="AM77" s="1167"/>
      <c r="AN77" s="1166"/>
      <c r="AO77" s="1167"/>
      <c r="AP77" s="1166"/>
      <c r="AQ77" s="1167"/>
      <c r="AR77" s="1166"/>
      <c r="AS77" s="1167"/>
      <c r="AT77" s="1166"/>
      <c r="AU77" s="1167"/>
      <c r="AV77" s="1166"/>
      <c r="AW77" s="1167"/>
      <c r="AX77" s="1166"/>
      <c r="AY77" s="1167"/>
      <c r="AZ77" s="1166"/>
      <c r="BA77" s="1167"/>
      <c r="BB77" s="1168"/>
      <c r="BC77" s="1168"/>
    </row>
    <row r="78" s="981" customFormat="1" spans="1:55">
      <c r="A78" s="1078"/>
      <c r="B78" s="1078"/>
      <c r="C78" s="1078"/>
      <c r="D78" s="1079"/>
      <c r="E78" s="1080"/>
      <c r="F78" s="1164"/>
      <c r="G78" s="1165"/>
      <c r="H78" s="1166"/>
      <c r="I78" s="1167"/>
      <c r="J78" s="1166"/>
      <c r="K78" s="1167"/>
      <c r="L78" s="1166"/>
      <c r="M78" s="1167"/>
      <c r="N78" s="1166"/>
      <c r="O78" s="1167"/>
      <c r="P78" s="1166"/>
      <c r="Q78" s="1167"/>
      <c r="R78" s="1166"/>
      <c r="S78" s="1167"/>
      <c r="T78" s="1166"/>
      <c r="U78" s="1167"/>
      <c r="V78" s="1166"/>
      <c r="W78" s="1167"/>
      <c r="X78" s="1166"/>
      <c r="Y78" s="1167"/>
      <c r="Z78" s="1166"/>
      <c r="AA78" s="1167"/>
      <c r="AB78" s="1166"/>
      <c r="AC78" s="1167"/>
      <c r="AD78" s="1166"/>
      <c r="AE78" s="1167"/>
      <c r="AF78" s="1166"/>
      <c r="AG78" s="1167"/>
      <c r="AH78" s="1166"/>
      <c r="AI78" s="1167"/>
      <c r="AJ78" s="1166"/>
      <c r="AK78" s="1167"/>
      <c r="AL78" s="1166"/>
      <c r="AM78" s="1167"/>
      <c r="AN78" s="1166"/>
      <c r="AO78" s="1167"/>
      <c r="AP78" s="1166"/>
      <c r="AQ78" s="1167"/>
      <c r="AR78" s="1166"/>
      <c r="AS78" s="1167"/>
      <c r="AT78" s="1166"/>
      <c r="AU78" s="1167"/>
      <c r="AV78" s="1166"/>
      <c r="AW78" s="1167"/>
      <c r="AX78" s="1166"/>
      <c r="AY78" s="1167"/>
      <c r="AZ78" s="1166"/>
      <c r="BA78" s="1167"/>
      <c r="BB78" s="1168"/>
      <c r="BC78" s="1168"/>
    </row>
    <row r="79" s="981" customFormat="1" spans="1:55">
      <c r="A79" s="1078"/>
      <c r="B79" s="1078"/>
      <c r="C79" s="1078"/>
      <c r="D79" s="1079"/>
      <c r="E79" s="1080"/>
      <c r="F79" s="1164"/>
      <c r="G79" s="1165"/>
      <c r="H79" s="1166"/>
      <c r="I79" s="1167"/>
      <c r="J79" s="1166"/>
      <c r="K79" s="1167"/>
      <c r="L79" s="1166"/>
      <c r="M79" s="1167"/>
      <c r="N79" s="1166"/>
      <c r="O79" s="1167"/>
      <c r="P79" s="1166"/>
      <c r="Q79" s="1167"/>
      <c r="R79" s="1166"/>
      <c r="S79" s="1167"/>
      <c r="T79" s="1166"/>
      <c r="U79" s="1167"/>
      <c r="V79" s="1166"/>
      <c r="W79" s="1167"/>
      <c r="X79" s="1166"/>
      <c r="Y79" s="1167"/>
      <c r="Z79" s="1166"/>
      <c r="AA79" s="1167"/>
      <c r="AB79" s="1166"/>
      <c r="AC79" s="1167"/>
      <c r="AD79" s="1166"/>
      <c r="AE79" s="1167"/>
      <c r="AF79" s="1166"/>
      <c r="AG79" s="1167"/>
      <c r="AH79" s="1166"/>
      <c r="AI79" s="1167"/>
      <c r="AJ79" s="1166"/>
      <c r="AK79" s="1167"/>
      <c r="AL79" s="1166"/>
      <c r="AM79" s="1167"/>
      <c r="AN79" s="1166"/>
      <c r="AO79" s="1167"/>
      <c r="AP79" s="1166"/>
      <c r="AQ79" s="1167"/>
      <c r="AR79" s="1166"/>
      <c r="AS79" s="1167"/>
      <c r="AT79" s="1166"/>
      <c r="AU79" s="1167"/>
      <c r="AV79" s="1166"/>
      <c r="AW79" s="1167"/>
      <c r="AX79" s="1166"/>
      <c r="AY79" s="1167"/>
      <c r="AZ79" s="1166"/>
      <c r="BA79" s="1167"/>
      <c r="BB79" s="1168"/>
      <c r="BC79" s="1168"/>
    </row>
    <row r="80" s="981" customFormat="1" spans="1:55">
      <c r="A80" s="1078"/>
      <c r="B80" s="1078"/>
      <c r="C80" s="1078"/>
      <c r="D80" s="1079"/>
      <c r="E80" s="1080"/>
      <c r="F80" s="1164"/>
      <c r="G80" s="1165"/>
      <c r="H80" s="1166"/>
      <c r="I80" s="1167"/>
      <c r="J80" s="1166"/>
      <c r="K80" s="1167"/>
      <c r="L80" s="1166"/>
      <c r="M80" s="1167"/>
      <c r="N80" s="1166"/>
      <c r="O80" s="1167"/>
      <c r="P80" s="1166"/>
      <c r="Q80" s="1167"/>
      <c r="R80" s="1166"/>
      <c r="S80" s="1167"/>
      <c r="T80" s="1166"/>
      <c r="U80" s="1167"/>
      <c r="V80" s="1166"/>
      <c r="W80" s="1167"/>
      <c r="X80" s="1166"/>
      <c r="Y80" s="1167"/>
      <c r="Z80" s="1166"/>
      <c r="AA80" s="1167"/>
      <c r="AB80" s="1166"/>
      <c r="AC80" s="1167"/>
      <c r="AD80" s="1166"/>
      <c r="AE80" s="1167"/>
      <c r="AF80" s="1166"/>
      <c r="AG80" s="1167"/>
      <c r="AH80" s="1166"/>
      <c r="AI80" s="1167"/>
      <c r="AJ80" s="1166"/>
      <c r="AK80" s="1167"/>
      <c r="AL80" s="1166"/>
      <c r="AM80" s="1167"/>
      <c r="AN80" s="1166"/>
      <c r="AO80" s="1167"/>
      <c r="AP80" s="1166"/>
      <c r="AQ80" s="1167"/>
      <c r="AR80" s="1166"/>
      <c r="AS80" s="1167"/>
      <c r="AT80" s="1166"/>
      <c r="AU80" s="1167"/>
      <c r="AV80" s="1166"/>
      <c r="AW80" s="1167"/>
      <c r="AX80" s="1166"/>
      <c r="AY80" s="1167"/>
      <c r="AZ80" s="1166"/>
      <c r="BA80" s="1167"/>
      <c r="BB80" s="1168"/>
      <c r="BC80" s="1168"/>
    </row>
    <row r="81" s="981" customFormat="1" spans="1:55">
      <c r="A81" s="1078"/>
      <c r="B81" s="1078"/>
      <c r="C81" s="1078"/>
      <c r="D81" s="1079"/>
      <c r="E81" s="1080"/>
      <c r="F81" s="1164"/>
      <c r="G81" s="1165"/>
      <c r="H81" s="1166"/>
      <c r="I81" s="1167"/>
      <c r="J81" s="1166"/>
      <c r="K81" s="1167"/>
      <c r="L81" s="1166"/>
      <c r="M81" s="1167"/>
      <c r="N81" s="1166"/>
      <c r="O81" s="1167"/>
      <c r="P81" s="1166"/>
      <c r="Q81" s="1167"/>
      <c r="R81" s="1166"/>
      <c r="S81" s="1167"/>
      <c r="T81" s="1166"/>
      <c r="U81" s="1167"/>
      <c r="V81" s="1166"/>
      <c r="W81" s="1167"/>
      <c r="X81" s="1166"/>
      <c r="Y81" s="1167"/>
      <c r="Z81" s="1166"/>
      <c r="AA81" s="1167"/>
      <c r="AB81" s="1166"/>
      <c r="AC81" s="1167"/>
      <c r="AD81" s="1166"/>
      <c r="AE81" s="1167"/>
      <c r="AF81" s="1166"/>
      <c r="AG81" s="1167"/>
      <c r="AH81" s="1166"/>
      <c r="AI81" s="1167"/>
      <c r="AJ81" s="1166"/>
      <c r="AK81" s="1167"/>
      <c r="AL81" s="1166"/>
      <c r="AM81" s="1167"/>
      <c r="AN81" s="1166"/>
      <c r="AO81" s="1167"/>
      <c r="AP81" s="1166"/>
      <c r="AQ81" s="1167"/>
      <c r="AR81" s="1166"/>
      <c r="AS81" s="1167"/>
      <c r="AT81" s="1166"/>
      <c r="AU81" s="1167"/>
      <c r="AV81" s="1166"/>
      <c r="AW81" s="1167"/>
      <c r="AX81" s="1166"/>
      <c r="AY81" s="1167"/>
      <c r="AZ81" s="1166"/>
      <c r="BA81" s="1167"/>
      <c r="BB81" s="1168"/>
      <c r="BC81" s="1168"/>
    </row>
    <row r="82" s="981" customFormat="1" spans="1:55">
      <c r="A82" s="1078"/>
      <c r="B82" s="1078"/>
      <c r="C82" s="1078"/>
      <c r="D82" s="1079"/>
      <c r="E82" s="1080"/>
      <c r="F82" s="1164"/>
      <c r="G82" s="1165"/>
      <c r="H82" s="1166"/>
      <c r="I82" s="1167"/>
      <c r="J82" s="1166"/>
      <c r="K82" s="1167"/>
      <c r="L82" s="1166"/>
      <c r="M82" s="1167"/>
      <c r="N82" s="1166"/>
      <c r="O82" s="1167"/>
      <c r="P82" s="1166"/>
      <c r="Q82" s="1167"/>
      <c r="R82" s="1166"/>
      <c r="S82" s="1167"/>
      <c r="T82" s="1166"/>
      <c r="U82" s="1167"/>
      <c r="V82" s="1166"/>
      <c r="W82" s="1167"/>
      <c r="X82" s="1166"/>
      <c r="Y82" s="1167"/>
      <c r="Z82" s="1166"/>
      <c r="AA82" s="1167"/>
      <c r="AB82" s="1166"/>
      <c r="AC82" s="1167"/>
      <c r="AD82" s="1166"/>
      <c r="AE82" s="1167"/>
      <c r="AF82" s="1166"/>
      <c r="AG82" s="1167"/>
      <c r="AH82" s="1166"/>
      <c r="AI82" s="1167"/>
      <c r="AJ82" s="1166"/>
      <c r="AK82" s="1167"/>
      <c r="AL82" s="1166"/>
      <c r="AM82" s="1167"/>
      <c r="AN82" s="1166"/>
      <c r="AO82" s="1167"/>
      <c r="AP82" s="1166"/>
      <c r="AQ82" s="1167"/>
      <c r="AR82" s="1166"/>
      <c r="AS82" s="1167"/>
      <c r="AT82" s="1166"/>
      <c r="AU82" s="1167"/>
      <c r="AV82" s="1166"/>
      <c r="AW82" s="1167"/>
      <c r="AX82" s="1166"/>
      <c r="AY82" s="1167"/>
      <c r="AZ82" s="1166"/>
      <c r="BA82" s="1167"/>
      <c r="BB82" s="1168"/>
      <c r="BC82" s="1168"/>
    </row>
    <row r="83" s="981" customFormat="1" spans="1:55">
      <c r="A83" s="1078"/>
      <c r="B83" s="1078"/>
      <c r="C83" s="1078"/>
      <c r="D83" s="1079"/>
      <c r="E83" s="1080"/>
      <c r="F83" s="1164"/>
      <c r="G83" s="1165"/>
      <c r="H83" s="1166"/>
      <c r="I83" s="1167"/>
      <c r="J83" s="1166"/>
      <c r="K83" s="1167"/>
      <c r="L83" s="1166"/>
      <c r="M83" s="1167"/>
      <c r="N83" s="1166"/>
      <c r="O83" s="1167"/>
      <c r="P83" s="1166"/>
      <c r="Q83" s="1167"/>
      <c r="R83" s="1166"/>
      <c r="S83" s="1167"/>
      <c r="T83" s="1166"/>
      <c r="U83" s="1167"/>
      <c r="V83" s="1166"/>
      <c r="W83" s="1167"/>
      <c r="X83" s="1166"/>
      <c r="Y83" s="1167"/>
      <c r="Z83" s="1166"/>
      <c r="AA83" s="1167"/>
      <c r="AB83" s="1166"/>
      <c r="AC83" s="1167"/>
      <c r="AD83" s="1166"/>
      <c r="AE83" s="1167"/>
      <c r="AF83" s="1166"/>
      <c r="AG83" s="1167"/>
      <c r="AH83" s="1166"/>
      <c r="AI83" s="1167"/>
      <c r="AJ83" s="1166"/>
      <c r="AK83" s="1167"/>
      <c r="AL83" s="1166"/>
      <c r="AM83" s="1167"/>
      <c r="AN83" s="1166"/>
      <c r="AO83" s="1167"/>
      <c r="AP83" s="1166"/>
      <c r="AQ83" s="1167"/>
      <c r="AR83" s="1166"/>
      <c r="AS83" s="1167"/>
      <c r="AT83" s="1166"/>
      <c r="AU83" s="1167"/>
      <c r="AV83" s="1166"/>
      <c r="AW83" s="1167"/>
      <c r="AX83" s="1166"/>
      <c r="AY83" s="1167"/>
      <c r="AZ83" s="1166"/>
      <c r="BA83" s="1167"/>
      <c r="BB83" s="1168"/>
      <c r="BC83" s="1168"/>
    </row>
  </sheetData>
  <protectedRanges>
    <protectedRange sqref="C10:E12 H10:M12 P10:U12 X10:AC12 AF10:AK12 AN10:AS12 AV10:BH12" name="区域1_1"/>
    <protectedRange sqref="BI10:BJ12" name="区域1"/>
    <protectedRange sqref="J7:M8 P7:U8 X7:AC8 AF7:AK8 AN7:AS8 AV7:BK8" name="区域1_1_1"/>
    <protectedRange sqref="BL7:BM8" name="区域1_2"/>
    <protectedRange sqref="J28:M28 P28:U28 X28:AC28 AF28:AK28" name="区域1_1_2"/>
    <protectedRange sqref="J66:M67 P66:U67 X66:AC67 AF66:AK67" name="区域1_1_3"/>
    <protectedRange sqref="BL66:BM67" name="区域1_3"/>
  </protectedRanges>
  <mergeCells count="57">
    <mergeCell ref="A2:BC2"/>
    <mergeCell ref="A3:BC3"/>
    <mergeCell ref="A4:BC4"/>
    <mergeCell ref="F5:M5"/>
    <mergeCell ref="N5:U5"/>
    <mergeCell ref="V5:AC5"/>
    <mergeCell ref="AD5:AK5"/>
    <mergeCell ref="AL5:AS5"/>
    <mergeCell ref="AT5:BA5"/>
    <mergeCell ref="A70:D70"/>
    <mergeCell ref="A5:A6"/>
    <mergeCell ref="A7:A8"/>
    <mergeCell ref="A10:A13"/>
    <mergeCell ref="A14:A19"/>
    <mergeCell ref="A20:A22"/>
    <mergeCell ref="A23:A27"/>
    <mergeCell ref="A30:A38"/>
    <mergeCell ref="A39:A47"/>
    <mergeCell ref="A48:A56"/>
    <mergeCell ref="A57:A65"/>
    <mergeCell ref="A66:A67"/>
    <mergeCell ref="B5:B6"/>
    <mergeCell ref="B7:B8"/>
    <mergeCell ref="B10:B13"/>
    <mergeCell ref="B14:B19"/>
    <mergeCell ref="B20:B22"/>
    <mergeCell ref="B23:B27"/>
    <mergeCell ref="B30:B38"/>
    <mergeCell ref="B39:B47"/>
    <mergeCell ref="B48:B56"/>
    <mergeCell ref="B57:B65"/>
    <mergeCell ref="B66:B67"/>
    <mergeCell ref="C5:C6"/>
    <mergeCell ref="C7:C8"/>
    <mergeCell ref="C10:C13"/>
    <mergeCell ref="C14:C19"/>
    <mergeCell ref="C20:C22"/>
    <mergeCell ref="C23:C27"/>
    <mergeCell ref="C30:C38"/>
    <mergeCell ref="C39:C47"/>
    <mergeCell ref="C48:C56"/>
    <mergeCell ref="C57:C65"/>
    <mergeCell ref="C66:C67"/>
    <mergeCell ref="D5:D6"/>
    <mergeCell ref="D7:D8"/>
    <mergeCell ref="D10:D13"/>
    <mergeCell ref="D14:D19"/>
    <mergeCell ref="D20:D22"/>
    <mergeCell ref="D23:D27"/>
    <mergeCell ref="D30:D38"/>
    <mergeCell ref="D39:D47"/>
    <mergeCell ref="D48:D56"/>
    <mergeCell ref="D57:D65"/>
    <mergeCell ref="D66:D67"/>
    <mergeCell ref="E5:E6"/>
    <mergeCell ref="BB5:BB6"/>
    <mergeCell ref="BC5:BC6"/>
  </mergeCells>
  <pageMargins left="0.75" right="0.75" top="1" bottom="1" header="0.5" footer="0.5"/>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G81"/>
  <sheetViews>
    <sheetView showGridLines="0" zoomScale="40" zoomScaleNormal="40" workbookViewId="0">
      <pane xSplit="4" ySplit="6" topLeftCell="E7" activePane="bottomRight" state="frozen"/>
      <selection/>
      <selection pane="topRight"/>
      <selection pane="bottomLeft"/>
      <selection pane="bottomRight" activeCell="E7" sqref="E7"/>
    </sheetView>
  </sheetViews>
  <sheetFormatPr defaultColWidth="9" defaultRowHeight="16.2"/>
  <cols>
    <col min="1" max="1" width="19.3796296296296" style="1114" customWidth="1"/>
    <col min="2" max="2" width="42.7777777777778" style="1114" customWidth="1"/>
    <col min="3" max="3" width="30.3055555555556" style="1114" customWidth="1"/>
    <col min="4" max="4" width="62.4907407407407" style="1115" customWidth="1"/>
    <col min="5" max="5" width="23.1296296296296" style="1116" customWidth="1"/>
    <col min="6" max="6" width="23.1296296296296" style="1117" customWidth="1"/>
    <col min="7" max="7" width="17.8055555555556" style="1118" customWidth="1"/>
    <col min="8" max="8" width="17.8055555555556" style="1119" customWidth="1"/>
    <col min="9" max="9" width="17.8055555555556" style="1118" customWidth="1"/>
    <col min="10" max="10" width="19.0555555555556" style="1119" customWidth="1"/>
    <col min="11" max="11" width="17.8055555555556" style="1118" customWidth="1"/>
    <col min="12" max="14" width="21.2592592592593" style="1119" customWidth="1"/>
    <col min="15" max="15" width="17.8055555555556" style="1118" customWidth="1"/>
    <col min="16" max="16" width="17.8055555555556" style="1119" customWidth="1"/>
    <col min="17" max="17" width="17.8055555555556" style="1118" customWidth="1"/>
    <col min="18" max="18" width="19.0555555555556" style="1119" customWidth="1"/>
    <col min="19" max="19" width="17.8055555555556" style="1118" customWidth="1"/>
    <col min="20" max="22" width="19.6851851851852" style="1119" customWidth="1"/>
    <col min="23" max="23" width="17.8055555555556" style="1118" customWidth="1"/>
    <col min="24" max="24" width="17.8055555555556" style="1119" customWidth="1"/>
    <col min="25" max="25" width="17.8055555555556" style="1118" customWidth="1"/>
    <col min="26" max="26" width="19.0555555555556" style="1119" customWidth="1"/>
    <col min="27" max="27" width="17.8055555555556" style="1118" customWidth="1"/>
    <col min="28" max="30" width="20" style="1119" customWidth="1"/>
    <col min="31" max="31" width="19.3703703703704" style="1119" customWidth="1"/>
    <col min="32" max="33" width="17.8055555555556" style="1119" customWidth="1"/>
    <col min="34" max="34" width="19.0555555555556" style="1119" customWidth="1"/>
    <col min="35" max="35" width="17.8055555555556" style="1119" customWidth="1"/>
    <col min="36" max="46" width="18.7407407407407" style="1119" customWidth="1"/>
    <col min="47" max="47" width="21.5555555555556" style="1118" customWidth="1"/>
    <col min="48" max="48" width="17.8055555555556" style="1119" customWidth="1"/>
    <col min="49" max="49" width="22.1851851851852" style="1118" customWidth="1"/>
    <col min="50" max="50" width="19.9907407407407" style="1119" customWidth="1"/>
    <col min="51" max="51" width="20.9351851851852" style="1118" customWidth="1"/>
    <col min="52" max="52" width="20.9351851851852" style="1119" customWidth="1"/>
    <col min="53" max="53" width="29.3796296296296" style="1107" customWidth="1"/>
    <col min="54" max="54" width="38.4444444444444" style="1107" customWidth="1"/>
    <col min="55" max="57" width="9" style="1107"/>
    <col min="58" max="58" width="15.3796296296296" style="1107"/>
    <col min="59" max="59" width="9" style="1107" hidden="1" customWidth="1"/>
    <col min="60" max="16384" width="9" style="1107"/>
  </cols>
  <sheetData>
    <row r="1" s="1107" customFormat="1" ht="16.95" spans="1:54">
      <c r="A1" s="1114"/>
      <c r="B1" s="1114"/>
      <c r="C1" s="1114"/>
      <c r="D1" s="1115"/>
      <c r="E1" s="1116"/>
      <c r="F1" s="1117"/>
      <c r="G1" s="1118"/>
      <c r="H1" s="1119"/>
      <c r="I1" s="1118"/>
      <c r="J1" s="1119"/>
      <c r="K1" s="1118"/>
      <c r="L1" s="1119"/>
      <c r="M1" s="1119"/>
      <c r="N1" s="1119"/>
      <c r="O1" s="1118"/>
      <c r="P1" s="1119"/>
      <c r="Q1" s="1118"/>
      <c r="R1" s="1119"/>
      <c r="S1" s="1118"/>
      <c r="T1" s="1119"/>
      <c r="U1" s="1119"/>
      <c r="V1" s="1119"/>
      <c r="W1" s="1118"/>
      <c r="X1" s="1119"/>
      <c r="Y1" s="1118"/>
      <c r="Z1" s="1119"/>
      <c r="AA1" s="1118"/>
      <c r="AB1" s="1119"/>
      <c r="AC1" s="1119"/>
      <c r="AD1" s="1119"/>
      <c r="AE1" s="1119"/>
      <c r="AF1" s="1119"/>
      <c r="AG1" s="1119"/>
      <c r="AH1" s="1119"/>
      <c r="AI1" s="1119"/>
      <c r="AJ1" s="1119"/>
      <c r="AK1" s="1119"/>
      <c r="AL1" s="1119"/>
      <c r="AM1" s="1119"/>
      <c r="AN1" s="1119"/>
      <c r="AO1" s="1119"/>
      <c r="AP1" s="1119"/>
      <c r="AQ1" s="1119"/>
      <c r="AR1" s="1119"/>
      <c r="AS1" s="1119"/>
      <c r="AT1" s="1119"/>
      <c r="AU1" s="1118"/>
      <c r="AV1" s="1119"/>
      <c r="AW1" s="1118"/>
      <c r="AX1" s="1119"/>
      <c r="AY1" s="1118"/>
      <c r="AZ1" s="1119"/>
    </row>
    <row r="2" s="1107" customFormat="1" ht="90" customHeight="1" spans="1:54">
      <c r="A2" s="1120" t="s">
        <v>1</v>
      </c>
      <c r="B2" s="1121"/>
      <c r="C2" s="1121"/>
      <c r="D2" s="1122"/>
      <c r="E2" s="1121"/>
      <c r="F2" s="1123"/>
      <c r="G2" s="1121"/>
      <c r="H2" s="1123"/>
      <c r="I2" s="1121"/>
      <c r="J2" s="1123"/>
      <c r="K2" s="1121"/>
      <c r="L2" s="1123"/>
      <c r="M2" s="1123"/>
      <c r="N2" s="1123"/>
      <c r="O2" s="1121"/>
      <c r="P2" s="1123"/>
      <c r="Q2" s="1121"/>
      <c r="R2" s="1123"/>
      <c r="S2" s="1121"/>
      <c r="T2" s="1123"/>
      <c r="U2" s="1123"/>
      <c r="V2" s="1123"/>
      <c r="W2" s="1121"/>
      <c r="X2" s="1123"/>
      <c r="Y2" s="1121"/>
      <c r="Z2" s="1123"/>
      <c r="AA2" s="1121"/>
      <c r="AB2" s="1123"/>
      <c r="AC2" s="1123"/>
      <c r="AD2" s="1123"/>
      <c r="AE2" s="1121"/>
      <c r="AF2" s="1123"/>
      <c r="AG2" s="1121"/>
      <c r="AH2" s="1123"/>
      <c r="AI2" s="1121"/>
      <c r="AJ2" s="1123"/>
      <c r="AK2" s="1123"/>
      <c r="AL2" s="1123"/>
      <c r="AM2" s="1123"/>
      <c r="AN2" s="1123"/>
      <c r="AO2" s="1123"/>
      <c r="AP2" s="1123"/>
      <c r="AQ2" s="1123"/>
      <c r="AR2" s="1123"/>
      <c r="AS2" s="1123"/>
      <c r="AT2" s="1123"/>
      <c r="AU2" s="1121"/>
      <c r="AV2" s="1123"/>
      <c r="AW2" s="1121"/>
      <c r="AX2" s="1123"/>
      <c r="AY2" s="1121"/>
      <c r="AZ2" s="1123"/>
      <c r="BA2" s="1121"/>
      <c r="BB2" s="1124"/>
    </row>
    <row r="3" s="1107" customFormat="1" ht="67" customHeight="1" spans="1:54">
      <c r="A3" s="1125" t="s">
        <v>1078</v>
      </c>
      <c r="B3" s="1126"/>
      <c r="C3" s="1126"/>
      <c r="D3" s="1127"/>
      <c r="E3" s="1126"/>
      <c r="F3" s="1128"/>
      <c r="G3" s="1129"/>
      <c r="H3" s="1128"/>
      <c r="I3" s="1129"/>
      <c r="J3" s="1128"/>
      <c r="K3" s="1129"/>
      <c r="L3" s="1128"/>
      <c r="M3" s="1128"/>
      <c r="N3" s="1128"/>
      <c r="O3" s="1129"/>
      <c r="P3" s="1128"/>
      <c r="Q3" s="1129"/>
      <c r="R3" s="1128"/>
      <c r="S3" s="1129"/>
      <c r="T3" s="1128"/>
      <c r="U3" s="1128"/>
      <c r="V3" s="1128"/>
      <c r="W3" s="1129"/>
      <c r="X3" s="1128"/>
      <c r="Y3" s="1129"/>
      <c r="Z3" s="1128"/>
      <c r="AA3" s="1129"/>
      <c r="AB3" s="1128"/>
      <c r="AC3" s="1128"/>
      <c r="AD3" s="1128"/>
      <c r="AE3" s="1129"/>
      <c r="AF3" s="1128"/>
      <c r="AG3" s="1129"/>
      <c r="AH3" s="1128"/>
      <c r="AI3" s="1129"/>
      <c r="AJ3" s="1128"/>
      <c r="AK3" s="1128"/>
      <c r="AL3" s="1128"/>
      <c r="AM3" s="1128"/>
      <c r="AN3" s="1128"/>
      <c r="AO3" s="1128"/>
      <c r="AP3" s="1128"/>
      <c r="AQ3" s="1128"/>
      <c r="AR3" s="1128"/>
      <c r="AS3" s="1128"/>
      <c r="AT3" s="1128"/>
      <c r="AU3" s="1129"/>
      <c r="AV3" s="1128"/>
      <c r="AW3" s="1129"/>
      <c r="AX3" s="1128"/>
      <c r="AY3" s="1129"/>
      <c r="AZ3" s="1128"/>
      <c r="BA3" s="1126"/>
      <c r="BB3" s="1130"/>
    </row>
    <row r="4" s="1107" customFormat="1" ht="180" customHeight="1" spans="1:54">
      <c r="A4" s="566" t="s">
        <v>1039</v>
      </c>
      <c r="B4" s="567"/>
      <c r="C4" s="567"/>
      <c r="D4" s="569"/>
      <c r="E4" s="1131"/>
      <c r="F4" s="1132"/>
      <c r="G4" s="570"/>
      <c r="H4" s="571"/>
      <c r="I4" s="570"/>
      <c r="J4" s="571"/>
      <c r="K4" s="570"/>
      <c r="L4" s="571"/>
      <c r="M4" s="571"/>
      <c r="N4" s="571"/>
      <c r="O4" s="570"/>
      <c r="P4" s="571"/>
      <c r="Q4" s="570"/>
      <c r="R4" s="571"/>
      <c r="S4" s="570"/>
      <c r="T4" s="571"/>
      <c r="U4" s="571"/>
      <c r="V4" s="571"/>
      <c r="W4" s="570"/>
      <c r="X4" s="571"/>
      <c r="Y4" s="570"/>
      <c r="Z4" s="571"/>
      <c r="AA4" s="570"/>
      <c r="AB4" s="571"/>
      <c r="AC4" s="571"/>
      <c r="AD4" s="571"/>
      <c r="AE4" s="570"/>
      <c r="AF4" s="571"/>
      <c r="AG4" s="570"/>
      <c r="AH4" s="571"/>
      <c r="AI4" s="570"/>
      <c r="AJ4" s="571"/>
      <c r="AK4" s="571"/>
      <c r="AL4" s="571"/>
      <c r="AM4" s="571"/>
      <c r="AN4" s="571"/>
      <c r="AO4" s="571"/>
      <c r="AP4" s="571"/>
      <c r="AQ4" s="571"/>
      <c r="AR4" s="571"/>
      <c r="AS4" s="571"/>
      <c r="AT4" s="571"/>
      <c r="AU4" s="570"/>
      <c r="AV4" s="571"/>
      <c r="AW4" s="570"/>
      <c r="AX4" s="571"/>
      <c r="AY4" s="570"/>
      <c r="AZ4" s="571"/>
      <c r="BA4" s="567"/>
      <c r="BB4" s="572"/>
    </row>
    <row r="5" s="1108" customFormat="1" ht="46" customHeight="1" spans="1:54">
      <c r="A5" s="1133" t="s">
        <v>480</v>
      </c>
      <c r="B5" s="1134" t="s">
        <v>107</v>
      </c>
      <c r="C5" s="1134" t="s">
        <v>1040</v>
      </c>
      <c r="D5" s="1135" t="s">
        <v>1042</v>
      </c>
      <c r="E5" s="1136" t="s">
        <v>632</v>
      </c>
      <c r="F5" s="1137"/>
      <c r="G5" s="1138"/>
      <c r="H5" s="1137"/>
      <c r="I5" s="1138"/>
      <c r="J5" s="1137"/>
      <c r="K5" s="1138"/>
      <c r="L5" s="1137"/>
      <c r="M5" s="1139" t="s">
        <v>935</v>
      </c>
      <c r="N5" s="1140"/>
      <c r="O5" s="1139"/>
      <c r="P5" s="1140"/>
      <c r="Q5" s="1139"/>
      <c r="R5" s="1140"/>
      <c r="S5" s="1139"/>
      <c r="T5" s="1140"/>
      <c r="U5" s="1138" t="s">
        <v>631</v>
      </c>
      <c r="V5" s="1137"/>
      <c r="W5" s="1138"/>
      <c r="X5" s="1137"/>
      <c r="Y5" s="1138"/>
      <c r="Z5" s="1137"/>
      <c r="AA5" s="1138"/>
      <c r="AB5" s="1137"/>
      <c r="AC5" s="1138" t="s">
        <v>488</v>
      </c>
      <c r="AD5" s="1137"/>
      <c r="AE5" s="1138"/>
      <c r="AF5" s="1137"/>
      <c r="AG5" s="1138"/>
      <c r="AH5" s="1137"/>
      <c r="AI5" s="1138"/>
      <c r="AJ5" s="1137"/>
      <c r="AK5" s="1138" t="s">
        <v>305</v>
      </c>
      <c r="AL5" s="1137"/>
      <c r="AM5" s="1138"/>
      <c r="AN5" s="1137"/>
      <c r="AO5" s="1138"/>
      <c r="AP5" s="1137"/>
      <c r="AQ5" s="1138"/>
      <c r="AR5" s="1137"/>
      <c r="AS5" s="1138" t="s">
        <v>487</v>
      </c>
      <c r="AT5" s="1137"/>
      <c r="AU5" s="1138"/>
      <c r="AV5" s="1137"/>
      <c r="AW5" s="1138"/>
      <c r="AX5" s="1137"/>
      <c r="AY5" s="1138"/>
      <c r="AZ5" s="1137"/>
      <c r="BA5" s="1136" t="s">
        <v>490</v>
      </c>
      <c r="BB5" s="1141" t="s">
        <v>491</v>
      </c>
    </row>
    <row r="6" s="1109" customFormat="1" ht="56.4" spans="1:54">
      <c r="A6" s="1018"/>
      <c r="B6" s="1019"/>
      <c r="C6" s="1019"/>
      <c r="D6" s="1021"/>
      <c r="E6" s="1020" t="s">
        <v>1043</v>
      </c>
      <c r="F6" s="1023" t="s">
        <v>1044</v>
      </c>
      <c r="G6" s="1022" t="s">
        <v>1045</v>
      </c>
      <c r="H6" s="1023" t="s">
        <v>1046</v>
      </c>
      <c r="I6" s="1022" t="s">
        <v>1047</v>
      </c>
      <c r="J6" s="1023" t="s">
        <v>1048</v>
      </c>
      <c r="K6" s="1022" t="s">
        <v>1049</v>
      </c>
      <c r="L6" s="1023" t="s">
        <v>1050</v>
      </c>
      <c r="M6" s="1020" t="s">
        <v>1043</v>
      </c>
      <c r="N6" s="1023" t="s">
        <v>1044</v>
      </c>
      <c r="O6" s="1022" t="s">
        <v>1045</v>
      </c>
      <c r="P6" s="1023" t="s">
        <v>1046</v>
      </c>
      <c r="Q6" s="1022" t="s">
        <v>1047</v>
      </c>
      <c r="R6" s="1023" t="s">
        <v>1048</v>
      </c>
      <c r="S6" s="1022" t="s">
        <v>1049</v>
      </c>
      <c r="T6" s="1023" t="s">
        <v>1050</v>
      </c>
      <c r="U6" s="1020" t="s">
        <v>1043</v>
      </c>
      <c r="V6" s="1023" t="s">
        <v>1044</v>
      </c>
      <c r="W6" s="1022" t="s">
        <v>1045</v>
      </c>
      <c r="X6" s="1023" t="s">
        <v>1046</v>
      </c>
      <c r="Y6" s="1022" t="s">
        <v>1047</v>
      </c>
      <c r="Z6" s="1023" t="s">
        <v>1048</v>
      </c>
      <c r="AA6" s="1022" t="s">
        <v>1049</v>
      </c>
      <c r="AB6" s="1023" t="s">
        <v>1050</v>
      </c>
      <c r="AC6" s="1020" t="s">
        <v>1043</v>
      </c>
      <c r="AD6" s="1023" t="s">
        <v>1044</v>
      </c>
      <c r="AE6" s="1022" t="s">
        <v>1045</v>
      </c>
      <c r="AF6" s="1023" t="s">
        <v>1046</v>
      </c>
      <c r="AG6" s="1022" t="s">
        <v>1047</v>
      </c>
      <c r="AH6" s="1023" t="s">
        <v>1048</v>
      </c>
      <c r="AI6" s="1022" t="s">
        <v>1049</v>
      </c>
      <c r="AJ6" s="1023" t="s">
        <v>1050</v>
      </c>
      <c r="AK6" s="1020" t="s">
        <v>1043</v>
      </c>
      <c r="AL6" s="1023" t="s">
        <v>1044</v>
      </c>
      <c r="AM6" s="1022" t="s">
        <v>1045</v>
      </c>
      <c r="AN6" s="1023" t="s">
        <v>1046</v>
      </c>
      <c r="AO6" s="1022" t="s">
        <v>1047</v>
      </c>
      <c r="AP6" s="1023" t="s">
        <v>1048</v>
      </c>
      <c r="AQ6" s="1022" t="s">
        <v>1049</v>
      </c>
      <c r="AR6" s="1023" t="s">
        <v>1050</v>
      </c>
      <c r="AS6" s="1020" t="s">
        <v>1043</v>
      </c>
      <c r="AT6" s="1023" t="s">
        <v>1044</v>
      </c>
      <c r="AU6" s="1022" t="s">
        <v>1045</v>
      </c>
      <c r="AV6" s="1023" t="s">
        <v>1046</v>
      </c>
      <c r="AW6" s="1022" t="s">
        <v>1047</v>
      </c>
      <c r="AX6" s="1023" t="s">
        <v>1048</v>
      </c>
      <c r="AY6" s="1022" t="s">
        <v>1049</v>
      </c>
      <c r="AZ6" s="1023" t="s">
        <v>1050</v>
      </c>
      <c r="BA6" s="1024"/>
      <c r="BB6" s="1025"/>
    </row>
    <row r="7" s="1108" customFormat="1" ht="77.4" spans="1:54">
      <c r="A7" s="1026" t="s">
        <v>354</v>
      </c>
      <c r="B7" s="1027" t="s">
        <v>998</v>
      </c>
      <c r="C7" s="1027" t="s">
        <v>1079</v>
      </c>
      <c r="D7" s="1030" t="s">
        <v>1080</v>
      </c>
      <c r="E7" s="1029" t="s">
        <v>326</v>
      </c>
      <c r="F7" s="1142" t="s">
        <v>326</v>
      </c>
      <c r="G7" s="1029">
        <v>892</v>
      </c>
      <c r="H7" s="1142">
        <v>6.5</v>
      </c>
      <c r="I7" s="1029">
        <v>852</v>
      </c>
      <c r="J7" s="1142">
        <v>6.3</v>
      </c>
      <c r="K7" s="1029">
        <v>832</v>
      </c>
      <c r="L7" s="1142">
        <v>6.2</v>
      </c>
      <c r="M7" s="1029" t="s">
        <v>326</v>
      </c>
      <c r="N7" s="1142" t="s">
        <v>326</v>
      </c>
      <c r="O7" s="1029">
        <v>894</v>
      </c>
      <c r="P7" s="1142">
        <v>6.5</v>
      </c>
      <c r="Q7" s="1029">
        <v>854</v>
      </c>
      <c r="R7" s="1142">
        <v>6.3</v>
      </c>
      <c r="S7" s="1029">
        <v>834</v>
      </c>
      <c r="T7" s="1142">
        <v>6.2</v>
      </c>
      <c r="U7" s="1029" t="s">
        <v>326</v>
      </c>
      <c r="V7" s="1142" t="s">
        <v>326</v>
      </c>
      <c r="W7" s="1029">
        <v>933</v>
      </c>
      <c r="X7" s="1142">
        <v>6.7</v>
      </c>
      <c r="Y7" s="1029">
        <v>893</v>
      </c>
      <c r="Z7" s="1142">
        <v>6.5</v>
      </c>
      <c r="AA7" s="1029">
        <v>873</v>
      </c>
      <c r="AB7" s="1142">
        <v>6.4</v>
      </c>
      <c r="AC7" s="1029" t="s">
        <v>326</v>
      </c>
      <c r="AD7" s="1142" t="s">
        <v>326</v>
      </c>
      <c r="AE7" s="1029">
        <v>1033</v>
      </c>
      <c r="AF7" s="1142">
        <v>7.2</v>
      </c>
      <c r="AG7" s="1029">
        <v>993</v>
      </c>
      <c r="AH7" s="1142">
        <v>7</v>
      </c>
      <c r="AI7" s="1029">
        <v>973</v>
      </c>
      <c r="AJ7" s="1142">
        <v>6.9</v>
      </c>
      <c r="AK7" s="1029" t="s">
        <v>326</v>
      </c>
      <c r="AL7" s="1142" t="s">
        <v>326</v>
      </c>
      <c r="AM7" s="1029">
        <v>1033</v>
      </c>
      <c r="AN7" s="1142">
        <v>7.2</v>
      </c>
      <c r="AO7" s="1029">
        <v>993</v>
      </c>
      <c r="AP7" s="1142">
        <v>7</v>
      </c>
      <c r="AQ7" s="1029">
        <v>973</v>
      </c>
      <c r="AR7" s="1142">
        <v>6.9</v>
      </c>
      <c r="AS7" s="1029" t="s">
        <v>326</v>
      </c>
      <c r="AT7" s="1142" t="s">
        <v>326</v>
      </c>
      <c r="AU7" s="1029">
        <v>910</v>
      </c>
      <c r="AV7" s="1142">
        <v>6.6</v>
      </c>
      <c r="AW7" s="1029">
        <v>870</v>
      </c>
      <c r="AX7" s="1142">
        <v>6.4</v>
      </c>
      <c r="AY7" s="1029">
        <v>850</v>
      </c>
      <c r="AZ7" s="1142">
        <v>6.3</v>
      </c>
      <c r="BA7" s="668" t="s">
        <v>585</v>
      </c>
      <c r="BB7" s="669" t="s">
        <v>48</v>
      </c>
    </row>
    <row r="8" s="1108" customFormat="1" ht="77.4" spans="1:54">
      <c r="A8" s="1026"/>
      <c r="B8" s="1027"/>
      <c r="C8" s="1027"/>
      <c r="D8" s="1143" t="s">
        <v>1081</v>
      </c>
      <c r="E8" s="1029">
        <v>1092</v>
      </c>
      <c r="F8" s="1142">
        <v>7.5</v>
      </c>
      <c r="G8" s="1029">
        <v>892</v>
      </c>
      <c r="H8" s="1142">
        <v>6.5</v>
      </c>
      <c r="I8" s="1029">
        <v>852</v>
      </c>
      <c r="J8" s="1142">
        <v>6.3</v>
      </c>
      <c r="K8" s="1029">
        <v>832</v>
      </c>
      <c r="L8" s="1142">
        <v>6.2</v>
      </c>
      <c r="M8" s="1029">
        <v>1094</v>
      </c>
      <c r="N8" s="1142">
        <v>7.5</v>
      </c>
      <c r="O8" s="1029">
        <v>894</v>
      </c>
      <c r="P8" s="1142">
        <v>6.5</v>
      </c>
      <c r="Q8" s="1029">
        <v>854</v>
      </c>
      <c r="R8" s="1142">
        <v>6.3</v>
      </c>
      <c r="S8" s="1029">
        <v>834</v>
      </c>
      <c r="T8" s="1142">
        <v>6.2</v>
      </c>
      <c r="U8" s="1029">
        <v>1133</v>
      </c>
      <c r="V8" s="1142">
        <v>7.7</v>
      </c>
      <c r="W8" s="1029">
        <v>933</v>
      </c>
      <c r="X8" s="1142">
        <v>6.7</v>
      </c>
      <c r="Y8" s="1029">
        <v>893</v>
      </c>
      <c r="Z8" s="1142">
        <v>6.5</v>
      </c>
      <c r="AA8" s="1029">
        <v>873</v>
      </c>
      <c r="AB8" s="1142">
        <v>6.4</v>
      </c>
      <c r="AC8" s="1029">
        <v>1233</v>
      </c>
      <c r="AD8" s="1142">
        <v>8.2</v>
      </c>
      <c r="AE8" s="1029">
        <v>1033</v>
      </c>
      <c r="AF8" s="1142">
        <v>7.2</v>
      </c>
      <c r="AG8" s="1029">
        <v>993</v>
      </c>
      <c r="AH8" s="1142">
        <v>7</v>
      </c>
      <c r="AI8" s="1029">
        <v>973</v>
      </c>
      <c r="AJ8" s="1142">
        <v>6.9</v>
      </c>
      <c r="AK8" s="1029">
        <v>1233</v>
      </c>
      <c r="AL8" s="1142">
        <v>8.2</v>
      </c>
      <c r="AM8" s="1029">
        <v>1033</v>
      </c>
      <c r="AN8" s="1142">
        <v>7.2</v>
      </c>
      <c r="AO8" s="1029">
        <v>993</v>
      </c>
      <c r="AP8" s="1142">
        <v>7</v>
      </c>
      <c r="AQ8" s="1029">
        <v>973</v>
      </c>
      <c r="AR8" s="1142">
        <v>6.9</v>
      </c>
      <c r="AS8" s="1029">
        <v>1110</v>
      </c>
      <c r="AT8" s="1142">
        <v>7.6</v>
      </c>
      <c r="AU8" s="1029">
        <v>910</v>
      </c>
      <c r="AV8" s="1142">
        <v>6.6</v>
      </c>
      <c r="AW8" s="1029">
        <v>870</v>
      </c>
      <c r="AX8" s="1142">
        <v>6.4</v>
      </c>
      <c r="AY8" s="1029">
        <v>850</v>
      </c>
      <c r="AZ8" s="1142">
        <v>6.3</v>
      </c>
      <c r="BA8" s="668" t="s">
        <v>585</v>
      </c>
      <c r="BB8" s="669" t="s">
        <v>48</v>
      </c>
    </row>
    <row r="9" s="1108" customFormat="1" ht="51.6" spans="1:54">
      <c r="A9" s="1026"/>
      <c r="B9" s="1027"/>
      <c r="C9" s="1027"/>
      <c r="D9" s="1030" t="s">
        <v>1082</v>
      </c>
      <c r="E9" s="1029" t="s">
        <v>326</v>
      </c>
      <c r="F9" s="1142" t="s">
        <v>326</v>
      </c>
      <c r="G9" s="1029">
        <v>1481</v>
      </c>
      <c r="H9" s="1142">
        <v>10.1</v>
      </c>
      <c r="I9" s="1029">
        <v>1441</v>
      </c>
      <c r="J9" s="1142">
        <v>9.9</v>
      </c>
      <c r="K9" s="1029">
        <v>1421</v>
      </c>
      <c r="L9" s="1142">
        <v>9.8</v>
      </c>
      <c r="M9" s="1029" t="s">
        <v>326</v>
      </c>
      <c r="N9" s="1142" t="s">
        <v>326</v>
      </c>
      <c r="O9" s="1029">
        <v>1484</v>
      </c>
      <c r="P9" s="1142">
        <v>10.1</v>
      </c>
      <c r="Q9" s="1029">
        <v>1444</v>
      </c>
      <c r="R9" s="1142">
        <v>9.9</v>
      </c>
      <c r="S9" s="1029">
        <v>1424</v>
      </c>
      <c r="T9" s="1142">
        <v>9.8</v>
      </c>
      <c r="U9" s="1029" t="s">
        <v>326</v>
      </c>
      <c r="V9" s="1142" t="s">
        <v>326</v>
      </c>
      <c r="W9" s="1029">
        <v>1523</v>
      </c>
      <c r="X9" s="1142">
        <v>10.3</v>
      </c>
      <c r="Y9" s="1029">
        <v>1483</v>
      </c>
      <c r="Z9" s="1142">
        <v>10.1</v>
      </c>
      <c r="AA9" s="1029">
        <v>1463</v>
      </c>
      <c r="AB9" s="1142">
        <v>10</v>
      </c>
      <c r="AC9" s="1029" t="s">
        <v>326</v>
      </c>
      <c r="AD9" s="1142" t="s">
        <v>326</v>
      </c>
      <c r="AE9" s="1029">
        <v>1623</v>
      </c>
      <c r="AF9" s="1142">
        <v>10.8</v>
      </c>
      <c r="AG9" s="1029">
        <v>1583</v>
      </c>
      <c r="AH9" s="1142">
        <v>10.6</v>
      </c>
      <c r="AI9" s="1029">
        <v>1563</v>
      </c>
      <c r="AJ9" s="1142">
        <v>10.5</v>
      </c>
      <c r="AK9" s="1029" t="s">
        <v>326</v>
      </c>
      <c r="AL9" s="1142" t="s">
        <v>326</v>
      </c>
      <c r="AM9" s="1029">
        <v>1623</v>
      </c>
      <c r="AN9" s="1142">
        <v>10.8</v>
      </c>
      <c r="AO9" s="1029">
        <v>1583</v>
      </c>
      <c r="AP9" s="1142">
        <v>10.6</v>
      </c>
      <c r="AQ9" s="1029">
        <v>1563</v>
      </c>
      <c r="AR9" s="1142">
        <v>10.5</v>
      </c>
      <c r="AS9" s="1029" t="s">
        <v>326</v>
      </c>
      <c r="AT9" s="1142" t="s">
        <v>326</v>
      </c>
      <c r="AU9" s="1029">
        <v>1500</v>
      </c>
      <c r="AV9" s="1142">
        <v>10.2</v>
      </c>
      <c r="AW9" s="1029">
        <v>1460</v>
      </c>
      <c r="AX9" s="1142">
        <v>10</v>
      </c>
      <c r="AY9" s="1029">
        <v>1440</v>
      </c>
      <c r="AZ9" s="1142">
        <v>9.9</v>
      </c>
      <c r="BA9" s="668" t="s">
        <v>555</v>
      </c>
      <c r="BB9" s="669" t="s">
        <v>48</v>
      </c>
    </row>
    <row r="10" s="1108" customFormat="1" ht="51.6" spans="1:54">
      <c r="A10" s="1026"/>
      <c r="B10" s="1027"/>
      <c r="C10" s="1027"/>
      <c r="D10" s="1030" t="s">
        <v>1083</v>
      </c>
      <c r="E10" s="1029" t="s">
        <v>326</v>
      </c>
      <c r="F10" s="1142" t="s">
        <v>326</v>
      </c>
      <c r="G10" s="1029">
        <v>1549</v>
      </c>
      <c r="H10" s="1142">
        <v>10</v>
      </c>
      <c r="I10" s="1029">
        <v>1509</v>
      </c>
      <c r="J10" s="1142">
        <v>9.8</v>
      </c>
      <c r="K10" s="1029">
        <v>1489</v>
      </c>
      <c r="L10" s="1142">
        <v>9.7</v>
      </c>
      <c r="M10" s="1029" t="s">
        <v>326</v>
      </c>
      <c r="N10" s="1142" t="s">
        <v>326</v>
      </c>
      <c r="O10" s="1029">
        <v>1552</v>
      </c>
      <c r="P10" s="1142">
        <v>10</v>
      </c>
      <c r="Q10" s="1029">
        <v>1512</v>
      </c>
      <c r="R10" s="1142">
        <v>9.8</v>
      </c>
      <c r="S10" s="1029">
        <v>1492</v>
      </c>
      <c r="T10" s="1142">
        <v>9.7</v>
      </c>
      <c r="U10" s="1029" t="s">
        <v>326</v>
      </c>
      <c r="V10" s="1142" t="s">
        <v>326</v>
      </c>
      <c r="W10" s="1029">
        <v>1591</v>
      </c>
      <c r="X10" s="1142">
        <v>10.2</v>
      </c>
      <c r="Y10" s="1029">
        <v>1551</v>
      </c>
      <c r="Z10" s="1142">
        <v>10</v>
      </c>
      <c r="AA10" s="1029">
        <v>1531</v>
      </c>
      <c r="AB10" s="1142">
        <v>9.9</v>
      </c>
      <c r="AC10" s="1029" t="s">
        <v>326</v>
      </c>
      <c r="AD10" s="1142" t="s">
        <v>326</v>
      </c>
      <c r="AE10" s="1029">
        <v>1691</v>
      </c>
      <c r="AF10" s="1142">
        <v>10.7</v>
      </c>
      <c r="AG10" s="1029">
        <v>1651</v>
      </c>
      <c r="AH10" s="1142">
        <v>10.5</v>
      </c>
      <c r="AI10" s="1029">
        <v>1631</v>
      </c>
      <c r="AJ10" s="1142">
        <v>10.4</v>
      </c>
      <c r="AK10" s="1029" t="s">
        <v>326</v>
      </c>
      <c r="AL10" s="1142" t="s">
        <v>326</v>
      </c>
      <c r="AM10" s="1029">
        <v>1691</v>
      </c>
      <c r="AN10" s="1142">
        <v>10.7</v>
      </c>
      <c r="AO10" s="1029">
        <v>1651</v>
      </c>
      <c r="AP10" s="1142">
        <v>10.5</v>
      </c>
      <c r="AQ10" s="1029">
        <v>1631</v>
      </c>
      <c r="AR10" s="1142">
        <v>10.4</v>
      </c>
      <c r="AS10" s="1029" t="s">
        <v>326</v>
      </c>
      <c r="AT10" s="1142" t="s">
        <v>326</v>
      </c>
      <c r="AU10" s="1029">
        <v>1568</v>
      </c>
      <c r="AV10" s="1142">
        <v>10.1</v>
      </c>
      <c r="AW10" s="1029">
        <v>1528</v>
      </c>
      <c r="AX10" s="1142">
        <v>9.9</v>
      </c>
      <c r="AY10" s="1029">
        <v>1508</v>
      </c>
      <c r="AZ10" s="1142">
        <v>9.8</v>
      </c>
      <c r="BA10" s="668" t="s">
        <v>555</v>
      </c>
      <c r="BB10" s="669" t="s">
        <v>48</v>
      </c>
    </row>
    <row r="11" s="1108" customFormat="1" ht="44" customHeight="1" spans="1:54">
      <c r="A11" s="1026"/>
      <c r="B11" s="1027"/>
      <c r="C11" s="1027"/>
      <c r="D11" s="1143" t="s">
        <v>1084</v>
      </c>
      <c r="E11" s="1029">
        <v>1681</v>
      </c>
      <c r="F11" s="1142">
        <v>11.1</v>
      </c>
      <c r="G11" s="1029">
        <v>1481</v>
      </c>
      <c r="H11" s="1142">
        <v>10.1</v>
      </c>
      <c r="I11" s="1029">
        <v>1441</v>
      </c>
      <c r="J11" s="1142">
        <v>9.9</v>
      </c>
      <c r="K11" s="1029">
        <v>1421</v>
      </c>
      <c r="L11" s="1142">
        <v>9.8</v>
      </c>
      <c r="M11" s="1029">
        <v>1684</v>
      </c>
      <c r="N11" s="1142">
        <v>11.1</v>
      </c>
      <c r="O11" s="1029">
        <v>1484</v>
      </c>
      <c r="P11" s="1142">
        <v>10.1</v>
      </c>
      <c r="Q11" s="1029">
        <v>1444</v>
      </c>
      <c r="R11" s="1142">
        <v>9.9</v>
      </c>
      <c r="S11" s="1029">
        <v>1424</v>
      </c>
      <c r="T11" s="1142">
        <v>9.8</v>
      </c>
      <c r="U11" s="1029">
        <v>1723</v>
      </c>
      <c r="V11" s="1142">
        <v>11.3</v>
      </c>
      <c r="W11" s="1029">
        <v>1523</v>
      </c>
      <c r="X11" s="1142">
        <v>10.3</v>
      </c>
      <c r="Y11" s="1029">
        <v>1483</v>
      </c>
      <c r="Z11" s="1142">
        <v>10.1</v>
      </c>
      <c r="AA11" s="1029">
        <v>1463</v>
      </c>
      <c r="AB11" s="1142">
        <v>10</v>
      </c>
      <c r="AC11" s="1029">
        <v>1823</v>
      </c>
      <c r="AD11" s="1142">
        <v>11.8</v>
      </c>
      <c r="AE11" s="1029">
        <v>1623</v>
      </c>
      <c r="AF11" s="1142">
        <v>10.8</v>
      </c>
      <c r="AG11" s="1029">
        <v>1583</v>
      </c>
      <c r="AH11" s="1142">
        <v>10.6</v>
      </c>
      <c r="AI11" s="1029">
        <v>1563</v>
      </c>
      <c r="AJ11" s="1142">
        <v>10.5</v>
      </c>
      <c r="AK11" s="1029">
        <v>1823</v>
      </c>
      <c r="AL11" s="1142">
        <v>11.8</v>
      </c>
      <c r="AM11" s="1029">
        <v>1623</v>
      </c>
      <c r="AN11" s="1142">
        <v>10.8</v>
      </c>
      <c r="AO11" s="1029">
        <v>1583</v>
      </c>
      <c r="AP11" s="1142">
        <v>10.6</v>
      </c>
      <c r="AQ11" s="1029">
        <v>1563</v>
      </c>
      <c r="AR11" s="1142">
        <v>10.5</v>
      </c>
      <c r="AS11" s="1029">
        <v>1700</v>
      </c>
      <c r="AT11" s="1142">
        <v>11.2</v>
      </c>
      <c r="AU11" s="1029">
        <v>1500</v>
      </c>
      <c r="AV11" s="1142">
        <v>10.2</v>
      </c>
      <c r="AW11" s="1029">
        <v>1460</v>
      </c>
      <c r="AX11" s="1142">
        <v>10</v>
      </c>
      <c r="AY11" s="1029">
        <v>1440</v>
      </c>
      <c r="AZ11" s="1142">
        <v>9.9</v>
      </c>
      <c r="BA11" s="668" t="s">
        <v>555</v>
      </c>
      <c r="BB11" s="669" t="s">
        <v>48</v>
      </c>
    </row>
    <row r="12" s="1108" customFormat="1" ht="44" customHeight="1" spans="1:54">
      <c r="A12" s="1026"/>
      <c r="B12" s="1027"/>
      <c r="C12" s="1027"/>
      <c r="D12" s="1143" t="s">
        <v>1085</v>
      </c>
      <c r="E12" s="1029">
        <v>1749</v>
      </c>
      <c r="F12" s="1142">
        <v>11</v>
      </c>
      <c r="G12" s="1029">
        <v>1549</v>
      </c>
      <c r="H12" s="1142">
        <v>10</v>
      </c>
      <c r="I12" s="1029">
        <v>1509</v>
      </c>
      <c r="J12" s="1142">
        <v>9.8</v>
      </c>
      <c r="K12" s="1029">
        <v>1489</v>
      </c>
      <c r="L12" s="1142">
        <v>9.7</v>
      </c>
      <c r="M12" s="1029">
        <v>1752</v>
      </c>
      <c r="N12" s="1142">
        <v>11</v>
      </c>
      <c r="O12" s="1029">
        <v>1552</v>
      </c>
      <c r="P12" s="1142">
        <v>10</v>
      </c>
      <c r="Q12" s="1029">
        <v>1512</v>
      </c>
      <c r="R12" s="1142">
        <v>9.8</v>
      </c>
      <c r="S12" s="1029">
        <v>1492</v>
      </c>
      <c r="T12" s="1142">
        <v>9.7</v>
      </c>
      <c r="U12" s="1029">
        <v>1791</v>
      </c>
      <c r="V12" s="1142">
        <v>11.2</v>
      </c>
      <c r="W12" s="1029">
        <v>1591</v>
      </c>
      <c r="X12" s="1142">
        <v>10.2</v>
      </c>
      <c r="Y12" s="1029">
        <v>1551</v>
      </c>
      <c r="Z12" s="1142">
        <v>10</v>
      </c>
      <c r="AA12" s="1029">
        <v>1531</v>
      </c>
      <c r="AB12" s="1142">
        <v>9.9</v>
      </c>
      <c r="AC12" s="1029">
        <v>1891</v>
      </c>
      <c r="AD12" s="1142">
        <v>11.7</v>
      </c>
      <c r="AE12" s="1029">
        <v>1691</v>
      </c>
      <c r="AF12" s="1142">
        <v>10.7</v>
      </c>
      <c r="AG12" s="1029">
        <v>1651</v>
      </c>
      <c r="AH12" s="1142">
        <v>10.5</v>
      </c>
      <c r="AI12" s="1029">
        <v>1631</v>
      </c>
      <c r="AJ12" s="1142">
        <v>10.4</v>
      </c>
      <c r="AK12" s="1029">
        <v>1891</v>
      </c>
      <c r="AL12" s="1142">
        <v>11.7</v>
      </c>
      <c r="AM12" s="1029">
        <v>1691</v>
      </c>
      <c r="AN12" s="1142">
        <v>10.7</v>
      </c>
      <c r="AO12" s="1029">
        <v>1651</v>
      </c>
      <c r="AP12" s="1142">
        <v>10.5</v>
      </c>
      <c r="AQ12" s="1029">
        <v>1631</v>
      </c>
      <c r="AR12" s="1142">
        <v>10.4</v>
      </c>
      <c r="AS12" s="1029">
        <v>1768</v>
      </c>
      <c r="AT12" s="1142">
        <v>11.1</v>
      </c>
      <c r="AU12" s="1029">
        <v>1568</v>
      </c>
      <c r="AV12" s="1142">
        <v>10.1</v>
      </c>
      <c r="AW12" s="1029">
        <v>1528</v>
      </c>
      <c r="AX12" s="1142">
        <v>9.9</v>
      </c>
      <c r="AY12" s="1029">
        <v>1508</v>
      </c>
      <c r="AZ12" s="1142">
        <v>9.8</v>
      </c>
      <c r="BA12" s="668" t="s">
        <v>555</v>
      </c>
      <c r="BB12" s="669" t="s">
        <v>48</v>
      </c>
    </row>
    <row r="13" s="1108" customFormat="1" ht="44" customHeight="1" spans="1:54">
      <c r="A13" s="1026"/>
      <c r="B13" s="1027"/>
      <c r="C13" s="1027"/>
      <c r="D13" s="1030" t="s">
        <v>1086</v>
      </c>
      <c r="E13" s="1029" t="s">
        <v>326</v>
      </c>
      <c r="F13" s="1142" t="s">
        <v>326</v>
      </c>
      <c r="G13" s="1029">
        <v>1481</v>
      </c>
      <c r="H13" s="1142">
        <v>9.6</v>
      </c>
      <c r="I13" s="1029">
        <v>1441</v>
      </c>
      <c r="J13" s="1142">
        <v>9.4</v>
      </c>
      <c r="K13" s="1029">
        <v>1421</v>
      </c>
      <c r="L13" s="1142">
        <v>9.3</v>
      </c>
      <c r="M13" s="1029" t="s">
        <v>326</v>
      </c>
      <c r="N13" s="1142" t="s">
        <v>326</v>
      </c>
      <c r="O13" s="1029">
        <v>1484</v>
      </c>
      <c r="P13" s="1142">
        <v>9.6</v>
      </c>
      <c r="Q13" s="1029">
        <v>1444</v>
      </c>
      <c r="R13" s="1142">
        <v>9.4</v>
      </c>
      <c r="S13" s="1029">
        <v>1424</v>
      </c>
      <c r="T13" s="1142">
        <v>9.3</v>
      </c>
      <c r="U13" s="1029" t="s">
        <v>326</v>
      </c>
      <c r="V13" s="1142" t="s">
        <v>326</v>
      </c>
      <c r="W13" s="1029">
        <v>1523</v>
      </c>
      <c r="X13" s="1142">
        <v>9.8</v>
      </c>
      <c r="Y13" s="1029">
        <v>1483</v>
      </c>
      <c r="Z13" s="1142">
        <v>9.6</v>
      </c>
      <c r="AA13" s="1029">
        <v>1463</v>
      </c>
      <c r="AB13" s="1142">
        <v>9.5</v>
      </c>
      <c r="AC13" s="1029" t="s">
        <v>326</v>
      </c>
      <c r="AD13" s="1142" t="s">
        <v>326</v>
      </c>
      <c r="AE13" s="1029">
        <v>1623</v>
      </c>
      <c r="AF13" s="1142">
        <v>10.3</v>
      </c>
      <c r="AG13" s="1029">
        <v>1583</v>
      </c>
      <c r="AH13" s="1142">
        <v>10.1</v>
      </c>
      <c r="AI13" s="1029">
        <v>1563</v>
      </c>
      <c r="AJ13" s="1142">
        <v>10</v>
      </c>
      <c r="AK13" s="1029" t="s">
        <v>326</v>
      </c>
      <c r="AL13" s="1142" t="s">
        <v>326</v>
      </c>
      <c r="AM13" s="1029">
        <v>1623</v>
      </c>
      <c r="AN13" s="1142">
        <v>10.3</v>
      </c>
      <c r="AO13" s="1029">
        <v>1583</v>
      </c>
      <c r="AP13" s="1142">
        <v>10.1</v>
      </c>
      <c r="AQ13" s="1029">
        <v>1563</v>
      </c>
      <c r="AR13" s="1142">
        <v>10</v>
      </c>
      <c r="AS13" s="1029" t="s">
        <v>326</v>
      </c>
      <c r="AT13" s="1142" t="s">
        <v>326</v>
      </c>
      <c r="AU13" s="1029">
        <v>1500</v>
      </c>
      <c r="AV13" s="1142">
        <v>9.7</v>
      </c>
      <c r="AW13" s="1029">
        <v>1460</v>
      </c>
      <c r="AX13" s="1142">
        <v>9.5</v>
      </c>
      <c r="AY13" s="1029">
        <v>1440</v>
      </c>
      <c r="AZ13" s="1142">
        <v>9.4</v>
      </c>
      <c r="BA13" s="668" t="s">
        <v>555</v>
      </c>
      <c r="BB13" s="669" t="s">
        <v>48</v>
      </c>
    </row>
    <row r="14" s="1108" customFormat="1" ht="51.6" spans="1:54">
      <c r="A14" s="1026"/>
      <c r="B14" s="1027"/>
      <c r="C14" s="1027"/>
      <c r="D14" s="1030" t="s">
        <v>1087</v>
      </c>
      <c r="E14" s="1029" t="s">
        <v>326</v>
      </c>
      <c r="F14" s="1142" t="s">
        <v>326</v>
      </c>
      <c r="G14" s="1029">
        <v>1765</v>
      </c>
      <c r="H14" s="1142">
        <v>11.5</v>
      </c>
      <c r="I14" s="1029">
        <v>1725</v>
      </c>
      <c r="J14" s="1142">
        <v>11.3</v>
      </c>
      <c r="K14" s="1029">
        <v>1705</v>
      </c>
      <c r="L14" s="1142">
        <v>11.2</v>
      </c>
      <c r="M14" s="1029" t="s">
        <v>326</v>
      </c>
      <c r="N14" s="1142" t="s">
        <v>326</v>
      </c>
      <c r="O14" s="1029">
        <v>1767</v>
      </c>
      <c r="P14" s="1142">
        <v>11.5</v>
      </c>
      <c r="Q14" s="1029">
        <v>1727</v>
      </c>
      <c r="R14" s="1142">
        <v>11.3</v>
      </c>
      <c r="S14" s="1029">
        <v>1707</v>
      </c>
      <c r="T14" s="1142">
        <v>11.2</v>
      </c>
      <c r="U14" s="1029" t="s">
        <v>326</v>
      </c>
      <c r="V14" s="1142" t="s">
        <v>326</v>
      </c>
      <c r="W14" s="1029">
        <v>1806</v>
      </c>
      <c r="X14" s="1142">
        <v>11.7</v>
      </c>
      <c r="Y14" s="1029">
        <v>1766</v>
      </c>
      <c r="Z14" s="1142">
        <v>11.5</v>
      </c>
      <c r="AA14" s="1029">
        <v>1746</v>
      </c>
      <c r="AB14" s="1142">
        <v>11.4</v>
      </c>
      <c r="AC14" s="1029" t="s">
        <v>326</v>
      </c>
      <c r="AD14" s="1142" t="s">
        <v>326</v>
      </c>
      <c r="AE14" s="1029">
        <v>1906</v>
      </c>
      <c r="AF14" s="1142">
        <v>12.2</v>
      </c>
      <c r="AG14" s="1029">
        <v>1866</v>
      </c>
      <c r="AH14" s="1142">
        <v>12</v>
      </c>
      <c r="AI14" s="1029">
        <v>1846</v>
      </c>
      <c r="AJ14" s="1142">
        <v>11.9</v>
      </c>
      <c r="AK14" s="1029" t="s">
        <v>326</v>
      </c>
      <c r="AL14" s="1142" t="s">
        <v>326</v>
      </c>
      <c r="AM14" s="1029">
        <v>1906</v>
      </c>
      <c r="AN14" s="1142">
        <v>12.2</v>
      </c>
      <c r="AO14" s="1029">
        <v>1866</v>
      </c>
      <c r="AP14" s="1142">
        <v>12</v>
      </c>
      <c r="AQ14" s="1029">
        <v>1846</v>
      </c>
      <c r="AR14" s="1142">
        <v>11.9</v>
      </c>
      <c r="AS14" s="1029" t="s">
        <v>326</v>
      </c>
      <c r="AT14" s="1142" t="s">
        <v>326</v>
      </c>
      <c r="AU14" s="1029">
        <v>1783</v>
      </c>
      <c r="AV14" s="1142">
        <v>11.6</v>
      </c>
      <c r="AW14" s="1029">
        <v>1743</v>
      </c>
      <c r="AX14" s="1142">
        <v>11.4</v>
      </c>
      <c r="AY14" s="1029">
        <v>1723</v>
      </c>
      <c r="AZ14" s="1142">
        <v>11.3</v>
      </c>
      <c r="BA14" s="668" t="s">
        <v>773</v>
      </c>
      <c r="BB14" s="669" t="s">
        <v>48</v>
      </c>
    </row>
    <row r="15" s="1108" customFormat="1" ht="51.6" spans="1:54">
      <c r="A15" s="1026"/>
      <c r="B15" s="1027"/>
      <c r="C15" s="1027"/>
      <c r="D15" s="1143" t="s">
        <v>1088</v>
      </c>
      <c r="E15" s="1029">
        <v>1965</v>
      </c>
      <c r="F15" s="1142">
        <v>12.5</v>
      </c>
      <c r="G15" s="1029">
        <v>1765</v>
      </c>
      <c r="H15" s="1142">
        <v>11.5</v>
      </c>
      <c r="I15" s="1029">
        <v>1725</v>
      </c>
      <c r="J15" s="1142">
        <v>11.3</v>
      </c>
      <c r="K15" s="1029">
        <v>1705</v>
      </c>
      <c r="L15" s="1142">
        <v>11.2</v>
      </c>
      <c r="M15" s="1029">
        <v>1967</v>
      </c>
      <c r="N15" s="1142">
        <v>12.5</v>
      </c>
      <c r="O15" s="1029">
        <v>1767</v>
      </c>
      <c r="P15" s="1142">
        <v>11.5</v>
      </c>
      <c r="Q15" s="1029">
        <v>1727</v>
      </c>
      <c r="R15" s="1142">
        <v>11.3</v>
      </c>
      <c r="S15" s="1029">
        <v>1707</v>
      </c>
      <c r="T15" s="1142">
        <v>11.2</v>
      </c>
      <c r="U15" s="1029">
        <v>2006</v>
      </c>
      <c r="V15" s="1142">
        <v>12.7</v>
      </c>
      <c r="W15" s="1029">
        <v>1806</v>
      </c>
      <c r="X15" s="1142">
        <v>11.7</v>
      </c>
      <c r="Y15" s="1029">
        <v>1766</v>
      </c>
      <c r="Z15" s="1142">
        <v>11.5</v>
      </c>
      <c r="AA15" s="1029">
        <v>1746</v>
      </c>
      <c r="AB15" s="1142">
        <v>11.4</v>
      </c>
      <c r="AC15" s="1029">
        <v>2106</v>
      </c>
      <c r="AD15" s="1142">
        <v>13.2</v>
      </c>
      <c r="AE15" s="1029">
        <v>1906</v>
      </c>
      <c r="AF15" s="1142">
        <v>12.2</v>
      </c>
      <c r="AG15" s="1029">
        <v>1866</v>
      </c>
      <c r="AH15" s="1142">
        <v>12</v>
      </c>
      <c r="AI15" s="1029">
        <v>1846</v>
      </c>
      <c r="AJ15" s="1142">
        <v>11.9</v>
      </c>
      <c r="AK15" s="1029">
        <v>2106</v>
      </c>
      <c r="AL15" s="1142">
        <v>13.2</v>
      </c>
      <c r="AM15" s="1029">
        <v>1906</v>
      </c>
      <c r="AN15" s="1142">
        <v>12.2</v>
      </c>
      <c r="AO15" s="1029">
        <v>1866</v>
      </c>
      <c r="AP15" s="1142">
        <v>12</v>
      </c>
      <c r="AQ15" s="1029">
        <v>1846</v>
      </c>
      <c r="AR15" s="1142">
        <v>11.9</v>
      </c>
      <c r="AS15" s="1029">
        <v>1983</v>
      </c>
      <c r="AT15" s="1142">
        <v>12.6</v>
      </c>
      <c r="AU15" s="1029">
        <v>1783</v>
      </c>
      <c r="AV15" s="1142">
        <v>11.6</v>
      </c>
      <c r="AW15" s="1029">
        <v>1743</v>
      </c>
      <c r="AX15" s="1142">
        <v>11.4</v>
      </c>
      <c r="AY15" s="1029">
        <v>1723</v>
      </c>
      <c r="AZ15" s="1142">
        <v>11.3</v>
      </c>
      <c r="BA15" s="668" t="s">
        <v>773</v>
      </c>
      <c r="BB15" s="669" t="s">
        <v>48</v>
      </c>
    </row>
    <row r="16" s="1108" customFormat="1" ht="51.6" spans="1:54">
      <c r="A16" s="1026"/>
      <c r="B16" s="1027"/>
      <c r="C16" s="1027"/>
      <c r="D16" s="1143" t="s">
        <v>1089</v>
      </c>
      <c r="E16" s="1029">
        <v>1898</v>
      </c>
      <c r="F16" s="1142">
        <v>12.1</v>
      </c>
      <c r="G16" s="1029">
        <v>1698</v>
      </c>
      <c r="H16" s="1142">
        <v>11.1</v>
      </c>
      <c r="I16" s="1029">
        <v>1658</v>
      </c>
      <c r="J16" s="1142">
        <v>10.9</v>
      </c>
      <c r="K16" s="1029">
        <v>1638</v>
      </c>
      <c r="L16" s="1142">
        <v>10.8</v>
      </c>
      <c r="M16" s="1029">
        <v>1901</v>
      </c>
      <c r="N16" s="1142">
        <v>12.1</v>
      </c>
      <c r="O16" s="1029">
        <v>1701</v>
      </c>
      <c r="P16" s="1142">
        <v>11.1</v>
      </c>
      <c r="Q16" s="1029">
        <v>1661</v>
      </c>
      <c r="R16" s="1142">
        <v>10.9</v>
      </c>
      <c r="S16" s="1029">
        <v>1641</v>
      </c>
      <c r="T16" s="1142">
        <v>10.8</v>
      </c>
      <c r="U16" s="1029">
        <v>1940</v>
      </c>
      <c r="V16" s="1142">
        <v>12.3</v>
      </c>
      <c r="W16" s="1029">
        <v>1740</v>
      </c>
      <c r="X16" s="1142">
        <v>11.3</v>
      </c>
      <c r="Y16" s="1029">
        <v>1700</v>
      </c>
      <c r="Z16" s="1142">
        <v>11.1</v>
      </c>
      <c r="AA16" s="1029">
        <v>1680</v>
      </c>
      <c r="AB16" s="1142">
        <v>11</v>
      </c>
      <c r="AC16" s="1029">
        <v>2040</v>
      </c>
      <c r="AD16" s="1142">
        <v>12.8</v>
      </c>
      <c r="AE16" s="1029">
        <v>1840</v>
      </c>
      <c r="AF16" s="1142">
        <v>11.8</v>
      </c>
      <c r="AG16" s="1029">
        <v>1800</v>
      </c>
      <c r="AH16" s="1142">
        <v>11.6</v>
      </c>
      <c r="AI16" s="1029">
        <v>1780</v>
      </c>
      <c r="AJ16" s="1142">
        <v>11.5</v>
      </c>
      <c r="AK16" s="1029">
        <v>2040</v>
      </c>
      <c r="AL16" s="1142">
        <v>12.8</v>
      </c>
      <c r="AM16" s="1029">
        <v>1840</v>
      </c>
      <c r="AN16" s="1142">
        <v>11.8</v>
      </c>
      <c r="AO16" s="1029">
        <v>1800</v>
      </c>
      <c r="AP16" s="1142">
        <v>11.6</v>
      </c>
      <c r="AQ16" s="1029">
        <v>1780</v>
      </c>
      <c r="AR16" s="1142">
        <v>11.5</v>
      </c>
      <c r="AS16" s="1029">
        <v>1917</v>
      </c>
      <c r="AT16" s="1142">
        <v>12.2</v>
      </c>
      <c r="AU16" s="1029">
        <v>1717</v>
      </c>
      <c r="AV16" s="1142">
        <v>11.2</v>
      </c>
      <c r="AW16" s="1029">
        <v>1677</v>
      </c>
      <c r="AX16" s="1142">
        <v>11</v>
      </c>
      <c r="AY16" s="1029">
        <v>1657</v>
      </c>
      <c r="AZ16" s="1142">
        <v>10.9</v>
      </c>
      <c r="BA16" s="668" t="s">
        <v>555</v>
      </c>
      <c r="BB16" s="669" t="s">
        <v>48</v>
      </c>
    </row>
    <row r="17" s="1110" customFormat="1" ht="51.6" spans="1:59">
      <c r="A17" s="1033" t="s">
        <v>609</v>
      </c>
      <c r="B17" s="1053" t="s">
        <v>1000</v>
      </c>
      <c r="C17" s="1035" t="s">
        <v>1057</v>
      </c>
      <c r="D17" s="754" t="s">
        <v>1087</v>
      </c>
      <c r="E17" s="1066" t="s">
        <v>326</v>
      </c>
      <c r="F17" s="1144" t="s">
        <v>326</v>
      </c>
      <c r="G17" s="1066">
        <v>977</v>
      </c>
      <c r="H17" s="1144">
        <v>7.1</v>
      </c>
      <c r="I17" s="1066">
        <v>937</v>
      </c>
      <c r="J17" s="1144">
        <v>6.9</v>
      </c>
      <c r="K17" s="1066">
        <v>917</v>
      </c>
      <c r="L17" s="1144">
        <v>6.8</v>
      </c>
      <c r="M17" s="1066" t="s">
        <v>326</v>
      </c>
      <c r="N17" s="1144" t="s">
        <v>326</v>
      </c>
      <c r="O17" s="1066">
        <v>980</v>
      </c>
      <c r="P17" s="1144">
        <v>7.1</v>
      </c>
      <c r="Q17" s="1066">
        <v>940</v>
      </c>
      <c r="R17" s="1144">
        <v>6.9</v>
      </c>
      <c r="S17" s="1066">
        <v>920</v>
      </c>
      <c r="T17" s="1144">
        <v>6.8</v>
      </c>
      <c r="U17" s="1066" t="s">
        <v>326</v>
      </c>
      <c r="V17" s="1144" t="s">
        <v>326</v>
      </c>
      <c r="W17" s="1066">
        <v>1019</v>
      </c>
      <c r="X17" s="1144">
        <v>7.3</v>
      </c>
      <c r="Y17" s="1066">
        <v>979</v>
      </c>
      <c r="Z17" s="1144">
        <v>7.1</v>
      </c>
      <c r="AA17" s="1066">
        <v>959</v>
      </c>
      <c r="AB17" s="1144">
        <v>7</v>
      </c>
      <c r="AC17" s="1066" t="s">
        <v>326</v>
      </c>
      <c r="AD17" s="1144" t="s">
        <v>326</v>
      </c>
      <c r="AE17" s="1066">
        <v>1119</v>
      </c>
      <c r="AF17" s="1144">
        <v>7.8</v>
      </c>
      <c r="AG17" s="1066">
        <v>1079</v>
      </c>
      <c r="AH17" s="1144">
        <v>7.6</v>
      </c>
      <c r="AI17" s="1066">
        <v>1059</v>
      </c>
      <c r="AJ17" s="1144">
        <v>7.5</v>
      </c>
      <c r="AK17" s="1066" t="s">
        <v>326</v>
      </c>
      <c r="AL17" s="1144" t="s">
        <v>326</v>
      </c>
      <c r="AM17" s="1066">
        <v>1119</v>
      </c>
      <c r="AN17" s="1144">
        <v>7.8</v>
      </c>
      <c r="AO17" s="1066">
        <v>1079</v>
      </c>
      <c r="AP17" s="1144">
        <v>7.6</v>
      </c>
      <c r="AQ17" s="1066">
        <v>1059</v>
      </c>
      <c r="AR17" s="1144">
        <v>7.5</v>
      </c>
      <c r="AS17" s="1066" t="s">
        <v>326</v>
      </c>
      <c r="AT17" s="1144" t="s">
        <v>326</v>
      </c>
      <c r="AU17" s="1066">
        <v>996</v>
      </c>
      <c r="AV17" s="1144">
        <v>7.2</v>
      </c>
      <c r="AW17" s="1066">
        <v>956</v>
      </c>
      <c r="AX17" s="1144">
        <v>7</v>
      </c>
      <c r="AY17" s="1066">
        <v>936</v>
      </c>
      <c r="AZ17" s="1144">
        <v>6.9</v>
      </c>
      <c r="BA17" s="1145" t="s">
        <v>619</v>
      </c>
      <c r="BB17" s="1146" t="s">
        <v>48</v>
      </c>
      <c r="BG17" s="1147" t="s">
        <v>1090</v>
      </c>
    </row>
    <row r="18" s="1110" customFormat="1" ht="54" customHeight="1" spans="1:59">
      <c r="A18" s="1033"/>
      <c r="B18" s="1053"/>
      <c r="C18" s="1035"/>
      <c r="D18" s="1148" t="s">
        <v>1091</v>
      </c>
      <c r="E18" s="1066">
        <v>1177</v>
      </c>
      <c r="F18" s="1144">
        <v>8.1</v>
      </c>
      <c r="G18" s="1066">
        <v>977</v>
      </c>
      <c r="H18" s="1144">
        <v>7.1</v>
      </c>
      <c r="I18" s="1066">
        <v>937</v>
      </c>
      <c r="J18" s="1144">
        <v>6.9</v>
      </c>
      <c r="K18" s="1066">
        <v>917</v>
      </c>
      <c r="L18" s="1144">
        <v>6.8</v>
      </c>
      <c r="M18" s="1066">
        <v>1180</v>
      </c>
      <c r="N18" s="1144">
        <v>8.1</v>
      </c>
      <c r="O18" s="1066">
        <v>980</v>
      </c>
      <c r="P18" s="1144">
        <v>7.1</v>
      </c>
      <c r="Q18" s="1066">
        <v>940</v>
      </c>
      <c r="R18" s="1144">
        <v>6.9</v>
      </c>
      <c r="S18" s="1066">
        <v>920</v>
      </c>
      <c r="T18" s="1144">
        <v>6.8</v>
      </c>
      <c r="U18" s="1066">
        <v>1219</v>
      </c>
      <c r="V18" s="1144">
        <v>8.3</v>
      </c>
      <c r="W18" s="1066">
        <v>1019</v>
      </c>
      <c r="X18" s="1144">
        <v>7.3</v>
      </c>
      <c r="Y18" s="1066">
        <v>979</v>
      </c>
      <c r="Z18" s="1144">
        <v>7.1</v>
      </c>
      <c r="AA18" s="1066">
        <v>959</v>
      </c>
      <c r="AB18" s="1144">
        <v>7</v>
      </c>
      <c r="AC18" s="1066">
        <v>1319</v>
      </c>
      <c r="AD18" s="1144">
        <v>8.8</v>
      </c>
      <c r="AE18" s="1066">
        <v>1119</v>
      </c>
      <c r="AF18" s="1144">
        <v>7.8</v>
      </c>
      <c r="AG18" s="1066">
        <v>1079</v>
      </c>
      <c r="AH18" s="1144">
        <v>7.6</v>
      </c>
      <c r="AI18" s="1066">
        <v>1059</v>
      </c>
      <c r="AJ18" s="1144">
        <v>7.5</v>
      </c>
      <c r="AK18" s="1066">
        <v>1319</v>
      </c>
      <c r="AL18" s="1144">
        <v>8.8</v>
      </c>
      <c r="AM18" s="1066">
        <v>1119</v>
      </c>
      <c r="AN18" s="1144">
        <v>7.8</v>
      </c>
      <c r="AO18" s="1066">
        <v>1079</v>
      </c>
      <c r="AP18" s="1144">
        <v>7.6</v>
      </c>
      <c r="AQ18" s="1066">
        <v>1059</v>
      </c>
      <c r="AR18" s="1144">
        <v>7.5</v>
      </c>
      <c r="AS18" s="1066">
        <v>1196</v>
      </c>
      <c r="AT18" s="1144">
        <v>8.2</v>
      </c>
      <c r="AU18" s="1066">
        <v>996</v>
      </c>
      <c r="AV18" s="1144">
        <v>7.2</v>
      </c>
      <c r="AW18" s="1066">
        <v>956</v>
      </c>
      <c r="AX18" s="1144">
        <v>7</v>
      </c>
      <c r="AY18" s="1066">
        <v>936</v>
      </c>
      <c r="AZ18" s="1144">
        <v>6.9</v>
      </c>
      <c r="BA18" s="1145" t="s">
        <v>619</v>
      </c>
      <c r="BB18" s="1146" t="s">
        <v>48</v>
      </c>
      <c r="BG18" s="1147"/>
    </row>
    <row r="19" s="1110" customFormat="1" ht="50" customHeight="1" spans="1:59">
      <c r="A19" s="1033"/>
      <c r="B19" s="1053"/>
      <c r="C19" s="1035"/>
      <c r="D19" s="1148" t="s">
        <v>1092</v>
      </c>
      <c r="E19" s="1066">
        <v>1262</v>
      </c>
      <c r="F19" s="1144">
        <v>8.6</v>
      </c>
      <c r="G19" s="1066">
        <v>1062</v>
      </c>
      <c r="H19" s="1144">
        <v>7.6</v>
      </c>
      <c r="I19" s="1066">
        <v>1022</v>
      </c>
      <c r="J19" s="1144">
        <v>7.4</v>
      </c>
      <c r="K19" s="1066">
        <v>1002</v>
      </c>
      <c r="L19" s="1144">
        <v>7.3</v>
      </c>
      <c r="M19" s="1066">
        <v>1265</v>
      </c>
      <c r="N19" s="1144">
        <v>8.6</v>
      </c>
      <c r="O19" s="1066">
        <v>1065</v>
      </c>
      <c r="P19" s="1144">
        <v>7.6</v>
      </c>
      <c r="Q19" s="1066">
        <v>1025</v>
      </c>
      <c r="R19" s="1144">
        <v>7.4</v>
      </c>
      <c r="S19" s="1066">
        <v>1005</v>
      </c>
      <c r="T19" s="1144">
        <v>7.3</v>
      </c>
      <c r="U19" s="1066">
        <v>1304</v>
      </c>
      <c r="V19" s="1144">
        <v>8.8</v>
      </c>
      <c r="W19" s="1066">
        <v>1104</v>
      </c>
      <c r="X19" s="1144">
        <v>7.8</v>
      </c>
      <c r="Y19" s="1066">
        <v>1064</v>
      </c>
      <c r="Z19" s="1144">
        <v>7.6</v>
      </c>
      <c r="AA19" s="1066">
        <v>1044</v>
      </c>
      <c r="AB19" s="1144">
        <v>7.5</v>
      </c>
      <c r="AC19" s="1066">
        <v>1404</v>
      </c>
      <c r="AD19" s="1144">
        <v>9.3</v>
      </c>
      <c r="AE19" s="1066">
        <v>1204</v>
      </c>
      <c r="AF19" s="1144">
        <v>8.3</v>
      </c>
      <c r="AG19" s="1066">
        <v>1164</v>
      </c>
      <c r="AH19" s="1144">
        <v>8.1</v>
      </c>
      <c r="AI19" s="1066">
        <v>1144</v>
      </c>
      <c r="AJ19" s="1144">
        <v>8</v>
      </c>
      <c r="AK19" s="1066">
        <v>1404</v>
      </c>
      <c r="AL19" s="1144">
        <v>9.3</v>
      </c>
      <c r="AM19" s="1066">
        <v>1204</v>
      </c>
      <c r="AN19" s="1144">
        <v>8.3</v>
      </c>
      <c r="AO19" s="1066">
        <v>1164</v>
      </c>
      <c r="AP19" s="1144">
        <v>8.1</v>
      </c>
      <c r="AQ19" s="1066">
        <v>1144</v>
      </c>
      <c r="AR19" s="1144">
        <v>8</v>
      </c>
      <c r="AS19" s="1066">
        <v>1281</v>
      </c>
      <c r="AT19" s="1144">
        <v>8.7</v>
      </c>
      <c r="AU19" s="1066">
        <v>1081</v>
      </c>
      <c r="AV19" s="1144">
        <v>7.7</v>
      </c>
      <c r="AW19" s="1066">
        <v>1041</v>
      </c>
      <c r="AX19" s="1144">
        <v>7.5</v>
      </c>
      <c r="AY19" s="1066">
        <v>1021</v>
      </c>
      <c r="AZ19" s="1144">
        <v>7.4</v>
      </c>
      <c r="BA19" s="1145" t="s">
        <v>619</v>
      </c>
      <c r="BB19" s="1146" t="s">
        <v>48</v>
      </c>
      <c r="BG19" s="1147" t="s">
        <v>1090</v>
      </c>
    </row>
    <row r="20" s="1111" customFormat="1" ht="48" customHeight="1" spans="1:59">
      <c r="A20" s="1041" t="s">
        <v>596</v>
      </c>
      <c r="B20" s="1042" t="s">
        <v>1003</v>
      </c>
      <c r="C20" s="1043" t="s">
        <v>1061</v>
      </c>
      <c r="D20" s="2353" t="s">
        <v>1085</v>
      </c>
      <c r="E20" s="698">
        <v>1450</v>
      </c>
      <c r="F20" s="1150">
        <v>10.1</v>
      </c>
      <c r="G20" s="698">
        <v>1250</v>
      </c>
      <c r="H20" s="1150">
        <v>9.1</v>
      </c>
      <c r="I20" s="698">
        <v>1142</v>
      </c>
      <c r="J20" s="1150">
        <v>8.5</v>
      </c>
      <c r="K20" s="698">
        <v>1088</v>
      </c>
      <c r="L20" s="1150">
        <v>8.2</v>
      </c>
      <c r="M20" s="698">
        <v>1550</v>
      </c>
      <c r="N20" s="1150">
        <v>10.6</v>
      </c>
      <c r="O20" s="698">
        <v>1350</v>
      </c>
      <c r="P20" s="1150">
        <v>9.6</v>
      </c>
      <c r="Q20" s="698">
        <v>1242</v>
      </c>
      <c r="R20" s="1150">
        <v>9</v>
      </c>
      <c r="S20" s="698">
        <v>1188</v>
      </c>
      <c r="T20" s="1150">
        <v>8.7</v>
      </c>
      <c r="U20" s="698">
        <v>1473</v>
      </c>
      <c r="V20" s="1150">
        <v>10.2</v>
      </c>
      <c r="W20" s="698">
        <v>1273</v>
      </c>
      <c r="X20" s="1150">
        <v>9.2</v>
      </c>
      <c r="Y20" s="698">
        <v>1165</v>
      </c>
      <c r="Z20" s="1150">
        <v>8.6</v>
      </c>
      <c r="AA20" s="698">
        <v>1111</v>
      </c>
      <c r="AB20" s="1150">
        <v>8.3</v>
      </c>
      <c r="AC20" s="698">
        <v>1573</v>
      </c>
      <c r="AD20" s="1150">
        <v>10.7</v>
      </c>
      <c r="AE20" s="698">
        <v>1373</v>
      </c>
      <c r="AF20" s="1150">
        <v>9.7</v>
      </c>
      <c r="AG20" s="698">
        <v>1265</v>
      </c>
      <c r="AH20" s="1150">
        <v>9.1</v>
      </c>
      <c r="AI20" s="698">
        <v>1211</v>
      </c>
      <c r="AJ20" s="1150">
        <v>8.8</v>
      </c>
      <c r="AK20" s="698">
        <v>1573</v>
      </c>
      <c r="AL20" s="1150">
        <v>10.7</v>
      </c>
      <c r="AM20" s="698">
        <v>1373</v>
      </c>
      <c r="AN20" s="1150">
        <v>9.7</v>
      </c>
      <c r="AO20" s="698">
        <v>1265</v>
      </c>
      <c r="AP20" s="1150">
        <v>9.1</v>
      </c>
      <c r="AQ20" s="698">
        <v>1211</v>
      </c>
      <c r="AR20" s="1150">
        <v>8.8</v>
      </c>
      <c r="AS20" s="698">
        <v>1573</v>
      </c>
      <c r="AT20" s="1150">
        <v>10.7</v>
      </c>
      <c r="AU20" s="698">
        <v>1373</v>
      </c>
      <c r="AV20" s="1150">
        <v>9.7</v>
      </c>
      <c r="AW20" s="698">
        <v>1265</v>
      </c>
      <c r="AX20" s="1150">
        <v>9.1</v>
      </c>
      <c r="AY20" s="698">
        <v>1211</v>
      </c>
      <c r="AZ20" s="1150">
        <v>8.8</v>
      </c>
      <c r="BA20" s="1151" t="s">
        <v>555</v>
      </c>
      <c r="BB20" s="1152" t="s">
        <v>48</v>
      </c>
      <c r="BG20" s="1153" t="s">
        <v>1090</v>
      </c>
    </row>
    <row r="21" s="1111" customFormat="1" ht="48" customHeight="1" spans="1:59">
      <c r="A21" s="1041"/>
      <c r="B21" s="1042"/>
      <c r="C21" s="1043"/>
      <c r="D21" s="699" t="s">
        <v>1086</v>
      </c>
      <c r="E21" s="698" t="s">
        <v>326</v>
      </c>
      <c r="F21" s="1150" t="s">
        <v>326</v>
      </c>
      <c r="G21" s="698">
        <v>1539</v>
      </c>
      <c r="H21" s="1150">
        <v>10.8</v>
      </c>
      <c r="I21" s="698">
        <v>1431</v>
      </c>
      <c r="J21" s="1150">
        <v>10.2</v>
      </c>
      <c r="K21" s="698">
        <v>1377</v>
      </c>
      <c r="L21" s="1150">
        <v>9.9</v>
      </c>
      <c r="M21" s="698" t="s">
        <v>326</v>
      </c>
      <c r="N21" s="1150" t="s">
        <v>326</v>
      </c>
      <c r="O21" s="698">
        <v>1639</v>
      </c>
      <c r="P21" s="1150">
        <v>11.3</v>
      </c>
      <c r="Q21" s="698">
        <v>1531</v>
      </c>
      <c r="R21" s="1150">
        <v>10.7</v>
      </c>
      <c r="S21" s="698">
        <v>1477</v>
      </c>
      <c r="T21" s="1150">
        <v>10.4</v>
      </c>
      <c r="U21" s="698" t="s">
        <v>326</v>
      </c>
      <c r="V21" s="1150" t="s">
        <v>326</v>
      </c>
      <c r="W21" s="698">
        <v>1562</v>
      </c>
      <c r="X21" s="1150">
        <v>10.9</v>
      </c>
      <c r="Y21" s="698">
        <v>1454</v>
      </c>
      <c r="Z21" s="1150">
        <v>10.3</v>
      </c>
      <c r="AA21" s="698">
        <v>1400</v>
      </c>
      <c r="AB21" s="1150">
        <v>10</v>
      </c>
      <c r="AC21" s="698" t="s">
        <v>326</v>
      </c>
      <c r="AD21" s="1150" t="s">
        <v>326</v>
      </c>
      <c r="AE21" s="698">
        <v>1662</v>
      </c>
      <c r="AF21" s="1150">
        <v>11.4</v>
      </c>
      <c r="AG21" s="698">
        <v>1554</v>
      </c>
      <c r="AH21" s="1150">
        <v>10.8</v>
      </c>
      <c r="AI21" s="698">
        <v>1500</v>
      </c>
      <c r="AJ21" s="1150">
        <v>10.5</v>
      </c>
      <c r="AK21" s="698" t="s">
        <v>326</v>
      </c>
      <c r="AL21" s="1150" t="s">
        <v>326</v>
      </c>
      <c r="AM21" s="698">
        <v>1662</v>
      </c>
      <c r="AN21" s="1150">
        <v>11.4</v>
      </c>
      <c r="AO21" s="698">
        <v>1554</v>
      </c>
      <c r="AP21" s="1150">
        <v>10.8</v>
      </c>
      <c r="AQ21" s="698">
        <v>1500</v>
      </c>
      <c r="AR21" s="1150">
        <v>10.5</v>
      </c>
      <c r="AS21" s="698" t="s">
        <v>326</v>
      </c>
      <c r="AT21" s="1150" t="s">
        <v>326</v>
      </c>
      <c r="AU21" s="698">
        <v>1662</v>
      </c>
      <c r="AV21" s="1150">
        <v>11.4</v>
      </c>
      <c r="AW21" s="698">
        <v>1554</v>
      </c>
      <c r="AX21" s="1150">
        <v>10.8</v>
      </c>
      <c r="AY21" s="698">
        <v>1500</v>
      </c>
      <c r="AZ21" s="1150">
        <v>10.5</v>
      </c>
      <c r="BA21" s="1151" t="s">
        <v>555</v>
      </c>
      <c r="BB21" s="1152" t="s">
        <v>48</v>
      </c>
      <c r="BG21" s="1153"/>
    </row>
    <row r="22" s="1111" customFormat="1" ht="48" customHeight="1" spans="1:59">
      <c r="A22" s="1041"/>
      <c r="B22" s="1042"/>
      <c r="C22" s="1043"/>
      <c r="D22" s="699" t="s">
        <v>1083</v>
      </c>
      <c r="E22" s="698" t="s">
        <v>326</v>
      </c>
      <c r="F22" s="1150" t="s">
        <v>326</v>
      </c>
      <c r="G22" s="698">
        <v>1267</v>
      </c>
      <c r="H22" s="1150">
        <v>9.2</v>
      </c>
      <c r="I22" s="698">
        <v>1159</v>
      </c>
      <c r="J22" s="1150">
        <v>8.6</v>
      </c>
      <c r="K22" s="698">
        <v>1105</v>
      </c>
      <c r="L22" s="1150">
        <v>8.3</v>
      </c>
      <c r="M22" s="698" t="s">
        <v>326</v>
      </c>
      <c r="N22" s="1150" t="s">
        <v>326</v>
      </c>
      <c r="O22" s="698">
        <v>1367</v>
      </c>
      <c r="P22" s="1150">
        <v>9.7</v>
      </c>
      <c r="Q22" s="698">
        <v>1259</v>
      </c>
      <c r="R22" s="1150">
        <v>9.1</v>
      </c>
      <c r="S22" s="698">
        <v>1205</v>
      </c>
      <c r="T22" s="1150">
        <v>8.8</v>
      </c>
      <c r="U22" s="698" t="s">
        <v>326</v>
      </c>
      <c r="V22" s="1150" t="s">
        <v>326</v>
      </c>
      <c r="W22" s="698">
        <v>1290</v>
      </c>
      <c r="X22" s="1150">
        <v>9.3</v>
      </c>
      <c r="Y22" s="698">
        <v>1182</v>
      </c>
      <c r="Z22" s="1150">
        <v>8.7</v>
      </c>
      <c r="AA22" s="698">
        <v>1128</v>
      </c>
      <c r="AB22" s="1150">
        <v>8.4</v>
      </c>
      <c r="AC22" s="698" t="s">
        <v>326</v>
      </c>
      <c r="AD22" s="1150" t="s">
        <v>326</v>
      </c>
      <c r="AE22" s="698">
        <v>1390</v>
      </c>
      <c r="AF22" s="1150">
        <v>9.8</v>
      </c>
      <c r="AG22" s="698">
        <v>1282</v>
      </c>
      <c r="AH22" s="1150">
        <v>9.2</v>
      </c>
      <c r="AI22" s="698">
        <v>1228</v>
      </c>
      <c r="AJ22" s="1150">
        <v>8.9</v>
      </c>
      <c r="AK22" s="698" t="s">
        <v>326</v>
      </c>
      <c r="AL22" s="1150" t="s">
        <v>326</v>
      </c>
      <c r="AM22" s="698">
        <v>1390</v>
      </c>
      <c r="AN22" s="1150">
        <v>9.8</v>
      </c>
      <c r="AO22" s="698">
        <v>1282</v>
      </c>
      <c r="AP22" s="1150">
        <v>9.2</v>
      </c>
      <c r="AQ22" s="698">
        <v>1228</v>
      </c>
      <c r="AR22" s="1150">
        <v>8.9</v>
      </c>
      <c r="AS22" s="698" t="s">
        <v>326</v>
      </c>
      <c r="AT22" s="1150" t="s">
        <v>326</v>
      </c>
      <c r="AU22" s="698">
        <v>1390</v>
      </c>
      <c r="AV22" s="1150">
        <v>9.8</v>
      </c>
      <c r="AW22" s="698">
        <v>1282</v>
      </c>
      <c r="AX22" s="1150">
        <v>9.2</v>
      </c>
      <c r="AY22" s="698">
        <v>1228</v>
      </c>
      <c r="AZ22" s="1150">
        <v>8.9</v>
      </c>
      <c r="BA22" s="1151" t="s">
        <v>555</v>
      </c>
      <c r="BB22" s="1152" t="s">
        <v>48</v>
      </c>
      <c r="BG22" s="1153" t="s">
        <v>1090</v>
      </c>
    </row>
    <row r="23" s="1110" customFormat="1" ht="79" customHeight="1" spans="1:59">
      <c r="A23" s="1047" t="s">
        <v>1093</v>
      </c>
      <c r="B23" s="1048" t="s">
        <v>1008</v>
      </c>
      <c r="C23" s="1035" t="s">
        <v>1094</v>
      </c>
      <c r="D23" s="753" t="s">
        <v>1095</v>
      </c>
      <c r="E23" s="1066" t="s">
        <v>326</v>
      </c>
      <c r="F23" s="1144" t="s">
        <v>326</v>
      </c>
      <c r="G23" s="1066">
        <v>1267</v>
      </c>
      <c r="H23" s="1144">
        <v>8.7</v>
      </c>
      <c r="I23" s="1066">
        <v>1087</v>
      </c>
      <c r="J23" s="1144">
        <v>7.6</v>
      </c>
      <c r="K23" s="1066">
        <v>1069</v>
      </c>
      <c r="L23" s="1144">
        <v>7.5</v>
      </c>
      <c r="M23" s="1066" t="s">
        <v>326</v>
      </c>
      <c r="N23" s="1144" t="s">
        <v>326</v>
      </c>
      <c r="O23" s="1066">
        <v>1367</v>
      </c>
      <c r="P23" s="1144">
        <v>9.2</v>
      </c>
      <c r="Q23" s="1066">
        <v>1187</v>
      </c>
      <c r="R23" s="1144">
        <v>8.1</v>
      </c>
      <c r="S23" s="1066">
        <v>1169</v>
      </c>
      <c r="T23" s="1144">
        <v>8</v>
      </c>
      <c r="U23" s="1066" t="s">
        <v>326</v>
      </c>
      <c r="V23" s="1144" t="s">
        <v>326</v>
      </c>
      <c r="W23" s="1066">
        <v>1290</v>
      </c>
      <c r="X23" s="1144">
        <v>8.9</v>
      </c>
      <c r="Y23" s="1066">
        <v>1110</v>
      </c>
      <c r="Z23" s="1144">
        <v>7.8</v>
      </c>
      <c r="AA23" s="1066">
        <v>1092</v>
      </c>
      <c r="AB23" s="1144">
        <v>7.7</v>
      </c>
      <c r="AC23" s="1066" t="s">
        <v>326</v>
      </c>
      <c r="AD23" s="1144" t="s">
        <v>326</v>
      </c>
      <c r="AE23" s="1066">
        <v>1390</v>
      </c>
      <c r="AF23" s="1144">
        <v>9.4</v>
      </c>
      <c r="AG23" s="1066">
        <v>1210</v>
      </c>
      <c r="AH23" s="1144">
        <v>8.3</v>
      </c>
      <c r="AI23" s="1066">
        <v>1192</v>
      </c>
      <c r="AJ23" s="1144">
        <v>8.2</v>
      </c>
      <c r="AK23" s="1066" t="s">
        <v>326</v>
      </c>
      <c r="AL23" s="1144" t="s">
        <v>326</v>
      </c>
      <c r="AM23" s="1066">
        <v>1390</v>
      </c>
      <c r="AN23" s="1144">
        <v>9.4</v>
      </c>
      <c r="AO23" s="1066">
        <v>1210</v>
      </c>
      <c r="AP23" s="1144">
        <v>8.3</v>
      </c>
      <c r="AQ23" s="1066">
        <v>1192</v>
      </c>
      <c r="AR23" s="1144">
        <v>8.2</v>
      </c>
      <c r="AS23" s="1066" t="s">
        <v>326</v>
      </c>
      <c r="AT23" s="1144" t="s">
        <v>326</v>
      </c>
      <c r="AU23" s="1066">
        <v>1390</v>
      </c>
      <c r="AV23" s="1144">
        <v>9.4</v>
      </c>
      <c r="AW23" s="1066">
        <v>1210</v>
      </c>
      <c r="AX23" s="1144">
        <v>8.3</v>
      </c>
      <c r="AY23" s="1066">
        <v>1192</v>
      </c>
      <c r="AZ23" s="1144">
        <v>8.2</v>
      </c>
      <c r="BA23" s="1145" t="s">
        <v>550</v>
      </c>
      <c r="BB23" s="1146" t="s">
        <v>48</v>
      </c>
      <c r="BG23" s="1154" t="s">
        <v>1090</v>
      </c>
    </row>
    <row r="24" s="1110" customFormat="1" ht="79" customHeight="1" spans="1:59">
      <c r="A24" s="1047"/>
      <c r="B24" s="1048"/>
      <c r="C24" s="1035"/>
      <c r="D24" s="1155" t="s">
        <v>1084</v>
      </c>
      <c r="E24" s="1066">
        <v>1467</v>
      </c>
      <c r="F24" s="1144">
        <v>9.7</v>
      </c>
      <c r="G24" s="1066">
        <v>1267</v>
      </c>
      <c r="H24" s="1144">
        <v>8.7</v>
      </c>
      <c r="I24" s="1066">
        <v>1087</v>
      </c>
      <c r="J24" s="1144">
        <v>7.6</v>
      </c>
      <c r="K24" s="1066">
        <v>1069</v>
      </c>
      <c r="L24" s="1144">
        <v>7.5</v>
      </c>
      <c r="M24" s="1066">
        <v>1567</v>
      </c>
      <c r="N24" s="1144">
        <v>10.2</v>
      </c>
      <c r="O24" s="1066">
        <v>1367</v>
      </c>
      <c r="P24" s="1144">
        <v>9.2</v>
      </c>
      <c r="Q24" s="1066">
        <v>1187</v>
      </c>
      <c r="R24" s="1144">
        <v>8.1</v>
      </c>
      <c r="S24" s="1066">
        <v>1169</v>
      </c>
      <c r="T24" s="1144">
        <v>8</v>
      </c>
      <c r="U24" s="1066">
        <v>1490</v>
      </c>
      <c r="V24" s="1144">
        <v>9.9</v>
      </c>
      <c r="W24" s="1066">
        <v>1290</v>
      </c>
      <c r="X24" s="1144">
        <v>8.9</v>
      </c>
      <c r="Y24" s="1066">
        <v>1110</v>
      </c>
      <c r="Z24" s="1144">
        <v>7.8</v>
      </c>
      <c r="AA24" s="1066">
        <v>1092</v>
      </c>
      <c r="AB24" s="1144">
        <v>7.7</v>
      </c>
      <c r="AC24" s="1066">
        <v>1590</v>
      </c>
      <c r="AD24" s="1144">
        <v>10.4</v>
      </c>
      <c r="AE24" s="1066">
        <v>1390</v>
      </c>
      <c r="AF24" s="1144">
        <v>9.4</v>
      </c>
      <c r="AG24" s="1066">
        <v>1210</v>
      </c>
      <c r="AH24" s="1144">
        <v>8.3</v>
      </c>
      <c r="AI24" s="1066">
        <v>1192</v>
      </c>
      <c r="AJ24" s="1144">
        <v>8.2</v>
      </c>
      <c r="AK24" s="1066">
        <v>1590</v>
      </c>
      <c r="AL24" s="1144">
        <v>10.4</v>
      </c>
      <c r="AM24" s="1066">
        <v>1390</v>
      </c>
      <c r="AN24" s="1144">
        <v>9.4</v>
      </c>
      <c r="AO24" s="1066">
        <v>1210</v>
      </c>
      <c r="AP24" s="1144">
        <v>8.3</v>
      </c>
      <c r="AQ24" s="1066">
        <v>1192</v>
      </c>
      <c r="AR24" s="1144">
        <v>8.2</v>
      </c>
      <c r="AS24" s="1066">
        <v>1590</v>
      </c>
      <c r="AT24" s="1144">
        <v>10.4</v>
      </c>
      <c r="AU24" s="1066">
        <v>1390</v>
      </c>
      <c r="AV24" s="1144">
        <v>9.4</v>
      </c>
      <c r="AW24" s="1066">
        <v>1210</v>
      </c>
      <c r="AX24" s="1144">
        <v>8.3</v>
      </c>
      <c r="AY24" s="1066">
        <v>1192</v>
      </c>
      <c r="AZ24" s="1144">
        <v>8.2</v>
      </c>
      <c r="BA24" s="1145" t="s">
        <v>550</v>
      </c>
      <c r="BB24" s="1146" t="s">
        <v>48</v>
      </c>
      <c r="BG24" s="1154"/>
    </row>
    <row r="25" s="1110" customFormat="1" ht="60" customHeight="1" spans="1:59">
      <c r="A25" s="1050" t="s">
        <v>614</v>
      </c>
      <c r="B25" s="1051" t="s">
        <v>1002</v>
      </c>
      <c r="C25" s="1043" t="s">
        <v>1070</v>
      </c>
      <c r="D25" s="1149" t="s">
        <v>1089</v>
      </c>
      <c r="E25" s="698">
        <v>1438</v>
      </c>
      <c r="F25" s="1150">
        <v>9.9</v>
      </c>
      <c r="G25" s="698">
        <v>1238</v>
      </c>
      <c r="H25" s="1150">
        <v>8.9</v>
      </c>
      <c r="I25" s="698">
        <v>1168</v>
      </c>
      <c r="J25" s="1150">
        <v>8.5</v>
      </c>
      <c r="K25" s="698">
        <v>1148</v>
      </c>
      <c r="L25" s="1150">
        <v>8.4</v>
      </c>
      <c r="M25" s="698">
        <v>1538</v>
      </c>
      <c r="N25" s="1150">
        <v>10.4</v>
      </c>
      <c r="O25" s="698">
        <v>1338</v>
      </c>
      <c r="P25" s="1150">
        <v>9.4</v>
      </c>
      <c r="Q25" s="698">
        <v>1268</v>
      </c>
      <c r="R25" s="1150">
        <v>9</v>
      </c>
      <c r="S25" s="698">
        <v>1248</v>
      </c>
      <c r="T25" s="1150">
        <v>8.9</v>
      </c>
      <c r="U25" s="698">
        <v>1460</v>
      </c>
      <c r="V25" s="1150">
        <v>10</v>
      </c>
      <c r="W25" s="698">
        <v>1260</v>
      </c>
      <c r="X25" s="1150">
        <v>9</v>
      </c>
      <c r="Y25" s="698">
        <v>1190</v>
      </c>
      <c r="Z25" s="1150">
        <v>8.6</v>
      </c>
      <c r="AA25" s="698">
        <v>1170</v>
      </c>
      <c r="AB25" s="1150">
        <v>8.5</v>
      </c>
      <c r="AC25" s="698">
        <v>1560</v>
      </c>
      <c r="AD25" s="1150">
        <v>10.5</v>
      </c>
      <c r="AE25" s="698">
        <v>1360</v>
      </c>
      <c r="AF25" s="1150">
        <v>9.5</v>
      </c>
      <c r="AG25" s="698">
        <v>1290</v>
      </c>
      <c r="AH25" s="1150">
        <v>9.1</v>
      </c>
      <c r="AI25" s="698">
        <v>1270</v>
      </c>
      <c r="AJ25" s="1150">
        <v>9</v>
      </c>
      <c r="AK25" s="698">
        <v>1560</v>
      </c>
      <c r="AL25" s="1150">
        <v>10.5</v>
      </c>
      <c r="AM25" s="698">
        <v>1360</v>
      </c>
      <c r="AN25" s="1150">
        <v>9.5</v>
      </c>
      <c r="AO25" s="698">
        <v>1290</v>
      </c>
      <c r="AP25" s="1150">
        <v>9.1</v>
      </c>
      <c r="AQ25" s="698">
        <v>1270</v>
      </c>
      <c r="AR25" s="1150">
        <v>9</v>
      </c>
      <c r="AS25" s="698">
        <v>1560</v>
      </c>
      <c r="AT25" s="1150">
        <v>10.5</v>
      </c>
      <c r="AU25" s="698">
        <v>1360</v>
      </c>
      <c r="AV25" s="1150">
        <v>9.5</v>
      </c>
      <c r="AW25" s="698">
        <v>1290</v>
      </c>
      <c r="AX25" s="1150">
        <v>9.1</v>
      </c>
      <c r="AY25" s="698">
        <v>1270</v>
      </c>
      <c r="AZ25" s="1150">
        <v>9</v>
      </c>
      <c r="BA25" s="1156" t="s">
        <v>619</v>
      </c>
      <c r="BB25" s="1152" t="s">
        <v>48</v>
      </c>
      <c r="BG25" s="1154" t="s">
        <v>1090</v>
      </c>
    </row>
    <row r="26" s="1107" customFormat="1" ht="69" customHeight="1" spans="1:59">
      <c r="A26" s="1047" t="s">
        <v>354</v>
      </c>
      <c r="B26" s="1048" t="s">
        <v>960</v>
      </c>
      <c r="C26" s="1035" t="s">
        <v>1051</v>
      </c>
      <c r="D26" s="1055" t="s">
        <v>1096</v>
      </c>
      <c r="E26" s="1066" t="s">
        <v>326</v>
      </c>
      <c r="F26" s="1144" t="s">
        <v>326</v>
      </c>
      <c r="G26" s="1066">
        <v>1645</v>
      </c>
      <c r="H26" s="1144">
        <v>10.3</v>
      </c>
      <c r="I26" s="1066">
        <v>1605</v>
      </c>
      <c r="J26" s="1144">
        <v>10.1</v>
      </c>
      <c r="K26" s="1066">
        <v>1585</v>
      </c>
      <c r="L26" s="1144">
        <v>10</v>
      </c>
      <c r="M26" s="1066" t="s">
        <v>326</v>
      </c>
      <c r="N26" s="1144" t="s">
        <v>326</v>
      </c>
      <c r="O26" s="1066">
        <v>1645</v>
      </c>
      <c r="P26" s="1144">
        <v>10.3</v>
      </c>
      <c r="Q26" s="1066">
        <v>1605</v>
      </c>
      <c r="R26" s="1144">
        <v>10.1</v>
      </c>
      <c r="S26" s="1066">
        <v>1585</v>
      </c>
      <c r="T26" s="1144">
        <v>10</v>
      </c>
      <c r="U26" s="1066" t="s">
        <v>326</v>
      </c>
      <c r="V26" s="1144" t="s">
        <v>326</v>
      </c>
      <c r="W26" s="1066">
        <v>1545</v>
      </c>
      <c r="X26" s="1144">
        <v>9.8</v>
      </c>
      <c r="Y26" s="1066">
        <v>1505</v>
      </c>
      <c r="Z26" s="1144">
        <v>9.6</v>
      </c>
      <c r="AA26" s="1066">
        <v>1485</v>
      </c>
      <c r="AB26" s="1144">
        <v>9.5</v>
      </c>
      <c r="AC26" s="1066" t="s">
        <v>326</v>
      </c>
      <c r="AD26" s="1144" t="s">
        <v>326</v>
      </c>
      <c r="AE26" s="1066">
        <v>1645</v>
      </c>
      <c r="AF26" s="1144">
        <v>10.3</v>
      </c>
      <c r="AG26" s="1066">
        <v>1605</v>
      </c>
      <c r="AH26" s="1144">
        <v>10.1</v>
      </c>
      <c r="AI26" s="1066">
        <v>1585</v>
      </c>
      <c r="AJ26" s="1144">
        <v>10</v>
      </c>
      <c r="AK26" s="1066" t="s">
        <v>326</v>
      </c>
      <c r="AL26" s="1144" t="s">
        <v>326</v>
      </c>
      <c r="AM26" s="1066">
        <v>1645</v>
      </c>
      <c r="AN26" s="1144">
        <v>10.3</v>
      </c>
      <c r="AO26" s="1066">
        <v>1605</v>
      </c>
      <c r="AP26" s="1144">
        <v>10.1</v>
      </c>
      <c r="AQ26" s="1066">
        <v>1585</v>
      </c>
      <c r="AR26" s="1144">
        <v>10</v>
      </c>
      <c r="AS26" s="1066" t="s">
        <v>326</v>
      </c>
      <c r="AT26" s="1144" t="s">
        <v>326</v>
      </c>
      <c r="AU26" s="1066">
        <v>1645</v>
      </c>
      <c r="AV26" s="1144">
        <v>10.3</v>
      </c>
      <c r="AW26" s="1066">
        <v>1605</v>
      </c>
      <c r="AX26" s="1144">
        <v>10.1</v>
      </c>
      <c r="AY26" s="1066">
        <v>1585</v>
      </c>
      <c r="AZ26" s="1144">
        <v>10</v>
      </c>
      <c r="BA26" s="1056" t="s">
        <v>500</v>
      </c>
      <c r="BB26" s="1057" t="s">
        <v>585</v>
      </c>
    </row>
    <row r="27" s="1107" customFormat="1" ht="91" customHeight="1" spans="1:59">
      <c r="A27" s="1047"/>
      <c r="B27" s="1048"/>
      <c r="C27" s="1035"/>
      <c r="D27" s="1157" t="s">
        <v>1097</v>
      </c>
      <c r="E27" s="1066">
        <v>1845</v>
      </c>
      <c r="F27" s="1144">
        <v>11.3</v>
      </c>
      <c r="G27" s="1066">
        <v>1645</v>
      </c>
      <c r="H27" s="1144">
        <v>10.3</v>
      </c>
      <c r="I27" s="1066">
        <v>1605</v>
      </c>
      <c r="J27" s="1144">
        <v>10.1</v>
      </c>
      <c r="K27" s="1066">
        <v>1585</v>
      </c>
      <c r="L27" s="1144">
        <v>10</v>
      </c>
      <c r="M27" s="1066">
        <v>1845</v>
      </c>
      <c r="N27" s="1144">
        <v>11.3</v>
      </c>
      <c r="O27" s="1066">
        <v>1645</v>
      </c>
      <c r="P27" s="1144">
        <v>10.3</v>
      </c>
      <c r="Q27" s="1066">
        <v>1605</v>
      </c>
      <c r="R27" s="1144">
        <v>10.1</v>
      </c>
      <c r="S27" s="1066">
        <v>1585</v>
      </c>
      <c r="T27" s="1144">
        <v>10</v>
      </c>
      <c r="U27" s="1066">
        <v>1745</v>
      </c>
      <c r="V27" s="1144">
        <v>10.8</v>
      </c>
      <c r="W27" s="1066">
        <v>1545</v>
      </c>
      <c r="X27" s="1144">
        <v>9.8</v>
      </c>
      <c r="Y27" s="1066">
        <v>1505</v>
      </c>
      <c r="Z27" s="1144">
        <v>9.6</v>
      </c>
      <c r="AA27" s="1066">
        <v>1485</v>
      </c>
      <c r="AB27" s="1144">
        <v>9.5</v>
      </c>
      <c r="AC27" s="1066">
        <v>1845</v>
      </c>
      <c r="AD27" s="1144">
        <v>11.3</v>
      </c>
      <c r="AE27" s="1066">
        <v>1645</v>
      </c>
      <c r="AF27" s="1144">
        <v>10.3</v>
      </c>
      <c r="AG27" s="1066">
        <v>1605</v>
      </c>
      <c r="AH27" s="1144">
        <v>10.1</v>
      </c>
      <c r="AI27" s="1066">
        <v>1585</v>
      </c>
      <c r="AJ27" s="1144">
        <v>10</v>
      </c>
      <c r="AK27" s="1066">
        <v>1845</v>
      </c>
      <c r="AL27" s="1144">
        <v>11.3</v>
      </c>
      <c r="AM27" s="1066">
        <v>1645</v>
      </c>
      <c r="AN27" s="1144">
        <v>10.3</v>
      </c>
      <c r="AO27" s="1066">
        <v>1605</v>
      </c>
      <c r="AP27" s="1144">
        <v>10.1</v>
      </c>
      <c r="AQ27" s="1066">
        <v>1585</v>
      </c>
      <c r="AR27" s="1144">
        <v>10</v>
      </c>
      <c r="AS27" s="1066">
        <v>1845</v>
      </c>
      <c r="AT27" s="1144">
        <v>11.3</v>
      </c>
      <c r="AU27" s="1066">
        <v>1645</v>
      </c>
      <c r="AV27" s="1144">
        <v>10.3</v>
      </c>
      <c r="AW27" s="1066">
        <v>1605</v>
      </c>
      <c r="AX27" s="1144">
        <v>10.1</v>
      </c>
      <c r="AY27" s="1066">
        <v>1585</v>
      </c>
      <c r="AZ27" s="1144">
        <v>10</v>
      </c>
      <c r="BA27" s="1056" t="s">
        <v>500</v>
      </c>
      <c r="BB27" s="1057" t="s">
        <v>585</v>
      </c>
    </row>
    <row r="28" s="1107" customFormat="1" ht="67" customHeight="1" spans="1:59">
      <c r="A28" s="1050" t="s">
        <v>354</v>
      </c>
      <c r="B28" s="1051" t="s">
        <v>987</v>
      </c>
      <c r="C28" s="1043" t="s">
        <v>1051</v>
      </c>
      <c r="D28" s="1030" t="s">
        <v>1096</v>
      </c>
      <c r="E28" s="1029" t="s">
        <v>326</v>
      </c>
      <c r="F28" s="1142" t="s">
        <v>326</v>
      </c>
      <c r="G28" s="1029">
        <v>1286</v>
      </c>
      <c r="H28" s="1142">
        <v>7.9</v>
      </c>
      <c r="I28" s="1029">
        <v>1246</v>
      </c>
      <c r="J28" s="1142">
        <v>7.7</v>
      </c>
      <c r="K28" s="1029">
        <v>1226</v>
      </c>
      <c r="L28" s="1142">
        <v>7.6</v>
      </c>
      <c r="M28" s="1029" t="s">
        <v>326</v>
      </c>
      <c r="N28" s="1142" t="s">
        <v>326</v>
      </c>
      <c r="O28" s="1029">
        <v>1386</v>
      </c>
      <c r="P28" s="1142">
        <v>8.4</v>
      </c>
      <c r="Q28" s="1029">
        <v>1346</v>
      </c>
      <c r="R28" s="1142">
        <v>8.2</v>
      </c>
      <c r="S28" s="1029">
        <v>1326</v>
      </c>
      <c r="T28" s="1142">
        <v>8.1</v>
      </c>
      <c r="U28" s="1029" t="s">
        <v>326</v>
      </c>
      <c r="V28" s="1142" t="s">
        <v>326</v>
      </c>
      <c r="W28" s="1029">
        <v>1286</v>
      </c>
      <c r="X28" s="1142">
        <v>7.9</v>
      </c>
      <c r="Y28" s="1029">
        <v>1246</v>
      </c>
      <c r="Z28" s="1142">
        <v>7.7</v>
      </c>
      <c r="AA28" s="1029">
        <v>1226</v>
      </c>
      <c r="AB28" s="1142">
        <v>7.6</v>
      </c>
      <c r="AC28" s="1029" t="s">
        <v>326</v>
      </c>
      <c r="AD28" s="1142" t="s">
        <v>326</v>
      </c>
      <c r="AE28" s="1029">
        <v>1386</v>
      </c>
      <c r="AF28" s="1142">
        <v>8.4</v>
      </c>
      <c r="AG28" s="1029">
        <v>1346</v>
      </c>
      <c r="AH28" s="1142">
        <v>8.2</v>
      </c>
      <c r="AI28" s="1029">
        <v>1326</v>
      </c>
      <c r="AJ28" s="1142">
        <v>8.1</v>
      </c>
      <c r="AK28" s="1029" t="s">
        <v>326</v>
      </c>
      <c r="AL28" s="1142" t="s">
        <v>326</v>
      </c>
      <c r="AM28" s="1029">
        <v>1286</v>
      </c>
      <c r="AN28" s="1142">
        <v>7.9</v>
      </c>
      <c r="AO28" s="1029">
        <v>1246</v>
      </c>
      <c r="AP28" s="1142">
        <v>7.7</v>
      </c>
      <c r="AQ28" s="1029">
        <v>1226</v>
      </c>
      <c r="AR28" s="1142">
        <v>7.6</v>
      </c>
      <c r="AS28" s="1029" t="s">
        <v>326</v>
      </c>
      <c r="AT28" s="1142" t="s">
        <v>326</v>
      </c>
      <c r="AU28" s="1029">
        <v>1326</v>
      </c>
      <c r="AV28" s="1142">
        <v>8.7</v>
      </c>
      <c r="AW28" s="1029">
        <v>1286</v>
      </c>
      <c r="AX28" s="1142">
        <v>8.5</v>
      </c>
      <c r="AY28" s="1029">
        <v>1266</v>
      </c>
      <c r="AZ28" s="1142">
        <v>8.4</v>
      </c>
      <c r="BA28" s="668" t="s">
        <v>500</v>
      </c>
      <c r="BB28" s="669" t="s">
        <v>585</v>
      </c>
    </row>
    <row r="29" s="1107" customFormat="1" ht="91" customHeight="1" spans="1:59">
      <c r="A29" s="1050"/>
      <c r="B29" s="1051"/>
      <c r="C29" s="1043"/>
      <c r="D29" s="1143" t="s">
        <v>1097</v>
      </c>
      <c r="E29" s="1029">
        <v>1486</v>
      </c>
      <c r="F29" s="1142">
        <v>8.9</v>
      </c>
      <c r="G29" s="1029">
        <v>1286</v>
      </c>
      <c r="H29" s="1142">
        <v>7.9</v>
      </c>
      <c r="I29" s="1029">
        <v>1246</v>
      </c>
      <c r="J29" s="1142">
        <v>7.7</v>
      </c>
      <c r="K29" s="1029">
        <v>1226</v>
      </c>
      <c r="L29" s="1142">
        <v>7.6</v>
      </c>
      <c r="M29" s="1029">
        <v>1586</v>
      </c>
      <c r="N29" s="1142">
        <v>9.4</v>
      </c>
      <c r="O29" s="1029">
        <v>1386</v>
      </c>
      <c r="P29" s="1142">
        <v>8.4</v>
      </c>
      <c r="Q29" s="1029">
        <v>1346</v>
      </c>
      <c r="R29" s="1142">
        <v>8.2</v>
      </c>
      <c r="S29" s="1029">
        <v>1326</v>
      </c>
      <c r="T29" s="1142">
        <v>8.1</v>
      </c>
      <c r="U29" s="1029">
        <v>1486</v>
      </c>
      <c r="V29" s="1142">
        <v>8.9</v>
      </c>
      <c r="W29" s="1029">
        <v>1286</v>
      </c>
      <c r="X29" s="1142">
        <v>7.9</v>
      </c>
      <c r="Y29" s="1029">
        <v>1246</v>
      </c>
      <c r="Z29" s="1142">
        <v>7.7</v>
      </c>
      <c r="AA29" s="1029">
        <v>1226</v>
      </c>
      <c r="AB29" s="1142">
        <v>7.6</v>
      </c>
      <c r="AC29" s="1029">
        <v>1586</v>
      </c>
      <c r="AD29" s="1142">
        <v>9.4</v>
      </c>
      <c r="AE29" s="1029">
        <v>1386</v>
      </c>
      <c r="AF29" s="1142">
        <v>8.4</v>
      </c>
      <c r="AG29" s="1029">
        <v>1346</v>
      </c>
      <c r="AH29" s="1142">
        <v>8.2</v>
      </c>
      <c r="AI29" s="1029">
        <v>1326</v>
      </c>
      <c r="AJ29" s="1142">
        <v>8.1</v>
      </c>
      <c r="AK29" s="1029">
        <v>1486</v>
      </c>
      <c r="AL29" s="1142">
        <v>8.9</v>
      </c>
      <c r="AM29" s="1029">
        <v>1286</v>
      </c>
      <c r="AN29" s="1142">
        <v>7.9</v>
      </c>
      <c r="AO29" s="1029">
        <v>1246</v>
      </c>
      <c r="AP29" s="1142">
        <v>7.7</v>
      </c>
      <c r="AQ29" s="1029">
        <v>1226</v>
      </c>
      <c r="AR29" s="1142">
        <v>7.6</v>
      </c>
      <c r="AS29" s="1029">
        <v>1526</v>
      </c>
      <c r="AT29" s="1142">
        <v>9.7</v>
      </c>
      <c r="AU29" s="1029">
        <v>1326</v>
      </c>
      <c r="AV29" s="1142">
        <v>8.7</v>
      </c>
      <c r="AW29" s="1029">
        <v>1286</v>
      </c>
      <c r="AX29" s="1142">
        <v>8.5</v>
      </c>
      <c r="AY29" s="1029">
        <v>1266</v>
      </c>
      <c r="AZ29" s="1142">
        <v>8.4</v>
      </c>
      <c r="BA29" s="668" t="s">
        <v>500</v>
      </c>
      <c r="BB29" s="669" t="s">
        <v>585</v>
      </c>
    </row>
    <row r="30" s="1107" customFormat="1" ht="77.4" spans="1:59">
      <c r="A30" s="1063" t="s">
        <v>354</v>
      </c>
      <c r="B30" s="1064" t="s">
        <v>985</v>
      </c>
      <c r="C30" s="1064" t="s">
        <v>1079</v>
      </c>
      <c r="D30" s="1055" t="s">
        <v>1080</v>
      </c>
      <c r="E30" s="1066" t="s">
        <v>326</v>
      </c>
      <c r="F30" s="1144" t="s">
        <v>326</v>
      </c>
      <c r="G30" s="1066">
        <v>1251</v>
      </c>
      <c r="H30" s="1144">
        <v>8.3</v>
      </c>
      <c r="I30" s="1066">
        <v>1211</v>
      </c>
      <c r="J30" s="1144">
        <v>8.1</v>
      </c>
      <c r="K30" s="1066">
        <v>1191</v>
      </c>
      <c r="L30" s="1144">
        <v>8</v>
      </c>
      <c r="M30" s="1066" t="s">
        <v>326</v>
      </c>
      <c r="N30" s="1144" t="s">
        <v>326</v>
      </c>
      <c r="O30" s="1066">
        <v>1251</v>
      </c>
      <c r="P30" s="1144">
        <v>8.3</v>
      </c>
      <c r="Q30" s="1066">
        <v>1211</v>
      </c>
      <c r="R30" s="1144">
        <v>8.1</v>
      </c>
      <c r="S30" s="1066">
        <v>1191</v>
      </c>
      <c r="T30" s="1144">
        <v>8</v>
      </c>
      <c r="U30" s="1066" t="s">
        <v>326</v>
      </c>
      <c r="V30" s="1144" t="s">
        <v>326</v>
      </c>
      <c r="W30" s="1066">
        <v>1151</v>
      </c>
      <c r="X30" s="1144">
        <v>7.8</v>
      </c>
      <c r="Y30" s="1066">
        <v>1111</v>
      </c>
      <c r="Z30" s="1144">
        <v>7.6</v>
      </c>
      <c r="AA30" s="1066">
        <v>1091</v>
      </c>
      <c r="AB30" s="1144">
        <v>7.5</v>
      </c>
      <c r="AC30" s="1066" t="s">
        <v>326</v>
      </c>
      <c r="AD30" s="1144" t="s">
        <v>326</v>
      </c>
      <c r="AE30" s="1066">
        <v>1251</v>
      </c>
      <c r="AF30" s="1144">
        <v>8.3</v>
      </c>
      <c r="AG30" s="1066">
        <v>1211</v>
      </c>
      <c r="AH30" s="1144">
        <v>8.1</v>
      </c>
      <c r="AI30" s="1066">
        <v>1191</v>
      </c>
      <c r="AJ30" s="1144">
        <v>8</v>
      </c>
      <c r="AK30" s="1066" t="s">
        <v>326</v>
      </c>
      <c r="AL30" s="1144" t="s">
        <v>326</v>
      </c>
      <c r="AM30" s="1066">
        <v>1251</v>
      </c>
      <c r="AN30" s="1144">
        <v>8.3</v>
      </c>
      <c r="AO30" s="1066">
        <v>1211</v>
      </c>
      <c r="AP30" s="1144">
        <v>8.1</v>
      </c>
      <c r="AQ30" s="1066">
        <v>1191</v>
      </c>
      <c r="AR30" s="1144">
        <v>8</v>
      </c>
      <c r="AS30" s="1066" t="s">
        <v>326</v>
      </c>
      <c r="AT30" s="1144" t="s">
        <v>326</v>
      </c>
      <c r="AU30" s="1066">
        <v>1251</v>
      </c>
      <c r="AV30" s="1144">
        <v>8.3</v>
      </c>
      <c r="AW30" s="1066">
        <v>1211</v>
      </c>
      <c r="AX30" s="1144">
        <v>8.1</v>
      </c>
      <c r="AY30" s="1066">
        <v>1191</v>
      </c>
      <c r="AZ30" s="1144">
        <v>8</v>
      </c>
      <c r="BA30" s="1056" t="s">
        <v>709</v>
      </c>
      <c r="BB30" s="1057" t="s">
        <v>539</v>
      </c>
    </row>
    <row r="31" s="1107" customFormat="1" ht="77.4" spans="1:59">
      <c r="A31" s="1063"/>
      <c r="B31" s="1064"/>
      <c r="C31" s="1064"/>
      <c r="D31" s="1157" t="s">
        <v>1081</v>
      </c>
      <c r="E31" s="1066">
        <v>1451</v>
      </c>
      <c r="F31" s="1144">
        <v>9.3</v>
      </c>
      <c r="G31" s="1066">
        <v>1251</v>
      </c>
      <c r="H31" s="1144">
        <v>8.3</v>
      </c>
      <c r="I31" s="1066">
        <v>1211</v>
      </c>
      <c r="J31" s="1144">
        <v>8.1</v>
      </c>
      <c r="K31" s="1066">
        <v>1191</v>
      </c>
      <c r="L31" s="1144">
        <v>8</v>
      </c>
      <c r="M31" s="1066">
        <v>1451</v>
      </c>
      <c r="N31" s="1144">
        <v>9.3</v>
      </c>
      <c r="O31" s="1066">
        <v>1251</v>
      </c>
      <c r="P31" s="1144">
        <v>8.3</v>
      </c>
      <c r="Q31" s="1066">
        <v>1211</v>
      </c>
      <c r="R31" s="1144">
        <v>8.1</v>
      </c>
      <c r="S31" s="1066">
        <v>1191</v>
      </c>
      <c r="T31" s="1144">
        <v>8</v>
      </c>
      <c r="U31" s="1066">
        <v>1351</v>
      </c>
      <c r="V31" s="1144">
        <v>8.8</v>
      </c>
      <c r="W31" s="1066">
        <v>1151</v>
      </c>
      <c r="X31" s="1144">
        <v>7.8</v>
      </c>
      <c r="Y31" s="1066">
        <v>1111</v>
      </c>
      <c r="Z31" s="1144">
        <v>7.6</v>
      </c>
      <c r="AA31" s="1066">
        <v>1091</v>
      </c>
      <c r="AB31" s="1144">
        <v>7.5</v>
      </c>
      <c r="AC31" s="1066">
        <v>1451</v>
      </c>
      <c r="AD31" s="1144">
        <v>9.3</v>
      </c>
      <c r="AE31" s="1066">
        <v>1251</v>
      </c>
      <c r="AF31" s="1144">
        <v>8.3</v>
      </c>
      <c r="AG31" s="1066">
        <v>1211</v>
      </c>
      <c r="AH31" s="1144">
        <v>8.1</v>
      </c>
      <c r="AI31" s="1066">
        <v>1191</v>
      </c>
      <c r="AJ31" s="1144">
        <v>8</v>
      </c>
      <c r="AK31" s="1066">
        <v>1451</v>
      </c>
      <c r="AL31" s="1144">
        <v>9.3</v>
      </c>
      <c r="AM31" s="1066">
        <v>1251</v>
      </c>
      <c r="AN31" s="1144">
        <v>8.3</v>
      </c>
      <c r="AO31" s="1066">
        <v>1211</v>
      </c>
      <c r="AP31" s="1144">
        <v>8.1</v>
      </c>
      <c r="AQ31" s="1066">
        <v>1191</v>
      </c>
      <c r="AR31" s="1144">
        <v>8</v>
      </c>
      <c r="AS31" s="1066">
        <v>1451</v>
      </c>
      <c r="AT31" s="1144">
        <v>9.3</v>
      </c>
      <c r="AU31" s="1066">
        <v>1251</v>
      </c>
      <c r="AV31" s="1144">
        <v>8.3</v>
      </c>
      <c r="AW31" s="1066">
        <v>1211</v>
      </c>
      <c r="AX31" s="1144">
        <v>8.1</v>
      </c>
      <c r="AY31" s="1066">
        <v>1191</v>
      </c>
      <c r="AZ31" s="1144">
        <v>8</v>
      </c>
      <c r="BA31" s="1056" t="s">
        <v>709</v>
      </c>
      <c r="BB31" s="1057" t="s">
        <v>539</v>
      </c>
    </row>
    <row r="32" s="1107" customFormat="1" ht="51.6" spans="1:59">
      <c r="A32" s="1063"/>
      <c r="B32" s="1064"/>
      <c r="C32" s="1064"/>
      <c r="D32" s="1055" t="s">
        <v>1083</v>
      </c>
      <c r="E32" s="1066" t="s">
        <v>326</v>
      </c>
      <c r="F32" s="1144" t="s">
        <v>326</v>
      </c>
      <c r="G32" s="1066">
        <v>1840</v>
      </c>
      <c r="H32" s="1144">
        <v>11.4</v>
      </c>
      <c r="I32" s="1066">
        <v>1800</v>
      </c>
      <c r="J32" s="1144">
        <v>11.2</v>
      </c>
      <c r="K32" s="1066">
        <v>1780</v>
      </c>
      <c r="L32" s="1144">
        <v>11.1</v>
      </c>
      <c r="M32" s="1066" t="s">
        <v>326</v>
      </c>
      <c r="N32" s="1144" t="s">
        <v>326</v>
      </c>
      <c r="O32" s="1066">
        <v>1840</v>
      </c>
      <c r="P32" s="1144">
        <v>11.4</v>
      </c>
      <c r="Q32" s="1066">
        <v>1800</v>
      </c>
      <c r="R32" s="1144">
        <v>11.2</v>
      </c>
      <c r="S32" s="1066">
        <v>1780</v>
      </c>
      <c r="T32" s="1144">
        <v>11.1</v>
      </c>
      <c r="U32" s="1066" t="s">
        <v>326</v>
      </c>
      <c r="V32" s="1144" t="s">
        <v>326</v>
      </c>
      <c r="W32" s="1066">
        <v>1740</v>
      </c>
      <c r="X32" s="1144">
        <v>10.9</v>
      </c>
      <c r="Y32" s="1066">
        <v>1700</v>
      </c>
      <c r="Z32" s="1144">
        <v>10.7</v>
      </c>
      <c r="AA32" s="1066">
        <v>1680</v>
      </c>
      <c r="AB32" s="1144">
        <v>10.6</v>
      </c>
      <c r="AC32" s="1066" t="s">
        <v>326</v>
      </c>
      <c r="AD32" s="1144" t="s">
        <v>326</v>
      </c>
      <c r="AE32" s="1066">
        <v>1840</v>
      </c>
      <c r="AF32" s="1144">
        <v>11.4</v>
      </c>
      <c r="AG32" s="1066">
        <v>1800</v>
      </c>
      <c r="AH32" s="1144">
        <v>11.2</v>
      </c>
      <c r="AI32" s="1066">
        <v>1780</v>
      </c>
      <c r="AJ32" s="1144">
        <v>11.1</v>
      </c>
      <c r="AK32" s="1066" t="s">
        <v>326</v>
      </c>
      <c r="AL32" s="1144" t="s">
        <v>326</v>
      </c>
      <c r="AM32" s="1066">
        <v>1840</v>
      </c>
      <c r="AN32" s="1144">
        <v>11.4</v>
      </c>
      <c r="AO32" s="1066">
        <v>1800</v>
      </c>
      <c r="AP32" s="1144">
        <v>11.2</v>
      </c>
      <c r="AQ32" s="1066">
        <v>1780</v>
      </c>
      <c r="AR32" s="1144">
        <v>11.1</v>
      </c>
      <c r="AS32" s="1066" t="s">
        <v>326</v>
      </c>
      <c r="AT32" s="1144" t="s">
        <v>326</v>
      </c>
      <c r="AU32" s="1066">
        <v>1840</v>
      </c>
      <c r="AV32" s="1144">
        <v>11.4</v>
      </c>
      <c r="AW32" s="1066">
        <v>1800</v>
      </c>
      <c r="AX32" s="1144">
        <v>11.2</v>
      </c>
      <c r="AY32" s="1066">
        <v>1780</v>
      </c>
      <c r="AZ32" s="1144">
        <v>11.1</v>
      </c>
      <c r="BA32" s="1056" t="s">
        <v>585</v>
      </c>
      <c r="BB32" s="1057" t="s">
        <v>580</v>
      </c>
    </row>
    <row r="33" s="1107" customFormat="1" ht="41" customHeight="1" spans="1:54">
      <c r="A33" s="1063"/>
      <c r="B33" s="1064"/>
      <c r="C33" s="1064"/>
      <c r="D33" s="1157" t="s">
        <v>1085</v>
      </c>
      <c r="E33" s="1066">
        <v>2040</v>
      </c>
      <c r="F33" s="1144">
        <v>12.4</v>
      </c>
      <c r="G33" s="1066">
        <v>1840</v>
      </c>
      <c r="H33" s="1144">
        <v>11.4</v>
      </c>
      <c r="I33" s="1066">
        <v>1800</v>
      </c>
      <c r="J33" s="1144">
        <v>11.2</v>
      </c>
      <c r="K33" s="1066">
        <v>1780</v>
      </c>
      <c r="L33" s="1144">
        <v>11.1</v>
      </c>
      <c r="M33" s="1066">
        <v>2040</v>
      </c>
      <c r="N33" s="1144">
        <v>12.4</v>
      </c>
      <c r="O33" s="1066">
        <v>1840</v>
      </c>
      <c r="P33" s="1144">
        <v>11.4</v>
      </c>
      <c r="Q33" s="1066">
        <v>1800</v>
      </c>
      <c r="R33" s="1144">
        <v>11.2</v>
      </c>
      <c r="S33" s="1066">
        <v>1780</v>
      </c>
      <c r="T33" s="1144">
        <v>11.1</v>
      </c>
      <c r="U33" s="1066">
        <v>1940</v>
      </c>
      <c r="V33" s="1144">
        <v>11.9</v>
      </c>
      <c r="W33" s="1066">
        <v>1740</v>
      </c>
      <c r="X33" s="1144">
        <v>10.9</v>
      </c>
      <c r="Y33" s="1066">
        <v>1700</v>
      </c>
      <c r="Z33" s="1144">
        <v>10.7</v>
      </c>
      <c r="AA33" s="1066">
        <v>1680</v>
      </c>
      <c r="AB33" s="1144">
        <v>10.6</v>
      </c>
      <c r="AC33" s="1066">
        <v>2040</v>
      </c>
      <c r="AD33" s="1144">
        <v>12.4</v>
      </c>
      <c r="AE33" s="1066">
        <v>1840</v>
      </c>
      <c r="AF33" s="1144">
        <v>11.4</v>
      </c>
      <c r="AG33" s="1066">
        <v>1800</v>
      </c>
      <c r="AH33" s="1144">
        <v>11.2</v>
      </c>
      <c r="AI33" s="1066">
        <v>1780</v>
      </c>
      <c r="AJ33" s="1144">
        <v>11.1</v>
      </c>
      <c r="AK33" s="1066">
        <v>2040</v>
      </c>
      <c r="AL33" s="1144">
        <v>12.4</v>
      </c>
      <c r="AM33" s="1066">
        <v>1840</v>
      </c>
      <c r="AN33" s="1144">
        <v>11.4</v>
      </c>
      <c r="AO33" s="1066">
        <v>1800</v>
      </c>
      <c r="AP33" s="1144">
        <v>11.2</v>
      </c>
      <c r="AQ33" s="1066">
        <v>1780</v>
      </c>
      <c r="AR33" s="1144">
        <v>11.1</v>
      </c>
      <c r="AS33" s="1066">
        <v>2040</v>
      </c>
      <c r="AT33" s="1144">
        <v>12.4</v>
      </c>
      <c r="AU33" s="1066">
        <v>1840</v>
      </c>
      <c r="AV33" s="1144">
        <v>11.4</v>
      </c>
      <c r="AW33" s="1066">
        <v>1800</v>
      </c>
      <c r="AX33" s="1144">
        <v>11.2</v>
      </c>
      <c r="AY33" s="1066">
        <v>1780</v>
      </c>
      <c r="AZ33" s="1144">
        <v>11.1</v>
      </c>
      <c r="BA33" s="1056" t="s">
        <v>585</v>
      </c>
      <c r="BB33" s="1057" t="s">
        <v>580</v>
      </c>
    </row>
    <row r="34" s="1107" customFormat="1" ht="41" customHeight="1" spans="1:54">
      <c r="A34" s="1063"/>
      <c r="B34" s="1064"/>
      <c r="C34" s="1064"/>
      <c r="D34" s="1055" t="s">
        <v>1086</v>
      </c>
      <c r="E34" s="1066" t="s">
        <v>326</v>
      </c>
      <c r="F34" s="1144" t="s">
        <v>326</v>
      </c>
      <c r="G34" s="1066">
        <v>1840</v>
      </c>
      <c r="H34" s="1144">
        <v>11.4</v>
      </c>
      <c r="I34" s="1066">
        <v>1800</v>
      </c>
      <c r="J34" s="1144">
        <v>11.2</v>
      </c>
      <c r="K34" s="1066">
        <v>1780</v>
      </c>
      <c r="L34" s="1144">
        <v>11.1</v>
      </c>
      <c r="M34" s="1066" t="s">
        <v>326</v>
      </c>
      <c r="N34" s="1144" t="s">
        <v>326</v>
      </c>
      <c r="O34" s="1066">
        <v>1840</v>
      </c>
      <c r="P34" s="1144">
        <v>11.4</v>
      </c>
      <c r="Q34" s="1066">
        <v>1800</v>
      </c>
      <c r="R34" s="1144">
        <v>11.2</v>
      </c>
      <c r="S34" s="1066">
        <v>1780</v>
      </c>
      <c r="T34" s="1144">
        <v>11.1</v>
      </c>
      <c r="U34" s="1066" t="s">
        <v>326</v>
      </c>
      <c r="V34" s="1144" t="s">
        <v>326</v>
      </c>
      <c r="W34" s="1066">
        <v>1740</v>
      </c>
      <c r="X34" s="1144">
        <v>10.9</v>
      </c>
      <c r="Y34" s="1066">
        <v>1700</v>
      </c>
      <c r="Z34" s="1144">
        <v>10.7</v>
      </c>
      <c r="AA34" s="1066">
        <v>1680</v>
      </c>
      <c r="AB34" s="1144">
        <v>10.6</v>
      </c>
      <c r="AC34" s="1066" t="s">
        <v>326</v>
      </c>
      <c r="AD34" s="1144" t="s">
        <v>326</v>
      </c>
      <c r="AE34" s="1066">
        <v>1840</v>
      </c>
      <c r="AF34" s="1144">
        <v>11.4</v>
      </c>
      <c r="AG34" s="1066">
        <v>1800</v>
      </c>
      <c r="AH34" s="1144">
        <v>11.2</v>
      </c>
      <c r="AI34" s="1066">
        <v>1780</v>
      </c>
      <c r="AJ34" s="1144">
        <v>11.1</v>
      </c>
      <c r="AK34" s="1066" t="s">
        <v>326</v>
      </c>
      <c r="AL34" s="1144" t="s">
        <v>326</v>
      </c>
      <c r="AM34" s="1066">
        <v>1840</v>
      </c>
      <c r="AN34" s="1144">
        <v>11.4</v>
      </c>
      <c r="AO34" s="1066">
        <v>1800</v>
      </c>
      <c r="AP34" s="1144">
        <v>11.2</v>
      </c>
      <c r="AQ34" s="1066">
        <v>1780</v>
      </c>
      <c r="AR34" s="1144">
        <v>11.1</v>
      </c>
      <c r="AS34" s="1066" t="s">
        <v>326</v>
      </c>
      <c r="AT34" s="1144" t="s">
        <v>326</v>
      </c>
      <c r="AU34" s="1066">
        <v>1840</v>
      </c>
      <c r="AV34" s="1144">
        <v>11.4</v>
      </c>
      <c r="AW34" s="1066">
        <v>1800</v>
      </c>
      <c r="AX34" s="1144">
        <v>11.2</v>
      </c>
      <c r="AY34" s="1066">
        <v>1780</v>
      </c>
      <c r="AZ34" s="1144">
        <v>11.1</v>
      </c>
      <c r="BA34" s="1056" t="s">
        <v>585</v>
      </c>
      <c r="BB34" s="1057" t="s">
        <v>580</v>
      </c>
    </row>
    <row r="35" s="1107" customFormat="1" ht="51.6" spans="1:54">
      <c r="A35" s="1063"/>
      <c r="B35" s="1064"/>
      <c r="C35" s="1064"/>
      <c r="D35" s="1157" t="s">
        <v>1089</v>
      </c>
      <c r="E35" s="1066">
        <v>2224</v>
      </c>
      <c r="F35" s="1144">
        <v>13.7</v>
      </c>
      <c r="G35" s="1066">
        <v>2024</v>
      </c>
      <c r="H35" s="1144">
        <v>12.7</v>
      </c>
      <c r="I35" s="1066">
        <v>1984</v>
      </c>
      <c r="J35" s="1144">
        <v>12.5</v>
      </c>
      <c r="K35" s="1066">
        <v>1964</v>
      </c>
      <c r="L35" s="1144">
        <v>12.4</v>
      </c>
      <c r="M35" s="1066">
        <v>2224</v>
      </c>
      <c r="N35" s="1144">
        <v>13.7</v>
      </c>
      <c r="O35" s="1066">
        <v>2024</v>
      </c>
      <c r="P35" s="1144">
        <v>12.7</v>
      </c>
      <c r="Q35" s="1066">
        <v>1984</v>
      </c>
      <c r="R35" s="1144">
        <v>12.5</v>
      </c>
      <c r="S35" s="1066">
        <v>1964</v>
      </c>
      <c r="T35" s="1144">
        <v>12.4</v>
      </c>
      <c r="U35" s="1066">
        <v>2124</v>
      </c>
      <c r="V35" s="1144">
        <v>13.2</v>
      </c>
      <c r="W35" s="1066">
        <v>1924</v>
      </c>
      <c r="X35" s="1144">
        <v>12.2</v>
      </c>
      <c r="Y35" s="1066">
        <v>1884</v>
      </c>
      <c r="Z35" s="1144">
        <v>12</v>
      </c>
      <c r="AA35" s="1066">
        <v>1864</v>
      </c>
      <c r="AB35" s="1144">
        <v>11.9</v>
      </c>
      <c r="AC35" s="1066">
        <v>2224</v>
      </c>
      <c r="AD35" s="1144">
        <v>13.7</v>
      </c>
      <c r="AE35" s="1066">
        <v>2024</v>
      </c>
      <c r="AF35" s="1144">
        <v>12.7</v>
      </c>
      <c r="AG35" s="1066">
        <v>1984</v>
      </c>
      <c r="AH35" s="1144">
        <v>12.5</v>
      </c>
      <c r="AI35" s="1066">
        <v>1964</v>
      </c>
      <c r="AJ35" s="1144">
        <v>12.4</v>
      </c>
      <c r="AK35" s="1066">
        <v>2224</v>
      </c>
      <c r="AL35" s="1144">
        <v>13.7</v>
      </c>
      <c r="AM35" s="1066">
        <v>2024</v>
      </c>
      <c r="AN35" s="1144">
        <v>12.7</v>
      </c>
      <c r="AO35" s="1066">
        <v>1984</v>
      </c>
      <c r="AP35" s="1144">
        <v>12.5</v>
      </c>
      <c r="AQ35" s="1066">
        <v>1964</v>
      </c>
      <c r="AR35" s="1144">
        <v>12.4</v>
      </c>
      <c r="AS35" s="1066">
        <v>2224</v>
      </c>
      <c r="AT35" s="1144">
        <v>13.7</v>
      </c>
      <c r="AU35" s="1066">
        <v>2024</v>
      </c>
      <c r="AV35" s="1144">
        <v>12.7</v>
      </c>
      <c r="AW35" s="1066">
        <v>1984</v>
      </c>
      <c r="AX35" s="1144">
        <v>12.5</v>
      </c>
      <c r="AY35" s="1066">
        <v>1964</v>
      </c>
      <c r="AZ35" s="1144">
        <v>12.4</v>
      </c>
      <c r="BA35" s="1056" t="s">
        <v>535</v>
      </c>
      <c r="BB35" s="1057" t="s">
        <v>550</v>
      </c>
    </row>
    <row r="36" s="1107" customFormat="1" ht="51.6" spans="1:54">
      <c r="A36" s="1063"/>
      <c r="B36" s="1064"/>
      <c r="C36" s="1064"/>
      <c r="D36" s="1055" t="s">
        <v>1082</v>
      </c>
      <c r="E36" s="1066" t="s">
        <v>326</v>
      </c>
      <c r="F36" s="1144" t="s">
        <v>326</v>
      </c>
      <c r="G36" s="1066">
        <v>1840</v>
      </c>
      <c r="H36" s="1144">
        <v>11.8</v>
      </c>
      <c r="I36" s="1066">
        <v>1800</v>
      </c>
      <c r="J36" s="1144">
        <v>11.6</v>
      </c>
      <c r="K36" s="1066">
        <v>1780</v>
      </c>
      <c r="L36" s="1144">
        <v>11.5</v>
      </c>
      <c r="M36" s="1066" t="s">
        <v>326</v>
      </c>
      <c r="N36" s="1144" t="s">
        <v>326</v>
      </c>
      <c r="O36" s="1066">
        <v>1840</v>
      </c>
      <c r="P36" s="1144">
        <v>11.8</v>
      </c>
      <c r="Q36" s="1066">
        <v>1800</v>
      </c>
      <c r="R36" s="1144">
        <v>11.6</v>
      </c>
      <c r="S36" s="1066">
        <v>1780</v>
      </c>
      <c r="T36" s="1144">
        <v>11.5</v>
      </c>
      <c r="U36" s="1066" t="s">
        <v>326</v>
      </c>
      <c r="V36" s="1144" t="s">
        <v>326</v>
      </c>
      <c r="W36" s="1066">
        <v>1740</v>
      </c>
      <c r="X36" s="1144">
        <v>11.3</v>
      </c>
      <c r="Y36" s="1066">
        <v>1700</v>
      </c>
      <c r="Z36" s="1144">
        <v>11.1</v>
      </c>
      <c r="AA36" s="1066">
        <v>1680</v>
      </c>
      <c r="AB36" s="1144">
        <v>11</v>
      </c>
      <c r="AC36" s="1066" t="s">
        <v>326</v>
      </c>
      <c r="AD36" s="1144" t="s">
        <v>326</v>
      </c>
      <c r="AE36" s="1066">
        <v>1840</v>
      </c>
      <c r="AF36" s="1144">
        <v>11.8</v>
      </c>
      <c r="AG36" s="1066">
        <v>1800</v>
      </c>
      <c r="AH36" s="1144">
        <v>11.6</v>
      </c>
      <c r="AI36" s="1066">
        <v>1780</v>
      </c>
      <c r="AJ36" s="1144">
        <v>11.5</v>
      </c>
      <c r="AK36" s="1066" t="s">
        <v>326</v>
      </c>
      <c r="AL36" s="1144" t="s">
        <v>326</v>
      </c>
      <c r="AM36" s="1066">
        <v>1840</v>
      </c>
      <c r="AN36" s="1144">
        <v>11.8</v>
      </c>
      <c r="AO36" s="1066">
        <v>1800</v>
      </c>
      <c r="AP36" s="1144">
        <v>11.6</v>
      </c>
      <c r="AQ36" s="1066">
        <v>1780</v>
      </c>
      <c r="AR36" s="1144">
        <v>11.5</v>
      </c>
      <c r="AS36" s="1066" t="s">
        <v>326</v>
      </c>
      <c r="AT36" s="1144" t="s">
        <v>326</v>
      </c>
      <c r="AU36" s="1066">
        <v>1840</v>
      </c>
      <c r="AV36" s="1144">
        <v>11.8</v>
      </c>
      <c r="AW36" s="1066">
        <v>1800</v>
      </c>
      <c r="AX36" s="1144">
        <v>11.6</v>
      </c>
      <c r="AY36" s="1066">
        <v>1780</v>
      </c>
      <c r="AZ36" s="1144">
        <v>11.5</v>
      </c>
      <c r="BA36" s="1056" t="s">
        <v>585</v>
      </c>
      <c r="BB36" s="1057" t="s">
        <v>580</v>
      </c>
    </row>
    <row r="37" s="1107" customFormat="1" ht="52" customHeight="1" spans="1:54">
      <c r="A37" s="1063"/>
      <c r="B37" s="1064"/>
      <c r="C37" s="1064"/>
      <c r="D37" s="1157" t="s">
        <v>1084</v>
      </c>
      <c r="E37" s="1066">
        <v>2040</v>
      </c>
      <c r="F37" s="1144">
        <v>12.8</v>
      </c>
      <c r="G37" s="1066">
        <v>1840</v>
      </c>
      <c r="H37" s="1144">
        <v>11.8</v>
      </c>
      <c r="I37" s="1066">
        <v>1800</v>
      </c>
      <c r="J37" s="1144">
        <v>11.6</v>
      </c>
      <c r="K37" s="1066">
        <v>1780</v>
      </c>
      <c r="L37" s="1144">
        <v>11.5</v>
      </c>
      <c r="M37" s="1066">
        <v>2040</v>
      </c>
      <c r="N37" s="1144">
        <v>12.8</v>
      </c>
      <c r="O37" s="1066">
        <v>1840</v>
      </c>
      <c r="P37" s="1144">
        <v>11.8</v>
      </c>
      <c r="Q37" s="1066">
        <v>1800</v>
      </c>
      <c r="R37" s="1144">
        <v>11.6</v>
      </c>
      <c r="S37" s="1066">
        <v>1780</v>
      </c>
      <c r="T37" s="1144">
        <v>11.5</v>
      </c>
      <c r="U37" s="1066">
        <v>1940</v>
      </c>
      <c r="V37" s="1144">
        <v>12.3</v>
      </c>
      <c r="W37" s="1066">
        <v>1740</v>
      </c>
      <c r="X37" s="1144">
        <v>11.3</v>
      </c>
      <c r="Y37" s="1066">
        <v>1700</v>
      </c>
      <c r="Z37" s="1144">
        <v>11.1</v>
      </c>
      <c r="AA37" s="1066">
        <v>1680</v>
      </c>
      <c r="AB37" s="1144">
        <v>11</v>
      </c>
      <c r="AC37" s="1066">
        <v>2040</v>
      </c>
      <c r="AD37" s="1144">
        <v>12.8</v>
      </c>
      <c r="AE37" s="1066">
        <v>1840</v>
      </c>
      <c r="AF37" s="1144">
        <v>11.8</v>
      </c>
      <c r="AG37" s="1066">
        <v>1800</v>
      </c>
      <c r="AH37" s="1144">
        <v>11.6</v>
      </c>
      <c r="AI37" s="1066">
        <v>1780</v>
      </c>
      <c r="AJ37" s="1144">
        <v>11.5</v>
      </c>
      <c r="AK37" s="1066">
        <v>2040</v>
      </c>
      <c r="AL37" s="1144">
        <v>12.8</v>
      </c>
      <c r="AM37" s="1066">
        <v>1840</v>
      </c>
      <c r="AN37" s="1144">
        <v>11.8</v>
      </c>
      <c r="AO37" s="1066">
        <v>1800</v>
      </c>
      <c r="AP37" s="1144">
        <v>11.6</v>
      </c>
      <c r="AQ37" s="1066">
        <v>1780</v>
      </c>
      <c r="AR37" s="1144">
        <v>11.5</v>
      </c>
      <c r="AS37" s="1066">
        <v>2040</v>
      </c>
      <c r="AT37" s="1144">
        <v>12.8</v>
      </c>
      <c r="AU37" s="1066">
        <v>1840</v>
      </c>
      <c r="AV37" s="1144">
        <v>11.8</v>
      </c>
      <c r="AW37" s="1066">
        <v>1800</v>
      </c>
      <c r="AX37" s="1144">
        <v>11.6</v>
      </c>
      <c r="AY37" s="1066">
        <v>1780</v>
      </c>
      <c r="AZ37" s="1144">
        <v>11.5</v>
      </c>
      <c r="BA37" s="1056" t="s">
        <v>585</v>
      </c>
      <c r="BB37" s="1057" t="s">
        <v>580</v>
      </c>
    </row>
    <row r="38" s="1107" customFormat="1" ht="71" customHeight="1" spans="1:54">
      <c r="A38" s="1063"/>
      <c r="B38" s="1064"/>
      <c r="C38" s="1064"/>
      <c r="D38" s="1055" t="s">
        <v>1087</v>
      </c>
      <c r="E38" s="1066" t="s">
        <v>326</v>
      </c>
      <c r="F38" s="1144" t="s">
        <v>326</v>
      </c>
      <c r="G38" s="1066">
        <v>2058</v>
      </c>
      <c r="H38" s="1144">
        <v>12.9</v>
      </c>
      <c r="I38" s="1066">
        <v>2018</v>
      </c>
      <c r="J38" s="1144">
        <v>12.7</v>
      </c>
      <c r="K38" s="1066">
        <v>1998</v>
      </c>
      <c r="L38" s="1144">
        <v>12.6</v>
      </c>
      <c r="M38" s="1066" t="s">
        <v>326</v>
      </c>
      <c r="N38" s="1144" t="s">
        <v>326</v>
      </c>
      <c r="O38" s="1066">
        <v>2058</v>
      </c>
      <c r="P38" s="1144">
        <v>12.9</v>
      </c>
      <c r="Q38" s="1066">
        <v>2018</v>
      </c>
      <c r="R38" s="1144">
        <v>12.7</v>
      </c>
      <c r="S38" s="1066">
        <v>1998</v>
      </c>
      <c r="T38" s="1144">
        <v>12.6</v>
      </c>
      <c r="U38" s="1066" t="s">
        <v>326</v>
      </c>
      <c r="V38" s="1144" t="s">
        <v>326</v>
      </c>
      <c r="W38" s="1066">
        <v>1958</v>
      </c>
      <c r="X38" s="1144">
        <v>12.4</v>
      </c>
      <c r="Y38" s="1066">
        <v>1918</v>
      </c>
      <c r="Z38" s="1144">
        <v>12.2</v>
      </c>
      <c r="AA38" s="1066">
        <v>1898</v>
      </c>
      <c r="AB38" s="1144">
        <v>12.1</v>
      </c>
      <c r="AC38" s="1066" t="s">
        <v>326</v>
      </c>
      <c r="AD38" s="1144" t="s">
        <v>326</v>
      </c>
      <c r="AE38" s="1066">
        <v>2058</v>
      </c>
      <c r="AF38" s="1144">
        <v>12.9</v>
      </c>
      <c r="AG38" s="1066">
        <v>2018</v>
      </c>
      <c r="AH38" s="1144">
        <v>12.7</v>
      </c>
      <c r="AI38" s="1066">
        <v>1998</v>
      </c>
      <c r="AJ38" s="1144">
        <v>12.6</v>
      </c>
      <c r="AK38" s="1066" t="s">
        <v>326</v>
      </c>
      <c r="AL38" s="1144" t="s">
        <v>326</v>
      </c>
      <c r="AM38" s="1066">
        <v>2058</v>
      </c>
      <c r="AN38" s="1144">
        <v>12.9</v>
      </c>
      <c r="AO38" s="1066">
        <v>2018</v>
      </c>
      <c r="AP38" s="1144">
        <v>12.7</v>
      </c>
      <c r="AQ38" s="1066">
        <v>1998</v>
      </c>
      <c r="AR38" s="1144">
        <v>12.6</v>
      </c>
      <c r="AS38" s="1066" t="s">
        <v>326</v>
      </c>
      <c r="AT38" s="1144" t="s">
        <v>326</v>
      </c>
      <c r="AU38" s="1066">
        <v>2058</v>
      </c>
      <c r="AV38" s="1144">
        <v>12.9</v>
      </c>
      <c r="AW38" s="1066">
        <v>2018</v>
      </c>
      <c r="AX38" s="1144">
        <v>12.7</v>
      </c>
      <c r="AY38" s="1066">
        <v>1998</v>
      </c>
      <c r="AZ38" s="1144">
        <v>12.6</v>
      </c>
      <c r="BA38" s="1056" t="s">
        <v>539</v>
      </c>
      <c r="BB38" s="1057" t="s">
        <v>859</v>
      </c>
    </row>
    <row r="39" s="1107" customFormat="1" ht="71" customHeight="1" spans="1:54">
      <c r="A39" s="1063"/>
      <c r="B39" s="1064"/>
      <c r="C39" s="1064"/>
      <c r="D39" s="1157" t="s">
        <v>1088</v>
      </c>
      <c r="E39" s="1066">
        <v>2258</v>
      </c>
      <c r="F39" s="1144">
        <v>13.9</v>
      </c>
      <c r="G39" s="1066">
        <v>2058</v>
      </c>
      <c r="H39" s="1144">
        <v>12.9</v>
      </c>
      <c r="I39" s="1066">
        <v>2018</v>
      </c>
      <c r="J39" s="1144">
        <v>12.7</v>
      </c>
      <c r="K39" s="1066">
        <v>1998</v>
      </c>
      <c r="L39" s="1144">
        <v>12.6</v>
      </c>
      <c r="M39" s="1066">
        <v>2258</v>
      </c>
      <c r="N39" s="1144">
        <v>13.9</v>
      </c>
      <c r="O39" s="1066">
        <v>2058</v>
      </c>
      <c r="P39" s="1144">
        <v>12.9</v>
      </c>
      <c r="Q39" s="1066">
        <v>2018</v>
      </c>
      <c r="R39" s="1144">
        <v>12.7</v>
      </c>
      <c r="S39" s="1066">
        <v>1998</v>
      </c>
      <c r="T39" s="1144">
        <v>12.6</v>
      </c>
      <c r="U39" s="1066">
        <v>2158</v>
      </c>
      <c r="V39" s="1144">
        <v>13.4</v>
      </c>
      <c r="W39" s="1066">
        <v>1958</v>
      </c>
      <c r="X39" s="1144">
        <v>12.4</v>
      </c>
      <c r="Y39" s="1066">
        <v>1918</v>
      </c>
      <c r="Z39" s="1144">
        <v>12.2</v>
      </c>
      <c r="AA39" s="1066">
        <v>1898</v>
      </c>
      <c r="AB39" s="1144">
        <v>12.1</v>
      </c>
      <c r="AC39" s="1066">
        <v>2258</v>
      </c>
      <c r="AD39" s="1144">
        <v>13.9</v>
      </c>
      <c r="AE39" s="1066">
        <v>2058</v>
      </c>
      <c r="AF39" s="1144">
        <v>12.9</v>
      </c>
      <c r="AG39" s="1066">
        <v>2018</v>
      </c>
      <c r="AH39" s="1144">
        <v>12.7</v>
      </c>
      <c r="AI39" s="1066">
        <v>1998</v>
      </c>
      <c r="AJ39" s="1144">
        <v>12.6</v>
      </c>
      <c r="AK39" s="1066">
        <v>2258</v>
      </c>
      <c r="AL39" s="1144">
        <v>13.9</v>
      </c>
      <c r="AM39" s="1066">
        <v>2058</v>
      </c>
      <c r="AN39" s="1144">
        <v>12.9</v>
      </c>
      <c r="AO39" s="1066">
        <v>2018</v>
      </c>
      <c r="AP39" s="1144">
        <v>12.7</v>
      </c>
      <c r="AQ39" s="1066">
        <v>1998</v>
      </c>
      <c r="AR39" s="1144">
        <v>12.6</v>
      </c>
      <c r="AS39" s="1066">
        <v>2258</v>
      </c>
      <c r="AT39" s="1144">
        <v>13.9</v>
      </c>
      <c r="AU39" s="1066">
        <v>2058</v>
      </c>
      <c r="AV39" s="1144">
        <v>12.9</v>
      </c>
      <c r="AW39" s="1066">
        <v>2018</v>
      </c>
      <c r="AX39" s="1144">
        <v>12.7</v>
      </c>
      <c r="AY39" s="1066">
        <v>1998</v>
      </c>
      <c r="AZ39" s="1144">
        <v>12.6</v>
      </c>
      <c r="BA39" s="1056" t="s">
        <v>539</v>
      </c>
      <c r="BB39" s="1057" t="s">
        <v>859</v>
      </c>
    </row>
    <row r="40" s="1107" customFormat="1" ht="77.4" spans="1:54">
      <c r="A40" s="1026" t="s">
        <v>354</v>
      </c>
      <c r="B40" s="1027" t="s">
        <v>37</v>
      </c>
      <c r="C40" s="1027" t="s">
        <v>1079</v>
      </c>
      <c r="D40" s="1030" t="s">
        <v>1080</v>
      </c>
      <c r="E40" s="1029" t="s">
        <v>326</v>
      </c>
      <c r="F40" s="1142" t="s">
        <v>326</v>
      </c>
      <c r="G40" s="1029">
        <v>1391</v>
      </c>
      <c r="H40" s="1142">
        <v>9.3</v>
      </c>
      <c r="I40" s="1029">
        <v>1351</v>
      </c>
      <c r="J40" s="1142">
        <v>9.1</v>
      </c>
      <c r="K40" s="1029">
        <v>1331</v>
      </c>
      <c r="L40" s="1142">
        <v>9</v>
      </c>
      <c r="M40" s="1029" t="s">
        <v>326</v>
      </c>
      <c r="N40" s="1142" t="s">
        <v>326</v>
      </c>
      <c r="O40" s="1029">
        <v>1391</v>
      </c>
      <c r="P40" s="1142">
        <v>9.3</v>
      </c>
      <c r="Q40" s="1029">
        <v>1351</v>
      </c>
      <c r="R40" s="1142">
        <v>9.1</v>
      </c>
      <c r="S40" s="1029">
        <v>1331</v>
      </c>
      <c r="T40" s="1142">
        <v>9</v>
      </c>
      <c r="U40" s="1029" t="s">
        <v>326</v>
      </c>
      <c r="V40" s="1142" t="s">
        <v>326</v>
      </c>
      <c r="W40" s="1029">
        <v>1291</v>
      </c>
      <c r="X40" s="1142">
        <v>8.8</v>
      </c>
      <c r="Y40" s="1029">
        <v>1251</v>
      </c>
      <c r="Z40" s="1142">
        <v>8.6</v>
      </c>
      <c r="AA40" s="1029">
        <v>1231</v>
      </c>
      <c r="AB40" s="1142">
        <v>8.5</v>
      </c>
      <c r="AC40" s="1029" t="s">
        <v>326</v>
      </c>
      <c r="AD40" s="1142" t="s">
        <v>326</v>
      </c>
      <c r="AE40" s="1029">
        <v>1391</v>
      </c>
      <c r="AF40" s="1142">
        <v>9.3</v>
      </c>
      <c r="AG40" s="1029">
        <v>1351</v>
      </c>
      <c r="AH40" s="1142">
        <v>9.1</v>
      </c>
      <c r="AI40" s="1029">
        <v>1331</v>
      </c>
      <c r="AJ40" s="1142">
        <v>9</v>
      </c>
      <c r="AK40" s="1029" t="s">
        <v>326</v>
      </c>
      <c r="AL40" s="1142" t="s">
        <v>326</v>
      </c>
      <c r="AM40" s="1029">
        <v>1391</v>
      </c>
      <c r="AN40" s="1142">
        <v>9.3</v>
      </c>
      <c r="AO40" s="1029">
        <v>1351</v>
      </c>
      <c r="AP40" s="1142">
        <v>9.1</v>
      </c>
      <c r="AQ40" s="1029">
        <v>1331</v>
      </c>
      <c r="AR40" s="1142">
        <v>9</v>
      </c>
      <c r="AS40" s="1029" t="s">
        <v>326</v>
      </c>
      <c r="AT40" s="1142" t="s">
        <v>326</v>
      </c>
      <c r="AU40" s="1029">
        <v>1391</v>
      </c>
      <c r="AV40" s="1142">
        <v>9.3</v>
      </c>
      <c r="AW40" s="1029">
        <v>1351</v>
      </c>
      <c r="AX40" s="1142">
        <v>9.1</v>
      </c>
      <c r="AY40" s="1029">
        <v>1331</v>
      </c>
      <c r="AZ40" s="1142">
        <v>9</v>
      </c>
      <c r="BA40" s="668" t="s">
        <v>516</v>
      </c>
      <c r="BB40" s="669" t="s">
        <v>757</v>
      </c>
    </row>
    <row r="41" s="1107" customFormat="1" ht="77.4" spans="1:54">
      <c r="A41" s="1026"/>
      <c r="B41" s="1027"/>
      <c r="C41" s="1027"/>
      <c r="D41" s="1143" t="s">
        <v>1081</v>
      </c>
      <c r="E41" s="1029">
        <v>1591</v>
      </c>
      <c r="F41" s="1142">
        <v>10.3</v>
      </c>
      <c r="G41" s="1029">
        <v>1391</v>
      </c>
      <c r="H41" s="1142">
        <v>9.3</v>
      </c>
      <c r="I41" s="1029">
        <v>1351</v>
      </c>
      <c r="J41" s="1142">
        <v>9.1</v>
      </c>
      <c r="K41" s="1029">
        <v>1331</v>
      </c>
      <c r="L41" s="1142">
        <v>9</v>
      </c>
      <c r="M41" s="1029">
        <v>1591</v>
      </c>
      <c r="N41" s="1142">
        <v>10.3</v>
      </c>
      <c r="O41" s="1029">
        <v>1391</v>
      </c>
      <c r="P41" s="1142">
        <v>9.3</v>
      </c>
      <c r="Q41" s="1029">
        <v>1351</v>
      </c>
      <c r="R41" s="1142">
        <v>9.1</v>
      </c>
      <c r="S41" s="1029">
        <v>1331</v>
      </c>
      <c r="T41" s="1142">
        <v>9</v>
      </c>
      <c r="U41" s="1029">
        <v>1491</v>
      </c>
      <c r="V41" s="1142">
        <v>9.8</v>
      </c>
      <c r="W41" s="1029">
        <v>1291</v>
      </c>
      <c r="X41" s="1142">
        <v>8.8</v>
      </c>
      <c r="Y41" s="1029">
        <v>1251</v>
      </c>
      <c r="Z41" s="1142">
        <v>8.6</v>
      </c>
      <c r="AA41" s="1029">
        <v>1231</v>
      </c>
      <c r="AB41" s="1142">
        <v>8.5</v>
      </c>
      <c r="AC41" s="1029">
        <v>1591</v>
      </c>
      <c r="AD41" s="1142">
        <v>10.3</v>
      </c>
      <c r="AE41" s="1029">
        <v>1391</v>
      </c>
      <c r="AF41" s="1142">
        <v>9.3</v>
      </c>
      <c r="AG41" s="1029">
        <v>1351</v>
      </c>
      <c r="AH41" s="1142">
        <v>9.1</v>
      </c>
      <c r="AI41" s="1029">
        <v>1331</v>
      </c>
      <c r="AJ41" s="1142">
        <v>9</v>
      </c>
      <c r="AK41" s="1029">
        <v>1591</v>
      </c>
      <c r="AL41" s="1142">
        <v>10.3</v>
      </c>
      <c r="AM41" s="1029">
        <v>1391</v>
      </c>
      <c r="AN41" s="1142">
        <v>9.3</v>
      </c>
      <c r="AO41" s="1029">
        <v>1351</v>
      </c>
      <c r="AP41" s="1142">
        <v>9.1</v>
      </c>
      <c r="AQ41" s="1029">
        <v>1331</v>
      </c>
      <c r="AR41" s="1142">
        <v>9</v>
      </c>
      <c r="AS41" s="1029">
        <v>1591</v>
      </c>
      <c r="AT41" s="1142">
        <v>10.3</v>
      </c>
      <c r="AU41" s="1029">
        <v>1391</v>
      </c>
      <c r="AV41" s="1142">
        <v>9.3</v>
      </c>
      <c r="AW41" s="1029">
        <v>1351</v>
      </c>
      <c r="AX41" s="1142">
        <v>9.1</v>
      </c>
      <c r="AY41" s="1029">
        <v>1331</v>
      </c>
      <c r="AZ41" s="1142">
        <v>9</v>
      </c>
      <c r="BA41" s="668" t="s">
        <v>516</v>
      </c>
      <c r="BB41" s="669" t="s">
        <v>757</v>
      </c>
    </row>
    <row r="42" s="1107" customFormat="1" ht="63" customHeight="1" spans="1:54">
      <c r="A42" s="1026"/>
      <c r="B42" s="1027"/>
      <c r="C42" s="1027"/>
      <c r="D42" s="1030" t="s">
        <v>1083</v>
      </c>
      <c r="E42" s="1029" t="s">
        <v>326</v>
      </c>
      <c r="F42" s="1142" t="s">
        <v>326</v>
      </c>
      <c r="G42" s="1029">
        <v>1946</v>
      </c>
      <c r="H42" s="1142">
        <v>12.2</v>
      </c>
      <c r="I42" s="1029">
        <v>1906</v>
      </c>
      <c r="J42" s="1142">
        <v>12</v>
      </c>
      <c r="K42" s="1029">
        <v>1886</v>
      </c>
      <c r="L42" s="1142">
        <v>11.9</v>
      </c>
      <c r="M42" s="1029" t="s">
        <v>326</v>
      </c>
      <c r="N42" s="1142" t="s">
        <v>326</v>
      </c>
      <c r="O42" s="1029">
        <v>1946</v>
      </c>
      <c r="P42" s="1142">
        <v>12.2</v>
      </c>
      <c r="Q42" s="1029">
        <v>1906</v>
      </c>
      <c r="R42" s="1142">
        <v>12</v>
      </c>
      <c r="S42" s="1029">
        <v>1886</v>
      </c>
      <c r="T42" s="1142">
        <v>11.9</v>
      </c>
      <c r="U42" s="1029" t="s">
        <v>326</v>
      </c>
      <c r="V42" s="1142" t="s">
        <v>326</v>
      </c>
      <c r="W42" s="1029">
        <v>1846</v>
      </c>
      <c r="X42" s="1142">
        <v>11.7</v>
      </c>
      <c r="Y42" s="1029">
        <v>1806</v>
      </c>
      <c r="Z42" s="1142">
        <v>11.5</v>
      </c>
      <c r="AA42" s="1029">
        <v>1786</v>
      </c>
      <c r="AB42" s="1142">
        <v>11.4</v>
      </c>
      <c r="AC42" s="1029" t="s">
        <v>326</v>
      </c>
      <c r="AD42" s="1142" t="s">
        <v>326</v>
      </c>
      <c r="AE42" s="1029">
        <v>1946</v>
      </c>
      <c r="AF42" s="1142">
        <v>12.2</v>
      </c>
      <c r="AG42" s="1029">
        <v>1906</v>
      </c>
      <c r="AH42" s="1142">
        <v>12</v>
      </c>
      <c r="AI42" s="1029">
        <v>1886</v>
      </c>
      <c r="AJ42" s="1142">
        <v>11.9</v>
      </c>
      <c r="AK42" s="1029" t="s">
        <v>326</v>
      </c>
      <c r="AL42" s="1142" t="s">
        <v>326</v>
      </c>
      <c r="AM42" s="1029">
        <v>1946</v>
      </c>
      <c r="AN42" s="1142">
        <v>12.2</v>
      </c>
      <c r="AO42" s="1029">
        <v>1906</v>
      </c>
      <c r="AP42" s="1142">
        <v>12</v>
      </c>
      <c r="AQ42" s="1029">
        <v>1886</v>
      </c>
      <c r="AR42" s="1142">
        <v>11.9</v>
      </c>
      <c r="AS42" s="1029" t="s">
        <v>326</v>
      </c>
      <c r="AT42" s="1142" t="s">
        <v>326</v>
      </c>
      <c r="AU42" s="1029">
        <v>1946</v>
      </c>
      <c r="AV42" s="1142">
        <v>12.2</v>
      </c>
      <c r="AW42" s="1029">
        <v>1906</v>
      </c>
      <c r="AX42" s="1142">
        <v>12</v>
      </c>
      <c r="AY42" s="1029">
        <v>1886</v>
      </c>
      <c r="AZ42" s="1142">
        <v>11.9</v>
      </c>
      <c r="BA42" s="668" t="s">
        <v>519</v>
      </c>
      <c r="BB42" s="669" t="s">
        <v>602</v>
      </c>
    </row>
    <row r="43" s="1107" customFormat="1" ht="54" customHeight="1" spans="1:54">
      <c r="A43" s="1026"/>
      <c r="B43" s="1027"/>
      <c r="C43" s="1027"/>
      <c r="D43" s="1143" t="s">
        <v>1085</v>
      </c>
      <c r="E43" s="1029">
        <v>2146</v>
      </c>
      <c r="F43" s="1142">
        <v>13.2</v>
      </c>
      <c r="G43" s="1029">
        <v>1946</v>
      </c>
      <c r="H43" s="1142">
        <v>12.2</v>
      </c>
      <c r="I43" s="1029">
        <v>1906</v>
      </c>
      <c r="J43" s="1142">
        <v>12</v>
      </c>
      <c r="K43" s="1029">
        <v>1886</v>
      </c>
      <c r="L43" s="1142">
        <v>11.9</v>
      </c>
      <c r="M43" s="1029">
        <v>2146</v>
      </c>
      <c r="N43" s="1142">
        <v>13.2</v>
      </c>
      <c r="O43" s="1029">
        <v>1946</v>
      </c>
      <c r="P43" s="1142">
        <v>12.2</v>
      </c>
      <c r="Q43" s="1029">
        <v>1906</v>
      </c>
      <c r="R43" s="1142">
        <v>12</v>
      </c>
      <c r="S43" s="1029">
        <v>1886</v>
      </c>
      <c r="T43" s="1142">
        <v>11.9</v>
      </c>
      <c r="U43" s="1029">
        <v>2046</v>
      </c>
      <c r="V43" s="1142">
        <v>12.7</v>
      </c>
      <c r="W43" s="1029">
        <v>1846</v>
      </c>
      <c r="X43" s="1142">
        <v>11.7</v>
      </c>
      <c r="Y43" s="1029">
        <v>1806</v>
      </c>
      <c r="Z43" s="1142">
        <v>11.5</v>
      </c>
      <c r="AA43" s="1029">
        <v>1786</v>
      </c>
      <c r="AB43" s="1142">
        <v>11.4</v>
      </c>
      <c r="AC43" s="1029">
        <v>2146</v>
      </c>
      <c r="AD43" s="1142">
        <v>13.2</v>
      </c>
      <c r="AE43" s="1029">
        <v>1946</v>
      </c>
      <c r="AF43" s="1142">
        <v>12.2</v>
      </c>
      <c r="AG43" s="1029">
        <v>1906</v>
      </c>
      <c r="AH43" s="1142">
        <v>12</v>
      </c>
      <c r="AI43" s="1029">
        <v>1886</v>
      </c>
      <c r="AJ43" s="1142">
        <v>11.9</v>
      </c>
      <c r="AK43" s="1029">
        <v>2146</v>
      </c>
      <c r="AL43" s="1142">
        <v>13.2</v>
      </c>
      <c r="AM43" s="1029">
        <v>1946</v>
      </c>
      <c r="AN43" s="1142">
        <v>12.2</v>
      </c>
      <c r="AO43" s="1029">
        <v>1906</v>
      </c>
      <c r="AP43" s="1142">
        <v>12</v>
      </c>
      <c r="AQ43" s="1029">
        <v>1886</v>
      </c>
      <c r="AR43" s="1142">
        <v>11.9</v>
      </c>
      <c r="AS43" s="1029">
        <v>2146</v>
      </c>
      <c r="AT43" s="1142">
        <v>13.2</v>
      </c>
      <c r="AU43" s="1029">
        <v>1946</v>
      </c>
      <c r="AV43" s="1142">
        <v>12.2</v>
      </c>
      <c r="AW43" s="1029">
        <v>1906</v>
      </c>
      <c r="AX43" s="1142">
        <v>12</v>
      </c>
      <c r="AY43" s="1029">
        <v>1886</v>
      </c>
      <c r="AZ43" s="1142">
        <v>11.9</v>
      </c>
      <c r="BA43" s="668" t="s">
        <v>519</v>
      </c>
      <c r="BB43" s="669" t="s">
        <v>602</v>
      </c>
    </row>
    <row r="44" s="1107" customFormat="1" ht="54" customHeight="1" spans="1:54">
      <c r="A44" s="1026"/>
      <c r="B44" s="1027"/>
      <c r="C44" s="1027"/>
      <c r="D44" s="1030" t="s">
        <v>1086</v>
      </c>
      <c r="E44" s="1029" t="s">
        <v>326</v>
      </c>
      <c r="F44" s="1142" t="s">
        <v>326</v>
      </c>
      <c r="G44" s="1029">
        <v>1946</v>
      </c>
      <c r="H44" s="1142">
        <v>12.2</v>
      </c>
      <c r="I44" s="1029">
        <v>1906</v>
      </c>
      <c r="J44" s="1142">
        <v>12</v>
      </c>
      <c r="K44" s="1029">
        <v>1886</v>
      </c>
      <c r="L44" s="1142">
        <v>11.9</v>
      </c>
      <c r="M44" s="1029" t="s">
        <v>326</v>
      </c>
      <c r="N44" s="1142" t="s">
        <v>326</v>
      </c>
      <c r="O44" s="1029">
        <v>1946</v>
      </c>
      <c r="P44" s="1142">
        <v>12.2</v>
      </c>
      <c r="Q44" s="1029">
        <v>1906</v>
      </c>
      <c r="R44" s="1142">
        <v>12</v>
      </c>
      <c r="S44" s="1029">
        <v>1886</v>
      </c>
      <c r="T44" s="1142">
        <v>11.9</v>
      </c>
      <c r="U44" s="1029" t="s">
        <v>326</v>
      </c>
      <c r="V44" s="1142" t="s">
        <v>326</v>
      </c>
      <c r="W44" s="1029">
        <v>1846</v>
      </c>
      <c r="X44" s="1142">
        <v>11.7</v>
      </c>
      <c r="Y44" s="1029">
        <v>1806</v>
      </c>
      <c r="Z44" s="1142">
        <v>11.5</v>
      </c>
      <c r="AA44" s="1029">
        <v>1786</v>
      </c>
      <c r="AB44" s="1142">
        <v>11.4</v>
      </c>
      <c r="AC44" s="1029" t="s">
        <v>326</v>
      </c>
      <c r="AD44" s="1142" t="s">
        <v>326</v>
      </c>
      <c r="AE44" s="1029">
        <v>1946</v>
      </c>
      <c r="AF44" s="1142">
        <v>12.2</v>
      </c>
      <c r="AG44" s="1029">
        <v>1906</v>
      </c>
      <c r="AH44" s="1142">
        <v>12</v>
      </c>
      <c r="AI44" s="1029">
        <v>1886</v>
      </c>
      <c r="AJ44" s="1142">
        <v>11.9</v>
      </c>
      <c r="AK44" s="1029" t="s">
        <v>326</v>
      </c>
      <c r="AL44" s="1142" t="s">
        <v>326</v>
      </c>
      <c r="AM44" s="1029">
        <v>1946</v>
      </c>
      <c r="AN44" s="1142">
        <v>12.2</v>
      </c>
      <c r="AO44" s="1029">
        <v>1906</v>
      </c>
      <c r="AP44" s="1142">
        <v>12</v>
      </c>
      <c r="AQ44" s="1029">
        <v>1886</v>
      </c>
      <c r="AR44" s="1142">
        <v>11.9</v>
      </c>
      <c r="AS44" s="1029" t="s">
        <v>326</v>
      </c>
      <c r="AT44" s="1142" t="s">
        <v>326</v>
      </c>
      <c r="AU44" s="1029">
        <v>1946</v>
      </c>
      <c r="AV44" s="1142">
        <v>12.2</v>
      </c>
      <c r="AW44" s="1029">
        <v>1906</v>
      </c>
      <c r="AX44" s="1142">
        <v>12</v>
      </c>
      <c r="AY44" s="1029">
        <v>1886</v>
      </c>
      <c r="AZ44" s="1142">
        <v>11.9</v>
      </c>
      <c r="BA44" s="668" t="s">
        <v>519</v>
      </c>
      <c r="BB44" s="669" t="s">
        <v>602</v>
      </c>
    </row>
    <row r="45" s="1107" customFormat="1" ht="51.6" spans="1:54">
      <c r="A45" s="1026"/>
      <c r="B45" s="1027"/>
      <c r="C45" s="1027"/>
      <c r="D45" s="1143" t="s">
        <v>1089</v>
      </c>
      <c r="E45" s="1029">
        <v>2364</v>
      </c>
      <c r="F45" s="1142">
        <v>14.7</v>
      </c>
      <c r="G45" s="1029">
        <v>2164</v>
      </c>
      <c r="H45" s="1142">
        <v>13.7</v>
      </c>
      <c r="I45" s="1029">
        <v>2124</v>
      </c>
      <c r="J45" s="1142">
        <v>13.5</v>
      </c>
      <c r="K45" s="1029">
        <v>2104</v>
      </c>
      <c r="L45" s="1142">
        <v>13.4</v>
      </c>
      <c r="M45" s="1029">
        <v>2364</v>
      </c>
      <c r="N45" s="1142">
        <v>14.7</v>
      </c>
      <c r="O45" s="1029">
        <v>2164</v>
      </c>
      <c r="P45" s="1142">
        <v>13.7</v>
      </c>
      <c r="Q45" s="1029">
        <v>2124</v>
      </c>
      <c r="R45" s="1142">
        <v>13.5</v>
      </c>
      <c r="S45" s="1029">
        <v>2104</v>
      </c>
      <c r="T45" s="1142">
        <v>13.4</v>
      </c>
      <c r="U45" s="1029">
        <v>2264</v>
      </c>
      <c r="V45" s="1142">
        <v>14.2</v>
      </c>
      <c r="W45" s="1029">
        <v>2064</v>
      </c>
      <c r="X45" s="1142">
        <v>13.2</v>
      </c>
      <c r="Y45" s="1029">
        <v>2024</v>
      </c>
      <c r="Z45" s="1142">
        <v>13</v>
      </c>
      <c r="AA45" s="1029">
        <v>2004</v>
      </c>
      <c r="AB45" s="1142">
        <v>12.9</v>
      </c>
      <c r="AC45" s="1029">
        <v>2364</v>
      </c>
      <c r="AD45" s="1142">
        <v>14.7</v>
      </c>
      <c r="AE45" s="1029">
        <v>2164</v>
      </c>
      <c r="AF45" s="1142">
        <v>13.7</v>
      </c>
      <c r="AG45" s="1029">
        <v>2124</v>
      </c>
      <c r="AH45" s="1142">
        <v>13.5</v>
      </c>
      <c r="AI45" s="1029">
        <v>2104</v>
      </c>
      <c r="AJ45" s="1142">
        <v>13.4</v>
      </c>
      <c r="AK45" s="1029">
        <v>2364</v>
      </c>
      <c r="AL45" s="1142">
        <v>14.7</v>
      </c>
      <c r="AM45" s="1029">
        <v>2164</v>
      </c>
      <c r="AN45" s="1142">
        <v>13.7</v>
      </c>
      <c r="AO45" s="1029">
        <v>2124</v>
      </c>
      <c r="AP45" s="1142">
        <v>13.5</v>
      </c>
      <c r="AQ45" s="1029">
        <v>2104</v>
      </c>
      <c r="AR45" s="1142">
        <v>13.4</v>
      </c>
      <c r="AS45" s="1029">
        <v>2364</v>
      </c>
      <c r="AT45" s="1142">
        <v>14.7</v>
      </c>
      <c r="AU45" s="1029">
        <v>2164</v>
      </c>
      <c r="AV45" s="1142">
        <v>13.7</v>
      </c>
      <c r="AW45" s="1029">
        <v>2124</v>
      </c>
      <c r="AX45" s="1142">
        <v>13.5</v>
      </c>
      <c r="AY45" s="1029">
        <v>2104</v>
      </c>
      <c r="AZ45" s="1142">
        <v>13.4</v>
      </c>
      <c r="BA45" s="668" t="s">
        <v>599</v>
      </c>
      <c r="BB45" s="669" t="s">
        <v>1098</v>
      </c>
    </row>
    <row r="46" s="1107" customFormat="1" ht="61" customHeight="1" spans="1:54">
      <c r="A46" s="1026"/>
      <c r="B46" s="1027"/>
      <c r="C46" s="1027"/>
      <c r="D46" s="1030" t="s">
        <v>1082</v>
      </c>
      <c r="E46" s="1029" t="s">
        <v>326</v>
      </c>
      <c r="F46" s="1142" t="s">
        <v>326</v>
      </c>
      <c r="G46" s="1029">
        <v>1980</v>
      </c>
      <c r="H46" s="1142">
        <v>12.8</v>
      </c>
      <c r="I46" s="1029">
        <v>1940</v>
      </c>
      <c r="J46" s="1142">
        <v>12.6</v>
      </c>
      <c r="K46" s="1029">
        <v>1920</v>
      </c>
      <c r="L46" s="1142">
        <v>12.5</v>
      </c>
      <c r="M46" s="1029" t="s">
        <v>326</v>
      </c>
      <c r="N46" s="1142" t="s">
        <v>326</v>
      </c>
      <c r="O46" s="1029">
        <v>1980</v>
      </c>
      <c r="P46" s="1142">
        <v>12.8</v>
      </c>
      <c r="Q46" s="1029">
        <v>1940</v>
      </c>
      <c r="R46" s="1142">
        <v>12.6</v>
      </c>
      <c r="S46" s="1029">
        <v>1920</v>
      </c>
      <c r="T46" s="1142">
        <v>12.5</v>
      </c>
      <c r="U46" s="1029" t="s">
        <v>326</v>
      </c>
      <c r="V46" s="1142" t="s">
        <v>326</v>
      </c>
      <c r="W46" s="1029">
        <v>1880</v>
      </c>
      <c r="X46" s="1142">
        <v>12.3</v>
      </c>
      <c r="Y46" s="1029">
        <v>1840</v>
      </c>
      <c r="Z46" s="1142">
        <v>12.1</v>
      </c>
      <c r="AA46" s="1029">
        <v>1820</v>
      </c>
      <c r="AB46" s="1142">
        <v>12</v>
      </c>
      <c r="AC46" s="1029" t="s">
        <v>326</v>
      </c>
      <c r="AD46" s="1142" t="s">
        <v>326</v>
      </c>
      <c r="AE46" s="1029">
        <v>1980</v>
      </c>
      <c r="AF46" s="1142">
        <v>12.8</v>
      </c>
      <c r="AG46" s="1029">
        <v>1940</v>
      </c>
      <c r="AH46" s="1142">
        <v>12.6</v>
      </c>
      <c r="AI46" s="1029">
        <v>1920</v>
      </c>
      <c r="AJ46" s="1142">
        <v>12.5</v>
      </c>
      <c r="AK46" s="1029" t="s">
        <v>326</v>
      </c>
      <c r="AL46" s="1142" t="s">
        <v>326</v>
      </c>
      <c r="AM46" s="1029">
        <v>1980</v>
      </c>
      <c r="AN46" s="1142">
        <v>12.8</v>
      </c>
      <c r="AO46" s="1029">
        <v>1940</v>
      </c>
      <c r="AP46" s="1142">
        <v>12.6</v>
      </c>
      <c r="AQ46" s="1029">
        <v>1920</v>
      </c>
      <c r="AR46" s="1142">
        <v>12.5</v>
      </c>
      <c r="AS46" s="1029" t="s">
        <v>326</v>
      </c>
      <c r="AT46" s="1142" t="s">
        <v>326</v>
      </c>
      <c r="AU46" s="1029">
        <v>1980</v>
      </c>
      <c r="AV46" s="1142">
        <v>12.8</v>
      </c>
      <c r="AW46" s="1029">
        <v>1940</v>
      </c>
      <c r="AX46" s="1142">
        <v>12.6</v>
      </c>
      <c r="AY46" s="1029">
        <v>1920</v>
      </c>
      <c r="AZ46" s="1142">
        <v>12.5</v>
      </c>
      <c r="BA46" s="668" t="s">
        <v>519</v>
      </c>
      <c r="BB46" s="669" t="s">
        <v>602</v>
      </c>
    </row>
    <row r="47" s="1107" customFormat="1" ht="54" customHeight="1" spans="1:54">
      <c r="A47" s="1026"/>
      <c r="B47" s="1027"/>
      <c r="C47" s="1027"/>
      <c r="D47" s="1143" t="s">
        <v>1084</v>
      </c>
      <c r="E47" s="1029">
        <v>2180</v>
      </c>
      <c r="F47" s="1142">
        <v>13.8</v>
      </c>
      <c r="G47" s="1029">
        <v>1980</v>
      </c>
      <c r="H47" s="1142">
        <v>12.8</v>
      </c>
      <c r="I47" s="1029">
        <v>1940</v>
      </c>
      <c r="J47" s="1142">
        <v>12.6</v>
      </c>
      <c r="K47" s="1029">
        <v>1920</v>
      </c>
      <c r="L47" s="1142">
        <v>12.5</v>
      </c>
      <c r="M47" s="1029">
        <v>2180</v>
      </c>
      <c r="N47" s="1142">
        <v>13.8</v>
      </c>
      <c r="O47" s="1029">
        <v>1980</v>
      </c>
      <c r="P47" s="1142">
        <v>12.8</v>
      </c>
      <c r="Q47" s="1029">
        <v>1940</v>
      </c>
      <c r="R47" s="1142">
        <v>12.6</v>
      </c>
      <c r="S47" s="1029">
        <v>1920</v>
      </c>
      <c r="T47" s="1142">
        <v>12.5</v>
      </c>
      <c r="U47" s="1029">
        <v>2080</v>
      </c>
      <c r="V47" s="1142">
        <v>13.3</v>
      </c>
      <c r="W47" s="1029">
        <v>1880</v>
      </c>
      <c r="X47" s="1142">
        <v>12.3</v>
      </c>
      <c r="Y47" s="1029">
        <v>1840</v>
      </c>
      <c r="Z47" s="1142">
        <v>12.1</v>
      </c>
      <c r="AA47" s="1029">
        <v>1820</v>
      </c>
      <c r="AB47" s="1142">
        <v>12</v>
      </c>
      <c r="AC47" s="1029">
        <v>2180</v>
      </c>
      <c r="AD47" s="1142">
        <v>13.8</v>
      </c>
      <c r="AE47" s="1029">
        <v>1980</v>
      </c>
      <c r="AF47" s="1142">
        <v>12.8</v>
      </c>
      <c r="AG47" s="1029">
        <v>1940</v>
      </c>
      <c r="AH47" s="1142">
        <v>12.6</v>
      </c>
      <c r="AI47" s="1029">
        <v>1920</v>
      </c>
      <c r="AJ47" s="1142">
        <v>12.5</v>
      </c>
      <c r="AK47" s="1029">
        <v>2180</v>
      </c>
      <c r="AL47" s="1142">
        <v>13.8</v>
      </c>
      <c r="AM47" s="1029">
        <v>1980</v>
      </c>
      <c r="AN47" s="1142">
        <v>12.8</v>
      </c>
      <c r="AO47" s="1029">
        <v>1940</v>
      </c>
      <c r="AP47" s="1142">
        <v>12.6</v>
      </c>
      <c r="AQ47" s="1029">
        <v>1920</v>
      </c>
      <c r="AR47" s="1142">
        <v>12.5</v>
      </c>
      <c r="AS47" s="1029">
        <v>2180</v>
      </c>
      <c r="AT47" s="1142">
        <v>13.8</v>
      </c>
      <c r="AU47" s="1029">
        <v>1980</v>
      </c>
      <c r="AV47" s="1142">
        <v>12.8</v>
      </c>
      <c r="AW47" s="1029">
        <v>1940</v>
      </c>
      <c r="AX47" s="1142">
        <v>12.6</v>
      </c>
      <c r="AY47" s="1029">
        <v>1920</v>
      </c>
      <c r="AZ47" s="1142">
        <v>12.5</v>
      </c>
      <c r="BA47" s="668" t="s">
        <v>519</v>
      </c>
      <c r="BB47" s="669" t="s">
        <v>602</v>
      </c>
    </row>
    <row r="48" s="1107" customFormat="1" ht="63" customHeight="1" spans="1:54">
      <c r="A48" s="1026"/>
      <c r="B48" s="1027"/>
      <c r="C48" s="1027"/>
      <c r="D48" s="1030" t="s">
        <v>1087</v>
      </c>
      <c r="E48" s="1029" t="s">
        <v>326</v>
      </c>
      <c r="F48" s="1142" t="s">
        <v>326</v>
      </c>
      <c r="G48" s="1029">
        <v>2198</v>
      </c>
      <c r="H48" s="1142">
        <v>13.9</v>
      </c>
      <c r="I48" s="1029">
        <v>2158</v>
      </c>
      <c r="J48" s="1142">
        <v>13.7</v>
      </c>
      <c r="K48" s="1029">
        <v>2138</v>
      </c>
      <c r="L48" s="1142">
        <v>13.6</v>
      </c>
      <c r="M48" s="1029" t="s">
        <v>326</v>
      </c>
      <c r="N48" s="1142" t="s">
        <v>326</v>
      </c>
      <c r="O48" s="1029">
        <v>2198</v>
      </c>
      <c r="P48" s="1142">
        <v>13.9</v>
      </c>
      <c r="Q48" s="1029">
        <v>2158</v>
      </c>
      <c r="R48" s="1142">
        <v>13.7</v>
      </c>
      <c r="S48" s="1029">
        <v>2138</v>
      </c>
      <c r="T48" s="1142">
        <v>13.6</v>
      </c>
      <c r="U48" s="1029" t="s">
        <v>326</v>
      </c>
      <c r="V48" s="1142" t="s">
        <v>326</v>
      </c>
      <c r="W48" s="1029">
        <v>2098</v>
      </c>
      <c r="X48" s="1142">
        <v>13.4</v>
      </c>
      <c r="Y48" s="1029">
        <v>2058</v>
      </c>
      <c r="Z48" s="1142">
        <v>13.2</v>
      </c>
      <c r="AA48" s="1029">
        <v>2038</v>
      </c>
      <c r="AB48" s="1142">
        <v>13.1</v>
      </c>
      <c r="AC48" s="1029" t="s">
        <v>326</v>
      </c>
      <c r="AD48" s="1142" t="s">
        <v>326</v>
      </c>
      <c r="AE48" s="1029">
        <v>2198</v>
      </c>
      <c r="AF48" s="1142">
        <v>13.9</v>
      </c>
      <c r="AG48" s="1029">
        <v>2158</v>
      </c>
      <c r="AH48" s="1142">
        <v>13.7</v>
      </c>
      <c r="AI48" s="1029">
        <v>2138</v>
      </c>
      <c r="AJ48" s="1142">
        <v>13.6</v>
      </c>
      <c r="AK48" s="1029" t="s">
        <v>326</v>
      </c>
      <c r="AL48" s="1142" t="s">
        <v>326</v>
      </c>
      <c r="AM48" s="1029">
        <v>2198</v>
      </c>
      <c r="AN48" s="1142">
        <v>13.9</v>
      </c>
      <c r="AO48" s="1029">
        <v>2158</v>
      </c>
      <c r="AP48" s="1142">
        <v>13.7</v>
      </c>
      <c r="AQ48" s="1029">
        <v>2138</v>
      </c>
      <c r="AR48" s="1142">
        <v>13.6</v>
      </c>
      <c r="AS48" s="1029" t="s">
        <v>326</v>
      </c>
      <c r="AT48" s="1142" t="s">
        <v>326</v>
      </c>
      <c r="AU48" s="1029">
        <v>2198</v>
      </c>
      <c r="AV48" s="1142">
        <v>13.9</v>
      </c>
      <c r="AW48" s="1029">
        <v>2158</v>
      </c>
      <c r="AX48" s="1142">
        <v>13.7</v>
      </c>
      <c r="AY48" s="1029">
        <v>2138</v>
      </c>
      <c r="AZ48" s="1142">
        <v>13.6</v>
      </c>
      <c r="BA48" s="668" t="s">
        <v>757</v>
      </c>
      <c r="BB48" s="669" t="s">
        <v>889</v>
      </c>
    </row>
    <row r="49" s="1112" customFormat="1" ht="63" customHeight="1" spans="1:54">
      <c r="A49" s="1026"/>
      <c r="B49" s="1027"/>
      <c r="C49" s="1027"/>
      <c r="D49" s="1143" t="s">
        <v>1088</v>
      </c>
      <c r="E49" s="1029">
        <v>2398</v>
      </c>
      <c r="F49" s="1142">
        <v>14.9</v>
      </c>
      <c r="G49" s="1029">
        <v>2198</v>
      </c>
      <c r="H49" s="1142">
        <v>13.9</v>
      </c>
      <c r="I49" s="1029">
        <v>2158</v>
      </c>
      <c r="J49" s="1142">
        <v>13.7</v>
      </c>
      <c r="K49" s="1029">
        <v>2138</v>
      </c>
      <c r="L49" s="1142">
        <v>13.6</v>
      </c>
      <c r="M49" s="1029">
        <v>2398</v>
      </c>
      <c r="N49" s="1142">
        <v>14.9</v>
      </c>
      <c r="O49" s="1029">
        <v>2198</v>
      </c>
      <c r="P49" s="1142">
        <v>13.9</v>
      </c>
      <c r="Q49" s="1029">
        <v>2158</v>
      </c>
      <c r="R49" s="1142">
        <v>13.7</v>
      </c>
      <c r="S49" s="1029">
        <v>2138</v>
      </c>
      <c r="T49" s="1142">
        <v>13.6</v>
      </c>
      <c r="U49" s="1029">
        <v>2298</v>
      </c>
      <c r="V49" s="1142">
        <v>14.4</v>
      </c>
      <c r="W49" s="1029">
        <v>2098</v>
      </c>
      <c r="X49" s="1142">
        <v>13.4</v>
      </c>
      <c r="Y49" s="1029">
        <v>2058</v>
      </c>
      <c r="Z49" s="1142">
        <v>13.2</v>
      </c>
      <c r="AA49" s="1029">
        <v>2038</v>
      </c>
      <c r="AB49" s="1142">
        <v>13.1</v>
      </c>
      <c r="AC49" s="1029">
        <v>2398</v>
      </c>
      <c r="AD49" s="1142">
        <v>14.9</v>
      </c>
      <c r="AE49" s="1029">
        <v>2198</v>
      </c>
      <c r="AF49" s="1142">
        <v>13.9</v>
      </c>
      <c r="AG49" s="1029">
        <v>2158</v>
      </c>
      <c r="AH49" s="1142">
        <v>13.7</v>
      </c>
      <c r="AI49" s="1029">
        <v>2138</v>
      </c>
      <c r="AJ49" s="1142">
        <v>13.6</v>
      </c>
      <c r="AK49" s="1029">
        <v>2398</v>
      </c>
      <c r="AL49" s="1142">
        <v>14.9</v>
      </c>
      <c r="AM49" s="1029">
        <v>2198</v>
      </c>
      <c r="AN49" s="1142">
        <v>13.9</v>
      </c>
      <c r="AO49" s="1029">
        <v>2158</v>
      </c>
      <c r="AP49" s="1142">
        <v>13.7</v>
      </c>
      <c r="AQ49" s="1029">
        <v>2138</v>
      </c>
      <c r="AR49" s="1142">
        <v>13.6</v>
      </c>
      <c r="AS49" s="1029">
        <v>2398</v>
      </c>
      <c r="AT49" s="1142">
        <v>14.9</v>
      </c>
      <c r="AU49" s="1029">
        <v>2198</v>
      </c>
      <c r="AV49" s="1142">
        <v>13.9</v>
      </c>
      <c r="AW49" s="1029">
        <v>2158</v>
      </c>
      <c r="AX49" s="1142">
        <v>13.7</v>
      </c>
      <c r="AY49" s="1029">
        <v>2138</v>
      </c>
      <c r="AZ49" s="1142">
        <v>13.6</v>
      </c>
      <c r="BA49" s="668" t="s">
        <v>757</v>
      </c>
      <c r="BB49" s="669" t="s">
        <v>889</v>
      </c>
    </row>
    <row r="50" s="1113" customFormat="1" ht="77.4" spans="1:54">
      <c r="A50" s="1063" t="s">
        <v>354</v>
      </c>
      <c r="B50" s="1064" t="s">
        <v>695</v>
      </c>
      <c r="C50" s="1064" t="s">
        <v>1079</v>
      </c>
      <c r="D50" s="1055" t="s">
        <v>1080</v>
      </c>
      <c r="E50" s="1066" t="s">
        <v>326</v>
      </c>
      <c r="F50" s="1144" t="s">
        <v>326</v>
      </c>
      <c r="G50" s="1066">
        <v>1136</v>
      </c>
      <c r="H50" s="1144">
        <v>7.7</v>
      </c>
      <c r="I50" s="1066">
        <v>1096</v>
      </c>
      <c r="J50" s="1144">
        <v>7.5</v>
      </c>
      <c r="K50" s="1066">
        <v>1076</v>
      </c>
      <c r="L50" s="1144">
        <v>7.4</v>
      </c>
      <c r="M50" s="1066" t="s">
        <v>326</v>
      </c>
      <c r="N50" s="1144" t="s">
        <v>326</v>
      </c>
      <c r="O50" s="1066">
        <v>1236</v>
      </c>
      <c r="P50" s="1144">
        <v>8.2</v>
      </c>
      <c r="Q50" s="1066">
        <v>1196</v>
      </c>
      <c r="R50" s="1144">
        <v>8</v>
      </c>
      <c r="S50" s="1066">
        <v>1176</v>
      </c>
      <c r="T50" s="1144">
        <v>7.9</v>
      </c>
      <c r="U50" s="1066" t="s">
        <v>326</v>
      </c>
      <c r="V50" s="1144" t="s">
        <v>326</v>
      </c>
      <c r="W50" s="1066" t="s">
        <v>326</v>
      </c>
      <c r="X50" s="1144" t="s">
        <v>326</v>
      </c>
      <c r="Y50" s="1066" t="s">
        <v>326</v>
      </c>
      <c r="Z50" s="1144" t="s">
        <v>326</v>
      </c>
      <c r="AA50" s="1066" t="s">
        <v>326</v>
      </c>
      <c r="AB50" s="1144" t="s">
        <v>326</v>
      </c>
      <c r="AC50" s="1066" t="s">
        <v>326</v>
      </c>
      <c r="AD50" s="1144" t="s">
        <v>326</v>
      </c>
      <c r="AE50" s="1066" t="s">
        <v>326</v>
      </c>
      <c r="AF50" s="1144" t="s">
        <v>326</v>
      </c>
      <c r="AG50" s="1066" t="s">
        <v>326</v>
      </c>
      <c r="AH50" s="1144" t="s">
        <v>326</v>
      </c>
      <c r="AI50" s="1066" t="s">
        <v>326</v>
      </c>
      <c r="AJ50" s="1144" t="s">
        <v>326</v>
      </c>
      <c r="AK50" s="1066" t="s">
        <v>326</v>
      </c>
      <c r="AL50" s="1144" t="s">
        <v>326</v>
      </c>
      <c r="AM50" s="1066">
        <v>1136</v>
      </c>
      <c r="AN50" s="1144">
        <v>7.7</v>
      </c>
      <c r="AO50" s="1066">
        <v>1096</v>
      </c>
      <c r="AP50" s="1144">
        <v>7.5</v>
      </c>
      <c r="AQ50" s="1066">
        <v>1076</v>
      </c>
      <c r="AR50" s="1144">
        <v>7.4</v>
      </c>
      <c r="AS50" s="1066" t="s">
        <v>326</v>
      </c>
      <c r="AT50" s="1144" t="s">
        <v>326</v>
      </c>
      <c r="AU50" s="1066" t="s">
        <v>326</v>
      </c>
      <c r="AV50" s="1144" t="s">
        <v>326</v>
      </c>
      <c r="AW50" s="1066" t="s">
        <v>326</v>
      </c>
      <c r="AX50" s="1144" t="s">
        <v>326</v>
      </c>
      <c r="AY50" s="1066" t="s">
        <v>326</v>
      </c>
      <c r="AZ50" s="1144" t="s">
        <v>326</v>
      </c>
      <c r="BA50" s="1056" t="s">
        <v>709</v>
      </c>
      <c r="BB50" s="1057" t="s">
        <v>539</v>
      </c>
    </row>
    <row r="51" s="1113" customFormat="1" ht="77.4" spans="1:54">
      <c r="A51" s="1063"/>
      <c r="B51" s="1064"/>
      <c r="C51" s="1064"/>
      <c r="D51" s="1157" t="s">
        <v>1081</v>
      </c>
      <c r="E51" s="1066">
        <v>1336</v>
      </c>
      <c r="F51" s="1144">
        <v>8.7</v>
      </c>
      <c r="G51" s="1066">
        <v>1136</v>
      </c>
      <c r="H51" s="1144">
        <v>7.7</v>
      </c>
      <c r="I51" s="1066">
        <v>1096</v>
      </c>
      <c r="J51" s="1144">
        <v>7.5</v>
      </c>
      <c r="K51" s="1066">
        <v>1076</v>
      </c>
      <c r="L51" s="1144">
        <v>7.4</v>
      </c>
      <c r="M51" s="1066">
        <v>1436</v>
      </c>
      <c r="N51" s="1144">
        <v>9.2</v>
      </c>
      <c r="O51" s="1066">
        <v>1236</v>
      </c>
      <c r="P51" s="1144">
        <v>8.2</v>
      </c>
      <c r="Q51" s="1066">
        <v>1196</v>
      </c>
      <c r="R51" s="1144">
        <v>8</v>
      </c>
      <c r="S51" s="1066">
        <v>1176</v>
      </c>
      <c r="T51" s="1144">
        <v>7.9</v>
      </c>
      <c r="U51" s="1066" t="s">
        <v>326</v>
      </c>
      <c r="V51" s="1144" t="s">
        <v>326</v>
      </c>
      <c r="W51" s="1066" t="s">
        <v>326</v>
      </c>
      <c r="X51" s="1144" t="s">
        <v>326</v>
      </c>
      <c r="Y51" s="1066" t="s">
        <v>326</v>
      </c>
      <c r="Z51" s="1144" t="s">
        <v>326</v>
      </c>
      <c r="AA51" s="1066" t="s">
        <v>326</v>
      </c>
      <c r="AB51" s="1144" t="s">
        <v>326</v>
      </c>
      <c r="AC51" s="1066" t="s">
        <v>326</v>
      </c>
      <c r="AD51" s="1144" t="s">
        <v>326</v>
      </c>
      <c r="AE51" s="1066" t="s">
        <v>326</v>
      </c>
      <c r="AF51" s="1144" t="s">
        <v>326</v>
      </c>
      <c r="AG51" s="1066" t="s">
        <v>326</v>
      </c>
      <c r="AH51" s="1144" t="s">
        <v>326</v>
      </c>
      <c r="AI51" s="1066" t="s">
        <v>326</v>
      </c>
      <c r="AJ51" s="1144" t="s">
        <v>326</v>
      </c>
      <c r="AK51" s="1066">
        <v>1336</v>
      </c>
      <c r="AL51" s="1144">
        <v>8.7</v>
      </c>
      <c r="AM51" s="1066">
        <v>1136</v>
      </c>
      <c r="AN51" s="1144">
        <v>7.7</v>
      </c>
      <c r="AO51" s="1066">
        <v>1096</v>
      </c>
      <c r="AP51" s="1144">
        <v>7.5</v>
      </c>
      <c r="AQ51" s="1066">
        <v>1076</v>
      </c>
      <c r="AR51" s="1144">
        <v>7.4</v>
      </c>
      <c r="AS51" s="1066" t="s">
        <v>326</v>
      </c>
      <c r="AT51" s="1144" t="s">
        <v>326</v>
      </c>
      <c r="AU51" s="1066" t="s">
        <v>326</v>
      </c>
      <c r="AV51" s="1144" t="s">
        <v>326</v>
      </c>
      <c r="AW51" s="1066" t="s">
        <v>326</v>
      </c>
      <c r="AX51" s="1144" t="s">
        <v>326</v>
      </c>
      <c r="AY51" s="1066" t="s">
        <v>326</v>
      </c>
      <c r="AZ51" s="1144" t="s">
        <v>326</v>
      </c>
      <c r="BA51" s="1056" t="s">
        <v>709</v>
      </c>
      <c r="BB51" s="1057" t="s">
        <v>539</v>
      </c>
    </row>
    <row r="52" s="1113" customFormat="1" ht="61" customHeight="1" spans="1:54">
      <c r="A52" s="1063"/>
      <c r="B52" s="1064"/>
      <c r="C52" s="1064"/>
      <c r="D52" s="1055" t="s">
        <v>1083</v>
      </c>
      <c r="E52" s="1066" t="s">
        <v>326</v>
      </c>
      <c r="F52" s="1144" t="s">
        <v>326</v>
      </c>
      <c r="G52" s="1066">
        <v>1725</v>
      </c>
      <c r="H52" s="1144">
        <v>10.8</v>
      </c>
      <c r="I52" s="1066">
        <v>1685</v>
      </c>
      <c r="J52" s="1144">
        <v>10.6</v>
      </c>
      <c r="K52" s="1066">
        <v>1665</v>
      </c>
      <c r="L52" s="1144">
        <v>10.5</v>
      </c>
      <c r="M52" s="1066" t="s">
        <v>326</v>
      </c>
      <c r="N52" s="1144" t="s">
        <v>326</v>
      </c>
      <c r="O52" s="1066">
        <v>1825</v>
      </c>
      <c r="P52" s="1144">
        <v>11.3</v>
      </c>
      <c r="Q52" s="1066">
        <v>1785</v>
      </c>
      <c r="R52" s="1144">
        <v>11.1</v>
      </c>
      <c r="S52" s="1066">
        <v>1765</v>
      </c>
      <c r="T52" s="1144">
        <v>11</v>
      </c>
      <c r="U52" s="1066" t="s">
        <v>326</v>
      </c>
      <c r="V52" s="1144" t="s">
        <v>326</v>
      </c>
      <c r="W52" s="1066" t="s">
        <v>326</v>
      </c>
      <c r="X52" s="1144" t="s">
        <v>326</v>
      </c>
      <c r="Y52" s="1066" t="s">
        <v>326</v>
      </c>
      <c r="Z52" s="1144" t="s">
        <v>326</v>
      </c>
      <c r="AA52" s="1066" t="s">
        <v>326</v>
      </c>
      <c r="AB52" s="1144" t="s">
        <v>326</v>
      </c>
      <c r="AC52" s="1066" t="s">
        <v>326</v>
      </c>
      <c r="AD52" s="1144" t="s">
        <v>326</v>
      </c>
      <c r="AE52" s="1066" t="s">
        <v>326</v>
      </c>
      <c r="AF52" s="1144" t="s">
        <v>326</v>
      </c>
      <c r="AG52" s="1066" t="s">
        <v>326</v>
      </c>
      <c r="AH52" s="1144" t="s">
        <v>326</v>
      </c>
      <c r="AI52" s="1066" t="s">
        <v>326</v>
      </c>
      <c r="AJ52" s="1144" t="s">
        <v>326</v>
      </c>
      <c r="AK52" s="1066" t="s">
        <v>326</v>
      </c>
      <c r="AL52" s="1144" t="s">
        <v>326</v>
      </c>
      <c r="AM52" s="1066">
        <v>1725</v>
      </c>
      <c r="AN52" s="1144">
        <v>10.8</v>
      </c>
      <c r="AO52" s="1066">
        <v>1685</v>
      </c>
      <c r="AP52" s="1144">
        <v>10.6</v>
      </c>
      <c r="AQ52" s="1066">
        <v>1665</v>
      </c>
      <c r="AR52" s="1144">
        <v>10.5</v>
      </c>
      <c r="AS52" s="1066" t="s">
        <v>326</v>
      </c>
      <c r="AT52" s="1144" t="s">
        <v>326</v>
      </c>
      <c r="AU52" s="1066" t="s">
        <v>326</v>
      </c>
      <c r="AV52" s="1144" t="s">
        <v>326</v>
      </c>
      <c r="AW52" s="1066" t="s">
        <v>326</v>
      </c>
      <c r="AX52" s="1144" t="s">
        <v>326</v>
      </c>
      <c r="AY52" s="1066" t="s">
        <v>326</v>
      </c>
      <c r="AZ52" s="1144" t="s">
        <v>326</v>
      </c>
      <c r="BA52" s="1056" t="s">
        <v>585</v>
      </c>
      <c r="BB52" s="1057" t="s">
        <v>580</v>
      </c>
    </row>
    <row r="53" s="1113" customFormat="1" ht="46" customHeight="1" spans="1:54">
      <c r="A53" s="1063"/>
      <c r="B53" s="1064"/>
      <c r="C53" s="1064"/>
      <c r="D53" s="1157" t="s">
        <v>1085</v>
      </c>
      <c r="E53" s="1066">
        <v>1925</v>
      </c>
      <c r="F53" s="1144">
        <v>11.8</v>
      </c>
      <c r="G53" s="1066">
        <v>1725</v>
      </c>
      <c r="H53" s="1144">
        <v>10.8</v>
      </c>
      <c r="I53" s="1066">
        <v>1685</v>
      </c>
      <c r="J53" s="1144">
        <v>10.6</v>
      </c>
      <c r="K53" s="1066">
        <v>1665</v>
      </c>
      <c r="L53" s="1144">
        <v>10.5</v>
      </c>
      <c r="M53" s="1066">
        <v>2025</v>
      </c>
      <c r="N53" s="1144">
        <v>12.3</v>
      </c>
      <c r="O53" s="1066">
        <v>1825</v>
      </c>
      <c r="P53" s="1144">
        <v>11.3</v>
      </c>
      <c r="Q53" s="1066">
        <v>1785</v>
      </c>
      <c r="R53" s="1144">
        <v>11.1</v>
      </c>
      <c r="S53" s="1066">
        <v>1765</v>
      </c>
      <c r="T53" s="1144">
        <v>11</v>
      </c>
      <c r="U53" s="1066" t="s">
        <v>326</v>
      </c>
      <c r="V53" s="1144" t="s">
        <v>326</v>
      </c>
      <c r="W53" s="1066" t="s">
        <v>326</v>
      </c>
      <c r="X53" s="1144" t="s">
        <v>326</v>
      </c>
      <c r="Y53" s="1066" t="s">
        <v>326</v>
      </c>
      <c r="Z53" s="1144" t="s">
        <v>326</v>
      </c>
      <c r="AA53" s="1066" t="s">
        <v>326</v>
      </c>
      <c r="AB53" s="1144" t="s">
        <v>326</v>
      </c>
      <c r="AC53" s="1066" t="s">
        <v>326</v>
      </c>
      <c r="AD53" s="1144" t="s">
        <v>326</v>
      </c>
      <c r="AE53" s="1066" t="s">
        <v>326</v>
      </c>
      <c r="AF53" s="1144" t="s">
        <v>326</v>
      </c>
      <c r="AG53" s="1066" t="s">
        <v>326</v>
      </c>
      <c r="AH53" s="1144" t="s">
        <v>326</v>
      </c>
      <c r="AI53" s="1066" t="s">
        <v>326</v>
      </c>
      <c r="AJ53" s="1144" t="s">
        <v>326</v>
      </c>
      <c r="AK53" s="1066">
        <v>1925</v>
      </c>
      <c r="AL53" s="1144">
        <v>11.8</v>
      </c>
      <c r="AM53" s="1066">
        <v>1725</v>
      </c>
      <c r="AN53" s="1144">
        <v>10.8</v>
      </c>
      <c r="AO53" s="1066">
        <v>1685</v>
      </c>
      <c r="AP53" s="1144">
        <v>10.6</v>
      </c>
      <c r="AQ53" s="1066">
        <v>1665</v>
      </c>
      <c r="AR53" s="1144">
        <v>10.5</v>
      </c>
      <c r="AS53" s="1066" t="s">
        <v>326</v>
      </c>
      <c r="AT53" s="1144" t="s">
        <v>326</v>
      </c>
      <c r="AU53" s="1066" t="s">
        <v>326</v>
      </c>
      <c r="AV53" s="1144" t="s">
        <v>326</v>
      </c>
      <c r="AW53" s="1066" t="s">
        <v>326</v>
      </c>
      <c r="AX53" s="1144" t="s">
        <v>326</v>
      </c>
      <c r="AY53" s="1066" t="s">
        <v>326</v>
      </c>
      <c r="AZ53" s="1144" t="s">
        <v>326</v>
      </c>
      <c r="BA53" s="1056" t="s">
        <v>585</v>
      </c>
      <c r="BB53" s="1057" t="s">
        <v>580</v>
      </c>
    </row>
    <row r="54" s="1113" customFormat="1" ht="46" customHeight="1" spans="1:54">
      <c r="A54" s="1063"/>
      <c r="B54" s="1064"/>
      <c r="C54" s="1064"/>
      <c r="D54" s="1055" t="s">
        <v>1086</v>
      </c>
      <c r="E54" s="1066" t="s">
        <v>326</v>
      </c>
      <c r="F54" s="1144" t="s">
        <v>326</v>
      </c>
      <c r="G54" s="1066">
        <v>1725</v>
      </c>
      <c r="H54" s="1144">
        <v>10.8</v>
      </c>
      <c r="I54" s="1066">
        <v>1685</v>
      </c>
      <c r="J54" s="1144">
        <v>10.6</v>
      </c>
      <c r="K54" s="1066">
        <v>1665</v>
      </c>
      <c r="L54" s="1144">
        <v>10.5</v>
      </c>
      <c r="M54" s="1066" t="s">
        <v>326</v>
      </c>
      <c r="N54" s="1144" t="s">
        <v>326</v>
      </c>
      <c r="O54" s="1066">
        <v>1825</v>
      </c>
      <c r="P54" s="1144">
        <v>11.3</v>
      </c>
      <c r="Q54" s="1066">
        <v>1785</v>
      </c>
      <c r="R54" s="1144">
        <v>11.1</v>
      </c>
      <c r="S54" s="1066">
        <v>1765</v>
      </c>
      <c r="T54" s="1144">
        <v>11</v>
      </c>
      <c r="U54" s="1066" t="s">
        <v>326</v>
      </c>
      <c r="V54" s="1144" t="s">
        <v>326</v>
      </c>
      <c r="W54" s="1066" t="s">
        <v>326</v>
      </c>
      <c r="X54" s="1144" t="s">
        <v>326</v>
      </c>
      <c r="Y54" s="1066" t="s">
        <v>326</v>
      </c>
      <c r="Z54" s="1144" t="s">
        <v>326</v>
      </c>
      <c r="AA54" s="1066" t="s">
        <v>326</v>
      </c>
      <c r="AB54" s="1144" t="s">
        <v>326</v>
      </c>
      <c r="AC54" s="1066" t="s">
        <v>326</v>
      </c>
      <c r="AD54" s="1144" t="s">
        <v>326</v>
      </c>
      <c r="AE54" s="1066" t="s">
        <v>326</v>
      </c>
      <c r="AF54" s="1144" t="s">
        <v>326</v>
      </c>
      <c r="AG54" s="1066" t="s">
        <v>326</v>
      </c>
      <c r="AH54" s="1144" t="s">
        <v>326</v>
      </c>
      <c r="AI54" s="1066" t="s">
        <v>326</v>
      </c>
      <c r="AJ54" s="1144" t="s">
        <v>326</v>
      </c>
      <c r="AK54" s="1066" t="s">
        <v>326</v>
      </c>
      <c r="AL54" s="1144" t="s">
        <v>326</v>
      </c>
      <c r="AM54" s="1066">
        <v>1725</v>
      </c>
      <c r="AN54" s="1144">
        <v>10.8</v>
      </c>
      <c r="AO54" s="1066">
        <v>1685</v>
      </c>
      <c r="AP54" s="1144">
        <v>10.6</v>
      </c>
      <c r="AQ54" s="1066">
        <v>1665</v>
      </c>
      <c r="AR54" s="1144">
        <v>10.5</v>
      </c>
      <c r="AS54" s="1066" t="s">
        <v>326</v>
      </c>
      <c r="AT54" s="1144" t="s">
        <v>326</v>
      </c>
      <c r="AU54" s="1066" t="s">
        <v>326</v>
      </c>
      <c r="AV54" s="1144" t="s">
        <v>326</v>
      </c>
      <c r="AW54" s="1066" t="s">
        <v>326</v>
      </c>
      <c r="AX54" s="1144" t="s">
        <v>326</v>
      </c>
      <c r="AY54" s="1066" t="s">
        <v>326</v>
      </c>
      <c r="AZ54" s="1144" t="s">
        <v>326</v>
      </c>
      <c r="BA54" s="1056" t="s">
        <v>585</v>
      </c>
      <c r="BB54" s="1057" t="s">
        <v>580</v>
      </c>
    </row>
    <row r="55" s="1113" customFormat="1" ht="51.6" spans="1:54">
      <c r="A55" s="1063"/>
      <c r="B55" s="1064"/>
      <c r="C55" s="1064"/>
      <c r="D55" s="1157" t="s">
        <v>1089</v>
      </c>
      <c r="E55" s="1066">
        <v>2109</v>
      </c>
      <c r="F55" s="1144">
        <v>13.1</v>
      </c>
      <c r="G55" s="1066">
        <v>1909</v>
      </c>
      <c r="H55" s="1144">
        <v>12.1</v>
      </c>
      <c r="I55" s="1066">
        <v>1869</v>
      </c>
      <c r="J55" s="1144">
        <v>11.9</v>
      </c>
      <c r="K55" s="1066">
        <v>1849</v>
      </c>
      <c r="L55" s="1144">
        <v>11.8</v>
      </c>
      <c r="M55" s="1066">
        <v>2209</v>
      </c>
      <c r="N55" s="1144">
        <v>13.6</v>
      </c>
      <c r="O55" s="1066">
        <v>2009</v>
      </c>
      <c r="P55" s="1144">
        <v>12.6</v>
      </c>
      <c r="Q55" s="1066">
        <v>1969</v>
      </c>
      <c r="R55" s="1144">
        <v>12.4</v>
      </c>
      <c r="S55" s="1066">
        <v>1949</v>
      </c>
      <c r="T55" s="1144">
        <v>12.3</v>
      </c>
      <c r="U55" s="1066" t="s">
        <v>326</v>
      </c>
      <c r="V55" s="1144" t="s">
        <v>326</v>
      </c>
      <c r="W55" s="1066" t="s">
        <v>326</v>
      </c>
      <c r="X55" s="1144" t="s">
        <v>326</v>
      </c>
      <c r="Y55" s="1066" t="s">
        <v>326</v>
      </c>
      <c r="Z55" s="1144" t="s">
        <v>326</v>
      </c>
      <c r="AA55" s="1066" t="s">
        <v>326</v>
      </c>
      <c r="AB55" s="1144" t="s">
        <v>326</v>
      </c>
      <c r="AC55" s="1066" t="s">
        <v>326</v>
      </c>
      <c r="AD55" s="1144" t="s">
        <v>326</v>
      </c>
      <c r="AE55" s="1066" t="s">
        <v>326</v>
      </c>
      <c r="AF55" s="1144" t="s">
        <v>326</v>
      </c>
      <c r="AG55" s="1066" t="s">
        <v>326</v>
      </c>
      <c r="AH55" s="1144" t="s">
        <v>326</v>
      </c>
      <c r="AI55" s="1066" t="s">
        <v>326</v>
      </c>
      <c r="AJ55" s="1144" t="s">
        <v>326</v>
      </c>
      <c r="AK55" s="1066">
        <v>2109</v>
      </c>
      <c r="AL55" s="1144">
        <v>13.1</v>
      </c>
      <c r="AM55" s="1066">
        <v>1909</v>
      </c>
      <c r="AN55" s="1144">
        <v>12.1</v>
      </c>
      <c r="AO55" s="1066">
        <v>1869</v>
      </c>
      <c r="AP55" s="1144">
        <v>11.9</v>
      </c>
      <c r="AQ55" s="1066">
        <v>1849</v>
      </c>
      <c r="AR55" s="1144">
        <v>11.8</v>
      </c>
      <c r="AS55" s="1066" t="s">
        <v>326</v>
      </c>
      <c r="AT55" s="1144" t="s">
        <v>326</v>
      </c>
      <c r="AU55" s="1066" t="s">
        <v>326</v>
      </c>
      <c r="AV55" s="1144" t="s">
        <v>326</v>
      </c>
      <c r="AW55" s="1066" t="s">
        <v>326</v>
      </c>
      <c r="AX55" s="1144" t="s">
        <v>326</v>
      </c>
      <c r="AY55" s="1066" t="s">
        <v>326</v>
      </c>
      <c r="AZ55" s="1144" t="s">
        <v>326</v>
      </c>
      <c r="BA55" s="1056" t="s">
        <v>535</v>
      </c>
      <c r="BB55" s="1057" t="s">
        <v>550</v>
      </c>
    </row>
    <row r="56" s="1113" customFormat="1" ht="65" customHeight="1" spans="1:54">
      <c r="A56" s="1063"/>
      <c r="B56" s="1064"/>
      <c r="C56" s="1064"/>
      <c r="D56" s="1055" t="s">
        <v>1082</v>
      </c>
      <c r="E56" s="1066" t="s">
        <v>326</v>
      </c>
      <c r="F56" s="1144" t="s">
        <v>326</v>
      </c>
      <c r="G56" s="1066">
        <v>1725</v>
      </c>
      <c r="H56" s="1144">
        <v>11.3</v>
      </c>
      <c r="I56" s="1066">
        <v>1685</v>
      </c>
      <c r="J56" s="1144">
        <v>11.1</v>
      </c>
      <c r="K56" s="1066">
        <v>1665</v>
      </c>
      <c r="L56" s="1144">
        <v>11</v>
      </c>
      <c r="M56" s="1066" t="s">
        <v>326</v>
      </c>
      <c r="N56" s="1144" t="s">
        <v>326</v>
      </c>
      <c r="O56" s="1066">
        <v>1825</v>
      </c>
      <c r="P56" s="1144">
        <v>11.8</v>
      </c>
      <c r="Q56" s="1066">
        <v>1785</v>
      </c>
      <c r="R56" s="1144">
        <v>11.6</v>
      </c>
      <c r="S56" s="1066">
        <v>1765</v>
      </c>
      <c r="T56" s="1144">
        <v>11.5</v>
      </c>
      <c r="U56" s="1066" t="s">
        <v>326</v>
      </c>
      <c r="V56" s="1144" t="s">
        <v>326</v>
      </c>
      <c r="W56" s="1066" t="s">
        <v>326</v>
      </c>
      <c r="X56" s="1144" t="s">
        <v>326</v>
      </c>
      <c r="Y56" s="1066" t="s">
        <v>326</v>
      </c>
      <c r="Z56" s="1144" t="s">
        <v>326</v>
      </c>
      <c r="AA56" s="1066" t="s">
        <v>326</v>
      </c>
      <c r="AB56" s="1144" t="s">
        <v>326</v>
      </c>
      <c r="AC56" s="1066" t="s">
        <v>326</v>
      </c>
      <c r="AD56" s="1144" t="s">
        <v>326</v>
      </c>
      <c r="AE56" s="1066" t="s">
        <v>326</v>
      </c>
      <c r="AF56" s="1144" t="s">
        <v>326</v>
      </c>
      <c r="AG56" s="1066" t="s">
        <v>326</v>
      </c>
      <c r="AH56" s="1144" t="s">
        <v>326</v>
      </c>
      <c r="AI56" s="1066" t="s">
        <v>326</v>
      </c>
      <c r="AJ56" s="1144" t="s">
        <v>326</v>
      </c>
      <c r="AK56" s="1066" t="s">
        <v>326</v>
      </c>
      <c r="AL56" s="1144" t="s">
        <v>326</v>
      </c>
      <c r="AM56" s="1066">
        <v>1725</v>
      </c>
      <c r="AN56" s="1144">
        <v>11.3</v>
      </c>
      <c r="AO56" s="1066">
        <v>1685</v>
      </c>
      <c r="AP56" s="1144">
        <v>11.1</v>
      </c>
      <c r="AQ56" s="1066">
        <v>1665</v>
      </c>
      <c r="AR56" s="1144">
        <v>11</v>
      </c>
      <c r="AS56" s="1066" t="s">
        <v>326</v>
      </c>
      <c r="AT56" s="1144" t="s">
        <v>326</v>
      </c>
      <c r="AU56" s="1066" t="s">
        <v>326</v>
      </c>
      <c r="AV56" s="1144" t="s">
        <v>326</v>
      </c>
      <c r="AW56" s="1066" t="s">
        <v>326</v>
      </c>
      <c r="AX56" s="1144" t="s">
        <v>326</v>
      </c>
      <c r="AY56" s="1066" t="s">
        <v>326</v>
      </c>
      <c r="AZ56" s="1144" t="s">
        <v>326</v>
      </c>
      <c r="BA56" s="1056" t="s">
        <v>585</v>
      </c>
      <c r="BB56" s="1057" t="s">
        <v>580</v>
      </c>
    </row>
    <row r="57" s="1113" customFormat="1" ht="52" customHeight="1" spans="1:54">
      <c r="A57" s="1063"/>
      <c r="B57" s="1064"/>
      <c r="C57" s="1064"/>
      <c r="D57" s="1157" t="s">
        <v>1084</v>
      </c>
      <c r="E57" s="1066">
        <v>1925</v>
      </c>
      <c r="F57" s="1144">
        <v>12.3</v>
      </c>
      <c r="G57" s="1066">
        <v>1725</v>
      </c>
      <c r="H57" s="1144">
        <v>11.3</v>
      </c>
      <c r="I57" s="1066">
        <v>1685</v>
      </c>
      <c r="J57" s="1144">
        <v>11.1</v>
      </c>
      <c r="K57" s="1066">
        <v>1665</v>
      </c>
      <c r="L57" s="1144">
        <v>11</v>
      </c>
      <c r="M57" s="1066">
        <v>2025</v>
      </c>
      <c r="N57" s="1144">
        <v>12.8</v>
      </c>
      <c r="O57" s="1066">
        <v>1825</v>
      </c>
      <c r="P57" s="1144">
        <v>11.8</v>
      </c>
      <c r="Q57" s="1066">
        <v>1785</v>
      </c>
      <c r="R57" s="1144">
        <v>11.6</v>
      </c>
      <c r="S57" s="1066">
        <v>1765</v>
      </c>
      <c r="T57" s="1144">
        <v>11.5</v>
      </c>
      <c r="U57" s="1066" t="s">
        <v>326</v>
      </c>
      <c r="V57" s="1144" t="s">
        <v>326</v>
      </c>
      <c r="W57" s="1066" t="s">
        <v>326</v>
      </c>
      <c r="X57" s="1144" t="s">
        <v>326</v>
      </c>
      <c r="Y57" s="1066" t="s">
        <v>326</v>
      </c>
      <c r="Z57" s="1144" t="s">
        <v>326</v>
      </c>
      <c r="AA57" s="1066" t="s">
        <v>326</v>
      </c>
      <c r="AB57" s="1144" t="s">
        <v>326</v>
      </c>
      <c r="AC57" s="1066" t="s">
        <v>326</v>
      </c>
      <c r="AD57" s="1144" t="s">
        <v>326</v>
      </c>
      <c r="AE57" s="1066" t="s">
        <v>326</v>
      </c>
      <c r="AF57" s="1144" t="s">
        <v>326</v>
      </c>
      <c r="AG57" s="1066" t="s">
        <v>326</v>
      </c>
      <c r="AH57" s="1144" t="s">
        <v>326</v>
      </c>
      <c r="AI57" s="1066" t="s">
        <v>326</v>
      </c>
      <c r="AJ57" s="1144" t="s">
        <v>326</v>
      </c>
      <c r="AK57" s="1066">
        <v>1925</v>
      </c>
      <c r="AL57" s="1144">
        <v>12.3</v>
      </c>
      <c r="AM57" s="1066">
        <v>1725</v>
      </c>
      <c r="AN57" s="1144">
        <v>11.3</v>
      </c>
      <c r="AO57" s="1066">
        <v>1685</v>
      </c>
      <c r="AP57" s="1144">
        <v>11.1</v>
      </c>
      <c r="AQ57" s="1066">
        <v>1665</v>
      </c>
      <c r="AR57" s="1144">
        <v>11</v>
      </c>
      <c r="AS57" s="1066" t="s">
        <v>326</v>
      </c>
      <c r="AT57" s="1144" t="s">
        <v>326</v>
      </c>
      <c r="AU57" s="1066" t="s">
        <v>326</v>
      </c>
      <c r="AV57" s="1144" t="s">
        <v>326</v>
      </c>
      <c r="AW57" s="1066" t="s">
        <v>326</v>
      </c>
      <c r="AX57" s="1144" t="s">
        <v>326</v>
      </c>
      <c r="AY57" s="1066" t="s">
        <v>326</v>
      </c>
      <c r="AZ57" s="1144" t="s">
        <v>326</v>
      </c>
      <c r="BA57" s="1056" t="s">
        <v>585</v>
      </c>
      <c r="BB57" s="1057" t="s">
        <v>580</v>
      </c>
    </row>
    <row r="58" s="1113" customFormat="1" ht="51.6" spans="1:54">
      <c r="A58" s="1063"/>
      <c r="B58" s="1064"/>
      <c r="C58" s="1064"/>
      <c r="D58" s="1055" t="s">
        <v>1087</v>
      </c>
      <c r="E58" s="1066" t="s">
        <v>326</v>
      </c>
      <c r="F58" s="1144" t="s">
        <v>326</v>
      </c>
      <c r="G58" s="1066">
        <v>1943</v>
      </c>
      <c r="H58" s="1144">
        <v>12.3</v>
      </c>
      <c r="I58" s="1066">
        <v>1903</v>
      </c>
      <c r="J58" s="1144">
        <v>12.1</v>
      </c>
      <c r="K58" s="1066">
        <v>1883</v>
      </c>
      <c r="L58" s="1144">
        <v>12</v>
      </c>
      <c r="M58" s="1066" t="s">
        <v>326</v>
      </c>
      <c r="N58" s="1144" t="s">
        <v>326</v>
      </c>
      <c r="O58" s="1066">
        <v>2043</v>
      </c>
      <c r="P58" s="1144">
        <v>12.8</v>
      </c>
      <c r="Q58" s="1066">
        <v>2003</v>
      </c>
      <c r="R58" s="1144">
        <v>12.6</v>
      </c>
      <c r="S58" s="1066">
        <v>1983</v>
      </c>
      <c r="T58" s="1144">
        <v>12.5</v>
      </c>
      <c r="U58" s="1066" t="s">
        <v>326</v>
      </c>
      <c r="V58" s="1144" t="s">
        <v>326</v>
      </c>
      <c r="W58" s="1066" t="s">
        <v>326</v>
      </c>
      <c r="X58" s="1144" t="s">
        <v>326</v>
      </c>
      <c r="Y58" s="1066" t="s">
        <v>326</v>
      </c>
      <c r="Z58" s="1144" t="s">
        <v>326</v>
      </c>
      <c r="AA58" s="1066" t="s">
        <v>326</v>
      </c>
      <c r="AB58" s="1144" t="s">
        <v>326</v>
      </c>
      <c r="AC58" s="1066" t="s">
        <v>326</v>
      </c>
      <c r="AD58" s="1144" t="s">
        <v>326</v>
      </c>
      <c r="AE58" s="1066" t="s">
        <v>326</v>
      </c>
      <c r="AF58" s="1144" t="s">
        <v>326</v>
      </c>
      <c r="AG58" s="1066" t="s">
        <v>326</v>
      </c>
      <c r="AH58" s="1144" t="s">
        <v>326</v>
      </c>
      <c r="AI58" s="1066" t="s">
        <v>326</v>
      </c>
      <c r="AJ58" s="1144" t="s">
        <v>326</v>
      </c>
      <c r="AK58" s="1066" t="s">
        <v>326</v>
      </c>
      <c r="AL58" s="1144" t="s">
        <v>326</v>
      </c>
      <c r="AM58" s="1066">
        <v>1943</v>
      </c>
      <c r="AN58" s="1144">
        <v>12.3</v>
      </c>
      <c r="AO58" s="1066">
        <v>1903</v>
      </c>
      <c r="AP58" s="1144">
        <v>12.1</v>
      </c>
      <c r="AQ58" s="1066">
        <v>1883</v>
      </c>
      <c r="AR58" s="1144">
        <v>12</v>
      </c>
      <c r="AS58" s="1066" t="s">
        <v>326</v>
      </c>
      <c r="AT58" s="1144" t="s">
        <v>326</v>
      </c>
      <c r="AU58" s="1066" t="s">
        <v>326</v>
      </c>
      <c r="AV58" s="1144" t="s">
        <v>326</v>
      </c>
      <c r="AW58" s="1066" t="s">
        <v>326</v>
      </c>
      <c r="AX58" s="1144" t="s">
        <v>326</v>
      </c>
      <c r="AY58" s="1066" t="s">
        <v>326</v>
      </c>
      <c r="AZ58" s="1144" t="s">
        <v>326</v>
      </c>
      <c r="BA58" s="1056" t="s">
        <v>539</v>
      </c>
      <c r="BB58" s="1057" t="s">
        <v>859</v>
      </c>
    </row>
    <row r="59" s="1113" customFormat="1" ht="51.6" spans="1:54">
      <c r="A59" s="1063"/>
      <c r="B59" s="1064"/>
      <c r="C59" s="1064"/>
      <c r="D59" s="1157" t="s">
        <v>1088</v>
      </c>
      <c r="E59" s="1066">
        <v>2143</v>
      </c>
      <c r="F59" s="1144">
        <v>13.3</v>
      </c>
      <c r="G59" s="1066">
        <v>1943</v>
      </c>
      <c r="H59" s="1144">
        <v>12.3</v>
      </c>
      <c r="I59" s="1066">
        <v>1903</v>
      </c>
      <c r="J59" s="1144">
        <v>12.1</v>
      </c>
      <c r="K59" s="1066">
        <v>1883</v>
      </c>
      <c r="L59" s="1144">
        <v>12</v>
      </c>
      <c r="M59" s="1066">
        <v>2243</v>
      </c>
      <c r="N59" s="1144">
        <v>13.8</v>
      </c>
      <c r="O59" s="1066">
        <v>2043</v>
      </c>
      <c r="P59" s="1144">
        <v>12.8</v>
      </c>
      <c r="Q59" s="1066">
        <v>2003</v>
      </c>
      <c r="R59" s="1144">
        <v>12.6</v>
      </c>
      <c r="S59" s="1066">
        <v>1983</v>
      </c>
      <c r="T59" s="1144">
        <v>12.5</v>
      </c>
      <c r="U59" s="1066" t="s">
        <v>326</v>
      </c>
      <c r="V59" s="1144" t="s">
        <v>326</v>
      </c>
      <c r="W59" s="1066" t="s">
        <v>326</v>
      </c>
      <c r="X59" s="1144" t="s">
        <v>326</v>
      </c>
      <c r="Y59" s="1066" t="s">
        <v>326</v>
      </c>
      <c r="Z59" s="1144" t="s">
        <v>326</v>
      </c>
      <c r="AA59" s="1066" t="s">
        <v>326</v>
      </c>
      <c r="AB59" s="1144" t="s">
        <v>326</v>
      </c>
      <c r="AC59" s="1066" t="s">
        <v>326</v>
      </c>
      <c r="AD59" s="1144" t="s">
        <v>326</v>
      </c>
      <c r="AE59" s="1066" t="s">
        <v>326</v>
      </c>
      <c r="AF59" s="1144" t="s">
        <v>326</v>
      </c>
      <c r="AG59" s="1066" t="s">
        <v>326</v>
      </c>
      <c r="AH59" s="1144" t="s">
        <v>326</v>
      </c>
      <c r="AI59" s="1066" t="s">
        <v>326</v>
      </c>
      <c r="AJ59" s="1144" t="s">
        <v>326</v>
      </c>
      <c r="AK59" s="1066">
        <v>2143</v>
      </c>
      <c r="AL59" s="1144">
        <v>13.3</v>
      </c>
      <c r="AM59" s="1066">
        <v>1943</v>
      </c>
      <c r="AN59" s="1144">
        <v>12.3</v>
      </c>
      <c r="AO59" s="1066">
        <v>1903</v>
      </c>
      <c r="AP59" s="1144">
        <v>12.1</v>
      </c>
      <c r="AQ59" s="1066">
        <v>1883</v>
      </c>
      <c r="AR59" s="1144">
        <v>12</v>
      </c>
      <c r="AS59" s="1066" t="s">
        <v>326</v>
      </c>
      <c r="AT59" s="1144" t="s">
        <v>326</v>
      </c>
      <c r="AU59" s="1066" t="s">
        <v>326</v>
      </c>
      <c r="AV59" s="1144" t="s">
        <v>326</v>
      </c>
      <c r="AW59" s="1066" t="s">
        <v>326</v>
      </c>
      <c r="AX59" s="1144" t="s">
        <v>326</v>
      </c>
      <c r="AY59" s="1066" t="s">
        <v>326</v>
      </c>
      <c r="AZ59" s="1144" t="s">
        <v>326</v>
      </c>
      <c r="BA59" s="1056" t="s">
        <v>539</v>
      </c>
      <c r="BB59" s="1057" t="s">
        <v>859</v>
      </c>
    </row>
    <row r="60" s="1113" customFormat="1" ht="77.4" spans="1:54">
      <c r="A60" s="1026" t="s">
        <v>354</v>
      </c>
      <c r="B60" s="1027" t="s">
        <v>19</v>
      </c>
      <c r="C60" s="1027" t="s">
        <v>1079</v>
      </c>
      <c r="D60" s="1030" t="s">
        <v>1080</v>
      </c>
      <c r="E60" s="1029" t="s">
        <v>326</v>
      </c>
      <c r="F60" s="1142" t="s">
        <v>326</v>
      </c>
      <c r="G60" s="1029">
        <v>1306</v>
      </c>
      <c r="H60" s="1142">
        <v>8.8</v>
      </c>
      <c r="I60" s="1029">
        <v>1266</v>
      </c>
      <c r="J60" s="1142">
        <v>8.6</v>
      </c>
      <c r="K60" s="1029">
        <v>1246</v>
      </c>
      <c r="L60" s="1142">
        <v>8.5</v>
      </c>
      <c r="M60" s="1029" t="s">
        <v>326</v>
      </c>
      <c r="N60" s="1142" t="s">
        <v>326</v>
      </c>
      <c r="O60" s="1029">
        <v>1406</v>
      </c>
      <c r="P60" s="1142">
        <v>9.3</v>
      </c>
      <c r="Q60" s="1029">
        <v>1366</v>
      </c>
      <c r="R60" s="1142">
        <v>9.1</v>
      </c>
      <c r="S60" s="1029">
        <v>1346</v>
      </c>
      <c r="T60" s="1142">
        <v>9</v>
      </c>
      <c r="U60" s="1029" t="s">
        <v>326</v>
      </c>
      <c r="V60" s="1142" t="s">
        <v>326</v>
      </c>
      <c r="W60" s="1029" t="s">
        <v>326</v>
      </c>
      <c r="X60" s="1142" t="s">
        <v>326</v>
      </c>
      <c r="Y60" s="1029" t="s">
        <v>326</v>
      </c>
      <c r="Z60" s="1142" t="s">
        <v>326</v>
      </c>
      <c r="AA60" s="1029" t="s">
        <v>326</v>
      </c>
      <c r="AB60" s="1142" t="s">
        <v>326</v>
      </c>
      <c r="AC60" s="1029" t="s">
        <v>326</v>
      </c>
      <c r="AD60" s="1142" t="s">
        <v>326</v>
      </c>
      <c r="AE60" s="1029" t="s">
        <v>326</v>
      </c>
      <c r="AF60" s="1142" t="s">
        <v>326</v>
      </c>
      <c r="AG60" s="1029" t="s">
        <v>326</v>
      </c>
      <c r="AH60" s="1142" t="s">
        <v>326</v>
      </c>
      <c r="AI60" s="1029" t="s">
        <v>326</v>
      </c>
      <c r="AJ60" s="1142" t="s">
        <v>326</v>
      </c>
      <c r="AK60" s="1029" t="s">
        <v>326</v>
      </c>
      <c r="AL60" s="1142" t="s">
        <v>326</v>
      </c>
      <c r="AM60" s="1029">
        <v>1306</v>
      </c>
      <c r="AN60" s="1142">
        <v>8.8</v>
      </c>
      <c r="AO60" s="1029">
        <v>1266</v>
      </c>
      <c r="AP60" s="1142">
        <v>8.6</v>
      </c>
      <c r="AQ60" s="1029">
        <v>1246</v>
      </c>
      <c r="AR60" s="1142">
        <v>8.5</v>
      </c>
      <c r="AS60" s="1029" t="s">
        <v>326</v>
      </c>
      <c r="AT60" s="1142" t="s">
        <v>326</v>
      </c>
      <c r="AU60" s="1029" t="s">
        <v>326</v>
      </c>
      <c r="AV60" s="1142" t="s">
        <v>326</v>
      </c>
      <c r="AW60" s="1029" t="s">
        <v>326</v>
      </c>
      <c r="AX60" s="1142" t="s">
        <v>326</v>
      </c>
      <c r="AY60" s="1029" t="s">
        <v>326</v>
      </c>
      <c r="AZ60" s="1142" t="s">
        <v>326</v>
      </c>
      <c r="BA60" s="668" t="s">
        <v>516</v>
      </c>
      <c r="BB60" s="669" t="s">
        <v>757</v>
      </c>
    </row>
    <row r="61" s="1113" customFormat="1" ht="77.4" spans="1:54">
      <c r="A61" s="1026"/>
      <c r="B61" s="1027"/>
      <c r="C61" s="1027"/>
      <c r="D61" s="1143" t="s">
        <v>1081</v>
      </c>
      <c r="E61" s="1029">
        <v>1506</v>
      </c>
      <c r="F61" s="1142">
        <v>9.8</v>
      </c>
      <c r="G61" s="1029">
        <v>1306</v>
      </c>
      <c r="H61" s="1142">
        <v>8.8</v>
      </c>
      <c r="I61" s="1029">
        <v>1266</v>
      </c>
      <c r="J61" s="1142">
        <v>8.6</v>
      </c>
      <c r="K61" s="1029">
        <v>1246</v>
      </c>
      <c r="L61" s="1142">
        <v>8.5</v>
      </c>
      <c r="M61" s="1029">
        <v>1606</v>
      </c>
      <c r="N61" s="1142">
        <v>10.3</v>
      </c>
      <c r="O61" s="1029">
        <v>1406</v>
      </c>
      <c r="P61" s="1142">
        <v>9.3</v>
      </c>
      <c r="Q61" s="1029">
        <v>1366</v>
      </c>
      <c r="R61" s="1142">
        <v>9.1</v>
      </c>
      <c r="S61" s="1029">
        <v>1346</v>
      </c>
      <c r="T61" s="1142">
        <v>9</v>
      </c>
      <c r="U61" s="1029" t="s">
        <v>326</v>
      </c>
      <c r="V61" s="1142" t="s">
        <v>326</v>
      </c>
      <c r="W61" s="1029" t="s">
        <v>326</v>
      </c>
      <c r="X61" s="1142" t="s">
        <v>326</v>
      </c>
      <c r="Y61" s="1029" t="s">
        <v>326</v>
      </c>
      <c r="Z61" s="1142" t="s">
        <v>326</v>
      </c>
      <c r="AA61" s="1029" t="s">
        <v>326</v>
      </c>
      <c r="AB61" s="1142" t="s">
        <v>326</v>
      </c>
      <c r="AC61" s="1029" t="s">
        <v>326</v>
      </c>
      <c r="AD61" s="1142" t="s">
        <v>326</v>
      </c>
      <c r="AE61" s="1029" t="s">
        <v>326</v>
      </c>
      <c r="AF61" s="1142" t="s">
        <v>326</v>
      </c>
      <c r="AG61" s="1029" t="s">
        <v>326</v>
      </c>
      <c r="AH61" s="1142" t="s">
        <v>326</v>
      </c>
      <c r="AI61" s="1029" t="s">
        <v>326</v>
      </c>
      <c r="AJ61" s="1142" t="s">
        <v>326</v>
      </c>
      <c r="AK61" s="1029">
        <v>1506</v>
      </c>
      <c r="AL61" s="1142">
        <v>9.8</v>
      </c>
      <c r="AM61" s="1029">
        <v>1306</v>
      </c>
      <c r="AN61" s="1142">
        <v>8.8</v>
      </c>
      <c r="AO61" s="1029">
        <v>1266</v>
      </c>
      <c r="AP61" s="1142">
        <v>8.6</v>
      </c>
      <c r="AQ61" s="1029">
        <v>1246</v>
      </c>
      <c r="AR61" s="1142">
        <v>8.5</v>
      </c>
      <c r="AS61" s="1029" t="s">
        <v>326</v>
      </c>
      <c r="AT61" s="1142" t="s">
        <v>326</v>
      </c>
      <c r="AU61" s="1029" t="s">
        <v>326</v>
      </c>
      <c r="AV61" s="1142" t="s">
        <v>326</v>
      </c>
      <c r="AW61" s="1029" t="s">
        <v>326</v>
      </c>
      <c r="AX61" s="1142" t="s">
        <v>326</v>
      </c>
      <c r="AY61" s="1029" t="s">
        <v>326</v>
      </c>
      <c r="AZ61" s="1142" t="s">
        <v>326</v>
      </c>
      <c r="BA61" s="668" t="s">
        <v>516</v>
      </c>
      <c r="BB61" s="669" t="s">
        <v>757</v>
      </c>
    </row>
    <row r="62" s="1113" customFormat="1" ht="61" customHeight="1" spans="1:54">
      <c r="A62" s="1026"/>
      <c r="B62" s="1027"/>
      <c r="C62" s="1027"/>
      <c r="D62" s="1030" t="s">
        <v>1083</v>
      </c>
      <c r="E62" s="1029" t="s">
        <v>326</v>
      </c>
      <c r="F62" s="1142" t="s">
        <v>326</v>
      </c>
      <c r="G62" s="1029">
        <v>1861</v>
      </c>
      <c r="H62" s="1142">
        <v>11.7</v>
      </c>
      <c r="I62" s="1029">
        <v>1821</v>
      </c>
      <c r="J62" s="1142">
        <v>11.5</v>
      </c>
      <c r="K62" s="1029">
        <v>1801</v>
      </c>
      <c r="L62" s="1142">
        <v>11.4</v>
      </c>
      <c r="M62" s="1029" t="s">
        <v>326</v>
      </c>
      <c r="N62" s="1142" t="s">
        <v>326</v>
      </c>
      <c r="O62" s="1029">
        <v>1961</v>
      </c>
      <c r="P62" s="1142">
        <v>12.2</v>
      </c>
      <c r="Q62" s="1029">
        <v>1921</v>
      </c>
      <c r="R62" s="1142">
        <v>12</v>
      </c>
      <c r="S62" s="1029">
        <v>1901</v>
      </c>
      <c r="T62" s="1142">
        <v>11.9</v>
      </c>
      <c r="U62" s="1029" t="s">
        <v>326</v>
      </c>
      <c r="V62" s="1142" t="s">
        <v>326</v>
      </c>
      <c r="W62" s="1029" t="s">
        <v>326</v>
      </c>
      <c r="X62" s="1142" t="s">
        <v>326</v>
      </c>
      <c r="Y62" s="1029" t="s">
        <v>326</v>
      </c>
      <c r="Z62" s="1142" t="s">
        <v>326</v>
      </c>
      <c r="AA62" s="1029" t="s">
        <v>326</v>
      </c>
      <c r="AB62" s="1142" t="s">
        <v>326</v>
      </c>
      <c r="AC62" s="1029" t="s">
        <v>326</v>
      </c>
      <c r="AD62" s="1142" t="s">
        <v>326</v>
      </c>
      <c r="AE62" s="1029" t="s">
        <v>326</v>
      </c>
      <c r="AF62" s="1142" t="s">
        <v>326</v>
      </c>
      <c r="AG62" s="1029" t="s">
        <v>326</v>
      </c>
      <c r="AH62" s="1142" t="s">
        <v>326</v>
      </c>
      <c r="AI62" s="1029" t="s">
        <v>326</v>
      </c>
      <c r="AJ62" s="1142" t="s">
        <v>326</v>
      </c>
      <c r="AK62" s="1029" t="s">
        <v>326</v>
      </c>
      <c r="AL62" s="1142" t="s">
        <v>326</v>
      </c>
      <c r="AM62" s="1029">
        <v>1861</v>
      </c>
      <c r="AN62" s="1142">
        <v>11.7</v>
      </c>
      <c r="AO62" s="1029">
        <v>1821</v>
      </c>
      <c r="AP62" s="1142">
        <v>11.5</v>
      </c>
      <c r="AQ62" s="1029">
        <v>1801</v>
      </c>
      <c r="AR62" s="1142">
        <v>11.4</v>
      </c>
      <c r="AS62" s="1029" t="s">
        <v>326</v>
      </c>
      <c r="AT62" s="1142" t="s">
        <v>326</v>
      </c>
      <c r="AU62" s="1029" t="s">
        <v>326</v>
      </c>
      <c r="AV62" s="1142" t="s">
        <v>326</v>
      </c>
      <c r="AW62" s="1029" t="s">
        <v>326</v>
      </c>
      <c r="AX62" s="1142" t="s">
        <v>326</v>
      </c>
      <c r="AY62" s="1029" t="s">
        <v>326</v>
      </c>
      <c r="AZ62" s="1142" t="s">
        <v>326</v>
      </c>
      <c r="BA62" s="668" t="s">
        <v>519</v>
      </c>
      <c r="BB62" s="669" t="s">
        <v>602</v>
      </c>
    </row>
    <row r="63" s="1113" customFormat="1" ht="56" customHeight="1" spans="1:54">
      <c r="A63" s="1026"/>
      <c r="B63" s="1027"/>
      <c r="C63" s="1027"/>
      <c r="D63" s="1143" t="s">
        <v>1085</v>
      </c>
      <c r="E63" s="1029">
        <v>2061</v>
      </c>
      <c r="F63" s="1142">
        <v>12.7</v>
      </c>
      <c r="G63" s="1029">
        <v>1861</v>
      </c>
      <c r="H63" s="1142">
        <v>11.7</v>
      </c>
      <c r="I63" s="1029">
        <v>1821</v>
      </c>
      <c r="J63" s="1142">
        <v>11.5</v>
      </c>
      <c r="K63" s="1029">
        <v>1801</v>
      </c>
      <c r="L63" s="1142">
        <v>11.4</v>
      </c>
      <c r="M63" s="1029">
        <v>2161</v>
      </c>
      <c r="N63" s="1142">
        <v>13.2</v>
      </c>
      <c r="O63" s="1029">
        <v>1961</v>
      </c>
      <c r="P63" s="1142">
        <v>12.2</v>
      </c>
      <c r="Q63" s="1029">
        <v>1921</v>
      </c>
      <c r="R63" s="1142">
        <v>12</v>
      </c>
      <c r="S63" s="1029">
        <v>1901</v>
      </c>
      <c r="T63" s="1142">
        <v>11.9</v>
      </c>
      <c r="U63" s="1029" t="s">
        <v>326</v>
      </c>
      <c r="V63" s="1142" t="s">
        <v>326</v>
      </c>
      <c r="W63" s="1029" t="s">
        <v>326</v>
      </c>
      <c r="X63" s="1142" t="s">
        <v>326</v>
      </c>
      <c r="Y63" s="1029" t="s">
        <v>326</v>
      </c>
      <c r="Z63" s="1142" t="s">
        <v>326</v>
      </c>
      <c r="AA63" s="1029" t="s">
        <v>326</v>
      </c>
      <c r="AB63" s="1142" t="s">
        <v>326</v>
      </c>
      <c r="AC63" s="1029" t="s">
        <v>326</v>
      </c>
      <c r="AD63" s="1142" t="s">
        <v>326</v>
      </c>
      <c r="AE63" s="1029" t="s">
        <v>326</v>
      </c>
      <c r="AF63" s="1142" t="s">
        <v>326</v>
      </c>
      <c r="AG63" s="1029" t="s">
        <v>326</v>
      </c>
      <c r="AH63" s="1142" t="s">
        <v>326</v>
      </c>
      <c r="AI63" s="1029" t="s">
        <v>326</v>
      </c>
      <c r="AJ63" s="1142" t="s">
        <v>326</v>
      </c>
      <c r="AK63" s="1029">
        <v>2061</v>
      </c>
      <c r="AL63" s="1142">
        <v>12.7</v>
      </c>
      <c r="AM63" s="1029">
        <v>1861</v>
      </c>
      <c r="AN63" s="1142">
        <v>11.7</v>
      </c>
      <c r="AO63" s="1029">
        <v>1821</v>
      </c>
      <c r="AP63" s="1142">
        <v>11.5</v>
      </c>
      <c r="AQ63" s="1029">
        <v>1801</v>
      </c>
      <c r="AR63" s="1142">
        <v>11.4</v>
      </c>
      <c r="AS63" s="1029" t="s">
        <v>326</v>
      </c>
      <c r="AT63" s="1142" t="s">
        <v>326</v>
      </c>
      <c r="AU63" s="1029" t="s">
        <v>326</v>
      </c>
      <c r="AV63" s="1142" t="s">
        <v>326</v>
      </c>
      <c r="AW63" s="1029" t="s">
        <v>326</v>
      </c>
      <c r="AX63" s="1142" t="s">
        <v>326</v>
      </c>
      <c r="AY63" s="1029" t="s">
        <v>326</v>
      </c>
      <c r="AZ63" s="1142" t="s">
        <v>326</v>
      </c>
      <c r="BA63" s="668" t="s">
        <v>519</v>
      </c>
      <c r="BB63" s="669" t="s">
        <v>602</v>
      </c>
    </row>
    <row r="64" s="1113" customFormat="1" ht="56" customHeight="1" spans="1:54">
      <c r="A64" s="1026"/>
      <c r="B64" s="1027"/>
      <c r="C64" s="1027"/>
      <c r="D64" s="1030" t="s">
        <v>1086</v>
      </c>
      <c r="E64" s="1029" t="s">
        <v>326</v>
      </c>
      <c r="F64" s="1142" t="s">
        <v>326</v>
      </c>
      <c r="G64" s="1029">
        <v>1861</v>
      </c>
      <c r="H64" s="1142">
        <v>11.7</v>
      </c>
      <c r="I64" s="1029">
        <v>1821</v>
      </c>
      <c r="J64" s="1142">
        <v>11.5</v>
      </c>
      <c r="K64" s="1029">
        <v>1801</v>
      </c>
      <c r="L64" s="1142">
        <v>11.4</v>
      </c>
      <c r="M64" s="1029" t="s">
        <v>326</v>
      </c>
      <c r="N64" s="1142" t="s">
        <v>326</v>
      </c>
      <c r="O64" s="1029">
        <v>1961</v>
      </c>
      <c r="P64" s="1142">
        <v>12.2</v>
      </c>
      <c r="Q64" s="1029">
        <v>1921</v>
      </c>
      <c r="R64" s="1142">
        <v>12</v>
      </c>
      <c r="S64" s="1029">
        <v>1901</v>
      </c>
      <c r="T64" s="1142">
        <v>11.9</v>
      </c>
      <c r="U64" s="1029" t="s">
        <v>326</v>
      </c>
      <c r="V64" s="1142" t="s">
        <v>326</v>
      </c>
      <c r="W64" s="1029" t="s">
        <v>326</v>
      </c>
      <c r="X64" s="1142" t="s">
        <v>326</v>
      </c>
      <c r="Y64" s="1029" t="s">
        <v>326</v>
      </c>
      <c r="Z64" s="1142" t="s">
        <v>326</v>
      </c>
      <c r="AA64" s="1029" t="s">
        <v>326</v>
      </c>
      <c r="AB64" s="1142" t="s">
        <v>326</v>
      </c>
      <c r="AC64" s="1029" t="s">
        <v>326</v>
      </c>
      <c r="AD64" s="1142" t="s">
        <v>326</v>
      </c>
      <c r="AE64" s="1029" t="s">
        <v>326</v>
      </c>
      <c r="AF64" s="1142" t="s">
        <v>326</v>
      </c>
      <c r="AG64" s="1029" t="s">
        <v>326</v>
      </c>
      <c r="AH64" s="1142" t="s">
        <v>326</v>
      </c>
      <c r="AI64" s="1029" t="s">
        <v>326</v>
      </c>
      <c r="AJ64" s="1142" t="s">
        <v>326</v>
      </c>
      <c r="AK64" s="1029" t="s">
        <v>326</v>
      </c>
      <c r="AL64" s="1142" t="s">
        <v>326</v>
      </c>
      <c r="AM64" s="1029">
        <v>1861</v>
      </c>
      <c r="AN64" s="1142">
        <v>11.7</v>
      </c>
      <c r="AO64" s="1029">
        <v>1821</v>
      </c>
      <c r="AP64" s="1142">
        <v>11.5</v>
      </c>
      <c r="AQ64" s="1029">
        <v>1801</v>
      </c>
      <c r="AR64" s="1142">
        <v>11.4</v>
      </c>
      <c r="AS64" s="1029" t="s">
        <v>326</v>
      </c>
      <c r="AT64" s="1142" t="s">
        <v>326</v>
      </c>
      <c r="AU64" s="1029" t="s">
        <v>326</v>
      </c>
      <c r="AV64" s="1142" t="s">
        <v>326</v>
      </c>
      <c r="AW64" s="1029" t="s">
        <v>326</v>
      </c>
      <c r="AX64" s="1142" t="s">
        <v>326</v>
      </c>
      <c r="AY64" s="1029" t="s">
        <v>326</v>
      </c>
      <c r="AZ64" s="1142" t="s">
        <v>326</v>
      </c>
      <c r="BA64" s="668" t="s">
        <v>519</v>
      </c>
      <c r="BB64" s="669" t="s">
        <v>602</v>
      </c>
    </row>
    <row r="65" s="1113" customFormat="1" ht="51.6" spans="1:54">
      <c r="A65" s="1026"/>
      <c r="B65" s="1027"/>
      <c r="C65" s="1027"/>
      <c r="D65" s="1143" t="s">
        <v>1089</v>
      </c>
      <c r="E65" s="1029">
        <v>2279</v>
      </c>
      <c r="F65" s="1142">
        <v>14.2</v>
      </c>
      <c r="G65" s="1029">
        <v>2079</v>
      </c>
      <c r="H65" s="1142">
        <v>13.2</v>
      </c>
      <c r="I65" s="1029">
        <v>2039</v>
      </c>
      <c r="J65" s="1142">
        <v>13</v>
      </c>
      <c r="K65" s="1029">
        <v>2019</v>
      </c>
      <c r="L65" s="1142">
        <v>12.9</v>
      </c>
      <c r="M65" s="1029">
        <v>2379</v>
      </c>
      <c r="N65" s="1142">
        <v>14.7</v>
      </c>
      <c r="O65" s="1029">
        <v>2179</v>
      </c>
      <c r="P65" s="1142">
        <v>13.7</v>
      </c>
      <c r="Q65" s="1029">
        <v>2139</v>
      </c>
      <c r="R65" s="1142">
        <v>13.5</v>
      </c>
      <c r="S65" s="1029">
        <v>2119</v>
      </c>
      <c r="T65" s="1142">
        <v>13.4</v>
      </c>
      <c r="U65" s="1029" t="s">
        <v>326</v>
      </c>
      <c r="V65" s="1142" t="s">
        <v>326</v>
      </c>
      <c r="W65" s="1029" t="s">
        <v>326</v>
      </c>
      <c r="X65" s="1142" t="s">
        <v>326</v>
      </c>
      <c r="Y65" s="1029" t="s">
        <v>326</v>
      </c>
      <c r="Z65" s="1142" t="s">
        <v>326</v>
      </c>
      <c r="AA65" s="1029" t="s">
        <v>326</v>
      </c>
      <c r="AB65" s="1142" t="s">
        <v>326</v>
      </c>
      <c r="AC65" s="1029" t="s">
        <v>326</v>
      </c>
      <c r="AD65" s="1142" t="s">
        <v>326</v>
      </c>
      <c r="AE65" s="1029" t="s">
        <v>326</v>
      </c>
      <c r="AF65" s="1142" t="s">
        <v>326</v>
      </c>
      <c r="AG65" s="1029" t="s">
        <v>326</v>
      </c>
      <c r="AH65" s="1142" t="s">
        <v>326</v>
      </c>
      <c r="AI65" s="1029" t="s">
        <v>326</v>
      </c>
      <c r="AJ65" s="1142" t="s">
        <v>326</v>
      </c>
      <c r="AK65" s="1029">
        <v>2279</v>
      </c>
      <c r="AL65" s="1142">
        <v>14.2</v>
      </c>
      <c r="AM65" s="1029">
        <v>2079</v>
      </c>
      <c r="AN65" s="1142">
        <v>13.2</v>
      </c>
      <c r="AO65" s="1029">
        <v>2039</v>
      </c>
      <c r="AP65" s="1142">
        <v>13</v>
      </c>
      <c r="AQ65" s="1029">
        <v>2019</v>
      </c>
      <c r="AR65" s="1142">
        <v>12.9</v>
      </c>
      <c r="AS65" s="1029" t="s">
        <v>326</v>
      </c>
      <c r="AT65" s="1142" t="s">
        <v>326</v>
      </c>
      <c r="AU65" s="1029" t="s">
        <v>326</v>
      </c>
      <c r="AV65" s="1142" t="s">
        <v>326</v>
      </c>
      <c r="AW65" s="1029" t="s">
        <v>326</v>
      </c>
      <c r="AX65" s="1142" t="s">
        <v>326</v>
      </c>
      <c r="AY65" s="1029" t="s">
        <v>326</v>
      </c>
      <c r="AZ65" s="1142" t="s">
        <v>326</v>
      </c>
      <c r="BA65" s="668" t="s">
        <v>599</v>
      </c>
      <c r="BB65" s="669" t="s">
        <v>1098</v>
      </c>
    </row>
    <row r="66" s="1113" customFormat="1" ht="51.6" spans="1:54">
      <c r="A66" s="1026"/>
      <c r="B66" s="1027"/>
      <c r="C66" s="1027"/>
      <c r="D66" s="1030" t="s">
        <v>1082</v>
      </c>
      <c r="E66" s="1029" t="s">
        <v>326</v>
      </c>
      <c r="F66" s="1142" t="s">
        <v>326</v>
      </c>
      <c r="G66" s="1029">
        <v>1895</v>
      </c>
      <c r="H66" s="1142">
        <v>12.4</v>
      </c>
      <c r="I66" s="1029">
        <v>1855</v>
      </c>
      <c r="J66" s="1142">
        <v>12.2</v>
      </c>
      <c r="K66" s="1029">
        <v>1835</v>
      </c>
      <c r="L66" s="1142">
        <v>12.1</v>
      </c>
      <c r="M66" s="1029" t="s">
        <v>326</v>
      </c>
      <c r="N66" s="1142" t="s">
        <v>326</v>
      </c>
      <c r="O66" s="1029">
        <v>1995</v>
      </c>
      <c r="P66" s="1142">
        <v>12.9</v>
      </c>
      <c r="Q66" s="1029">
        <v>1955</v>
      </c>
      <c r="R66" s="1142">
        <v>12.7</v>
      </c>
      <c r="S66" s="1029">
        <v>1935</v>
      </c>
      <c r="T66" s="1142">
        <v>12.6</v>
      </c>
      <c r="U66" s="1029" t="s">
        <v>326</v>
      </c>
      <c r="V66" s="1142" t="s">
        <v>326</v>
      </c>
      <c r="W66" s="1029" t="s">
        <v>326</v>
      </c>
      <c r="X66" s="1142" t="s">
        <v>326</v>
      </c>
      <c r="Y66" s="1029" t="s">
        <v>326</v>
      </c>
      <c r="Z66" s="1142" t="s">
        <v>326</v>
      </c>
      <c r="AA66" s="1029" t="s">
        <v>326</v>
      </c>
      <c r="AB66" s="1142" t="s">
        <v>326</v>
      </c>
      <c r="AC66" s="1029" t="s">
        <v>326</v>
      </c>
      <c r="AD66" s="1142" t="s">
        <v>326</v>
      </c>
      <c r="AE66" s="1029" t="s">
        <v>326</v>
      </c>
      <c r="AF66" s="1142" t="s">
        <v>326</v>
      </c>
      <c r="AG66" s="1029" t="s">
        <v>326</v>
      </c>
      <c r="AH66" s="1142" t="s">
        <v>326</v>
      </c>
      <c r="AI66" s="1029" t="s">
        <v>326</v>
      </c>
      <c r="AJ66" s="1142" t="s">
        <v>326</v>
      </c>
      <c r="AK66" s="1029" t="s">
        <v>326</v>
      </c>
      <c r="AL66" s="1142" t="s">
        <v>326</v>
      </c>
      <c r="AM66" s="1029">
        <v>1895</v>
      </c>
      <c r="AN66" s="1142">
        <v>12.4</v>
      </c>
      <c r="AO66" s="1029">
        <v>1855</v>
      </c>
      <c r="AP66" s="1142">
        <v>12.2</v>
      </c>
      <c r="AQ66" s="1029">
        <v>1835</v>
      </c>
      <c r="AR66" s="1142">
        <v>12.1</v>
      </c>
      <c r="AS66" s="1029" t="s">
        <v>326</v>
      </c>
      <c r="AT66" s="1142" t="s">
        <v>326</v>
      </c>
      <c r="AU66" s="1029" t="s">
        <v>326</v>
      </c>
      <c r="AV66" s="1142" t="s">
        <v>326</v>
      </c>
      <c r="AW66" s="1029" t="s">
        <v>326</v>
      </c>
      <c r="AX66" s="1142" t="s">
        <v>326</v>
      </c>
      <c r="AY66" s="1029" t="s">
        <v>326</v>
      </c>
      <c r="AZ66" s="1142" t="s">
        <v>326</v>
      </c>
      <c r="BA66" s="668" t="s">
        <v>519</v>
      </c>
      <c r="BB66" s="669" t="s">
        <v>602</v>
      </c>
    </row>
    <row r="67" s="1113" customFormat="1" ht="44" customHeight="1" spans="1:54">
      <c r="A67" s="1026"/>
      <c r="B67" s="1027"/>
      <c r="C67" s="1027"/>
      <c r="D67" s="1143" t="s">
        <v>1084</v>
      </c>
      <c r="E67" s="1029">
        <v>2095</v>
      </c>
      <c r="F67" s="1142">
        <v>13.4</v>
      </c>
      <c r="G67" s="1029">
        <v>1895</v>
      </c>
      <c r="H67" s="1142">
        <v>12.4</v>
      </c>
      <c r="I67" s="1029">
        <v>1855</v>
      </c>
      <c r="J67" s="1142">
        <v>12.2</v>
      </c>
      <c r="K67" s="1029">
        <v>1835</v>
      </c>
      <c r="L67" s="1142">
        <v>12.1</v>
      </c>
      <c r="M67" s="1029">
        <v>2195</v>
      </c>
      <c r="N67" s="1142">
        <v>13.9</v>
      </c>
      <c r="O67" s="1029">
        <v>1995</v>
      </c>
      <c r="P67" s="1142">
        <v>12.9</v>
      </c>
      <c r="Q67" s="1029">
        <v>1955</v>
      </c>
      <c r="R67" s="1142">
        <v>12.7</v>
      </c>
      <c r="S67" s="1029">
        <v>1935</v>
      </c>
      <c r="T67" s="1142">
        <v>12.6</v>
      </c>
      <c r="U67" s="1029" t="s">
        <v>326</v>
      </c>
      <c r="V67" s="1142" t="s">
        <v>326</v>
      </c>
      <c r="W67" s="1029" t="s">
        <v>326</v>
      </c>
      <c r="X67" s="1142" t="s">
        <v>326</v>
      </c>
      <c r="Y67" s="1029" t="s">
        <v>326</v>
      </c>
      <c r="Z67" s="1142" t="s">
        <v>326</v>
      </c>
      <c r="AA67" s="1029" t="s">
        <v>326</v>
      </c>
      <c r="AB67" s="1142" t="s">
        <v>326</v>
      </c>
      <c r="AC67" s="1029" t="s">
        <v>326</v>
      </c>
      <c r="AD67" s="1142" t="s">
        <v>326</v>
      </c>
      <c r="AE67" s="1029" t="s">
        <v>326</v>
      </c>
      <c r="AF67" s="1142" t="s">
        <v>326</v>
      </c>
      <c r="AG67" s="1029" t="s">
        <v>326</v>
      </c>
      <c r="AH67" s="1142" t="s">
        <v>326</v>
      </c>
      <c r="AI67" s="1029" t="s">
        <v>326</v>
      </c>
      <c r="AJ67" s="1142" t="s">
        <v>326</v>
      </c>
      <c r="AK67" s="1029">
        <v>2095</v>
      </c>
      <c r="AL67" s="1142">
        <v>13.4</v>
      </c>
      <c r="AM67" s="1029">
        <v>1895</v>
      </c>
      <c r="AN67" s="1142">
        <v>12.4</v>
      </c>
      <c r="AO67" s="1029">
        <v>1855</v>
      </c>
      <c r="AP67" s="1142">
        <v>12.2</v>
      </c>
      <c r="AQ67" s="1029">
        <v>1835</v>
      </c>
      <c r="AR67" s="1142">
        <v>12.1</v>
      </c>
      <c r="AS67" s="1029" t="s">
        <v>326</v>
      </c>
      <c r="AT67" s="1142" t="s">
        <v>326</v>
      </c>
      <c r="AU67" s="1029" t="s">
        <v>326</v>
      </c>
      <c r="AV67" s="1142" t="s">
        <v>326</v>
      </c>
      <c r="AW67" s="1029" t="s">
        <v>326</v>
      </c>
      <c r="AX67" s="1142" t="s">
        <v>326</v>
      </c>
      <c r="AY67" s="1029" t="s">
        <v>326</v>
      </c>
      <c r="AZ67" s="1142" t="s">
        <v>326</v>
      </c>
      <c r="BA67" s="668" t="s">
        <v>519</v>
      </c>
      <c r="BB67" s="669" t="s">
        <v>602</v>
      </c>
    </row>
    <row r="68" s="1113" customFormat="1" ht="51.6" spans="1:54">
      <c r="A68" s="1026"/>
      <c r="B68" s="1027"/>
      <c r="C68" s="1027"/>
      <c r="D68" s="1030" t="s">
        <v>1087</v>
      </c>
      <c r="E68" s="1029" t="s">
        <v>326</v>
      </c>
      <c r="F68" s="1142" t="s">
        <v>326</v>
      </c>
      <c r="G68" s="1029">
        <v>2113</v>
      </c>
      <c r="H68" s="1142">
        <v>13.4</v>
      </c>
      <c r="I68" s="1029">
        <v>2073</v>
      </c>
      <c r="J68" s="1142">
        <v>13.2</v>
      </c>
      <c r="K68" s="1029">
        <v>2053</v>
      </c>
      <c r="L68" s="1142">
        <v>13.1</v>
      </c>
      <c r="M68" s="1029" t="s">
        <v>326</v>
      </c>
      <c r="N68" s="1142" t="s">
        <v>326</v>
      </c>
      <c r="O68" s="1029">
        <v>2213</v>
      </c>
      <c r="P68" s="1142">
        <v>13.9</v>
      </c>
      <c r="Q68" s="1029">
        <v>2173</v>
      </c>
      <c r="R68" s="1142">
        <v>13.7</v>
      </c>
      <c r="S68" s="1029">
        <v>2153</v>
      </c>
      <c r="T68" s="1142">
        <v>13.6</v>
      </c>
      <c r="U68" s="1029" t="s">
        <v>326</v>
      </c>
      <c r="V68" s="1142" t="s">
        <v>326</v>
      </c>
      <c r="W68" s="1029" t="s">
        <v>326</v>
      </c>
      <c r="X68" s="1142" t="s">
        <v>326</v>
      </c>
      <c r="Y68" s="1029" t="s">
        <v>326</v>
      </c>
      <c r="Z68" s="1142" t="s">
        <v>326</v>
      </c>
      <c r="AA68" s="1029" t="s">
        <v>326</v>
      </c>
      <c r="AB68" s="1142" t="s">
        <v>326</v>
      </c>
      <c r="AC68" s="1029" t="s">
        <v>326</v>
      </c>
      <c r="AD68" s="1142" t="s">
        <v>326</v>
      </c>
      <c r="AE68" s="1029" t="s">
        <v>326</v>
      </c>
      <c r="AF68" s="1142" t="s">
        <v>326</v>
      </c>
      <c r="AG68" s="1029" t="s">
        <v>326</v>
      </c>
      <c r="AH68" s="1142" t="s">
        <v>326</v>
      </c>
      <c r="AI68" s="1029" t="s">
        <v>326</v>
      </c>
      <c r="AJ68" s="1142" t="s">
        <v>326</v>
      </c>
      <c r="AK68" s="1029" t="s">
        <v>326</v>
      </c>
      <c r="AL68" s="1142" t="s">
        <v>326</v>
      </c>
      <c r="AM68" s="1029">
        <v>2113</v>
      </c>
      <c r="AN68" s="1142">
        <v>13.4</v>
      </c>
      <c r="AO68" s="1029">
        <v>2073</v>
      </c>
      <c r="AP68" s="1142">
        <v>13.2</v>
      </c>
      <c r="AQ68" s="1029">
        <v>2053</v>
      </c>
      <c r="AR68" s="1142">
        <v>13.1</v>
      </c>
      <c r="AS68" s="1029" t="s">
        <v>326</v>
      </c>
      <c r="AT68" s="1142" t="s">
        <v>326</v>
      </c>
      <c r="AU68" s="1029" t="s">
        <v>326</v>
      </c>
      <c r="AV68" s="1142" t="s">
        <v>326</v>
      </c>
      <c r="AW68" s="1029" t="s">
        <v>326</v>
      </c>
      <c r="AX68" s="1142" t="s">
        <v>326</v>
      </c>
      <c r="AY68" s="1029" t="s">
        <v>326</v>
      </c>
      <c r="AZ68" s="1142" t="s">
        <v>326</v>
      </c>
      <c r="BA68" s="668" t="s">
        <v>757</v>
      </c>
      <c r="BB68" s="669" t="s">
        <v>889</v>
      </c>
    </row>
    <row r="69" s="1113" customFormat="1" ht="51.6" spans="1:54">
      <c r="A69" s="1026"/>
      <c r="B69" s="1027"/>
      <c r="C69" s="1027"/>
      <c r="D69" s="1143" t="s">
        <v>1088</v>
      </c>
      <c r="E69" s="1029">
        <v>2313</v>
      </c>
      <c r="F69" s="1142">
        <v>14.4</v>
      </c>
      <c r="G69" s="1029">
        <v>2113</v>
      </c>
      <c r="H69" s="1142">
        <v>13.4</v>
      </c>
      <c r="I69" s="1029">
        <v>2073</v>
      </c>
      <c r="J69" s="1142">
        <v>13.2</v>
      </c>
      <c r="K69" s="1029">
        <v>2053</v>
      </c>
      <c r="L69" s="1142">
        <v>13.1</v>
      </c>
      <c r="M69" s="1029">
        <v>2413</v>
      </c>
      <c r="N69" s="1142">
        <v>14.9</v>
      </c>
      <c r="O69" s="1029">
        <v>2213</v>
      </c>
      <c r="P69" s="1142">
        <v>13.9</v>
      </c>
      <c r="Q69" s="1029">
        <v>2173</v>
      </c>
      <c r="R69" s="1142">
        <v>13.7</v>
      </c>
      <c r="S69" s="1029">
        <v>2153</v>
      </c>
      <c r="T69" s="1142">
        <v>13.6</v>
      </c>
      <c r="U69" s="1029" t="s">
        <v>326</v>
      </c>
      <c r="V69" s="1142" t="s">
        <v>326</v>
      </c>
      <c r="W69" s="1029" t="s">
        <v>326</v>
      </c>
      <c r="X69" s="1142" t="s">
        <v>326</v>
      </c>
      <c r="Y69" s="1029" t="s">
        <v>326</v>
      </c>
      <c r="Z69" s="1142" t="s">
        <v>326</v>
      </c>
      <c r="AA69" s="1029" t="s">
        <v>326</v>
      </c>
      <c r="AB69" s="1142" t="s">
        <v>326</v>
      </c>
      <c r="AC69" s="1029" t="s">
        <v>326</v>
      </c>
      <c r="AD69" s="1142" t="s">
        <v>326</v>
      </c>
      <c r="AE69" s="1029" t="s">
        <v>326</v>
      </c>
      <c r="AF69" s="1142" t="s">
        <v>326</v>
      </c>
      <c r="AG69" s="1029" t="s">
        <v>326</v>
      </c>
      <c r="AH69" s="1142" t="s">
        <v>326</v>
      </c>
      <c r="AI69" s="1029" t="s">
        <v>326</v>
      </c>
      <c r="AJ69" s="1142" t="s">
        <v>326</v>
      </c>
      <c r="AK69" s="1029">
        <v>2313</v>
      </c>
      <c r="AL69" s="1142">
        <v>14.4</v>
      </c>
      <c r="AM69" s="1029">
        <v>2113</v>
      </c>
      <c r="AN69" s="1142">
        <v>13.4</v>
      </c>
      <c r="AO69" s="1029">
        <v>2073</v>
      </c>
      <c r="AP69" s="1142">
        <v>13.2</v>
      </c>
      <c r="AQ69" s="1029">
        <v>2053</v>
      </c>
      <c r="AR69" s="1142">
        <v>13.1</v>
      </c>
      <c r="AS69" s="1029" t="s">
        <v>326</v>
      </c>
      <c r="AT69" s="1142" t="s">
        <v>326</v>
      </c>
      <c r="AU69" s="1029" t="s">
        <v>326</v>
      </c>
      <c r="AV69" s="1142" t="s">
        <v>326</v>
      </c>
      <c r="AW69" s="1029" t="s">
        <v>326</v>
      </c>
      <c r="AX69" s="1142" t="s">
        <v>326</v>
      </c>
      <c r="AY69" s="1029" t="s">
        <v>326</v>
      </c>
      <c r="AZ69" s="1142" t="s">
        <v>326</v>
      </c>
      <c r="BA69" s="668" t="s">
        <v>757</v>
      </c>
      <c r="BB69" s="669" t="s">
        <v>889</v>
      </c>
    </row>
    <row r="70" s="1107" customFormat="1" ht="77.4" spans="1:54">
      <c r="A70" s="1063" t="s">
        <v>354</v>
      </c>
      <c r="B70" s="1064" t="s">
        <v>23</v>
      </c>
      <c r="C70" s="1064" t="s">
        <v>1079</v>
      </c>
      <c r="D70" s="1055" t="s">
        <v>1080</v>
      </c>
      <c r="E70" s="1066" t="s">
        <v>326</v>
      </c>
      <c r="F70" s="1144" t="s">
        <v>326</v>
      </c>
      <c r="G70" s="1066">
        <v>1042</v>
      </c>
      <c r="H70" s="1144">
        <v>7.5</v>
      </c>
      <c r="I70" s="1066">
        <v>1002</v>
      </c>
      <c r="J70" s="1144">
        <v>7.3</v>
      </c>
      <c r="K70" s="1066">
        <v>982</v>
      </c>
      <c r="L70" s="1144">
        <v>7.2</v>
      </c>
      <c r="M70" s="1066" t="s">
        <v>326</v>
      </c>
      <c r="N70" s="1144" t="s">
        <v>326</v>
      </c>
      <c r="O70" s="1066">
        <v>1044</v>
      </c>
      <c r="P70" s="1144">
        <v>7.5</v>
      </c>
      <c r="Q70" s="1066">
        <v>1004</v>
      </c>
      <c r="R70" s="1144">
        <v>7.3</v>
      </c>
      <c r="S70" s="1066">
        <v>984</v>
      </c>
      <c r="T70" s="1144">
        <v>7.2</v>
      </c>
      <c r="U70" s="1066" t="s">
        <v>326</v>
      </c>
      <c r="V70" s="1144" t="s">
        <v>326</v>
      </c>
      <c r="W70" s="1066">
        <v>1083</v>
      </c>
      <c r="X70" s="1144">
        <v>7.7</v>
      </c>
      <c r="Y70" s="1066">
        <v>1043</v>
      </c>
      <c r="Z70" s="1144">
        <v>7.5</v>
      </c>
      <c r="AA70" s="1066">
        <v>1023</v>
      </c>
      <c r="AB70" s="1144">
        <v>7.4</v>
      </c>
      <c r="AC70" s="1066" t="s">
        <v>326</v>
      </c>
      <c r="AD70" s="1144" t="s">
        <v>326</v>
      </c>
      <c r="AE70" s="1066">
        <v>1183</v>
      </c>
      <c r="AF70" s="1144">
        <v>8.2</v>
      </c>
      <c r="AG70" s="1066">
        <v>1143</v>
      </c>
      <c r="AH70" s="1144">
        <v>8</v>
      </c>
      <c r="AI70" s="1066">
        <v>1123</v>
      </c>
      <c r="AJ70" s="1144">
        <v>7.9</v>
      </c>
      <c r="AK70" s="1066" t="s">
        <v>326</v>
      </c>
      <c r="AL70" s="1144" t="s">
        <v>326</v>
      </c>
      <c r="AM70" s="1066">
        <v>1183</v>
      </c>
      <c r="AN70" s="1144">
        <v>8.2</v>
      </c>
      <c r="AO70" s="1066">
        <v>1143</v>
      </c>
      <c r="AP70" s="1144">
        <v>8</v>
      </c>
      <c r="AQ70" s="1066">
        <v>1123</v>
      </c>
      <c r="AR70" s="1144">
        <v>7.9</v>
      </c>
      <c r="AS70" s="1066" t="s">
        <v>326</v>
      </c>
      <c r="AT70" s="1144" t="s">
        <v>326</v>
      </c>
      <c r="AU70" s="1066">
        <v>1060</v>
      </c>
      <c r="AV70" s="1144">
        <v>7.6</v>
      </c>
      <c r="AW70" s="1066">
        <v>1020</v>
      </c>
      <c r="AX70" s="1144">
        <v>7.4</v>
      </c>
      <c r="AY70" s="1066">
        <v>1000</v>
      </c>
      <c r="AZ70" s="1144">
        <v>7.3</v>
      </c>
      <c r="BA70" s="1056" t="s">
        <v>519</v>
      </c>
      <c r="BB70" s="1057" t="s">
        <v>48</v>
      </c>
    </row>
    <row r="71" s="1107" customFormat="1" ht="77.4" spans="1:54">
      <c r="A71" s="1063"/>
      <c r="B71" s="1064"/>
      <c r="C71" s="1064"/>
      <c r="D71" s="1157" t="s">
        <v>1081</v>
      </c>
      <c r="E71" s="1066">
        <v>1242</v>
      </c>
      <c r="F71" s="1144">
        <v>8.5</v>
      </c>
      <c r="G71" s="1066">
        <v>1042</v>
      </c>
      <c r="H71" s="1144">
        <v>7.5</v>
      </c>
      <c r="I71" s="1066">
        <v>1002</v>
      </c>
      <c r="J71" s="1144">
        <v>7.3</v>
      </c>
      <c r="K71" s="1066">
        <v>982</v>
      </c>
      <c r="L71" s="1144">
        <v>7.2</v>
      </c>
      <c r="M71" s="1066">
        <v>1244</v>
      </c>
      <c r="N71" s="1144">
        <v>8.5</v>
      </c>
      <c r="O71" s="1066">
        <v>1044</v>
      </c>
      <c r="P71" s="1144">
        <v>7.5</v>
      </c>
      <c r="Q71" s="1066">
        <v>1004</v>
      </c>
      <c r="R71" s="1144">
        <v>7.3</v>
      </c>
      <c r="S71" s="1066">
        <v>984</v>
      </c>
      <c r="T71" s="1144">
        <v>7.2</v>
      </c>
      <c r="U71" s="1066">
        <v>1283</v>
      </c>
      <c r="V71" s="1144">
        <v>8.7</v>
      </c>
      <c r="W71" s="1066">
        <v>1083</v>
      </c>
      <c r="X71" s="1144">
        <v>7.7</v>
      </c>
      <c r="Y71" s="1066">
        <v>1043</v>
      </c>
      <c r="Z71" s="1144">
        <v>7.5</v>
      </c>
      <c r="AA71" s="1066">
        <v>1023</v>
      </c>
      <c r="AB71" s="1144">
        <v>7.4</v>
      </c>
      <c r="AC71" s="1066">
        <v>1383</v>
      </c>
      <c r="AD71" s="1144">
        <v>9.2</v>
      </c>
      <c r="AE71" s="1066">
        <v>1183</v>
      </c>
      <c r="AF71" s="1144">
        <v>8.2</v>
      </c>
      <c r="AG71" s="1066">
        <v>1143</v>
      </c>
      <c r="AH71" s="1144">
        <v>8</v>
      </c>
      <c r="AI71" s="1066">
        <v>1123</v>
      </c>
      <c r="AJ71" s="1144">
        <v>7.9</v>
      </c>
      <c r="AK71" s="1066">
        <v>1383</v>
      </c>
      <c r="AL71" s="1144">
        <v>9.2</v>
      </c>
      <c r="AM71" s="1066">
        <v>1183</v>
      </c>
      <c r="AN71" s="1144">
        <v>8.2</v>
      </c>
      <c r="AO71" s="1066">
        <v>1143</v>
      </c>
      <c r="AP71" s="1144">
        <v>8</v>
      </c>
      <c r="AQ71" s="1066">
        <v>1123</v>
      </c>
      <c r="AR71" s="1144">
        <v>7.9</v>
      </c>
      <c r="AS71" s="1066">
        <v>1260</v>
      </c>
      <c r="AT71" s="1144">
        <v>8.6</v>
      </c>
      <c r="AU71" s="1066">
        <v>1060</v>
      </c>
      <c r="AV71" s="1144">
        <v>7.6</v>
      </c>
      <c r="AW71" s="1066">
        <v>1020</v>
      </c>
      <c r="AX71" s="1144">
        <v>7.4</v>
      </c>
      <c r="AY71" s="1066">
        <v>1000</v>
      </c>
      <c r="AZ71" s="1144">
        <v>7.3</v>
      </c>
      <c r="BA71" s="1056" t="s">
        <v>519</v>
      </c>
      <c r="BB71" s="1057" t="s">
        <v>48</v>
      </c>
    </row>
    <row r="72" s="1107" customFormat="1" ht="103.2" spans="1:54">
      <c r="A72" s="1063"/>
      <c r="B72" s="1064"/>
      <c r="C72" s="1064"/>
      <c r="D72" s="1055" t="s">
        <v>1099</v>
      </c>
      <c r="E72" s="1066" t="s">
        <v>326</v>
      </c>
      <c r="F72" s="1144" t="s">
        <v>326</v>
      </c>
      <c r="G72" s="1066">
        <v>1631</v>
      </c>
      <c r="H72" s="1144">
        <v>11.1</v>
      </c>
      <c r="I72" s="1066">
        <v>1591</v>
      </c>
      <c r="J72" s="1144">
        <v>10.9</v>
      </c>
      <c r="K72" s="1066">
        <v>1571</v>
      </c>
      <c r="L72" s="1144">
        <v>10.8</v>
      </c>
      <c r="M72" s="1066" t="s">
        <v>326</v>
      </c>
      <c r="N72" s="1144" t="s">
        <v>326</v>
      </c>
      <c r="O72" s="1066">
        <v>1634</v>
      </c>
      <c r="P72" s="1144">
        <v>11.1</v>
      </c>
      <c r="Q72" s="1066">
        <v>1594</v>
      </c>
      <c r="R72" s="1144">
        <v>10.9</v>
      </c>
      <c r="S72" s="1066">
        <v>1574</v>
      </c>
      <c r="T72" s="1144">
        <v>10.8</v>
      </c>
      <c r="U72" s="1066" t="s">
        <v>326</v>
      </c>
      <c r="V72" s="1144" t="s">
        <v>326</v>
      </c>
      <c r="W72" s="1066">
        <v>1673</v>
      </c>
      <c r="X72" s="1144">
        <v>11.3</v>
      </c>
      <c r="Y72" s="1066">
        <v>1633</v>
      </c>
      <c r="Z72" s="1144">
        <v>11.1</v>
      </c>
      <c r="AA72" s="1066">
        <v>1613</v>
      </c>
      <c r="AB72" s="1144">
        <v>11</v>
      </c>
      <c r="AC72" s="1066" t="s">
        <v>326</v>
      </c>
      <c r="AD72" s="1144" t="s">
        <v>326</v>
      </c>
      <c r="AE72" s="1066">
        <v>1773</v>
      </c>
      <c r="AF72" s="1144">
        <v>11.8</v>
      </c>
      <c r="AG72" s="1066">
        <v>1733</v>
      </c>
      <c r="AH72" s="1144">
        <v>11.6</v>
      </c>
      <c r="AI72" s="1066">
        <v>1713</v>
      </c>
      <c r="AJ72" s="1144">
        <v>11.5</v>
      </c>
      <c r="AK72" s="1066" t="s">
        <v>326</v>
      </c>
      <c r="AL72" s="1144" t="s">
        <v>326</v>
      </c>
      <c r="AM72" s="1066">
        <v>1773</v>
      </c>
      <c r="AN72" s="1144">
        <v>11.8</v>
      </c>
      <c r="AO72" s="1066">
        <v>1733</v>
      </c>
      <c r="AP72" s="1144">
        <v>11.6</v>
      </c>
      <c r="AQ72" s="1066">
        <v>1713</v>
      </c>
      <c r="AR72" s="1144">
        <v>11.5</v>
      </c>
      <c r="AS72" s="1066" t="s">
        <v>326</v>
      </c>
      <c r="AT72" s="1144" t="s">
        <v>326</v>
      </c>
      <c r="AU72" s="1066">
        <v>1650</v>
      </c>
      <c r="AV72" s="1144">
        <v>11.2</v>
      </c>
      <c r="AW72" s="1066">
        <v>1610</v>
      </c>
      <c r="AX72" s="1144">
        <v>11</v>
      </c>
      <c r="AY72" s="1066">
        <v>1590</v>
      </c>
      <c r="AZ72" s="1144">
        <v>10.9</v>
      </c>
      <c r="BA72" s="1056" t="s">
        <v>773</v>
      </c>
      <c r="BB72" s="1057" t="s">
        <v>48</v>
      </c>
    </row>
    <row r="73" s="1107" customFormat="1" ht="51.6" spans="1:54">
      <c r="A73" s="1063"/>
      <c r="B73" s="1064"/>
      <c r="C73" s="1064"/>
      <c r="D73" s="1157" t="s">
        <v>1100</v>
      </c>
      <c r="E73" s="1066">
        <v>1831</v>
      </c>
      <c r="F73" s="1144">
        <v>12.1</v>
      </c>
      <c r="G73" s="1066">
        <v>1631</v>
      </c>
      <c r="H73" s="1144">
        <v>11.1</v>
      </c>
      <c r="I73" s="1066">
        <v>1591</v>
      </c>
      <c r="J73" s="1144">
        <v>10.9</v>
      </c>
      <c r="K73" s="1066">
        <v>1571</v>
      </c>
      <c r="L73" s="1144">
        <v>10.8</v>
      </c>
      <c r="M73" s="1066">
        <v>1834</v>
      </c>
      <c r="N73" s="1144">
        <v>12.1</v>
      </c>
      <c r="O73" s="1066">
        <v>1634</v>
      </c>
      <c r="P73" s="1144">
        <v>11.1</v>
      </c>
      <c r="Q73" s="1066">
        <v>1594</v>
      </c>
      <c r="R73" s="1144">
        <v>10.9</v>
      </c>
      <c r="S73" s="1066">
        <v>1574</v>
      </c>
      <c r="T73" s="1144">
        <v>10.8</v>
      </c>
      <c r="U73" s="1066">
        <v>1873</v>
      </c>
      <c r="V73" s="1144">
        <v>12.3</v>
      </c>
      <c r="W73" s="1066">
        <v>1673</v>
      </c>
      <c r="X73" s="1144">
        <v>11.3</v>
      </c>
      <c r="Y73" s="1066">
        <v>1633</v>
      </c>
      <c r="Z73" s="1144">
        <v>11.1</v>
      </c>
      <c r="AA73" s="1066">
        <v>1613</v>
      </c>
      <c r="AB73" s="1144">
        <v>11</v>
      </c>
      <c r="AC73" s="1066">
        <v>1973</v>
      </c>
      <c r="AD73" s="1144">
        <v>12.8</v>
      </c>
      <c r="AE73" s="1066">
        <v>1773</v>
      </c>
      <c r="AF73" s="1144">
        <v>11.8</v>
      </c>
      <c r="AG73" s="1066">
        <v>1733</v>
      </c>
      <c r="AH73" s="1144">
        <v>11.6</v>
      </c>
      <c r="AI73" s="1066">
        <v>1713</v>
      </c>
      <c r="AJ73" s="1144">
        <v>11.5</v>
      </c>
      <c r="AK73" s="1066">
        <v>1973</v>
      </c>
      <c r="AL73" s="1144">
        <v>12.8</v>
      </c>
      <c r="AM73" s="1066">
        <v>1773</v>
      </c>
      <c r="AN73" s="1144">
        <v>11.8</v>
      </c>
      <c r="AO73" s="1066">
        <v>1733</v>
      </c>
      <c r="AP73" s="1144">
        <v>11.6</v>
      </c>
      <c r="AQ73" s="1066">
        <v>1713</v>
      </c>
      <c r="AR73" s="1144">
        <v>11.5</v>
      </c>
      <c r="AS73" s="1066">
        <v>1850</v>
      </c>
      <c r="AT73" s="1144">
        <v>12.2</v>
      </c>
      <c r="AU73" s="1066">
        <v>1650</v>
      </c>
      <c r="AV73" s="1144">
        <v>11.2</v>
      </c>
      <c r="AW73" s="1066">
        <v>1610</v>
      </c>
      <c r="AX73" s="1144">
        <v>11</v>
      </c>
      <c r="AY73" s="1066">
        <v>1590</v>
      </c>
      <c r="AZ73" s="1144">
        <v>10.9</v>
      </c>
      <c r="BA73" s="1056" t="s">
        <v>773</v>
      </c>
      <c r="BB73" s="1057" t="s">
        <v>48</v>
      </c>
    </row>
    <row r="74" s="1107" customFormat="1" ht="51.6" spans="1:54">
      <c r="A74" s="1063"/>
      <c r="B74" s="1064"/>
      <c r="C74" s="1064"/>
      <c r="D74" s="1055" t="s">
        <v>1087</v>
      </c>
      <c r="E74" s="1066" t="s">
        <v>326</v>
      </c>
      <c r="F74" s="1144" t="s">
        <v>326</v>
      </c>
      <c r="G74" s="1066">
        <v>1848</v>
      </c>
      <c r="H74" s="1144">
        <v>12.1</v>
      </c>
      <c r="I74" s="1066">
        <v>1808</v>
      </c>
      <c r="J74" s="1144">
        <v>11.9</v>
      </c>
      <c r="K74" s="1066">
        <v>1788</v>
      </c>
      <c r="L74" s="1144">
        <v>11.8</v>
      </c>
      <c r="M74" s="1066" t="s">
        <v>326</v>
      </c>
      <c r="N74" s="1144" t="s">
        <v>326</v>
      </c>
      <c r="O74" s="1066">
        <v>1851</v>
      </c>
      <c r="P74" s="1144">
        <v>12.1</v>
      </c>
      <c r="Q74" s="1066">
        <v>1811</v>
      </c>
      <c r="R74" s="1144">
        <v>11.9</v>
      </c>
      <c r="S74" s="1066">
        <v>1791</v>
      </c>
      <c r="T74" s="1144">
        <v>11.8</v>
      </c>
      <c r="U74" s="1066" t="s">
        <v>326</v>
      </c>
      <c r="V74" s="1144" t="s">
        <v>326</v>
      </c>
      <c r="W74" s="1066">
        <v>1890</v>
      </c>
      <c r="X74" s="1144">
        <v>12.3</v>
      </c>
      <c r="Y74" s="1066">
        <v>1850</v>
      </c>
      <c r="Z74" s="1144">
        <v>12.1</v>
      </c>
      <c r="AA74" s="1066">
        <v>1830</v>
      </c>
      <c r="AB74" s="1144">
        <v>12</v>
      </c>
      <c r="AC74" s="1066" t="s">
        <v>326</v>
      </c>
      <c r="AD74" s="1144" t="s">
        <v>326</v>
      </c>
      <c r="AE74" s="1066">
        <v>1990</v>
      </c>
      <c r="AF74" s="1144">
        <v>12.8</v>
      </c>
      <c r="AG74" s="1066">
        <v>1950</v>
      </c>
      <c r="AH74" s="1144">
        <v>12.6</v>
      </c>
      <c r="AI74" s="1066">
        <v>1930</v>
      </c>
      <c r="AJ74" s="1144">
        <v>12.5</v>
      </c>
      <c r="AK74" s="1066" t="s">
        <v>326</v>
      </c>
      <c r="AL74" s="1144" t="s">
        <v>326</v>
      </c>
      <c r="AM74" s="1066">
        <v>1990</v>
      </c>
      <c r="AN74" s="1144">
        <v>12.8</v>
      </c>
      <c r="AO74" s="1066">
        <v>1950</v>
      </c>
      <c r="AP74" s="1144">
        <v>12.6</v>
      </c>
      <c r="AQ74" s="1066">
        <v>1930</v>
      </c>
      <c r="AR74" s="1144">
        <v>12.5</v>
      </c>
      <c r="AS74" s="1066" t="s">
        <v>326</v>
      </c>
      <c r="AT74" s="1144" t="s">
        <v>326</v>
      </c>
      <c r="AU74" s="1066">
        <v>1867</v>
      </c>
      <c r="AV74" s="1144">
        <v>12.2</v>
      </c>
      <c r="AW74" s="1066">
        <v>1827</v>
      </c>
      <c r="AX74" s="1144">
        <v>12</v>
      </c>
      <c r="AY74" s="1066">
        <v>1807</v>
      </c>
      <c r="AZ74" s="1144">
        <v>11.9</v>
      </c>
      <c r="BA74" s="1056" t="s">
        <v>775</v>
      </c>
      <c r="BB74" s="1057" t="s">
        <v>48</v>
      </c>
    </row>
    <row r="75" s="1107" customFormat="1" ht="51.6" spans="1:54">
      <c r="A75" s="1063"/>
      <c r="B75" s="1064"/>
      <c r="C75" s="1064"/>
      <c r="D75" s="1157" t="s">
        <v>1088</v>
      </c>
      <c r="E75" s="1066">
        <v>2048</v>
      </c>
      <c r="F75" s="1144">
        <v>13.1</v>
      </c>
      <c r="G75" s="1066">
        <v>1848</v>
      </c>
      <c r="H75" s="1144">
        <v>12.1</v>
      </c>
      <c r="I75" s="1066">
        <v>1808</v>
      </c>
      <c r="J75" s="1144">
        <v>11.9</v>
      </c>
      <c r="K75" s="1066">
        <v>1788</v>
      </c>
      <c r="L75" s="1144">
        <v>11.8</v>
      </c>
      <c r="M75" s="1066">
        <v>2051</v>
      </c>
      <c r="N75" s="1144">
        <v>13.1</v>
      </c>
      <c r="O75" s="1066">
        <v>1851</v>
      </c>
      <c r="P75" s="1144">
        <v>12.1</v>
      </c>
      <c r="Q75" s="1066">
        <v>1811</v>
      </c>
      <c r="R75" s="1144">
        <v>11.9</v>
      </c>
      <c r="S75" s="1066">
        <v>1791</v>
      </c>
      <c r="T75" s="1144">
        <v>11.8</v>
      </c>
      <c r="U75" s="1066">
        <v>2090</v>
      </c>
      <c r="V75" s="1144">
        <v>13.3</v>
      </c>
      <c r="W75" s="1066">
        <v>1890</v>
      </c>
      <c r="X75" s="1144">
        <v>12.3</v>
      </c>
      <c r="Y75" s="1066">
        <v>1850</v>
      </c>
      <c r="Z75" s="1144">
        <v>12.1</v>
      </c>
      <c r="AA75" s="1066">
        <v>1830</v>
      </c>
      <c r="AB75" s="1144">
        <v>12</v>
      </c>
      <c r="AC75" s="1066">
        <v>2190</v>
      </c>
      <c r="AD75" s="1144">
        <v>13.8</v>
      </c>
      <c r="AE75" s="1066">
        <v>1990</v>
      </c>
      <c r="AF75" s="1144">
        <v>12.8</v>
      </c>
      <c r="AG75" s="1066">
        <v>1950</v>
      </c>
      <c r="AH75" s="1144">
        <v>12.6</v>
      </c>
      <c r="AI75" s="1066">
        <v>1930</v>
      </c>
      <c r="AJ75" s="1144">
        <v>12.5</v>
      </c>
      <c r="AK75" s="1066">
        <v>2190</v>
      </c>
      <c r="AL75" s="1144">
        <v>13.8</v>
      </c>
      <c r="AM75" s="1066">
        <v>1990</v>
      </c>
      <c r="AN75" s="1144">
        <v>12.8</v>
      </c>
      <c r="AO75" s="1066">
        <v>1950</v>
      </c>
      <c r="AP75" s="1144">
        <v>12.6</v>
      </c>
      <c r="AQ75" s="1066">
        <v>1930</v>
      </c>
      <c r="AR75" s="1144">
        <v>12.5</v>
      </c>
      <c r="AS75" s="1066">
        <v>2067</v>
      </c>
      <c r="AT75" s="1144">
        <v>13.2</v>
      </c>
      <c r="AU75" s="1066">
        <v>1867</v>
      </c>
      <c r="AV75" s="1144">
        <v>12.2</v>
      </c>
      <c r="AW75" s="1066">
        <v>1827</v>
      </c>
      <c r="AX75" s="1144">
        <v>12</v>
      </c>
      <c r="AY75" s="1066">
        <v>1807</v>
      </c>
      <c r="AZ75" s="1144">
        <v>11.9</v>
      </c>
      <c r="BA75" s="1056" t="s">
        <v>775</v>
      </c>
      <c r="BB75" s="1057" t="s">
        <v>48</v>
      </c>
    </row>
    <row r="76" s="1107" customFormat="1" ht="51.6" spans="1:54">
      <c r="A76" s="1063"/>
      <c r="B76" s="1064"/>
      <c r="C76" s="1064"/>
      <c r="D76" s="1157" t="s">
        <v>1089</v>
      </c>
      <c r="E76" s="1066">
        <v>2015</v>
      </c>
      <c r="F76" s="1144">
        <v>12.9</v>
      </c>
      <c r="G76" s="1066">
        <v>1815</v>
      </c>
      <c r="H76" s="1144">
        <v>11.9</v>
      </c>
      <c r="I76" s="1066">
        <v>1775</v>
      </c>
      <c r="J76" s="1144">
        <v>11.7</v>
      </c>
      <c r="K76" s="1066">
        <v>1755</v>
      </c>
      <c r="L76" s="1144">
        <v>11.6</v>
      </c>
      <c r="M76" s="1066">
        <v>2018</v>
      </c>
      <c r="N76" s="1144">
        <v>12.9</v>
      </c>
      <c r="O76" s="1066">
        <v>1818</v>
      </c>
      <c r="P76" s="1144">
        <v>11.9</v>
      </c>
      <c r="Q76" s="1066">
        <v>1778</v>
      </c>
      <c r="R76" s="1144">
        <v>11.7</v>
      </c>
      <c r="S76" s="1066">
        <v>1758</v>
      </c>
      <c r="T76" s="1144">
        <v>11.6</v>
      </c>
      <c r="U76" s="1066">
        <v>2057</v>
      </c>
      <c r="V76" s="1144">
        <v>13.2</v>
      </c>
      <c r="W76" s="1066">
        <v>1857</v>
      </c>
      <c r="X76" s="1144">
        <v>12.2</v>
      </c>
      <c r="Y76" s="1066">
        <v>1817</v>
      </c>
      <c r="Z76" s="1144">
        <v>12</v>
      </c>
      <c r="AA76" s="1066">
        <v>1797</v>
      </c>
      <c r="AB76" s="1144">
        <v>11.9</v>
      </c>
      <c r="AC76" s="1066">
        <v>2157</v>
      </c>
      <c r="AD76" s="1144">
        <v>13.7</v>
      </c>
      <c r="AE76" s="1066">
        <v>1957</v>
      </c>
      <c r="AF76" s="1144">
        <v>12.7</v>
      </c>
      <c r="AG76" s="1066">
        <v>1917</v>
      </c>
      <c r="AH76" s="1144">
        <v>12.5</v>
      </c>
      <c r="AI76" s="1066">
        <v>1897</v>
      </c>
      <c r="AJ76" s="1144">
        <v>12.4</v>
      </c>
      <c r="AK76" s="1066">
        <v>2157</v>
      </c>
      <c r="AL76" s="1144">
        <v>13.7</v>
      </c>
      <c r="AM76" s="1066">
        <v>1957</v>
      </c>
      <c r="AN76" s="1144">
        <v>12.7</v>
      </c>
      <c r="AO76" s="1066">
        <v>1917</v>
      </c>
      <c r="AP76" s="1144">
        <v>12.5</v>
      </c>
      <c r="AQ76" s="1066">
        <v>1897</v>
      </c>
      <c r="AR76" s="1144">
        <v>12.4</v>
      </c>
      <c r="AS76" s="1066">
        <v>2034</v>
      </c>
      <c r="AT76" s="1144">
        <v>13</v>
      </c>
      <c r="AU76" s="1066">
        <v>1834</v>
      </c>
      <c r="AV76" s="1144">
        <v>12</v>
      </c>
      <c r="AW76" s="1066">
        <v>1794</v>
      </c>
      <c r="AX76" s="1144">
        <v>11.8</v>
      </c>
      <c r="AY76" s="1066">
        <v>1774</v>
      </c>
      <c r="AZ76" s="1144">
        <v>11.7</v>
      </c>
      <c r="BA76" s="1056" t="s">
        <v>773</v>
      </c>
      <c r="BB76" s="1057" t="s">
        <v>48</v>
      </c>
    </row>
    <row r="77" s="1107" customFormat="1" ht="65" customHeight="1" spans="1:54">
      <c r="A77" s="1041" t="s">
        <v>609</v>
      </c>
      <c r="B77" s="1042" t="s">
        <v>938</v>
      </c>
      <c r="C77" s="1043" t="s">
        <v>1057</v>
      </c>
      <c r="D77" s="773" t="s">
        <v>1087</v>
      </c>
      <c r="E77" s="1029" t="s">
        <v>326</v>
      </c>
      <c r="F77" s="1142" t="s">
        <v>326</v>
      </c>
      <c r="G77" s="1029">
        <v>1525</v>
      </c>
      <c r="H77" s="1142">
        <v>10</v>
      </c>
      <c r="I77" s="1029">
        <v>1485</v>
      </c>
      <c r="J77" s="1142">
        <v>9.8</v>
      </c>
      <c r="K77" s="1029">
        <v>1465</v>
      </c>
      <c r="L77" s="1142">
        <v>9.7</v>
      </c>
      <c r="M77" s="1029" t="s">
        <v>326</v>
      </c>
      <c r="N77" s="1142" t="s">
        <v>326</v>
      </c>
      <c r="O77" s="1029">
        <v>1625</v>
      </c>
      <c r="P77" s="1142">
        <v>10.5</v>
      </c>
      <c r="Q77" s="1029">
        <v>1585</v>
      </c>
      <c r="R77" s="1142">
        <v>10.3</v>
      </c>
      <c r="S77" s="1029">
        <v>1565</v>
      </c>
      <c r="T77" s="1142">
        <v>10.2</v>
      </c>
      <c r="U77" s="1029" t="s">
        <v>326</v>
      </c>
      <c r="V77" s="1142" t="s">
        <v>326</v>
      </c>
      <c r="W77" s="1029" t="s">
        <v>326</v>
      </c>
      <c r="X77" s="1142" t="s">
        <v>326</v>
      </c>
      <c r="Y77" s="1029" t="s">
        <v>326</v>
      </c>
      <c r="Z77" s="1142" t="s">
        <v>326</v>
      </c>
      <c r="AA77" s="1029" t="s">
        <v>326</v>
      </c>
      <c r="AB77" s="1142" t="s">
        <v>326</v>
      </c>
      <c r="AC77" s="1029" t="s">
        <v>326</v>
      </c>
      <c r="AD77" s="1142" t="s">
        <v>326</v>
      </c>
      <c r="AE77" s="1029">
        <v>1625</v>
      </c>
      <c r="AF77" s="1142">
        <v>10.5</v>
      </c>
      <c r="AG77" s="1029">
        <v>1585</v>
      </c>
      <c r="AH77" s="1142">
        <v>10.3</v>
      </c>
      <c r="AI77" s="1029">
        <v>1565</v>
      </c>
      <c r="AJ77" s="1142">
        <v>10.2</v>
      </c>
      <c r="AK77" s="1029" t="s">
        <v>326</v>
      </c>
      <c r="AL77" s="1142" t="s">
        <v>326</v>
      </c>
      <c r="AM77" s="1029">
        <v>1525</v>
      </c>
      <c r="AN77" s="1142">
        <v>10</v>
      </c>
      <c r="AO77" s="1029">
        <v>1485</v>
      </c>
      <c r="AP77" s="1142">
        <v>9.8</v>
      </c>
      <c r="AQ77" s="1029">
        <v>1465</v>
      </c>
      <c r="AR77" s="1142">
        <v>9.7</v>
      </c>
      <c r="AS77" s="1029" t="s">
        <v>326</v>
      </c>
      <c r="AT77" s="1142" t="s">
        <v>326</v>
      </c>
      <c r="AU77" s="1029" t="s">
        <v>326</v>
      </c>
      <c r="AV77" s="1142" t="s">
        <v>326</v>
      </c>
      <c r="AW77" s="1029" t="s">
        <v>326</v>
      </c>
      <c r="AX77" s="1142" t="s">
        <v>326</v>
      </c>
      <c r="AY77" s="1029" t="s">
        <v>326</v>
      </c>
      <c r="AZ77" s="1142" t="s">
        <v>326</v>
      </c>
      <c r="BA77" s="668" t="s">
        <v>539</v>
      </c>
      <c r="BB77" s="669" t="s">
        <v>859</v>
      </c>
    </row>
    <row r="78" s="1107" customFormat="1" ht="65" customHeight="1" spans="1:54">
      <c r="A78" s="1041"/>
      <c r="B78" s="1042"/>
      <c r="C78" s="1043"/>
      <c r="D78" s="1149" t="s">
        <v>1091</v>
      </c>
      <c r="E78" s="1029">
        <v>1725</v>
      </c>
      <c r="F78" s="1142">
        <v>11</v>
      </c>
      <c r="G78" s="1029">
        <v>1525</v>
      </c>
      <c r="H78" s="1142">
        <v>10</v>
      </c>
      <c r="I78" s="1029">
        <v>1485</v>
      </c>
      <c r="J78" s="1142">
        <v>9.8</v>
      </c>
      <c r="K78" s="1029">
        <v>1465</v>
      </c>
      <c r="L78" s="1142">
        <v>9.7</v>
      </c>
      <c r="M78" s="1029">
        <v>1825</v>
      </c>
      <c r="N78" s="1142">
        <v>11.5</v>
      </c>
      <c r="O78" s="1029">
        <v>1625</v>
      </c>
      <c r="P78" s="1142">
        <v>10.5</v>
      </c>
      <c r="Q78" s="1029">
        <v>1585</v>
      </c>
      <c r="R78" s="1142">
        <v>10.3</v>
      </c>
      <c r="S78" s="1029">
        <v>1565</v>
      </c>
      <c r="T78" s="1142">
        <v>10.2</v>
      </c>
      <c r="U78" s="1029" t="s">
        <v>326</v>
      </c>
      <c r="V78" s="1142" t="s">
        <v>326</v>
      </c>
      <c r="W78" s="1029" t="s">
        <v>326</v>
      </c>
      <c r="X78" s="1142" t="s">
        <v>326</v>
      </c>
      <c r="Y78" s="1029" t="s">
        <v>326</v>
      </c>
      <c r="Z78" s="1142" t="s">
        <v>326</v>
      </c>
      <c r="AA78" s="1029" t="s">
        <v>326</v>
      </c>
      <c r="AB78" s="1142" t="s">
        <v>326</v>
      </c>
      <c r="AC78" s="1029">
        <v>1825</v>
      </c>
      <c r="AD78" s="1142">
        <v>11.5</v>
      </c>
      <c r="AE78" s="1029">
        <v>1625</v>
      </c>
      <c r="AF78" s="1142">
        <v>10.5</v>
      </c>
      <c r="AG78" s="1029">
        <v>1585</v>
      </c>
      <c r="AH78" s="1142">
        <v>10.3</v>
      </c>
      <c r="AI78" s="1029">
        <v>1565</v>
      </c>
      <c r="AJ78" s="1142">
        <v>10.2</v>
      </c>
      <c r="AK78" s="1029">
        <v>1725</v>
      </c>
      <c r="AL78" s="1142">
        <v>11</v>
      </c>
      <c r="AM78" s="1029">
        <v>1525</v>
      </c>
      <c r="AN78" s="1142">
        <v>10</v>
      </c>
      <c r="AO78" s="1029">
        <v>1485</v>
      </c>
      <c r="AP78" s="1142">
        <v>9.8</v>
      </c>
      <c r="AQ78" s="1029">
        <v>1465</v>
      </c>
      <c r="AR78" s="1142">
        <v>9.7</v>
      </c>
      <c r="AS78" s="1029" t="s">
        <v>326</v>
      </c>
      <c r="AT78" s="1142" t="s">
        <v>326</v>
      </c>
      <c r="AU78" s="1029" t="s">
        <v>326</v>
      </c>
      <c r="AV78" s="1142" t="s">
        <v>326</v>
      </c>
      <c r="AW78" s="1029" t="s">
        <v>326</v>
      </c>
      <c r="AX78" s="1142" t="s">
        <v>326</v>
      </c>
      <c r="AY78" s="1029" t="s">
        <v>326</v>
      </c>
      <c r="AZ78" s="1142" t="s">
        <v>326</v>
      </c>
      <c r="BA78" s="668" t="s">
        <v>539</v>
      </c>
      <c r="BB78" s="669" t="s">
        <v>859</v>
      </c>
    </row>
    <row r="79" s="1107" customFormat="1" ht="65" customHeight="1" spans="1:54">
      <c r="A79" s="1033" t="s">
        <v>609</v>
      </c>
      <c r="B79" s="1053" t="s">
        <v>941</v>
      </c>
      <c r="C79" s="1035" t="s">
        <v>1057</v>
      </c>
      <c r="D79" s="791" t="s">
        <v>1087</v>
      </c>
      <c r="E79" s="1066" t="s">
        <v>326</v>
      </c>
      <c r="F79" s="1144" t="s">
        <v>326</v>
      </c>
      <c r="G79" s="1066" t="s">
        <v>326</v>
      </c>
      <c r="H79" s="1144" t="s">
        <v>326</v>
      </c>
      <c r="I79" s="1066" t="s">
        <v>326</v>
      </c>
      <c r="J79" s="1144" t="s">
        <v>326</v>
      </c>
      <c r="K79" s="1066" t="s">
        <v>326</v>
      </c>
      <c r="L79" s="1144" t="s">
        <v>326</v>
      </c>
      <c r="M79" s="1066" t="s">
        <v>326</v>
      </c>
      <c r="N79" s="1144" t="s">
        <v>326</v>
      </c>
      <c r="O79" s="1066" t="s">
        <v>326</v>
      </c>
      <c r="P79" s="1144" t="s">
        <v>326</v>
      </c>
      <c r="Q79" s="1066" t="s">
        <v>326</v>
      </c>
      <c r="R79" s="1144" t="s">
        <v>326</v>
      </c>
      <c r="S79" s="1066" t="s">
        <v>326</v>
      </c>
      <c r="T79" s="1144" t="s">
        <v>326</v>
      </c>
      <c r="U79" s="1066" t="s">
        <v>326</v>
      </c>
      <c r="V79" s="1144" t="s">
        <v>326</v>
      </c>
      <c r="W79" s="1066">
        <v>1587</v>
      </c>
      <c r="X79" s="1144">
        <v>10.3</v>
      </c>
      <c r="Y79" s="1066">
        <v>1547</v>
      </c>
      <c r="Z79" s="1144">
        <v>10.1</v>
      </c>
      <c r="AA79" s="1066">
        <v>1527</v>
      </c>
      <c r="AB79" s="1144">
        <v>10</v>
      </c>
      <c r="AC79" s="1066" t="s">
        <v>326</v>
      </c>
      <c r="AD79" s="1144" t="s">
        <v>326</v>
      </c>
      <c r="AE79" s="1066" t="s">
        <v>326</v>
      </c>
      <c r="AF79" s="1144" t="s">
        <v>326</v>
      </c>
      <c r="AG79" s="1066" t="s">
        <v>326</v>
      </c>
      <c r="AH79" s="1144" t="s">
        <v>326</v>
      </c>
      <c r="AI79" s="1066" t="s">
        <v>326</v>
      </c>
      <c r="AJ79" s="1144" t="s">
        <v>326</v>
      </c>
      <c r="AK79" s="1066" t="s">
        <v>326</v>
      </c>
      <c r="AL79" s="1144" t="s">
        <v>326</v>
      </c>
      <c r="AM79" s="1066" t="s">
        <v>326</v>
      </c>
      <c r="AN79" s="1144" t="s">
        <v>326</v>
      </c>
      <c r="AO79" s="1066" t="s">
        <v>326</v>
      </c>
      <c r="AP79" s="1144" t="s">
        <v>326</v>
      </c>
      <c r="AQ79" s="1066" t="s">
        <v>326</v>
      </c>
      <c r="AR79" s="1144" t="s">
        <v>326</v>
      </c>
      <c r="AS79" s="1066" t="s">
        <v>326</v>
      </c>
      <c r="AT79" s="1144" t="s">
        <v>326</v>
      </c>
      <c r="AU79" s="1066">
        <v>1687</v>
      </c>
      <c r="AV79" s="1144">
        <v>10.8</v>
      </c>
      <c r="AW79" s="1066">
        <v>1647</v>
      </c>
      <c r="AX79" s="1144">
        <v>10.6</v>
      </c>
      <c r="AY79" s="1066">
        <v>1627</v>
      </c>
      <c r="AZ79" s="1144">
        <v>10.5</v>
      </c>
      <c r="BA79" s="1056" t="s">
        <v>539</v>
      </c>
      <c r="BB79" s="1057" t="s">
        <v>859</v>
      </c>
    </row>
    <row r="80" s="1107" customFormat="1" ht="65" customHeight="1" spans="1:54">
      <c r="A80" s="1158"/>
      <c r="B80" s="1073"/>
      <c r="C80" s="1159"/>
      <c r="D80" s="1160" t="s">
        <v>1091</v>
      </c>
      <c r="E80" s="1066" t="s">
        <v>326</v>
      </c>
      <c r="F80" s="1144" t="s">
        <v>326</v>
      </c>
      <c r="G80" s="1066" t="s">
        <v>326</v>
      </c>
      <c r="H80" s="1144" t="s">
        <v>326</v>
      </c>
      <c r="I80" s="1066" t="s">
        <v>326</v>
      </c>
      <c r="J80" s="1144" t="s">
        <v>326</v>
      </c>
      <c r="K80" s="1066" t="s">
        <v>326</v>
      </c>
      <c r="L80" s="1144" t="s">
        <v>326</v>
      </c>
      <c r="M80" s="1066" t="s">
        <v>326</v>
      </c>
      <c r="N80" s="1144" t="s">
        <v>326</v>
      </c>
      <c r="O80" s="1066" t="s">
        <v>326</v>
      </c>
      <c r="P80" s="1144" t="s">
        <v>326</v>
      </c>
      <c r="Q80" s="1066" t="s">
        <v>326</v>
      </c>
      <c r="R80" s="1144" t="s">
        <v>326</v>
      </c>
      <c r="S80" s="1066" t="s">
        <v>326</v>
      </c>
      <c r="T80" s="1144" t="s">
        <v>326</v>
      </c>
      <c r="U80" s="1066">
        <v>1787</v>
      </c>
      <c r="V80" s="1144">
        <v>11.3</v>
      </c>
      <c r="W80" s="1066">
        <v>1587</v>
      </c>
      <c r="X80" s="1144">
        <v>10.3</v>
      </c>
      <c r="Y80" s="1066">
        <v>1547</v>
      </c>
      <c r="Z80" s="1144">
        <v>10.1</v>
      </c>
      <c r="AA80" s="1066">
        <v>1527</v>
      </c>
      <c r="AB80" s="1144">
        <v>10</v>
      </c>
      <c r="AC80" s="1066" t="s">
        <v>326</v>
      </c>
      <c r="AD80" s="1144" t="s">
        <v>326</v>
      </c>
      <c r="AE80" s="1066" t="s">
        <v>326</v>
      </c>
      <c r="AF80" s="1144" t="s">
        <v>326</v>
      </c>
      <c r="AG80" s="1066" t="s">
        <v>326</v>
      </c>
      <c r="AH80" s="1144" t="s">
        <v>326</v>
      </c>
      <c r="AI80" s="1066" t="s">
        <v>326</v>
      </c>
      <c r="AJ80" s="1144" t="s">
        <v>326</v>
      </c>
      <c r="AK80" s="1066" t="s">
        <v>326</v>
      </c>
      <c r="AL80" s="1144" t="s">
        <v>326</v>
      </c>
      <c r="AM80" s="1066" t="s">
        <v>326</v>
      </c>
      <c r="AN80" s="1144" t="s">
        <v>326</v>
      </c>
      <c r="AO80" s="1066" t="s">
        <v>326</v>
      </c>
      <c r="AP80" s="1144" t="s">
        <v>326</v>
      </c>
      <c r="AQ80" s="1066" t="s">
        <v>326</v>
      </c>
      <c r="AR80" s="1144" t="s">
        <v>326</v>
      </c>
      <c r="AS80" s="1066">
        <v>1887</v>
      </c>
      <c r="AT80" s="1144">
        <v>11.8</v>
      </c>
      <c r="AU80" s="1066">
        <v>1687</v>
      </c>
      <c r="AV80" s="1144">
        <v>10.8</v>
      </c>
      <c r="AW80" s="1066">
        <v>1647</v>
      </c>
      <c r="AX80" s="1144">
        <v>10.6</v>
      </c>
      <c r="AY80" s="1066">
        <v>1627</v>
      </c>
      <c r="AZ80" s="1144">
        <v>10.5</v>
      </c>
      <c r="BA80" s="1076" t="s">
        <v>539</v>
      </c>
      <c r="BB80" s="1077" t="s">
        <v>859</v>
      </c>
    </row>
    <row r="81" ht="264" customHeight="1" spans="1:4">
      <c r="A81" s="1161" t="s">
        <v>1101</v>
      </c>
      <c r="B81" s="1162"/>
      <c r="C81" s="1162"/>
      <c r="D81" s="1162"/>
    </row>
  </sheetData>
  <protectedRanges>
    <protectedRange sqref="AM7:AR7 G7:L16 O7:T16 W7:AB16 AE7:AJ16 AU7:AZ16" name="区域1_1"/>
    <protectedRange sqref="BA7:BB16" name="区域1"/>
    <protectedRange sqref="G70:L76 O70:T76 W70:AB76 AE70:AJ76 AM70:AR76" name="区域1_1_1"/>
    <protectedRange sqref="AU70:AV76" name="区域1_2"/>
    <protectedRange sqref="BA70:BB76" name="区域1_3"/>
  </protectedRanges>
  <mergeCells count="55">
    <mergeCell ref="A2:BB2"/>
    <mergeCell ref="A3:BB3"/>
    <mergeCell ref="A4:BB4"/>
    <mergeCell ref="E5:L5"/>
    <mergeCell ref="M5:T5"/>
    <mergeCell ref="U5:AB5"/>
    <mergeCell ref="AC5:AJ5"/>
    <mergeCell ref="AK5:AR5"/>
    <mergeCell ref="AS5:AZ5"/>
    <mergeCell ref="A81:D81"/>
    <mergeCell ref="A5:A6"/>
    <mergeCell ref="A7:A16"/>
    <mergeCell ref="A17:A19"/>
    <mergeCell ref="A20:A22"/>
    <mergeCell ref="A23:A24"/>
    <mergeCell ref="A26:A27"/>
    <mergeCell ref="A28:A29"/>
    <mergeCell ref="A30:A39"/>
    <mergeCell ref="A40:A49"/>
    <mergeCell ref="A50:A59"/>
    <mergeCell ref="A60:A69"/>
    <mergeCell ref="A70:A76"/>
    <mergeCell ref="A77:A78"/>
    <mergeCell ref="A79:A80"/>
    <mergeCell ref="B5:B6"/>
    <mergeCell ref="B7:B16"/>
    <mergeCell ref="B17:B19"/>
    <mergeCell ref="B20:B22"/>
    <mergeCell ref="B23:B24"/>
    <mergeCell ref="B26:B27"/>
    <mergeCell ref="B28:B29"/>
    <mergeCell ref="B30:B39"/>
    <mergeCell ref="B40:B49"/>
    <mergeCell ref="B50:B59"/>
    <mergeCell ref="B60:B69"/>
    <mergeCell ref="B70:B76"/>
    <mergeCell ref="B77:B78"/>
    <mergeCell ref="B79:B80"/>
    <mergeCell ref="C5:C6"/>
    <mergeCell ref="C7:C16"/>
    <mergeCell ref="C17:C19"/>
    <mergeCell ref="C20:C22"/>
    <mergeCell ref="C23:C24"/>
    <mergeCell ref="C26:C27"/>
    <mergeCell ref="C28:C29"/>
    <mergeCell ref="C30:C39"/>
    <mergeCell ref="C40:C49"/>
    <mergeCell ref="C50:C59"/>
    <mergeCell ref="C60:C69"/>
    <mergeCell ref="C70:C76"/>
    <mergeCell ref="C77:C78"/>
    <mergeCell ref="C79:C80"/>
    <mergeCell ref="D5:D6"/>
    <mergeCell ref="BA5:BA6"/>
    <mergeCell ref="BB5:BB6"/>
  </mergeCells>
  <pageMargins left="0.75" right="0.75" top="1" bottom="1" header="0.5" footer="0.5"/>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36"/>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16.2"/>
  <cols>
    <col min="1" max="1" width="19.3796296296296" style="985" customWidth="1"/>
    <col min="2" max="2" width="48.5185185185185" style="985" customWidth="1"/>
    <col min="3" max="3" width="49.7222222222222" style="985" customWidth="1"/>
    <col min="4" max="4" width="31.5740740740741" style="986" customWidth="1"/>
    <col min="5" max="5" width="62.4907407407407" style="987" customWidth="1"/>
    <col min="6" max="6" width="17.8055555555556" style="988" customWidth="1"/>
    <col min="7" max="7" width="17.8055555555556" style="989" customWidth="1"/>
    <col min="8" max="8" width="17.8055555555556" style="988" customWidth="1"/>
    <col min="9" max="9" width="19.0555555555556" style="989" customWidth="1"/>
    <col min="10" max="10" width="17.8055555555556" style="988" customWidth="1"/>
    <col min="11" max="11" width="21.2592592592593" style="989" customWidth="1"/>
    <col min="12" max="12" width="17.8055555555556" style="988" customWidth="1"/>
    <col min="13" max="13" width="17.8055555555556" style="989" customWidth="1"/>
    <col min="14" max="14" width="17.8055555555556" style="988" customWidth="1"/>
    <col min="15" max="15" width="19.0555555555556" style="989" customWidth="1"/>
    <col min="16" max="16" width="17.8055555555556" style="988" customWidth="1"/>
    <col min="17" max="17" width="19.6851851851852" style="989" customWidth="1"/>
    <col min="18" max="18" width="17.8055555555556" style="988" customWidth="1"/>
    <col min="19" max="19" width="17.8055555555556" style="989" customWidth="1"/>
    <col min="20" max="20" width="17.8055555555556" style="988" customWidth="1"/>
    <col min="21" max="21" width="19.0555555555556" style="989" customWidth="1"/>
    <col min="22" max="22" width="17.8055555555556" style="988" customWidth="1"/>
    <col min="23" max="23" width="20" style="989" customWidth="1"/>
    <col min="24" max="24" width="19.3703703703704" style="988" customWidth="1"/>
    <col min="25" max="25" width="17.8055555555556" style="989" customWidth="1"/>
    <col min="26" max="26" width="17.8055555555556" style="988" customWidth="1"/>
    <col min="27" max="27" width="19.0555555555556" style="989" customWidth="1"/>
    <col min="28" max="28" width="17.8055555555556" style="988" customWidth="1"/>
    <col min="29" max="29" width="18.7407407407407" style="989" customWidth="1"/>
    <col min="30" max="30" width="18.7407407407407" style="988" customWidth="1"/>
    <col min="31" max="31" width="18.7407407407407" style="989" customWidth="1"/>
    <col min="32" max="32" width="18.7407407407407" style="988" customWidth="1"/>
    <col min="33" max="33" width="18.7407407407407" style="989" customWidth="1"/>
    <col min="34" max="34" width="18.7407407407407" style="988" customWidth="1"/>
    <col min="35" max="35" width="18.7407407407407" style="989" customWidth="1"/>
    <col min="36" max="36" width="21.5555555555556" style="988" customWidth="1"/>
    <col min="37" max="37" width="17.8055555555556" style="989" customWidth="1"/>
    <col min="38" max="38" width="22.1851851851852" style="988" customWidth="1"/>
    <col min="39" max="39" width="19.9907407407407" style="989" customWidth="1"/>
    <col min="40" max="40" width="20.9351851851852" style="988" customWidth="1"/>
    <col min="41" max="41" width="20.9351851851852" style="989" customWidth="1"/>
    <col min="42" max="42" width="29.3796296296296" style="981" customWidth="1"/>
    <col min="43" max="43" width="38.4444444444444" style="981" customWidth="1"/>
    <col min="44" max="46" width="9" style="981"/>
    <col min="47" max="47" width="15.3796296296296" style="981"/>
    <col min="48" max="48" width="9" style="981" hidden="1" customWidth="1"/>
    <col min="49" max="16384" width="9" style="981"/>
  </cols>
  <sheetData>
    <row r="1" s="981" customFormat="1" ht="16.95" spans="1:48">
      <c r="A1" s="985"/>
      <c r="B1" s="985"/>
      <c r="C1" s="985"/>
      <c r="D1" s="986"/>
      <c r="E1" s="987"/>
      <c r="F1" s="988"/>
      <c r="G1" s="989"/>
      <c r="H1" s="988"/>
      <c r="I1" s="989"/>
      <c r="J1" s="988"/>
      <c r="K1" s="989"/>
      <c r="L1" s="988"/>
      <c r="M1" s="989"/>
      <c r="N1" s="988"/>
      <c r="O1" s="989"/>
      <c r="P1" s="988"/>
      <c r="Q1" s="989"/>
      <c r="R1" s="988"/>
      <c r="S1" s="989"/>
      <c r="T1" s="988"/>
      <c r="U1" s="989"/>
      <c r="V1" s="988"/>
      <c r="W1" s="989"/>
      <c r="X1" s="988"/>
      <c r="Y1" s="989"/>
      <c r="Z1" s="988"/>
      <c r="AA1" s="989"/>
      <c r="AB1" s="988"/>
      <c r="AC1" s="989"/>
      <c r="AD1" s="988"/>
      <c r="AE1" s="989"/>
      <c r="AF1" s="988"/>
      <c r="AG1" s="989"/>
      <c r="AH1" s="988"/>
      <c r="AI1" s="989"/>
      <c r="AJ1" s="988"/>
      <c r="AK1" s="989"/>
      <c r="AL1" s="988"/>
      <c r="AM1" s="989"/>
      <c r="AN1" s="988"/>
      <c r="AO1" s="989"/>
    </row>
    <row r="2" s="981" customFormat="1" ht="90" customHeight="1" spans="1:48">
      <c r="A2" s="1082" t="s">
        <v>1</v>
      </c>
      <c r="B2" s="1083"/>
      <c r="C2" s="1083"/>
      <c r="D2" s="1083"/>
      <c r="E2" s="1084"/>
      <c r="F2" s="1085"/>
      <c r="G2" s="1086"/>
      <c r="H2" s="1085"/>
      <c r="I2" s="1086"/>
      <c r="J2" s="1085"/>
      <c r="K2" s="1086"/>
      <c r="L2" s="1085"/>
      <c r="M2" s="1086"/>
      <c r="N2" s="1085"/>
      <c r="O2" s="1086"/>
      <c r="P2" s="1085"/>
      <c r="Q2" s="1086"/>
      <c r="R2" s="1085"/>
      <c r="S2" s="1086"/>
      <c r="T2" s="1085"/>
      <c r="U2" s="1086"/>
      <c r="V2" s="1085"/>
      <c r="W2" s="1086"/>
      <c r="X2" s="1085"/>
      <c r="Y2" s="1086"/>
      <c r="Z2" s="1085"/>
      <c r="AA2" s="1086"/>
      <c r="AB2" s="1085"/>
      <c r="AC2" s="1086"/>
      <c r="AD2" s="1085"/>
      <c r="AE2" s="1086"/>
      <c r="AF2" s="1085"/>
      <c r="AG2" s="1086"/>
      <c r="AH2" s="1085"/>
      <c r="AI2" s="1086"/>
      <c r="AJ2" s="1085"/>
      <c r="AK2" s="1086"/>
      <c r="AL2" s="1085"/>
      <c r="AM2" s="1086"/>
      <c r="AN2" s="1085"/>
      <c r="AO2" s="1086"/>
      <c r="AP2" s="1083"/>
      <c r="AQ2" s="1087"/>
    </row>
    <row r="3" s="981" customFormat="1" ht="67" customHeight="1" spans="1:48">
      <c r="A3" s="1088" t="s">
        <v>978</v>
      </c>
      <c r="B3" s="1089"/>
      <c r="C3" s="1089"/>
      <c r="D3" s="1089"/>
      <c r="E3" s="1090"/>
      <c r="F3" s="1091"/>
      <c r="G3" s="1092"/>
      <c r="H3" s="1091"/>
      <c r="I3" s="1092"/>
      <c r="J3" s="1091"/>
      <c r="K3" s="1092"/>
      <c r="L3" s="1091"/>
      <c r="M3" s="1092"/>
      <c r="N3" s="1091"/>
      <c r="O3" s="1092"/>
      <c r="P3" s="1091"/>
      <c r="Q3" s="1092"/>
      <c r="R3" s="1091"/>
      <c r="S3" s="1092"/>
      <c r="T3" s="1091"/>
      <c r="U3" s="1092"/>
      <c r="V3" s="1091"/>
      <c r="W3" s="1092"/>
      <c r="X3" s="1091"/>
      <c r="Y3" s="1092"/>
      <c r="Z3" s="1091"/>
      <c r="AA3" s="1092"/>
      <c r="AB3" s="1091"/>
      <c r="AC3" s="1092"/>
      <c r="AD3" s="1091"/>
      <c r="AE3" s="1092"/>
      <c r="AF3" s="1091"/>
      <c r="AG3" s="1092"/>
      <c r="AH3" s="1091"/>
      <c r="AI3" s="1092"/>
      <c r="AJ3" s="1091"/>
      <c r="AK3" s="1092"/>
      <c r="AL3" s="1091"/>
      <c r="AM3" s="1092"/>
      <c r="AN3" s="1091"/>
      <c r="AO3" s="1092"/>
      <c r="AP3" s="1089"/>
      <c r="AQ3" s="1093"/>
    </row>
    <row r="4" s="981" customFormat="1" ht="168" customHeight="1" spans="1:48">
      <c r="A4" s="1002" t="s">
        <v>1039</v>
      </c>
      <c r="B4" s="1003"/>
      <c r="C4" s="1003"/>
      <c r="D4" s="1004"/>
      <c r="E4" s="1005"/>
      <c r="F4" s="1006"/>
      <c r="G4" s="1007"/>
      <c r="H4" s="1006"/>
      <c r="I4" s="1007"/>
      <c r="J4" s="1006"/>
      <c r="K4" s="1007"/>
      <c r="L4" s="1006"/>
      <c r="M4" s="1007"/>
      <c r="N4" s="1006"/>
      <c r="O4" s="1007"/>
      <c r="P4" s="1006"/>
      <c r="Q4" s="1007"/>
      <c r="R4" s="1006"/>
      <c r="S4" s="1007"/>
      <c r="T4" s="1006"/>
      <c r="U4" s="1007"/>
      <c r="V4" s="1006"/>
      <c r="W4" s="1007"/>
      <c r="X4" s="1006"/>
      <c r="Y4" s="1007"/>
      <c r="Z4" s="1006"/>
      <c r="AA4" s="1007"/>
      <c r="AB4" s="1006"/>
      <c r="AC4" s="1007"/>
      <c r="AD4" s="1006"/>
      <c r="AE4" s="1007"/>
      <c r="AF4" s="1006"/>
      <c r="AG4" s="1007"/>
      <c r="AH4" s="1006"/>
      <c r="AI4" s="1007"/>
      <c r="AJ4" s="1006"/>
      <c r="AK4" s="1007"/>
      <c r="AL4" s="1006"/>
      <c r="AM4" s="1007"/>
      <c r="AN4" s="1006"/>
      <c r="AO4" s="1007"/>
      <c r="AP4" s="1003"/>
      <c r="AQ4" s="1008"/>
    </row>
    <row r="5" s="982" customFormat="1" ht="46" customHeight="1" spans="1:48">
      <c r="A5" s="1094" t="s">
        <v>480</v>
      </c>
      <c r="B5" s="1095" t="s">
        <v>107</v>
      </c>
      <c r="C5" s="1010" t="s">
        <v>1040</v>
      </c>
      <c r="D5" s="1011" t="s">
        <v>1041</v>
      </c>
      <c r="E5" s="1012" t="s">
        <v>1042</v>
      </c>
      <c r="F5" s="1013" t="s">
        <v>632</v>
      </c>
      <c r="G5" s="1014"/>
      <c r="H5" s="1013"/>
      <c r="I5" s="1014"/>
      <c r="J5" s="1013"/>
      <c r="K5" s="1014"/>
      <c r="L5" s="1015" t="s">
        <v>935</v>
      </c>
      <c r="M5" s="1016"/>
      <c r="N5" s="1015"/>
      <c r="O5" s="1016"/>
      <c r="P5" s="1015"/>
      <c r="Q5" s="1016"/>
      <c r="R5" s="1013" t="s">
        <v>631</v>
      </c>
      <c r="S5" s="1014"/>
      <c r="T5" s="1013"/>
      <c r="U5" s="1014"/>
      <c r="V5" s="1013"/>
      <c r="W5" s="1014"/>
      <c r="X5" s="1013" t="s">
        <v>488</v>
      </c>
      <c r="Y5" s="1014"/>
      <c r="Z5" s="1013"/>
      <c r="AA5" s="1014"/>
      <c r="AB5" s="1013"/>
      <c r="AC5" s="1014"/>
      <c r="AD5" s="1013" t="s">
        <v>305</v>
      </c>
      <c r="AE5" s="1014"/>
      <c r="AF5" s="1013"/>
      <c r="AG5" s="1014"/>
      <c r="AH5" s="1013"/>
      <c r="AI5" s="1014"/>
      <c r="AJ5" s="1013" t="s">
        <v>487</v>
      </c>
      <c r="AK5" s="1014"/>
      <c r="AL5" s="1013"/>
      <c r="AM5" s="1014"/>
      <c r="AN5" s="1013"/>
      <c r="AO5" s="1014"/>
      <c r="AP5" s="1011" t="s">
        <v>490</v>
      </c>
      <c r="AQ5" s="1017" t="s">
        <v>491</v>
      </c>
    </row>
    <row r="6" s="982" customFormat="1" ht="56.4" spans="1:48">
      <c r="A6" s="1094"/>
      <c r="B6" s="1096"/>
      <c r="C6" s="1019"/>
      <c r="D6" s="1020"/>
      <c r="E6" s="1021"/>
      <c r="F6" s="1022" t="s">
        <v>1045</v>
      </c>
      <c r="G6" s="1023" t="s">
        <v>1046</v>
      </c>
      <c r="H6" s="1022" t="s">
        <v>1047</v>
      </c>
      <c r="I6" s="1023" t="s">
        <v>1048</v>
      </c>
      <c r="J6" s="1022" t="s">
        <v>1049</v>
      </c>
      <c r="K6" s="1023" t="s">
        <v>1050</v>
      </c>
      <c r="L6" s="1022" t="s">
        <v>1045</v>
      </c>
      <c r="M6" s="1023" t="s">
        <v>1046</v>
      </c>
      <c r="N6" s="1022" t="s">
        <v>1047</v>
      </c>
      <c r="O6" s="1023" t="s">
        <v>1048</v>
      </c>
      <c r="P6" s="1022" t="s">
        <v>1049</v>
      </c>
      <c r="Q6" s="1023" t="s">
        <v>1050</v>
      </c>
      <c r="R6" s="1022" t="s">
        <v>1045</v>
      </c>
      <c r="S6" s="1023" t="s">
        <v>1046</v>
      </c>
      <c r="T6" s="1022" t="s">
        <v>1047</v>
      </c>
      <c r="U6" s="1023" t="s">
        <v>1048</v>
      </c>
      <c r="V6" s="1022" t="s">
        <v>1049</v>
      </c>
      <c r="W6" s="1023" t="s">
        <v>1050</v>
      </c>
      <c r="X6" s="1022" t="s">
        <v>1045</v>
      </c>
      <c r="Y6" s="1023" t="s">
        <v>1046</v>
      </c>
      <c r="Z6" s="1022" t="s">
        <v>1047</v>
      </c>
      <c r="AA6" s="1023" t="s">
        <v>1048</v>
      </c>
      <c r="AB6" s="1022" t="s">
        <v>1049</v>
      </c>
      <c r="AC6" s="1023" t="s">
        <v>1050</v>
      </c>
      <c r="AD6" s="1022" t="s">
        <v>1045</v>
      </c>
      <c r="AE6" s="1023" t="s">
        <v>1046</v>
      </c>
      <c r="AF6" s="1022" t="s">
        <v>1047</v>
      </c>
      <c r="AG6" s="1023" t="s">
        <v>1048</v>
      </c>
      <c r="AH6" s="1022" t="s">
        <v>1049</v>
      </c>
      <c r="AI6" s="1023" t="s">
        <v>1050</v>
      </c>
      <c r="AJ6" s="1022" t="s">
        <v>1045</v>
      </c>
      <c r="AK6" s="1023" t="s">
        <v>1046</v>
      </c>
      <c r="AL6" s="1022" t="s">
        <v>1047</v>
      </c>
      <c r="AM6" s="1023" t="s">
        <v>1048</v>
      </c>
      <c r="AN6" s="1022" t="s">
        <v>1049</v>
      </c>
      <c r="AO6" s="1023" t="s">
        <v>1050</v>
      </c>
      <c r="AP6" s="1024"/>
      <c r="AQ6" s="1025"/>
    </row>
    <row r="7" s="982" customFormat="1" ht="63" customHeight="1" spans="1:48">
      <c r="A7" s="698" t="s">
        <v>354</v>
      </c>
      <c r="B7" s="1027" t="s">
        <v>998</v>
      </c>
      <c r="C7" s="1028" t="s">
        <v>1051</v>
      </c>
      <c r="D7" s="1029" t="s">
        <v>1102</v>
      </c>
      <c r="E7" s="1030" t="s">
        <v>1103</v>
      </c>
      <c r="F7" s="1097">
        <v>988</v>
      </c>
      <c r="G7" s="1098">
        <v>7.1</v>
      </c>
      <c r="H7" s="1097">
        <v>948</v>
      </c>
      <c r="I7" s="1098">
        <v>6.9</v>
      </c>
      <c r="J7" s="1097">
        <v>928</v>
      </c>
      <c r="K7" s="1098">
        <v>6.8</v>
      </c>
      <c r="L7" s="1097">
        <v>991</v>
      </c>
      <c r="M7" s="1098">
        <v>7.1</v>
      </c>
      <c r="N7" s="1097">
        <v>951</v>
      </c>
      <c r="O7" s="1098">
        <v>6.9</v>
      </c>
      <c r="P7" s="1097">
        <v>931</v>
      </c>
      <c r="Q7" s="1098">
        <v>6.8</v>
      </c>
      <c r="R7" s="1097">
        <v>1030</v>
      </c>
      <c r="S7" s="1098">
        <v>7.3</v>
      </c>
      <c r="T7" s="1097">
        <v>990</v>
      </c>
      <c r="U7" s="1098">
        <v>7.1</v>
      </c>
      <c r="V7" s="1097">
        <v>970</v>
      </c>
      <c r="W7" s="1098">
        <v>7</v>
      </c>
      <c r="X7" s="1097">
        <v>1130</v>
      </c>
      <c r="Y7" s="1098">
        <v>7.8</v>
      </c>
      <c r="Z7" s="1097">
        <v>1090</v>
      </c>
      <c r="AA7" s="1098">
        <v>7.6</v>
      </c>
      <c r="AB7" s="1097">
        <v>1070</v>
      </c>
      <c r="AC7" s="1098">
        <v>7.5</v>
      </c>
      <c r="AD7" s="1097">
        <v>1130</v>
      </c>
      <c r="AE7" s="1098">
        <v>7.8</v>
      </c>
      <c r="AF7" s="1097">
        <v>1090</v>
      </c>
      <c r="AG7" s="1098">
        <v>7.6</v>
      </c>
      <c r="AH7" s="1097">
        <v>1070</v>
      </c>
      <c r="AI7" s="1098">
        <v>7.5</v>
      </c>
      <c r="AJ7" s="1097">
        <v>1007</v>
      </c>
      <c r="AK7" s="1098">
        <v>7.2</v>
      </c>
      <c r="AL7" s="1097">
        <v>967</v>
      </c>
      <c r="AM7" s="1098">
        <v>7</v>
      </c>
      <c r="AN7" s="1097">
        <v>947</v>
      </c>
      <c r="AO7" s="1098">
        <v>6.9</v>
      </c>
      <c r="AP7" s="956" t="s">
        <v>585</v>
      </c>
      <c r="AQ7" s="608" t="s">
        <v>48</v>
      </c>
    </row>
    <row r="8" s="982" customFormat="1" ht="63" customHeight="1" spans="1:48">
      <c r="A8" s="698"/>
      <c r="B8" s="1027"/>
      <c r="C8" s="1027"/>
      <c r="D8" s="1029"/>
      <c r="E8" s="1030" t="s">
        <v>1104</v>
      </c>
      <c r="F8" s="1097">
        <v>1719</v>
      </c>
      <c r="G8" s="1098">
        <v>11.5</v>
      </c>
      <c r="H8" s="1097">
        <v>1679</v>
      </c>
      <c r="I8" s="1098">
        <v>11.3</v>
      </c>
      <c r="J8" s="1097">
        <v>1659</v>
      </c>
      <c r="K8" s="1098">
        <v>11.2</v>
      </c>
      <c r="L8" s="1097">
        <v>1722</v>
      </c>
      <c r="M8" s="1098">
        <v>11.5</v>
      </c>
      <c r="N8" s="1097">
        <v>1682</v>
      </c>
      <c r="O8" s="1098">
        <v>11.3</v>
      </c>
      <c r="P8" s="1097">
        <v>1662</v>
      </c>
      <c r="Q8" s="1098">
        <v>11.2</v>
      </c>
      <c r="R8" s="1097">
        <v>1761</v>
      </c>
      <c r="S8" s="1098">
        <v>11.7</v>
      </c>
      <c r="T8" s="1097">
        <v>1721</v>
      </c>
      <c r="U8" s="1098">
        <v>11.5</v>
      </c>
      <c r="V8" s="1097">
        <v>1701</v>
      </c>
      <c r="W8" s="1098">
        <v>11.4</v>
      </c>
      <c r="X8" s="1097">
        <v>1861</v>
      </c>
      <c r="Y8" s="1098">
        <v>12.2</v>
      </c>
      <c r="Z8" s="1097">
        <v>1821</v>
      </c>
      <c r="AA8" s="1098">
        <v>12</v>
      </c>
      <c r="AB8" s="1097">
        <v>1801</v>
      </c>
      <c r="AC8" s="1098">
        <v>11.9</v>
      </c>
      <c r="AD8" s="1097">
        <v>1861</v>
      </c>
      <c r="AE8" s="1098">
        <v>12.2</v>
      </c>
      <c r="AF8" s="1097">
        <v>1821</v>
      </c>
      <c r="AG8" s="1098">
        <v>12</v>
      </c>
      <c r="AH8" s="1097">
        <v>1801</v>
      </c>
      <c r="AI8" s="1098">
        <v>11.9</v>
      </c>
      <c r="AJ8" s="1097">
        <v>1738</v>
      </c>
      <c r="AK8" s="1098">
        <v>11.6</v>
      </c>
      <c r="AL8" s="1097">
        <v>1698</v>
      </c>
      <c r="AM8" s="1098">
        <v>11.4</v>
      </c>
      <c r="AN8" s="1097">
        <v>1678</v>
      </c>
      <c r="AO8" s="1098">
        <v>11.3</v>
      </c>
      <c r="AP8" s="956" t="s">
        <v>555</v>
      </c>
      <c r="AQ8" s="608" t="s">
        <v>48</v>
      </c>
    </row>
    <row r="9" s="983" customFormat="1" ht="63" customHeight="1" spans="1:48">
      <c r="A9" s="1034" t="s">
        <v>609</v>
      </c>
      <c r="B9" s="1053" t="s">
        <v>1000</v>
      </c>
      <c r="C9" s="1035" t="s">
        <v>1057</v>
      </c>
      <c r="D9" s="1035" t="s">
        <v>1102</v>
      </c>
      <c r="E9" s="791" t="s">
        <v>1105</v>
      </c>
      <c r="F9" s="1036">
        <v>1062</v>
      </c>
      <c r="G9" s="1037">
        <v>7.6</v>
      </c>
      <c r="H9" s="1036">
        <v>1022</v>
      </c>
      <c r="I9" s="1037">
        <v>7.4</v>
      </c>
      <c r="J9" s="1036">
        <v>1002</v>
      </c>
      <c r="K9" s="1037">
        <v>7.3</v>
      </c>
      <c r="L9" s="1036">
        <v>1065</v>
      </c>
      <c r="M9" s="1037">
        <v>7.6</v>
      </c>
      <c r="N9" s="1036">
        <v>1025</v>
      </c>
      <c r="O9" s="1037">
        <v>7.4</v>
      </c>
      <c r="P9" s="1036">
        <v>1005</v>
      </c>
      <c r="Q9" s="1037">
        <v>7.3</v>
      </c>
      <c r="R9" s="1036">
        <v>1104</v>
      </c>
      <c r="S9" s="1037">
        <v>7.8</v>
      </c>
      <c r="T9" s="1036">
        <v>1064</v>
      </c>
      <c r="U9" s="1037">
        <v>7.6</v>
      </c>
      <c r="V9" s="1036">
        <v>1044</v>
      </c>
      <c r="W9" s="1037">
        <v>7.5</v>
      </c>
      <c r="X9" s="1036">
        <v>1204</v>
      </c>
      <c r="Y9" s="1037">
        <v>8.3</v>
      </c>
      <c r="Z9" s="1036">
        <v>1164</v>
      </c>
      <c r="AA9" s="1037">
        <v>8.1</v>
      </c>
      <c r="AB9" s="1036">
        <v>1144</v>
      </c>
      <c r="AC9" s="1037">
        <v>8</v>
      </c>
      <c r="AD9" s="1036">
        <v>1204</v>
      </c>
      <c r="AE9" s="1037">
        <v>8.3</v>
      </c>
      <c r="AF9" s="1036">
        <v>1164</v>
      </c>
      <c r="AG9" s="1037">
        <v>8.1</v>
      </c>
      <c r="AH9" s="1036">
        <v>1144</v>
      </c>
      <c r="AI9" s="1037">
        <v>8</v>
      </c>
      <c r="AJ9" s="1036">
        <v>1081</v>
      </c>
      <c r="AK9" s="1037">
        <v>7.7</v>
      </c>
      <c r="AL9" s="1036">
        <v>1041</v>
      </c>
      <c r="AM9" s="1037">
        <v>7.5</v>
      </c>
      <c r="AN9" s="1036">
        <v>1021</v>
      </c>
      <c r="AO9" s="1037">
        <v>7.4</v>
      </c>
      <c r="AP9" s="1038" t="s">
        <v>619</v>
      </c>
      <c r="AQ9" s="1039" t="s">
        <v>48</v>
      </c>
      <c r="AV9" s="1040" t="s">
        <v>1052</v>
      </c>
    </row>
    <row r="10" s="983" customFormat="1" ht="63" customHeight="1" spans="1:48">
      <c r="A10" s="1099" t="s">
        <v>596</v>
      </c>
      <c r="B10" s="1042" t="s">
        <v>1003</v>
      </c>
      <c r="C10" s="1043" t="s">
        <v>1061</v>
      </c>
      <c r="D10" s="1100" t="s">
        <v>1102</v>
      </c>
      <c r="E10" s="2354" t="s">
        <v>1106</v>
      </c>
      <c r="F10" s="1059">
        <v>1267</v>
      </c>
      <c r="G10" s="1060">
        <v>9.2</v>
      </c>
      <c r="H10" s="1059">
        <v>1159</v>
      </c>
      <c r="I10" s="1060">
        <v>8.6</v>
      </c>
      <c r="J10" s="1059">
        <v>1105</v>
      </c>
      <c r="K10" s="1060">
        <v>8.3</v>
      </c>
      <c r="L10" s="1059">
        <v>1367</v>
      </c>
      <c r="M10" s="1060">
        <v>9.7</v>
      </c>
      <c r="N10" s="1059">
        <v>1259</v>
      </c>
      <c r="O10" s="1060">
        <v>9.1</v>
      </c>
      <c r="P10" s="1059">
        <v>1205</v>
      </c>
      <c r="Q10" s="1060">
        <v>8.8</v>
      </c>
      <c r="R10" s="1059">
        <v>1290</v>
      </c>
      <c r="S10" s="1060">
        <v>9.3</v>
      </c>
      <c r="T10" s="1059">
        <v>1182</v>
      </c>
      <c r="U10" s="1060">
        <v>8.7</v>
      </c>
      <c r="V10" s="1059">
        <v>1128</v>
      </c>
      <c r="W10" s="1060">
        <v>8.4</v>
      </c>
      <c r="X10" s="1059">
        <v>1390</v>
      </c>
      <c r="Y10" s="1060">
        <v>9.8</v>
      </c>
      <c r="Z10" s="1059">
        <v>1282</v>
      </c>
      <c r="AA10" s="1060">
        <v>9.2</v>
      </c>
      <c r="AB10" s="1059">
        <v>1228</v>
      </c>
      <c r="AC10" s="1060">
        <v>8.9</v>
      </c>
      <c r="AD10" s="1059">
        <v>1390</v>
      </c>
      <c r="AE10" s="1060">
        <v>9.8</v>
      </c>
      <c r="AF10" s="1059">
        <v>1282</v>
      </c>
      <c r="AG10" s="1060">
        <v>9.2</v>
      </c>
      <c r="AH10" s="1059">
        <v>1228</v>
      </c>
      <c r="AI10" s="1060">
        <v>8.9</v>
      </c>
      <c r="AJ10" s="1059">
        <v>1390</v>
      </c>
      <c r="AK10" s="1060">
        <v>9.8</v>
      </c>
      <c r="AL10" s="1059">
        <v>1282</v>
      </c>
      <c r="AM10" s="1060">
        <v>9.2</v>
      </c>
      <c r="AN10" s="1059">
        <v>1228</v>
      </c>
      <c r="AO10" s="1060">
        <v>8.9</v>
      </c>
      <c r="AP10" s="1046" t="s">
        <v>555</v>
      </c>
      <c r="AQ10" s="860" t="s">
        <v>48</v>
      </c>
      <c r="AV10" s="1040"/>
    </row>
    <row r="11" s="983" customFormat="1" ht="63" customHeight="1" spans="1:48">
      <c r="A11" s="1048" t="s">
        <v>1065</v>
      </c>
      <c r="B11" s="1048" t="s">
        <v>1008</v>
      </c>
      <c r="C11" s="1035" t="s">
        <v>1094</v>
      </c>
      <c r="D11" s="753" t="s">
        <v>1102</v>
      </c>
      <c r="E11" s="2355" t="s">
        <v>1107</v>
      </c>
      <c r="F11" s="1036">
        <v>1267</v>
      </c>
      <c r="G11" s="1037">
        <v>8.7</v>
      </c>
      <c r="H11" s="1036">
        <v>1087</v>
      </c>
      <c r="I11" s="1037">
        <v>7.6</v>
      </c>
      <c r="J11" s="1036">
        <v>1069</v>
      </c>
      <c r="K11" s="1037">
        <v>7.5</v>
      </c>
      <c r="L11" s="1036">
        <v>1367</v>
      </c>
      <c r="M11" s="1037">
        <v>9.2</v>
      </c>
      <c r="N11" s="1036">
        <v>1187</v>
      </c>
      <c r="O11" s="1037">
        <v>8.1</v>
      </c>
      <c r="P11" s="1036">
        <v>1169</v>
      </c>
      <c r="Q11" s="1037">
        <v>8</v>
      </c>
      <c r="R11" s="1036">
        <v>1290</v>
      </c>
      <c r="S11" s="1037">
        <v>8.9</v>
      </c>
      <c r="T11" s="1036">
        <v>1110</v>
      </c>
      <c r="U11" s="1037">
        <v>7.8</v>
      </c>
      <c r="V11" s="1036">
        <v>1092</v>
      </c>
      <c r="W11" s="1037">
        <v>7.7</v>
      </c>
      <c r="X11" s="1036">
        <v>1390</v>
      </c>
      <c r="Y11" s="1037">
        <v>9.4</v>
      </c>
      <c r="Z11" s="1036">
        <v>1210</v>
      </c>
      <c r="AA11" s="1037">
        <v>8.3</v>
      </c>
      <c r="AB11" s="1036">
        <v>1192</v>
      </c>
      <c r="AC11" s="1037">
        <v>8.2</v>
      </c>
      <c r="AD11" s="1036">
        <v>1390</v>
      </c>
      <c r="AE11" s="1037">
        <v>9.4</v>
      </c>
      <c r="AF11" s="1036">
        <v>1210</v>
      </c>
      <c r="AG11" s="1037">
        <v>8.3</v>
      </c>
      <c r="AH11" s="1036">
        <v>1192</v>
      </c>
      <c r="AI11" s="1037">
        <v>8.2</v>
      </c>
      <c r="AJ11" s="1036">
        <v>1390</v>
      </c>
      <c r="AK11" s="1037">
        <v>9.4</v>
      </c>
      <c r="AL11" s="1036">
        <v>1210</v>
      </c>
      <c r="AM11" s="1037">
        <v>8.3</v>
      </c>
      <c r="AN11" s="1036">
        <v>1192</v>
      </c>
      <c r="AO11" s="1037">
        <v>8.2</v>
      </c>
      <c r="AP11" s="1049" t="s">
        <v>550</v>
      </c>
      <c r="AQ11" s="1039" t="s">
        <v>48</v>
      </c>
      <c r="AV11" s="1040" t="s">
        <v>1052</v>
      </c>
    </row>
    <row r="12" s="983" customFormat="1" ht="63" customHeight="1" spans="1:48">
      <c r="A12" s="1051" t="s">
        <v>614</v>
      </c>
      <c r="B12" s="1051" t="s">
        <v>1002</v>
      </c>
      <c r="C12" s="1043" t="s">
        <v>1070</v>
      </c>
      <c r="D12" s="698" t="s">
        <v>1102</v>
      </c>
      <c r="E12" s="699" t="s">
        <v>1108</v>
      </c>
      <c r="F12" s="1044">
        <v>1051</v>
      </c>
      <c r="G12" s="1045">
        <v>7.8</v>
      </c>
      <c r="H12" s="1044">
        <v>981</v>
      </c>
      <c r="I12" s="1045">
        <v>7.4</v>
      </c>
      <c r="J12" s="1044">
        <v>961</v>
      </c>
      <c r="K12" s="1045">
        <v>7.3</v>
      </c>
      <c r="L12" s="1044">
        <v>1151</v>
      </c>
      <c r="M12" s="1045">
        <v>8.3</v>
      </c>
      <c r="N12" s="1044">
        <v>1081</v>
      </c>
      <c r="O12" s="1045">
        <v>7.9</v>
      </c>
      <c r="P12" s="1044">
        <v>1061</v>
      </c>
      <c r="Q12" s="1045">
        <v>7.8</v>
      </c>
      <c r="R12" s="1044">
        <v>1073</v>
      </c>
      <c r="S12" s="1045">
        <v>7.9</v>
      </c>
      <c r="T12" s="1044">
        <v>1003</v>
      </c>
      <c r="U12" s="1045">
        <v>7.5</v>
      </c>
      <c r="V12" s="1044">
        <v>983</v>
      </c>
      <c r="W12" s="1045">
        <v>7.4</v>
      </c>
      <c r="X12" s="1044">
        <v>1173</v>
      </c>
      <c r="Y12" s="1045">
        <v>8.4</v>
      </c>
      <c r="Z12" s="1044">
        <v>1103</v>
      </c>
      <c r="AA12" s="1045">
        <v>8</v>
      </c>
      <c r="AB12" s="1044">
        <v>1083</v>
      </c>
      <c r="AC12" s="1045">
        <v>7.9</v>
      </c>
      <c r="AD12" s="1044">
        <v>1173</v>
      </c>
      <c r="AE12" s="1045">
        <v>8.4</v>
      </c>
      <c r="AF12" s="1044">
        <v>1103</v>
      </c>
      <c r="AG12" s="1045">
        <v>8</v>
      </c>
      <c r="AH12" s="1044">
        <v>1083</v>
      </c>
      <c r="AI12" s="1045">
        <v>7.9</v>
      </c>
      <c r="AJ12" s="1044">
        <v>1173</v>
      </c>
      <c r="AK12" s="1045">
        <v>8.4</v>
      </c>
      <c r="AL12" s="1044">
        <v>1103</v>
      </c>
      <c r="AM12" s="1045">
        <v>8</v>
      </c>
      <c r="AN12" s="1044">
        <v>1083</v>
      </c>
      <c r="AO12" s="1045">
        <v>7.9</v>
      </c>
      <c r="AP12" s="1052" t="s">
        <v>906</v>
      </c>
      <c r="AQ12" s="860" t="s">
        <v>48</v>
      </c>
      <c r="AV12" s="1040" t="s">
        <v>1052</v>
      </c>
    </row>
    <row r="13" s="983" customFormat="1" ht="63" customHeight="1" spans="1:48">
      <c r="A13" s="1051"/>
      <c r="B13" s="1051"/>
      <c r="C13" s="1043"/>
      <c r="D13" s="698"/>
      <c r="E13" s="699" t="s">
        <v>1104</v>
      </c>
      <c r="F13" s="1044">
        <v>1272</v>
      </c>
      <c r="G13" s="1045">
        <v>9.1</v>
      </c>
      <c r="H13" s="1044">
        <v>1202</v>
      </c>
      <c r="I13" s="1045">
        <v>8.7</v>
      </c>
      <c r="J13" s="1044">
        <v>1182</v>
      </c>
      <c r="K13" s="1045">
        <v>8.6</v>
      </c>
      <c r="L13" s="1044">
        <v>1372</v>
      </c>
      <c r="M13" s="1045">
        <v>9.6</v>
      </c>
      <c r="N13" s="1044">
        <v>1302</v>
      </c>
      <c r="O13" s="1045">
        <v>9.2</v>
      </c>
      <c r="P13" s="1044">
        <v>1282</v>
      </c>
      <c r="Q13" s="1045">
        <v>9.1</v>
      </c>
      <c r="R13" s="1044">
        <v>1294</v>
      </c>
      <c r="S13" s="1045">
        <v>9.2</v>
      </c>
      <c r="T13" s="1044">
        <v>1224</v>
      </c>
      <c r="U13" s="1045">
        <v>8.8</v>
      </c>
      <c r="V13" s="1044">
        <v>1204</v>
      </c>
      <c r="W13" s="1045">
        <v>8.7</v>
      </c>
      <c r="X13" s="1044">
        <v>1394</v>
      </c>
      <c r="Y13" s="1045">
        <v>9.7</v>
      </c>
      <c r="Z13" s="1044">
        <v>1324</v>
      </c>
      <c r="AA13" s="1045">
        <v>9.3</v>
      </c>
      <c r="AB13" s="1044">
        <v>1304</v>
      </c>
      <c r="AC13" s="1045">
        <v>9.2</v>
      </c>
      <c r="AD13" s="1044">
        <v>1394</v>
      </c>
      <c r="AE13" s="1045">
        <v>9.7</v>
      </c>
      <c r="AF13" s="1044">
        <v>1324</v>
      </c>
      <c r="AG13" s="1045">
        <v>9.3</v>
      </c>
      <c r="AH13" s="1044">
        <v>1304</v>
      </c>
      <c r="AI13" s="1045">
        <v>9.2</v>
      </c>
      <c r="AJ13" s="1044">
        <v>1394</v>
      </c>
      <c r="AK13" s="1045">
        <v>9.7</v>
      </c>
      <c r="AL13" s="1044">
        <v>1324</v>
      </c>
      <c r="AM13" s="1045">
        <v>9.3</v>
      </c>
      <c r="AN13" s="1044">
        <v>1304</v>
      </c>
      <c r="AO13" s="1045">
        <v>9.2</v>
      </c>
      <c r="AP13" s="1052" t="s">
        <v>619</v>
      </c>
      <c r="AQ13" s="860" t="s">
        <v>48</v>
      </c>
      <c r="AV13" s="1040"/>
    </row>
    <row r="14" s="983" customFormat="1" ht="63" customHeight="1" spans="1:48">
      <c r="A14" s="1048" t="s">
        <v>354</v>
      </c>
      <c r="B14" s="1048" t="s">
        <v>985</v>
      </c>
      <c r="C14" s="1053" t="s">
        <v>1051</v>
      </c>
      <c r="D14" s="1101" t="s">
        <v>1102</v>
      </c>
      <c r="E14" s="754" t="s">
        <v>1103</v>
      </c>
      <c r="F14" s="1036">
        <v>1347</v>
      </c>
      <c r="G14" s="1037">
        <v>8.9</v>
      </c>
      <c r="H14" s="1036">
        <v>1307</v>
      </c>
      <c r="I14" s="1037">
        <v>8.7</v>
      </c>
      <c r="J14" s="1036">
        <v>1287</v>
      </c>
      <c r="K14" s="1037">
        <v>8.6</v>
      </c>
      <c r="L14" s="1036">
        <v>1347</v>
      </c>
      <c r="M14" s="1037">
        <v>8.9</v>
      </c>
      <c r="N14" s="1036">
        <v>1307</v>
      </c>
      <c r="O14" s="1037">
        <v>8.7</v>
      </c>
      <c r="P14" s="1036">
        <v>1287</v>
      </c>
      <c r="Q14" s="1037">
        <v>8.6</v>
      </c>
      <c r="R14" s="1036">
        <v>1247</v>
      </c>
      <c r="S14" s="1037">
        <v>8.4</v>
      </c>
      <c r="T14" s="1036">
        <v>1207</v>
      </c>
      <c r="U14" s="1037">
        <v>8.2</v>
      </c>
      <c r="V14" s="1036">
        <v>1187</v>
      </c>
      <c r="W14" s="1037">
        <v>8.1</v>
      </c>
      <c r="X14" s="1036">
        <v>1347</v>
      </c>
      <c r="Y14" s="1037">
        <v>8.9</v>
      </c>
      <c r="Z14" s="1036">
        <v>1307</v>
      </c>
      <c r="AA14" s="1037">
        <v>8.7</v>
      </c>
      <c r="AB14" s="1036">
        <v>1287</v>
      </c>
      <c r="AC14" s="1037">
        <v>8.6</v>
      </c>
      <c r="AD14" s="1036">
        <v>1347</v>
      </c>
      <c r="AE14" s="1037">
        <v>8.9</v>
      </c>
      <c r="AF14" s="1036">
        <v>1307</v>
      </c>
      <c r="AG14" s="1037">
        <v>8.7</v>
      </c>
      <c r="AH14" s="1036">
        <v>1287</v>
      </c>
      <c r="AI14" s="1037">
        <v>8.6</v>
      </c>
      <c r="AJ14" s="1036">
        <v>1347</v>
      </c>
      <c r="AK14" s="1037">
        <v>8.9</v>
      </c>
      <c r="AL14" s="1036">
        <v>1307</v>
      </c>
      <c r="AM14" s="1037">
        <v>8.7</v>
      </c>
      <c r="AN14" s="1036">
        <v>1287</v>
      </c>
      <c r="AO14" s="1037">
        <v>8.6</v>
      </c>
      <c r="AP14" s="1056" t="s">
        <v>509</v>
      </c>
      <c r="AQ14" s="1057" t="s">
        <v>539</v>
      </c>
      <c r="AV14" s="1102"/>
    </row>
    <row r="15" s="981" customFormat="1" ht="63" customHeight="1" spans="1:48">
      <c r="A15" s="1048"/>
      <c r="B15" s="1048"/>
      <c r="C15" s="1053"/>
      <c r="D15" s="1101"/>
      <c r="E15" s="1061" t="s">
        <v>1104</v>
      </c>
      <c r="F15" s="1036">
        <v>2010</v>
      </c>
      <c r="G15" s="1037">
        <v>12.8</v>
      </c>
      <c r="H15" s="1036">
        <v>1970</v>
      </c>
      <c r="I15" s="1037">
        <v>12.6</v>
      </c>
      <c r="J15" s="1036">
        <v>1950</v>
      </c>
      <c r="K15" s="1037">
        <v>12.5</v>
      </c>
      <c r="L15" s="1036">
        <v>2010</v>
      </c>
      <c r="M15" s="1037">
        <v>12.8</v>
      </c>
      <c r="N15" s="1036">
        <v>1970</v>
      </c>
      <c r="O15" s="1037">
        <v>12.6</v>
      </c>
      <c r="P15" s="1036">
        <v>1950</v>
      </c>
      <c r="Q15" s="1037">
        <v>12.5</v>
      </c>
      <c r="R15" s="1036">
        <v>1910</v>
      </c>
      <c r="S15" s="1037">
        <v>12.3</v>
      </c>
      <c r="T15" s="1036">
        <v>1870</v>
      </c>
      <c r="U15" s="1037">
        <v>12.1</v>
      </c>
      <c r="V15" s="1036">
        <v>1850</v>
      </c>
      <c r="W15" s="1037">
        <v>12</v>
      </c>
      <c r="X15" s="1036">
        <v>2010</v>
      </c>
      <c r="Y15" s="1037">
        <v>12.8</v>
      </c>
      <c r="Z15" s="1036">
        <v>1970</v>
      </c>
      <c r="AA15" s="1037">
        <v>12.6</v>
      </c>
      <c r="AB15" s="1036">
        <v>1950</v>
      </c>
      <c r="AC15" s="1037">
        <v>12.5</v>
      </c>
      <c r="AD15" s="1036">
        <v>2010</v>
      </c>
      <c r="AE15" s="1037">
        <v>12.8</v>
      </c>
      <c r="AF15" s="1036">
        <v>1970</v>
      </c>
      <c r="AG15" s="1037">
        <v>12.6</v>
      </c>
      <c r="AH15" s="1036">
        <v>1950</v>
      </c>
      <c r="AI15" s="1037">
        <v>12.5</v>
      </c>
      <c r="AJ15" s="1036">
        <v>2010</v>
      </c>
      <c r="AK15" s="1037">
        <v>12.8</v>
      </c>
      <c r="AL15" s="1036">
        <v>1970</v>
      </c>
      <c r="AM15" s="1037">
        <v>12.6</v>
      </c>
      <c r="AN15" s="1036">
        <v>1950</v>
      </c>
      <c r="AO15" s="1037">
        <v>12.5</v>
      </c>
      <c r="AP15" s="1056" t="s">
        <v>580</v>
      </c>
      <c r="AQ15" s="1057" t="s">
        <v>555</v>
      </c>
    </row>
    <row r="16" s="981" customFormat="1" ht="63" customHeight="1" spans="1:48">
      <c r="A16" s="1051" t="s">
        <v>354</v>
      </c>
      <c r="B16" s="1051" t="s">
        <v>37</v>
      </c>
      <c r="C16" s="1042" t="s">
        <v>1051</v>
      </c>
      <c r="D16" s="1103" t="s">
        <v>1102</v>
      </c>
      <c r="E16" s="699" t="s">
        <v>1103</v>
      </c>
      <c r="F16" s="1059">
        <v>1487</v>
      </c>
      <c r="G16" s="1060">
        <v>9.9</v>
      </c>
      <c r="H16" s="1059">
        <v>1447</v>
      </c>
      <c r="I16" s="1060">
        <v>9.7</v>
      </c>
      <c r="J16" s="1059">
        <v>1427</v>
      </c>
      <c r="K16" s="1060">
        <v>9.6</v>
      </c>
      <c r="L16" s="1059">
        <v>1487</v>
      </c>
      <c r="M16" s="1060">
        <v>9.9</v>
      </c>
      <c r="N16" s="1059">
        <v>1447</v>
      </c>
      <c r="O16" s="1060">
        <v>9.7</v>
      </c>
      <c r="P16" s="1059">
        <v>1427</v>
      </c>
      <c r="Q16" s="1060">
        <v>9.6</v>
      </c>
      <c r="R16" s="1059">
        <v>1387</v>
      </c>
      <c r="S16" s="1060">
        <v>9.4</v>
      </c>
      <c r="T16" s="1059">
        <v>1347</v>
      </c>
      <c r="U16" s="1060">
        <v>9.2</v>
      </c>
      <c r="V16" s="1059">
        <v>1327</v>
      </c>
      <c r="W16" s="1060">
        <v>9.1</v>
      </c>
      <c r="X16" s="1059">
        <v>1487</v>
      </c>
      <c r="Y16" s="1060">
        <v>9.9</v>
      </c>
      <c r="Z16" s="1059">
        <v>1447</v>
      </c>
      <c r="AA16" s="1060">
        <v>9.7</v>
      </c>
      <c r="AB16" s="1059">
        <v>1427</v>
      </c>
      <c r="AC16" s="1060">
        <v>9.6</v>
      </c>
      <c r="AD16" s="1059">
        <v>1487</v>
      </c>
      <c r="AE16" s="1060">
        <v>9.9</v>
      </c>
      <c r="AF16" s="1059">
        <v>1447</v>
      </c>
      <c r="AG16" s="1060">
        <v>9.7</v>
      </c>
      <c r="AH16" s="1059">
        <v>1427</v>
      </c>
      <c r="AI16" s="1060">
        <v>9.6</v>
      </c>
      <c r="AJ16" s="1059">
        <v>1487</v>
      </c>
      <c r="AK16" s="1060">
        <v>9.9</v>
      </c>
      <c r="AL16" s="1059">
        <v>1447</v>
      </c>
      <c r="AM16" s="1060">
        <v>9.7</v>
      </c>
      <c r="AN16" s="1059">
        <v>1427</v>
      </c>
      <c r="AO16" s="1060">
        <v>9.6</v>
      </c>
      <c r="AP16" s="668" t="s">
        <v>709</v>
      </c>
      <c r="AQ16" s="669" t="s">
        <v>757</v>
      </c>
    </row>
    <row r="17" s="1081" customFormat="1" ht="63" customHeight="1" spans="1:43">
      <c r="A17" s="1051"/>
      <c r="B17" s="1051"/>
      <c r="C17" s="1042"/>
      <c r="D17" s="1103"/>
      <c r="E17" s="1062" t="s">
        <v>1104</v>
      </c>
      <c r="F17" s="1059">
        <v>2116</v>
      </c>
      <c r="G17" s="1060">
        <v>13.6</v>
      </c>
      <c r="H17" s="1059">
        <v>2076</v>
      </c>
      <c r="I17" s="1060">
        <v>13.4</v>
      </c>
      <c r="J17" s="1059">
        <v>2056</v>
      </c>
      <c r="K17" s="1060">
        <v>13.3</v>
      </c>
      <c r="L17" s="1059">
        <v>2116</v>
      </c>
      <c r="M17" s="1060">
        <v>13.6</v>
      </c>
      <c r="N17" s="1059">
        <v>2076</v>
      </c>
      <c r="O17" s="1060">
        <v>13.4</v>
      </c>
      <c r="P17" s="1059">
        <v>2056</v>
      </c>
      <c r="Q17" s="1060">
        <v>13.3</v>
      </c>
      <c r="R17" s="1059">
        <v>2016</v>
      </c>
      <c r="S17" s="1060">
        <v>13.1</v>
      </c>
      <c r="T17" s="1059">
        <v>1976</v>
      </c>
      <c r="U17" s="1060">
        <v>12.9</v>
      </c>
      <c r="V17" s="1059">
        <v>1956</v>
      </c>
      <c r="W17" s="1060">
        <v>12.8</v>
      </c>
      <c r="X17" s="1059">
        <v>2116</v>
      </c>
      <c r="Y17" s="1060">
        <v>13.6</v>
      </c>
      <c r="Z17" s="1059">
        <v>2076</v>
      </c>
      <c r="AA17" s="1060">
        <v>13.4</v>
      </c>
      <c r="AB17" s="1059">
        <v>2056</v>
      </c>
      <c r="AC17" s="1060">
        <v>13.3</v>
      </c>
      <c r="AD17" s="1059">
        <v>2116</v>
      </c>
      <c r="AE17" s="1060">
        <v>13.6</v>
      </c>
      <c r="AF17" s="1059">
        <v>2076</v>
      </c>
      <c r="AG17" s="1060">
        <v>13.4</v>
      </c>
      <c r="AH17" s="1059">
        <v>2056</v>
      </c>
      <c r="AI17" s="1060">
        <v>13.3</v>
      </c>
      <c r="AJ17" s="1059">
        <v>2116</v>
      </c>
      <c r="AK17" s="1060">
        <v>13.6</v>
      </c>
      <c r="AL17" s="1059">
        <v>2076</v>
      </c>
      <c r="AM17" s="1060">
        <v>13.4</v>
      </c>
      <c r="AN17" s="1059">
        <v>2056</v>
      </c>
      <c r="AO17" s="1060">
        <v>13.3</v>
      </c>
      <c r="AP17" s="668" t="s">
        <v>602</v>
      </c>
      <c r="AQ17" s="669" t="s">
        <v>773</v>
      </c>
    </row>
    <row r="18" s="1081" customFormat="1" ht="63" customHeight="1" spans="1:43">
      <c r="A18" s="1048" t="s">
        <v>354</v>
      </c>
      <c r="B18" s="1048" t="s">
        <v>695</v>
      </c>
      <c r="C18" s="1053" t="s">
        <v>1051</v>
      </c>
      <c r="D18" s="1101" t="s">
        <v>1102</v>
      </c>
      <c r="E18" s="1055" t="s">
        <v>1103</v>
      </c>
      <c r="F18" s="1036">
        <v>1232</v>
      </c>
      <c r="G18" s="1037">
        <v>8.3</v>
      </c>
      <c r="H18" s="1036">
        <v>1192</v>
      </c>
      <c r="I18" s="1037">
        <v>8.1</v>
      </c>
      <c r="J18" s="1036">
        <v>1172</v>
      </c>
      <c r="K18" s="1037">
        <v>8</v>
      </c>
      <c r="L18" s="1036">
        <v>1332</v>
      </c>
      <c r="M18" s="1037">
        <v>8.8</v>
      </c>
      <c r="N18" s="1036">
        <v>1292</v>
      </c>
      <c r="O18" s="1037">
        <v>8.6</v>
      </c>
      <c r="P18" s="1036">
        <v>1272</v>
      </c>
      <c r="Q18" s="1037">
        <v>8.5</v>
      </c>
      <c r="R18" s="1036" t="s">
        <v>326</v>
      </c>
      <c r="S18" s="1037" t="s">
        <v>326</v>
      </c>
      <c r="T18" s="1036" t="s">
        <v>326</v>
      </c>
      <c r="U18" s="1037" t="s">
        <v>326</v>
      </c>
      <c r="V18" s="1036" t="s">
        <v>326</v>
      </c>
      <c r="W18" s="1037" t="s">
        <v>326</v>
      </c>
      <c r="X18" s="1036" t="s">
        <v>326</v>
      </c>
      <c r="Y18" s="1037" t="s">
        <v>326</v>
      </c>
      <c r="Z18" s="1036" t="s">
        <v>326</v>
      </c>
      <c r="AA18" s="1037" t="s">
        <v>326</v>
      </c>
      <c r="AB18" s="1036" t="s">
        <v>326</v>
      </c>
      <c r="AC18" s="1037" t="s">
        <v>326</v>
      </c>
      <c r="AD18" s="1036">
        <v>1232</v>
      </c>
      <c r="AE18" s="1037">
        <v>8.3</v>
      </c>
      <c r="AF18" s="1036">
        <v>1192</v>
      </c>
      <c r="AG18" s="1037">
        <v>8.1</v>
      </c>
      <c r="AH18" s="1036">
        <v>1172</v>
      </c>
      <c r="AI18" s="1037">
        <v>8</v>
      </c>
      <c r="AJ18" s="1036" t="s">
        <v>326</v>
      </c>
      <c r="AK18" s="1037" t="s">
        <v>326</v>
      </c>
      <c r="AL18" s="1036" t="s">
        <v>326</v>
      </c>
      <c r="AM18" s="1037" t="s">
        <v>326</v>
      </c>
      <c r="AN18" s="1036" t="s">
        <v>326</v>
      </c>
      <c r="AO18" s="1037" t="s">
        <v>326</v>
      </c>
      <c r="AP18" s="1056" t="s">
        <v>509</v>
      </c>
      <c r="AQ18" s="1057" t="s">
        <v>539</v>
      </c>
    </row>
    <row r="19" s="981" customFormat="1" ht="63" customHeight="1" spans="1:43">
      <c r="A19" s="1048"/>
      <c r="B19" s="1048"/>
      <c r="C19" s="1053"/>
      <c r="D19" s="1101"/>
      <c r="E19" s="1061" t="s">
        <v>1104</v>
      </c>
      <c r="F19" s="1036">
        <v>1895</v>
      </c>
      <c r="G19" s="1037">
        <v>12.3</v>
      </c>
      <c r="H19" s="1036">
        <v>1855</v>
      </c>
      <c r="I19" s="1037">
        <v>12.1</v>
      </c>
      <c r="J19" s="1036">
        <v>1835</v>
      </c>
      <c r="K19" s="1037">
        <v>12</v>
      </c>
      <c r="L19" s="1036">
        <v>1995</v>
      </c>
      <c r="M19" s="1037">
        <v>12.8</v>
      </c>
      <c r="N19" s="1036">
        <v>1955</v>
      </c>
      <c r="O19" s="1037">
        <v>12.6</v>
      </c>
      <c r="P19" s="1036">
        <v>1935</v>
      </c>
      <c r="Q19" s="1037">
        <v>12.5</v>
      </c>
      <c r="R19" s="1036" t="s">
        <v>326</v>
      </c>
      <c r="S19" s="1037" t="s">
        <v>326</v>
      </c>
      <c r="T19" s="1036" t="s">
        <v>326</v>
      </c>
      <c r="U19" s="1037" t="s">
        <v>326</v>
      </c>
      <c r="V19" s="1036" t="s">
        <v>326</v>
      </c>
      <c r="W19" s="1037" t="s">
        <v>326</v>
      </c>
      <c r="X19" s="1036" t="s">
        <v>326</v>
      </c>
      <c r="Y19" s="1037" t="s">
        <v>326</v>
      </c>
      <c r="Z19" s="1036" t="s">
        <v>326</v>
      </c>
      <c r="AA19" s="1037" t="s">
        <v>326</v>
      </c>
      <c r="AB19" s="1036" t="s">
        <v>326</v>
      </c>
      <c r="AC19" s="1037" t="s">
        <v>326</v>
      </c>
      <c r="AD19" s="1036">
        <v>1895</v>
      </c>
      <c r="AE19" s="1037">
        <v>12.3</v>
      </c>
      <c r="AF19" s="1036">
        <v>1855</v>
      </c>
      <c r="AG19" s="1037">
        <v>12.1</v>
      </c>
      <c r="AH19" s="1036">
        <v>1835</v>
      </c>
      <c r="AI19" s="1037">
        <v>12</v>
      </c>
      <c r="AJ19" s="1036" t="s">
        <v>326</v>
      </c>
      <c r="AK19" s="1037" t="s">
        <v>326</v>
      </c>
      <c r="AL19" s="1036" t="s">
        <v>326</v>
      </c>
      <c r="AM19" s="1037" t="s">
        <v>326</v>
      </c>
      <c r="AN19" s="1036" t="s">
        <v>326</v>
      </c>
      <c r="AO19" s="1037" t="s">
        <v>326</v>
      </c>
      <c r="AP19" s="1056" t="s">
        <v>580</v>
      </c>
      <c r="AQ19" s="1057" t="s">
        <v>555</v>
      </c>
    </row>
    <row r="20" s="981" customFormat="1" ht="63" customHeight="1" spans="1:43">
      <c r="A20" s="1051" t="s">
        <v>354</v>
      </c>
      <c r="B20" s="1051" t="s">
        <v>19</v>
      </c>
      <c r="C20" s="1042" t="s">
        <v>1051</v>
      </c>
      <c r="D20" s="1104" t="s">
        <v>1102</v>
      </c>
      <c r="E20" s="1062" t="s">
        <v>1103</v>
      </c>
      <c r="F20" s="1059">
        <v>1402</v>
      </c>
      <c r="G20" s="1060">
        <v>9.4</v>
      </c>
      <c r="H20" s="1059">
        <v>1362</v>
      </c>
      <c r="I20" s="1060">
        <v>9.2</v>
      </c>
      <c r="J20" s="1059">
        <v>1342</v>
      </c>
      <c r="K20" s="1060">
        <v>9.1</v>
      </c>
      <c r="L20" s="1059">
        <v>1502</v>
      </c>
      <c r="M20" s="1060">
        <v>9.9</v>
      </c>
      <c r="N20" s="1059">
        <v>1462</v>
      </c>
      <c r="O20" s="1060">
        <v>9.7</v>
      </c>
      <c r="P20" s="1059">
        <v>1442</v>
      </c>
      <c r="Q20" s="1060">
        <v>9.6</v>
      </c>
      <c r="R20" s="1059" t="s">
        <v>326</v>
      </c>
      <c r="S20" s="1060" t="s">
        <v>326</v>
      </c>
      <c r="T20" s="1059" t="s">
        <v>326</v>
      </c>
      <c r="U20" s="1060" t="s">
        <v>326</v>
      </c>
      <c r="V20" s="1059" t="s">
        <v>326</v>
      </c>
      <c r="W20" s="1060" t="s">
        <v>326</v>
      </c>
      <c r="X20" s="1059" t="s">
        <v>326</v>
      </c>
      <c r="Y20" s="1060" t="s">
        <v>326</v>
      </c>
      <c r="Z20" s="1059" t="s">
        <v>326</v>
      </c>
      <c r="AA20" s="1060" t="s">
        <v>326</v>
      </c>
      <c r="AB20" s="1059" t="s">
        <v>326</v>
      </c>
      <c r="AC20" s="1060" t="s">
        <v>326</v>
      </c>
      <c r="AD20" s="1059">
        <v>1402</v>
      </c>
      <c r="AE20" s="1060">
        <v>9.4</v>
      </c>
      <c r="AF20" s="1059">
        <v>1362</v>
      </c>
      <c r="AG20" s="1060">
        <v>9.2</v>
      </c>
      <c r="AH20" s="1059">
        <v>1342</v>
      </c>
      <c r="AI20" s="1060">
        <v>9.1</v>
      </c>
      <c r="AJ20" s="1059" t="s">
        <v>326</v>
      </c>
      <c r="AK20" s="1060" t="s">
        <v>326</v>
      </c>
      <c r="AL20" s="1059" t="s">
        <v>326</v>
      </c>
      <c r="AM20" s="1060" t="s">
        <v>326</v>
      </c>
      <c r="AN20" s="1059" t="s">
        <v>326</v>
      </c>
      <c r="AO20" s="1060" t="s">
        <v>326</v>
      </c>
      <c r="AP20" s="668" t="s">
        <v>709</v>
      </c>
      <c r="AQ20" s="669" t="s">
        <v>757</v>
      </c>
    </row>
    <row r="21" s="981" customFormat="1" ht="63" customHeight="1" spans="1:43">
      <c r="A21" s="1051"/>
      <c r="B21" s="1051"/>
      <c r="C21" s="1042"/>
      <c r="D21" s="1104"/>
      <c r="E21" s="1062" t="s">
        <v>1104</v>
      </c>
      <c r="F21" s="1059">
        <v>2031</v>
      </c>
      <c r="G21" s="1060">
        <v>13.2</v>
      </c>
      <c r="H21" s="1059">
        <v>1991</v>
      </c>
      <c r="I21" s="1060">
        <v>13</v>
      </c>
      <c r="J21" s="1059">
        <v>1971</v>
      </c>
      <c r="K21" s="1060">
        <v>12.9</v>
      </c>
      <c r="L21" s="1059">
        <v>2131</v>
      </c>
      <c r="M21" s="1060">
        <v>13.7</v>
      </c>
      <c r="N21" s="1059">
        <v>2091</v>
      </c>
      <c r="O21" s="1060">
        <v>13.5</v>
      </c>
      <c r="P21" s="1059">
        <v>2071</v>
      </c>
      <c r="Q21" s="1060">
        <v>13.4</v>
      </c>
      <c r="R21" s="1059" t="s">
        <v>326</v>
      </c>
      <c r="S21" s="1060" t="s">
        <v>326</v>
      </c>
      <c r="T21" s="1059" t="s">
        <v>326</v>
      </c>
      <c r="U21" s="1060" t="s">
        <v>326</v>
      </c>
      <c r="V21" s="1059" t="s">
        <v>326</v>
      </c>
      <c r="W21" s="1060" t="s">
        <v>326</v>
      </c>
      <c r="X21" s="1059" t="s">
        <v>326</v>
      </c>
      <c r="Y21" s="1060" t="s">
        <v>326</v>
      </c>
      <c r="Z21" s="1059" t="s">
        <v>326</v>
      </c>
      <c r="AA21" s="1060" t="s">
        <v>326</v>
      </c>
      <c r="AB21" s="1059" t="s">
        <v>326</v>
      </c>
      <c r="AC21" s="1060" t="s">
        <v>326</v>
      </c>
      <c r="AD21" s="1059">
        <v>2031</v>
      </c>
      <c r="AE21" s="1060">
        <v>13.2</v>
      </c>
      <c r="AF21" s="1059">
        <v>1991</v>
      </c>
      <c r="AG21" s="1060">
        <v>13</v>
      </c>
      <c r="AH21" s="1059">
        <v>1971</v>
      </c>
      <c r="AI21" s="1060">
        <v>12.9</v>
      </c>
      <c r="AJ21" s="1059" t="s">
        <v>326</v>
      </c>
      <c r="AK21" s="1060" t="s">
        <v>326</v>
      </c>
      <c r="AL21" s="1059" t="s">
        <v>326</v>
      </c>
      <c r="AM21" s="1060" t="s">
        <v>326</v>
      </c>
      <c r="AN21" s="1059" t="s">
        <v>326</v>
      </c>
      <c r="AO21" s="1060" t="s">
        <v>326</v>
      </c>
      <c r="AP21" s="668" t="s">
        <v>602</v>
      </c>
      <c r="AQ21" s="669" t="s">
        <v>773</v>
      </c>
    </row>
    <row r="22" s="981" customFormat="1" ht="63" customHeight="1" spans="1:43">
      <c r="A22" s="753" t="s">
        <v>354</v>
      </c>
      <c r="B22" s="1064" t="s">
        <v>23</v>
      </c>
      <c r="C22" s="1065" t="s">
        <v>1051</v>
      </c>
      <c r="D22" s="1066" t="s">
        <v>1102</v>
      </c>
      <c r="E22" s="1055" t="s">
        <v>1103</v>
      </c>
      <c r="F22" s="1067">
        <v>1138</v>
      </c>
      <c r="G22" s="1068">
        <v>8.1</v>
      </c>
      <c r="H22" s="1067">
        <v>1098</v>
      </c>
      <c r="I22" s="1068">
        <v>7.9</v>
      </c>
      <c r="J22" s="1067">
        <v>1078</v>
      </c>
      <c r="K22" s="1068">
        <v>7.8</v>
      </c>
      <c r="L22" s="1067">
        <v>1141</v>
      </c>
      <c r="M22" s="1068">
        <v>8.1</v>
      </c>
      <c r="N22" s="1067">
        <v>1101</v>
      </c>
      <c r="O22" s="1068">
        <v>7.9</v>
      </c>
      <c r="P22" s="1067">
        <v>1081</v>
      </c>
      <c r="Q22" s="1068">
        <v>7.8</v>
      </c>
      <c r="R22" s="1067">
        <v>1180</v>
      </c>
      <c r="S22" s="1068">
        <v>8.3</v>
      </c>
      <c r="T22" s="1067">
        <v>1140</v>
      </c>
      <c r="U22" s="1068">
        <v>8.1</v>
      </c>
      <c r="V22" s="1067">
        <v>1120</v>
      </c>
      <c r="W22" s="1068">
        <v>8</v>
      </c>
      <c r="X22" s="1067">
        <v>1280</v>
      </c>
      <c r="Y22" s="1068">
        <v>8.8</v>
      </c>
      <c r="Z22" s="1067">
        <v>1240</v>
      </c>
      <c r="AA22" s="1068">
        <v>8.6</v>
      </c>
      <c r="AB22" s="1067">
        <v>1220</v>
      </c>
      <c r="AC22" s="1068">
        <v>8.5</v>
      </c>
      <c r="AD22" s="1067">
        <v>1280</v>
      </c>
      <c r="AE22" s="1068">
        <v>8.8</v>
      </c>
      <c r="AF22" s="1067">
        <v>1240</v>
      </c>
      <c r="AG22" s="1068">
        <v>8.6</v>
      </c>
      <c r="AH22" s="1067">
        <v>1220</v>
      </c>
      <c r="AI22" s="1068">
        <v>8.5</v>
      </c>
      <c r="AJ22" s="1067">
        <v>1157</v>
      </c>
      <c r="AK22" s="1068">
        <v>8.2</v>
      </c>
      <c r="AL22" s="1067">
        <v>1117</v>
      </c>
      <c r="AM22" s="1068">
        <v>8</v>
      </c>
      <c r="AN22" s="1067">
        <v>1097</v>
      </c>
      <c r="AO22" s="1068">
        <v>7.9</v>
      </c>
      <c r="AP22" s="1069" t="s">
        <v>519</v>
      </c>
      <c r="AQ22" s="1070" t="s">
        <v>48</v>
      </c>
    </row>
    <row r="23" s="981" customFormat="1" ht="63" customHeight="1" spans="1:43">
      <c r="A23" s="753"/>
      <c r="B23" s="1064"/>
      <c r="C23" s="1064"/>
      <c r="D23" s="1066"/>
      <c r="E23" s="1055" t="s">
        <v>1104</v>
      </c>
      <c r="F23" s="1067">
        <v>1801</v>
      </c>
      <c r="G23" s="1068">
        <v>12.1</v>
      </c>
      <c r="H23" s="1067">
        <v>1761</v>
      </c>
      <c r="I23" s="1068">
        <v>11.9</v>
      </c>
      <c r="J23" s="1067">
        <v>1741</v>
      </c>
      <c r="K23" s="1068">
        <v>11.8</v>
      </c>
      <c r="L23" s="1067">
        <v>1804</v>
      </c>
      <c r="M23" s="1068">
        <v>12.1</v>
      </c>
      <c r="N23" s="1067">
        <v>1764</v>
      </c>
      <c r="O23" s="1068">
        <v>11.9</v>
      </c>
      <c r="P23" s="1067">
        <v>1744</v>
      </c>
      <c r="Q23" s="1068">
        <v>11.8</v>
      </c>
      <c r="R23" s="1067">
        <v>1843</v>
      </c>
      <c r="S23" s="1068">
        <v>12.3</v>
      </c>
      <c r="T23" s="1067">
        <v>1803</v>
      </c>
      <c r="U23" s="1068">
        <v>12.1</v>
      </c>
      <c r="V23" s="1067">
        <v>1783</v>
      </c>
      <c r="W23" s="1068">
        <v>12</v>
      </c>
      <c r="X23" s="1067">
        <v>1943</v>
      </c>
      <c r="Y23" s="1068">
        <v>12.8</v>
      </c>
      <c r="Z23" s="1067">
        <v>1903</v>
      </c>
      <c r="AA23" s="1068">
        <v>12.6</v>
      </c>
      <c r="AB23" s="1067">
        <v>1883</v>
      </c>
      <c r="AC23" s="1068">
        <v>12.5</v>
      </c>
      <c r="AD23" s="1067">
        <v>1943</v>
      </c>
      <c r="AE23" s="1068">
        <v>12.8</v>
      </c>
      <c r="AF23" s="1067">
        <v>1903</v>
      </c>
      <c r="AG23" s="1068">
        <v>12.6</v>
      </c>
      <c r="AH23" s="1067">
        <v>1883</v>
      </c>
      <c r="AI23" s="1068">
        <v>12.5</v>
      </c>
      <c r="AJ23" s="1067">
        <v>1820</v>
      </c>
      <c r="AK23" s="1068">
        <v>12.2</v>
      </c>
      <c r="AL23" s="1067">
        <v>1780</v>
      </c>
      <c r="AM23" s="1068">
        <v>12</v>
      </c>
      <c r="AN23" s="1067">
        <v>1760</v>
      </c>
      <c r="AO23" s="1068">
        <v>11.9</v>
      </c>
      <c r="AP23" s="1069" t="s">
        <v>773</v>
      </c>
      <c r="AQ23" s="1070" t="s">
        <v>48</v>
      </c>
    </row>
    <row r="24" s="981" customFormat="1" ht="65" customHeight="1" spans="1:43">
      <c r="A24" s="1051" t="s">
        <v>339</v>
      </c>
      <c r="B24" s="1051" t="s">
        <v>938</v>
      </c>
      <c r="C24" s="1042" t="s">
        <v>1057</v>
      </c>
      <c r="D24" s="1029" t="s">
        <v>1102</v>
      </c>
      <c r="E24" s="773" t="s">
        <v>1105</v>
      </c>
      <c r="F24" s="1097">
        <v>1610</v>
      </c>
      <c r="G24" s="1098">
        <v>10.5</v>
      </c>
      <c r="H24" s="1097">
        <v>1570</v>
      </c>
      <c r="I24" s="1098">
        <v>10.3</v>
      </c>
      <c r="J24" s="1097">
        <v>1550</v>
      </c>
      <c r="K24" s="1098">
        <v>10.2</v>
      </c>
      <c r="L24" s="1097">
        <v>1710</v>
      </c>
      <c r="M24" s="1098">
        <v>11</v>
      </c>
      <c r="N24" s="1097">
        <v>1670</v>
      </c>
      <c r="O24" s="1098">
        <v>10.8</v>
      </c>
      <c r="P24" s="1097">
        <v>1650</v>
      </c>
      <c r="Q24" s="1098">
        <v>10.7</v>
      </c>
      <c r="R24" s="1097" t="s">
        <v>326</v>
      </c>
      <c r="S24" s="1097" t="s">
        <v>326</v>
      </c>
      <c r="T24" s="1097" t="s">
        <v>326</v>
      </c>
      <c r="U24" s="1097" t="s">
        <v>326</v>
      </c>
      <c r="V24" s="1097" t="s">
        <v>326</v>
      </c>
      <c r="W24" s="1097" t="s">
        <v>326</v>
      </c>
      <c r="X24" s="1097">
        <v>1710</v>
      </c>
      <c r="Y24" s="1098">
        <v>11</v>
      </c>
      <c r="Z24" s="1097">
        <v>1670</v>
      </c>
      <c r="AA24" s="1098">
        <v>10.8</v>
      </c>
      <c r="AB24" s="1097">
        <v>1650</v>
      </c>
      <c r="AC24" s="1098">
        <v>10.7</v>
      </c>
      <c r="AD24" s="1097">
        <v>1610</v>
      </c>
      <c r="AE24" s="1098">
        <v>10.5</v>
      </c>
      <c r="AF24" s="1097">
        <v>1570</v>
      </c>
      <c r="AG24" s="1098">
        <v>10.3</v>
      </c>
      <c r="AH24" s="1097">
        <v>1550</v>
      </c>
      <c r="AI24" s="1098">
        <v>10.2</v>
      </c>
      <c r="AJ24" s="1097" t="s">
        <v>326</v>
      </c>
      <c r="AK24" s="1097" t="s">
        <v>326</v>
      </c>
      <c r="AL24" s="1097" t="s">
        <v>326</v>
      </c>
      <c r="AM24" s="1097" t="s">
        <v>326</v>
      </c>
      <c r="AN24" s="1097" t="s">
        <v>326</v>
      </c>
      <c r="AO24" s="1097" t="s">
        <v>326</v>
      </c>
      <c r="AP24" s="668" t="s">
        <v>539</v>
      </c>
      <c r="AQ24" s="669" t="s">
        <v>859</v>
      </c>
    </row>
    <row r="25" s="981" customFormat="1" ht="65" customHeight="1" spans="1:43">
      <c r="A25" s="1072" t="s">
        <v>339</v>
      </c>
      <c r="B25" s="1072" t="s">
        <v>941</v>
      </c>
      <c r="C25" s="1073" t="s">
        <v>1057</v>
      </c>
      <c r="D25" s="1074" t="s">
        <v>1102</v>
      </c>
      <c r="E25" s="1075" t="s">
        <v>1105</v>
      </c>
      <c r="F25" s="1105" t="s">
        <v>326</v>
      </c>
      <c r="G25" s="1105" t="s">
        <v>326</v>
      </c>
      <c r="H25" s="1105" t="s">
        <v>326</v>
      </c>
      <c r="I25" s="1105" t="s">
        <v>326</v>
      </c>
      <c r="J25" s="1105" t="s">
        <v>326</v>
      </c>
      <c r="K25" s="1105" t="s">
        <v>326</v>
      </c>
      <c r="L25" s="1105" t="s">
        <v>326</v>
      </c>
      <c r="M25" s="1105" t="s">
        <v>326</v>
      </c>
      <c r="N25" s="1105" t="s">
        <v>326</v>
      </c>
      <c r="O25" s="1105" t="s">
        <v>326</v>
      </c>
      <c r="P25" s="1105" t="s">
        <v>326</v>
      </c>
      <c r="Q25" s="1105" t="s">
        <v>326</v>
      </c>
      <c r="R25" s="1105">
        <v>1672</v>
      </c>
      <c r="S25" s="1106">
        <v>10.8</v>
      </c>
      <c r="T25" s="1105">
        <v>1632</v>
      </c>
      <c r="U25" s="1106">
        <v>10.6</v>
      </c>
      <c r="V25" s="1105">
        <v>1612</v>
      </c>
      <c r="W25" s="1106">
        <v>10.5</v>
      </c>
      <c r="X25" s="1105" t="s">
        <v>326</v>
      </c>
      <c r="Y25" s="1105" t="s">
        <v>326</v>
      </c>
      <c r="Z25" s="1105" t="s">
        <v>326</v>
      </c>
      <c r="AA25" s="1105" t="s">
        <v>326</v>
      </c>
      <c r="AB25" s="1105" t="s">
        <v>326</v>
      </c>
      <c r="AC25" s="1105" t="s">
        <v>326</v>
      </c>
      <c r="AD25" s="1105" t="s">
        <v>326</v>
      </c>
      <c r="AE25" s="1105" t="s">
        <v>326</v>
      </c>
      <c r="AF25" s="1105" t="s">
        <v>326</v>
      </c>
      <c r="AG25" s="1105" t="s">
        <v>326</v>
      </c>
      <c r="AH25" s="1105" t="s">
        <v>326</v>
      </c>
      <c r="AI25" s="1105" t="s">
        <v>326</v>
      </c>
      <c r="AJ25" s="1105">
        <v>1772</v>
      </c>
      <c r="AK25" s="1106">
        <v>11.3</v>
      </c>
      <c r="AL25" s="1105">
        <v>1732</v>
      </c>
      <c r="AM25" s="1106">
        <v>11.1</v>
      </c>
      <c r="AN25" s="1105">
        <v>1712</v>
      </c>
      <c r="AO25" s="1106">
        <v>11</v>
      </c>
      <c r="AP25" s="1076" t="s">
        <v>539</v>
      </c>
      <c r="AQ25" s="1077" t="s">
        <v>859</v>
      </c>
    </row>
    <row r="26" s="981" customFormat="1" ht="25.8" spans="1:43">
      <c r="A26" s="1078"/>
      <c r="B26" s="1078"/>
      <c r="C26" s="1078"/>
      <c r="D26" s="1079"/>
      <c r="E26" s="1080"/>
      <c r="F26" s="988"/>
      <c r="G26" s="989"/>
      <c r="H26" s="988"/>
      <c r="I26" s="989"/>
      <c r="J26" s="988"/>
      <c r="K26" s="989"/>
      <c r="L26" s="988"/>
      <c r="M26" s="989"/>
      <c r="N26" s="988"/>
      <c r="O26" s="989"/>
      <c r="P26" s="988"/>
      <c r="Q26" s="989"/>
      <c r="R26" s="988"/>
      <c r="S26" s="989"/>
      <c r="T26" s="988"/>
      <c r="U26" s="989"/>
      <c r="V26" s="988"/>
      <c r="W26" s="989"/>
      <c r="X26" s="988"/>
      <c r="Y26" s="989"/>
      <c r="Z26" s="988"/>
      <c r="AA26" s="989"/>
      <c r="AB26" s="988"/>
      <c r="AC26" s="989"/>
      <c r="AD26" s="988"/>
      <c r="AE26" s="989"/>
      <c r="AF26" s="988"/>
      <c r="AG26" s="989"/>
      <c r="AH26" s="988"/>
      <c r="AI26" s="989"/>
      <c r="AJ26" s="988"/>
      <c r="AK26" s="989"/>
      <c r="AL26" s="988"/>
      <c r="AM26" s="989"/>
      <c r="AN26" s="988"/>
      <c r="AO26" s="989"/>
    </row>
    <row r="27" s="981" customFormat="1" ht="25.8" spans="1:43">
      <c r="A27" s="1078"/>
      <c r="B27" s="1078"/>
      <c r="C27" s="1078"/>
      <c r="D27" s="1079"/>
      <c r="E27" s="1080"/>
      <c r="F27" s="988"/>
      <c r="G27" s="989"/>
      <c r="H27" s="988"/>
      <c r="I27" s="989"/>
      <c r="J27" s="988"/>
      <c r="K27" s="989"/>
      <c r="L27" s="988"/>
      <c r="M27" s="989"/>
      <c r="N27" s="988"/>
      <c r="O27" s="989"/>
      <c r="P27" s="988"/>
      <c r="Q27" s="989"/>
      <c r="R27" s="988"/>
      <c r="S27" s="989"/>
      <c r="T27" s="988"/>
      <c r="U27" s="989"/>
      <c r="V27" s="988"/>
      <c r="W27" s="989"/>
      <c r="X27" s="988"/>
      <c r="Y27" s="989"/>
      <c r="Z27" s="988"/>
      <c r="AA27" s="989"/>
      <c r="AB27" s="988"/>
      <c r="AC27" s="989"/>
      <c r="AD27" s="988"/>
      <c r="AE27" s="989"/>
      <c r="AF27" s="988"/>
      <c r="AG27" s="989"/>
      <c r="AH27" s="988"/>
      <c r="AI27" s="989"/>
      <c r="AJ27" s="988"/>
      <c r="AK27" s="989"/>
      <c r="AL27" s="988"/>
      <c r="AM27" s="989"/>
      <c r="AN27" s="988"/>
      <c r="AO27" s="989"/>
    </row>
    <row r="28" s="981" customFormat="1" ht="25.8" spans="1:43">
      <c r="A28" s="1078"/>
      <c r="B28" s="1078"/>
      <c r="C28" s="1078"/>
      <c r="D28" s="1079"/>
      <c r="E28" s="1080"/>
      <c r="F28" s="988"/>
      <c r="G28" s="989"/>
      <c r="H28" s="988"/>
      <c r="I28" s="989"/>
      <c r="J28" s="988"/>
      <c r="K28" s="989"/>
      <c r="L28" s="988"/>
      <c r="M28" s="989"/>
      <c r="N28" s="988"/>
      <c r="O28" s="989"/>
      <c r="P28" s="988"/>
      <c r="Q28" s="989"/>
      <c r="R28" s="988"/>
      <c r="S28" s="989"/>
      <c r="T28" s="988"/>
      <c r="U28" s="989"/>
      <c r="V28" s="988"/>
      <c r="W28" s="989"/>
      <c r="X28" s="988"/>
      <c r="Y28" s="989"/>
      <c r="Z28" s="988"/>
      <c r="AA28" s="989"/>
      <c r="AB28" s="988"/>
      <c r="AC28" s="989"/>
      <c r="AD28" s="988"/>
      <c r="AE28" s="989"/>
      <c r="AF28" s="988"/>
      <c r="AG28" s="989"/>
      <c r="AH28" s="988"/>
      <c r="AI28" s="989"/>
      <c r="AJ28" s="988"/>
      <c r="AK28" s="989"/>
      <c r="AL28" s="988"/>
      <c r="AM28" s="989"/>
      <c r="AN28" s="988"/>
      <c r="AO28" s="989"/>
    </row>
    <row r="29" s="981" customFormat="1" ht="25.8" spans="1:43">
      <c r="A29" s="1078"/>
      <c r="B29" s="1078"/>
      <c r="C29" s="1078"/>
      <c r="D29" s="1079"/>
      <c r="E29" s="1080"/>
      <c r="F29" s="988"/>
      <c r="G29" s="989"/>
      <c r="H29" s="988"/>
      <c r="I29" s="989"/>
      <c r="J29" s="988"/>
      <c r="K29" s="989"/>
      <c r="L29" s="988"/>
      <c r="M29" s="989"/>
      <c r="N29" s="988"/>
      <c r="O29" s="989"/>
      <c r="P29" s="988"/>
      <c r="Q29" s="989"/>
      <c r="R29" s="988"/>
      <c r="S29" s="989"/>
      <c r="T29" s="988"/>
      <c r="U29" s="989"/>
      <c r="V29" s="988"/>
      <c r="W29" s="989"/>
      <c r="X29" s="988"/>
      <c r="Y29" s="989"/>
      <c r="Z29" s="988"/>
      <c r="AA29" s="989"/>
      <c r="AB29" s="988"/>
      <c r="AC29" s="989"/>
      <c r="AD29" s="988"/>
      <c r="AE29" s="989"/>
      <c r="AF29" s="988"/>
      <c r="AG29" s="989"/>
      <c r="AH29" s="988"/>
      <c r="AI29" s="989"/>
      <c r="AJ29" s="988"/>
      <c r="AK29" s="989"/>
      <c r="AL29" s="988"/>
      <c r="AM29" s="989"/>
      <c r="AN29" s="988"/>
      <c r="AO29" s="989"/>
    </row>
    <row r="30" s="981" customFormat="1" ht="25.8" spans="1:43">
      <c r="A30" s="1078"/>
      <c r="B30" s="1078"/>
      <c r="C30" s="1078"/>
      <c r="D30" s="1079"/>
      <c r="E30" s="1080"/>
      <c r="F30" s="988"/>
      <c r="G30" s="989"/>
      <c r="H30" s="988"/>
      <c r="I30" s="989"/>
      <c r="J30" s="988"/>
      <c r="K30" s="989"/>
      <c r="L30" s="988"/>
      <c r="M30" s="989"/>
      <c r="N30" s="988"/>
      <c r="O30" s="989"/>
      <c r="P30" s="988"/>
      <c r="Q30" s="989"/>
      <c r="R30" s="988"/>
      <c r="S30" s="989"/>
      <c r="T30" s="988"/>
      <c r="U30" s="989"/>
      <c r="V30" s="988"/>
      <c r="W30" s="989"/>
      <c r="X30" s="988"/>
      <c r="Y30" s="989"/>
      <c r="Z30" s="988"/>
      <c r="AA30" s="989"/>
      <c r="AB30" s="988"/>
      <c r="AC30" s="989"/>
      <c r="AD30" s="988"/>
      <c r="AE30" s="989"/>
      <c r="AF30" s="988"/>
      <c r="AG30" s="989"/>
      <c r="AH30" s="988"/>
      <c r="AI30" s="989"/>
      <c r="AJ30" s="988"/>
      <c r="AK30" s="989"/>
      <c r="AL30" s="988"/>
      <c r="AM30" s="989"/>
      <c r="AN30" s="988"/>
      <c r="AO30" s="989"/>
    </row>
    <row r="31" s="981" customFormat="1" ht="25.8" spans="1:43">
      <c r="A31" s="1078"/>
      <c r="B31" s="1078"/>
      <c r="C31" s="1078"/>
      <c r="D31" s="1079"/>
      <c r="E31" s="1080"/>
      <c r="F31" s="988"/>
      <c r="G31" s="989"/>
      <c r="H31" s="988"/>
      <c r="I31" s="989"/>
      <c r="J31" s="988"/>
      <c r="K31" s="989"/>
      <c r="L31" s="988"/>
      <c r="M31" s="989"/>
      <c r="N31" s="988"/>
      <c r="O31" s="989"/>
      <c r="P31" s="988"/>
      <c r="Q31" s="989"/>
      <c r="R31" s="988"/>
      <c r="S31" s="989"/>
      <c r="T31" s="988"/>
      <c r="U31" s="989"/>
      <c r="V31" s="988"/>
      <c r="W31" s="989"/>
      <c r="X31" s="988"/>
      <c r="Y31" s="989"/>
      <c r="Z31" s="988"/>
      <c r="AA31" s="989"/>
      <c r="AB31" s="988"/>
      <c r="AC31" s="989"/>
      <c r="AD31" s="988"/>
      <c r="AE31" s="989"/>
      <c r="AF31" s="988"/>
      <c r="AG31" s="989"/>
      <c r="AH31" s="988"/>
      <c r="AI31" s="989"/>
      <c r="AJ31" s="988"/>
      <c r="AK31" s="989"/>
      <c r="AL31" s="988"/>
      <c r="AM31" s="989"/>
      <c r="AN31" s="988"/>
      <c r="AO31" s="989"/>
    </row>
    <row r="32" s="981" customFormat="1" ht="25.8" spans="1:43">
      <c r="A32" s="1078"/>
      <c r="B32" s="1078"/>
      <c r="C32" s="1078"/>
      <c r="D32" s="1079"/>
      <c r="E32" s="1080"/>
      <c r="F32" s="988"/>
      <c r="G32" s="989"/>
      <c r="H32" s="988"/>
      <c r="I32" s="989"/>
      <c r="J32" s="988"/>
      <c r="K32" s="989"/>
      <c r="L32" s="988"/>
      <c r="M32" s="989"/>
      <c r="N32" s="988"/>
      <c r="O32" s="989"/>
      <c r="P32" s="988"/>
      <c r="Q32" s="989"/>
      <c r="R32" s="988"/>
      <c r="S32" s="989"/>
      <c r="T32" s="988"/>
      <c r="U32" s="989"/>
      <c r="V32" s="988"/>
      <c r="W32" s="989"/>
      <c r="X32" s="988"/>
      <c r="Y32" s="989"/>
      <c r="Z32" s="988"/>
      <c r="AA32" s="989"/>
      <c r="AB32" s="988"/>
      <c r="AC32" s="989"/>
      <c r="AD32" s="988"/>
      <c r="AE32" s="989"/>
      <c r="AF32" s="988"/>
      <c r="AG32" s="989"/>
      <c r="AH32" s="988"/>
      <c r="AI32" s="989"/>
      <c r="AJ32" s="988"/>
      <c r="AK32" s="989"/>
      <c r="AL32" s="988"/>
      <c r="AM32" s="989"/>
      <c r="AN32" s="988"/>
      <c r="AO32" s="989"/>
    </row>
    <row r="33" s="981" customFormat="1" ht="25.8" spans="1:41">
      <c r="A33" s="1078"/>
      <c r="B33" s="1078"/>
      <c r="C33" s="1078"/>
      <c r="D33" s="1079"/>
      <c r="E33" s="1080"/>
      <c r="F33" s="988"/>
      <c r="G33" s="989"/>
      <c r="H33" s="988"/>
      <c r="I33" s="989"/>
      <c r="J33" s="988"/>
      <c r="K33" s="989"/>
      <c r="L33" s="988"/>
      <c r="M33" s="989"/>
      <c r="N33" s="988"/>
      <c r="O33" s="989"/>
      <c r="P33" s="988"/>
      <c r="Q33" s="989"/>
      <c r="R33" s="988"/>
      <c r="S33" s="989"/>
      <c r="T33" s="988"/>
      <c r="U33" s="989"/>
      <c r="V33" s="988"/>
      <c r="W33" s="989"/>
      <c r="X33" s="988"/>
      <c r="Y33" s="989"/>
      <c r="Z33" s="988"/>
      <c r="AA33" s="989"/>
      <c r="AB33" s="988"/>
      <c r="AC33" s="989"/>
      <c r="AD33" s="988"/>
      <c r="AE33" s="989"/>
      <c r="AF33" s="988"/>
      <c r="AG33" s="989"/>
      <c r="AH33" s="988"/>
      <c r="AI33" s="989"/>
      <c r="AJ33" s="988"/>
      <c r="AK33" s="989"/>
      <c r="AL33" s="988"/>
      <c r="AM33" s="989"/>
      <c r="AN33" s="988"/>
      <c r="AO33" s="989"/>
    </row>
    <row r="34" s="981" customFormat="1" ht="25.8" spans="1:41">
      <c r="A34" s="1078"/>
      <c r="B34" s="1078"/>
      <c r="C34" s="1078"/>
      <c r="D34" s="1079"/>
      <c r="E34" s="1080"/>
      <c r="F34" s="988"/>
      <c r="G34" s="989"/>
      <c r="H34" s="988"/>
      <c r="I34" s="989"/>
      <c r="J34" s="988"/>
      <c r="K34" s="989"/>
      <c r="L34" s="988"/>
      <c r="M34" s="989"/>
      <c r="N34" s="988"/>
      <c r="O34" s="989"/>
      <c r="P34" s="988"/>
      <c r="Q34" s="989"/>
      <c r="R34" s="988"/>
      <c r="S34" s="989"/>
      <c r="T34" s="988"/>
      <c r="U34" s="989"/>
      <c r="V34" s="988"/>
      <c r="W34" s="989"/>
      <c r="X34" s="988"/>
      <c r="Y34" s="989"/>
      <c r="Z34" s="988"/>
      <c r="AA34" s="989"/>
      <c r="AB34" s="988"/>
      <c r="AC34" s="989"/>
      <c r="AD34" s="988"/>
      <c r="AE34" s="989"/>
      <c r="AF34" s="988"/>
      <c r="AG34" s="989"/>
      <c r="AH34" s="988"/>
      <c r="AI34" s="989"/>
      <c r="AJ34" s="988"/>
      <c r="AK34" s="989"/>
      <c r="AL34" s="988"/>
      <c r="AM34" s="989"/>
      <c r="AN34" s="988"/>
      <c r="AO34" s="989"/>
    </row>
    <row r="35" s="981" customFormat="1" ht="25.8" spans="1:41">
      <c r="A35" s="1078"/>
      <c r="B35" s="1078"/>
      <c r="C35" s="1078"/>
      <c r="D35" s="1079"/>
      <c r="E35" s="1080"/>
      <c r="F35" s="988"/>
      <c r="G35" s="989"/>
      <c r="H35" s="988"/>
      <c r="I35" s="989"/>
      <c r="J35" s="988"/>
      <c r="K35" s="989"/>
      <c r="L35" s="988"/>
      <c r="M35" s="989"/>
      <c r="N35" s="988"/>
      <c r="O35" s="989"/>
      <c r="P35" s="988"/>
      <c r="Q35" s="989"/>
      <c r="R35" s="988"/>
      <c r="S35" s="989"/>
      <c r="T35" s="988"/>
      <c r="U35" s="989"/>
      <c r="V35" s="988"/>
      <c r="W35" s="989"/>
      <c r="X35" s="988"/>
      <c r="Y35" s="989"/>
      <c r="Z35" s="988"/>
      <c r="AA35" s="989"/>
      <c r="AB35" s="988"/>
      <c r="AC35" s="989"/>
      <c r="AD35" s="988"/>
      <c r="AE35" s="989"/>
      <c r="AF35" s="988"/>
      <c r="AG35" s="989"/>
      <c r="AH35" s="988"/>
      <c r="AI35" s="989"/>
      <c r="AJ35" s="988"/>
      <c r="AK35" s="989"/>
      <c r="AL35" s="988"/>
      <c r="AM35" s="989"/>
      <c r="AN35" s="988"/>
      <c r="AO35" s="989"/>
    </row>
    <row r="36" s="981" customFormat="1" ht="25.8" spans="1:41">
      <c r="A36" s="1078"/>
      <c r="B36" s="1078"/>
      <c r="C36" s="1078"/>
      <c r="D36" s="1079"/>
      <c r="E36" s="1080"/>
      <c r="F36" s="988"/>
      <c r="G36" s="989"/>
      <c r="H36" s="988"/>
      <c r="I36" s="989"/>
      <c r="J36" s="988"/>
      <c r="K36" s="989"/>
      <c r="L36" s="988"/>
      <c r="M36" s="989"/>
      <c r="N36" s="988"/>
      <c r="O36" s="989"/>
      <c r="P36" s="988"/>
      <c r="Q36" s="989"/>
      <c r="R36" s="988"/>
      <c r="S36" s="989"/>
      <c r="T36" s="988"/>
      <c r="U36" s="989"/>
      <c r="V36" s="988"/>
      <c r="W36" s="989"/>
      <c r="X36" s="988"/>
      <c r="Y36" s="989"/>
      <c r="Z36" s="988"/>
      <c r="AA36" s="989"/>
      <c r="AB36" s="988"/>
      <c r="AC36" s="989"/>
      <c r="AD36" s="988"/>
      <c r="AE36" s="989"/>
      <c r="AF36" s="988"/>
      <c r="AG36" s="989"/>
      <c r="AH36" s="988"/>
      <c r="AI36" s="989"/>
      <c r="AJ36" s="988"/>
      <c r="AK36" s="989"/>
      <c r="AL36" s="988"/>
      <c r="AM36" s="989"/>
      <c r="AN36" s="988"/>
      <c r="AO36" s="989"/>
    </row>
  </sheetData>
  <protectedRanges>
    <protectedRange sqref="C9:AV9" name="区域1_1"/>
    <protectedRange sqref="AW9:AX9" name="区域1"/>
    <protectedRange sqref="H7:AY8" name="区域1_1_1"/>
    <protectedRange sqref="AZ7:BA8" name="区域1_2"/>
    <protectedRange sqref="H22:AC23" name="区域1_1_3"/>
    <protectedRange sqref="AZ22:BA23" name="区域1_3"/>
  </protectedRanges>
  <mergeCells count="44">
    <mergeCell ref="A2:AQ2"/>
    <mergeCell ref="A3:AQ3"/>
    <mergeCell ref="A4:AQ4"/>
    <mergeCell ref="F5:K5"/>
    <mergeCell ref="L5:Q5"/>
    <mergeCell ref="R5:W5"/>
    <mergeCell ref="X5:AC5"/>
    <mergeCell ref="AD5:AI5"/>
    <mergeCell ref="AJ5:AO5"/>
    <mergeCell ref="A5:A6"/>
    <mergeCell ref="A7:A8"/>
    <mergeCell ref="A12:A13"/>
    <mergeCell ref="A14:A15"/>
    <mergeCell ref="A16:A17"/>
    <mergeCell ref="A18:A19"/>
    <mergeCell ref="A20:A21"/>
    <mergeCell ref="A22:A23"/>
    <mergeCell ref="B5:B6"/>
    <mergeCell ref="B7:B8"/>
    <mergeCell ref="B12:B13"/>
    <mergeCell ref="B14:B15"/>
    <mergeCell ref="B16:B17"/>
    <mergeCell ref="B18:B19"/>
    <mergeCell ref="B20:B21"/>
    <mergeCell ref="B22:B23"/>
    <mergeCell ref="C5:C6"/>
    <mergeCell ref="C7:C8"/>
    <mergeCell ref="C12:C13"/>
    <mergeCell ref="C14:C15"/>
    <mergeCell ref="C16:C17"/>
    <mergeCell ref="C18:C19"/>
    <mergeCell ref="C20:C21"/>
    <mergeCell ref="C22:C23"/>
    <mergeCell ref="D5:D6"/>
    <mergeCell ref="D7:D8"/>
    <mergeCell ref="D12:D13"/>
    <mergeCell ref="D14:D15"/>
    <mergeCell ref="D16:D17"/>
    <mergeCell ref="D18:D19"/>
    <mergeCell ref="D20:D21"/>
    <mergeCell ref="D22:D23"/>
    <mergeCell ref="E5:E6"/>
    <mergeCell ref="AP5:AP6"/>
    <mergeCell ref="AQ5:AQ6"/>
  </mergeCells>
  <pageMargins left="0.75" right="0.75" top="1" bottom="1" header="0.5" footer="0.5"/>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54"/>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16.2"/>
  <cols>
    <col min="1" max="1" width="19.3796296296296" style="985" customWidth="1"/>
    <col min="2" max="2" width="48.5185185185185" style="985" customWidth="1"/>
    <col min="3" max="3" width="49.7222222222222" style="985" customWidth="1"/>
    <col min="4" max="4" width="31.5740740740741" style="986" customWidth="1"/>
    <col min="5" max="5" width="62.4907407407407" style="987" customWidth="1"/>
    <col min="6" max="6" width="17.8055555555556" style="988" customWidth="1"/>
    <col min="7" max="7" width="17.8055555555556" style="989" customWidth="1"/>
    <col min="8" max="8" width="17.8055555555556" style="988" customWidth="1"/>
    <col min="9" max="9" width="19.0555555555556" style="989" customWidth="1"/>
    <col min="10" max="10" width="17.8055555555556" style="988" customWidth="1"/>
    <col min="11" max="11" width="21.2592592592593" style="989" customWidth="1"/>
    <col min="12" max="12" width="17.8055555555556" style="988" customWidth="1"/>
    <col min="13" max="13" width="17.8055555555556" style="989" customWidth="1"/>
    <col min="14" max="14" width="17.8055555555556" style="988" customWidth="1"/>
    <col min="15" max="15" width="19.0555555555556" style="989" customWidth="1"/>
    <col min="16" max="16" width="17.8055555555556" style="988" customWidth="1"/>
    <col min="17" max="17" width="19.6851851851852" style="989" customWidth="1"/>
    <col min="18" max="18" width="17.8055555555556" style="988" customWidth="1"/>
    <col min="19" max="19" width="17.8055555555556" style="989" customWidth="1"/>
    <col min="20" max="20" width="17.8055555555556" style="988" customWidth="1"/>
    <col min="21" max="21" width="19.0555555555556" style="989" customWidth="1"/>
    <col min="22" max="22" width="17.8055555555556" style="988" customWidth="1"/>
    <col min="23" max="23" width="20" style="989" customWidth="1"/>
    <col min="24" max="24" width="19.3703703703704" style="988" customWidth="1"/>
    <col min="25" max="25" width="17.8055555555556" style="989" customWidth="1"/>
    <col min="26" max="26" width="17.8055555555556" style="988" customWidth="1"/>
    <col min="27" max="27" width="19.0555555555556" style="989" customWidth="1"/>
    <col min="28" max="28" width="17.8055555555556" style="988" customWidth="1"/>
    <col min="29" max="29" width="27.3425925925926" style="989" customWidth="1"/>
    <col min="30" max="30" width="18.7407407407407" style="988" customWidth="1"/>
    <col min="31" max="31" width="18.7407407407407" style="989" customWidth="1"/>
    <col min="32" max="32" width="18.7407407407407" style="988" customWidth="1"/>
    <col min="33" max="33" width="23.8240740740741" style="989" customWidth="1"/>
    <col min="34" max="34" width="18.7407407407407" style="988" customWidth="1"/>
    <col min="35" max="35" width="23.8240740740741" style="989" customWidth="1"/>
    <col min="36" max="36" width="21.5555555555556" style="988" customWidth="1"/>
    <col min="37" max="37" width="17.8055555555556" style="989" customWidth="1"/>
    <col min="38" max="38" width="22.1851851851852" style="988" customWidth="1"/>
    <col min="39" max="39" width="19.9907407407407" style="989" customWidth="1"/>
    <col min="40" max="40" width="20.9351851851852" style="988" customWidth="1"/>
    <col min="41" max="41" width="20.9351851851852" style="989" customWidth="1"/>
    <col min="42" max="42" width="29.3796296296296" style="981" customWidth="1"/>
    <col min="43" max="43" width="38.4444444444444" style="981" customWidth="1"/>
    <col min="44" max="46" width="9" style="981"/>
    <col min="47" max="47" width="15.3796296296296" style="981"/>
    <col min="48" max="48" width="9" style="981" hidden="1" customWidth="1"/>
    <col min="49" max="16384" width="9" style="981"/>
  </cols>
  <sheetData>
    <row r="1" s="981" customFormat="1" ht="16.95" spans="1:48">
      <c r="A1" s="985"/>
      <c r="B1" s="985"/>
      <c r="C1" s="985"/>
      <c r="D1" s="986"/>
      <c r="E1" s="987"/>
      <c r="F1" s="988"/>
      <c r="G1" s="989"/>
      <c r="H1" s="988"/>
      <c r="I1" s="989"/>
      <c r="J1" s="988"/>
      <c r="K1" s="989"/>
      <c r="L1" s="988"/>
      <c r="M1" s="989"/>
      <c r="N1" s="988"/>
      <c r="O1" s="989"/>
      <c r="P1" s="988"/>
      <c r="Q1" s="989"/>
      <c r="R1" s="988"/>
      <c r="S1" s="989"/>
      <c r="T1" s="988"/>
      <c r="U1" s="989"/>
      <c r="V1" s="988"/>
      <c r="W1" s="989"/>
      <c r="X1" s="988"/>
      <c r="Y1" s="989"/>
      <c r="Z1" s="988"/>
      <c r="AA1" s="989"/>
      <c r="AB1" s="988"/>
      <c r="AC1" s="989"/>
      <c r="AD1" s="988"/>
      <c r="AE1" s="989"/>
      <c r="AF1" s="988"/>
      <c r="AG1" s="989"/>
      <c r="AH1" s="988"/>
      <c r="AI1" s="989"/>
      <c r="AJ1" s="988"/>
      <c r="AK1" s="989"/>
      <c r="AL1" s="988"/>
      <c r="AM1" s="989"/>
      <c r="AN1" s="988"/>
      <c r="AO1" s="989"/>
    </row>
    <row r="2" s="981" customFormat="1" ht="90" customHeight="1" spans="1:48">
      <c r="A2" s="990" t="s">
        <v>1109</v>
      </c>
      <c r="B2" s="991"/>
      <c r="C2" s="991"/>
      <c r="D2" s="991"/>
      <c r="E2" s="992"/>
      <c r="F2" s="993"/>
      <c r="G2" s="994"/>
      <c r="H2" s="993"/>
      <c r="I2" s="994"/>
      <c r="J2" s="993"/>
      <c r="K2" s="994"/>
      <c r="L2" s="993"/>
      <c r="M2" s="994"/>
      <c r="N2" s="993"/>
      <c r="O2" s="994"/>
      <c r="P2" s="993"/>
      <c r="Q2" s="994"/>
      <c r="R2" s="993"/>
      <c r="S2" s="994"/>
      <c r="T2" s="993"/>
      <c r="U2" s="994"/>
      <c r="V2" s="993"/>
      <c r="W2" s="994"/>
      <c r="X2" s="993"/>
      <c r="Y2" s="994"/>
      <c r="Z2" s="993"/>
      <c r="AA2" s="994"/>
      <c r="AB2" s="993"/>
      <c r="AC2" s="994"/>
      <c r="AD2" s="993"/>
      <c r="AE2" s="994"/>
      <c r="AF2" s="993"/>
      <c r="AG2" s="994"/>
      <c r="AH2" s="993"/>
      <c r="AI2" s="994"/>
      <c r="AJ2" s="993"/>
      <c r="AK2" s="994"/>
      <c r="AL2" s="993"/>
      <c r="AM2" s="994"/>
      <c r="AN2" s="993"/>
      <c r="AO2" s="994"/>
      <c r="AP2" s="991"/>
      <c r="AQ2" s="995"/>
    </row>
    <row r="3" s="981" customFormat="1" ht="67" customHeight="1" spans="1:48">
      <c r="A3" s="996" t="s">
        <v>975</v>
      </c>
      <c r="B3" s="997"/>
      <c r="C3" s="997"/>
      <c r="D3" s="997"/>
      <c r="E3" s="998"/>
      <c r="F3" s="999"/>
      <c r="G3" s="1000"/>
      <c r="H3" s="999"/>
      <c r="I3" s="1000"/>
      <c r="J3" s="999"/>
      <c r="K3" s="1000"/>
      <c r="L3" s="999"/>
      <c r="M3" s="1000"/>
      <c r="N3" s="999"/>
      <c r="O3" s="1000"/>
      <c r="P3" s="999"/>
      <c r="Q3" s="1000"/>
      <c r="R3" s="999"/>
      <c r="S3" s="1000"/>
      <c r="T3" s="999"/>
      <c r="U3" s="1000"/>
      <c r="V3" s="999"/>
      <c r="W3" s="1000"/>
      <c r="X3" s="999"/>
      <c r="Y3" s="1000"/>
      <c r="Z3" s="999"/>
      <c r="AA3" s="1000"/>
      <c r="AB3" s="999"/>
      <c r="AC3" s="1000"/>
      <c r="AD3" s="999"/>
      <c r="AE3" s="1000"/>
      <c r="AF3" s="999"/>
      <c r="AG3" s="1000"/>
      <c r="AH3" s="999"/>
      <c r="AI3" s="1000"/>
      <c r="AJ3" s="999"/>
      <c r="AK3" s="1000"/>
      <c r="AL3" s="999"/>
      <c r="AM3" s="1000"/>
      <c r="AN3" s="999"/>
      <c r="AO3" s="1000"/>
      <c r="AP3" s="997"/>
      <c r="AQ3" s="1001"/>
    </row>
    <row r="4" s="981" customFormat="1" ht="131" customHeight="1" spans="1:48">
      <c r="A4" s="1002" t="s">
        <v>1039</v>
      </c>
      <c r="B4" s="1003"/>
      <c r="C4" s="1003"/>
      <c r="D4" s="1004"/>
      <c r="E4" s="1005"/>
      <c r="F4" s="1006"/>
      <c r="G4" s="1007"/>
      <c r="H4" s="1006"/>
      <c r="I4" s="1007"/>
      <c r="J4" s="1006"/>
      <c r="K4" s="1007"/>
      <c r="L4" s="1006"/>
      <c r="M4" s="1007"/>
      <c r="N4" s="1006"/>
      <c r="O4" s="1007"/>
      <c r="P4" s="1006"/>
      <c r="Q4" s="1007"/>
      <c r="R4" s="1006"/>
      <c r="S4" s="1007"/>
      <c r="T4" s="1006"/>
      <c r="U4" s="1007"/>
      <c r="V4" s="1006"/>
      <c r="W4" s="1007"/>
      <c r="X4" s="1006"/>
      <c r="Y4" s="1007"/>
      <c r="Z4" s="1006"/>
      <c r="AA4" s="1007"/>
      <c r="AB4" s="1006"/>
      <c r="AC4" s="1007"/>
      <c r="AD4" s="1006"/>
      <c r="AE4" s="1007"/>
      <c r="AF4" s="1006"/>
      <c r="AG4" s="1007"/>
      <c r="AH4" s="1006"/>
      <c r="AI4" s="1007"/>
      <c r="AJ4" s="1006"/>
      <c r="AK4" s="1007"/>
      <c r="AL4" s="1006"/>
      <c r="AM4" s="1007"/>
      <c r="AN4" s="1006"/>
      <c r="AO4" s="1007"/>
      <c r="AP4" s="1003"/>
      <c r="AQ4" s="1008"/>
    </row>
    <row r="5" s="982" customFormat="1" ht="46" customHeight="1" spans="1:48">
      <c r="A5" s="1009" t="s">
        <v>480</v>
      </c>
      <c r="B5" s="1010" t="s">
        <v>107</v>
      </c>
      <c r="C5" s="1010" t="s">
        <v>1040</v>
      </c>
      <c r="D5" s="1011" t="s">
        <v>1041</v>
      </c>
      <c r="E5" s="1012" t="s">
        <v>1042</v>
      </c>
      <c r="F5" s="1013" t="s">
        <v>632</v>
      </c>
      <c r="G5" s="1014"/>
      <c r="H5" s="1013"/>
      <c r="I5" s="1014"/>
      <c r="J5" s="1013"/>
      <c r="K5" s="1014"/>
      <c r="L5" s="1015" t="s">
        <v>935</v>
      </c>
      <c r="M5" s="1016"/>
      <c r="N5" s="1015"/>
      <c r="O5" s="1016"/>
      <c r="P5" s="1015"/>
      <c r="Q5" s="1016"/>
      <c r="R5" s="1013" t="s">
        <v>631</v>
      </c>
      <c r="S5" s="1014"/>
      <c r="T5" s="1013"/>
      <c r="U5" s="1014"/>
      <c r="V5" s="1013"/>
      <c r="W5" s="1014"/>
      <c r="X5" s="1013" t="s">
        <v>488</v>
      </c>
      <c r="Y5" s="1014"/>
      <c r="Z5" s="1013"/>
      <c r="AA5" s="1014"/>
      <c r="AB5" s="1013"/>
      <c r="AC5" s="1014"/>
      <c r="AD5" s="1013" t="s">
        <v>305</v>
      </c>
      <c r="AE5" s="1014"/>
      <c r="AF5" s="1013"/>
      <c r="AG5" s="1014"/>
      <c r="AH5" s="1013"/>
      <c r="AI5" s="1014"/>
      <c r="AJ5" s="1013" t="s">
        <v>487</v>
      </c>
      <c r="AK5" s="1014"/>
      <c r="AL5" s="1013"/>
      <c r="AM5" s="1014"/>
      <c r="AN5" s="1013"/>
      <c r="AO5" s="1014"/>
      <c r="AP5" s="1011" t="s">
        <v>490</v>
      </c>
      <c r="AQ5" s="1017" t="s">
        <v>491</v>
      </c>
    </row>
    <row r="6" s="982" customFormat="1" ht="56.4" spans="1:48">
      <c r="A6" s="1018"/>
      <c r="B6" s="1019"/>
      <c r="C6" s="1019"/>
      <c r="D6" s="1020"/>
      <c r="E6" s="1021"/>
      <c r="F6" s="1022" t="s">
        <v>1045</v>
      </c>
      <c r="G6" s="1023" t="s">
        <v>1046</v>
      </c>
      <c r="H6" s="1022" t="s">
        <v>1047</v>
      </c>
      <c r="I6" s="1023" t="s">
        <v>1048</v>
      </c>
      <c r="J6" s="1022" t="s">
        <v>1049</v>
      </c>
      <c r="K6" s="1023" t="s">
        <v>1050</v>
      </c>
      <c r="L6" s="1022" t="s">
        <v>1045</v>
      </c>
      <c r="M6" s="1023" t="s">
        <v>1046</v>
      </c>
      <c r="N6" s="1022" t="s">
        <v>1047</v>
      </c>
      <c r="O6" s="1023" t="s">
        <v>1048</v>
      </c>
      <c r="P6" s="1022" t="s">
        <v>1049</v>
      </c>
      <c r="Q6" s="1023" t="s">
        <v>1050</v>
      </c>
      <c r="R6" s="1022" t="s">
        <v>1045</v>
      </c>
      <c r="S6" s="1023" t="s">
        <v>1046</v>
      </c>
      <c r="T6" s="1022" t="s">
        <v>1047</v>
      </c>
      <c r="U6" s="1023" t="s">
        <v>1048</v>
      </c>
      <c r="V6" s="1022" t="s">
        <v>1049</v>
      </c>
      <c r="W6" s="1023" t="s">
        <v>1050</v>
      </c>
      <c r="X6" s="1022" t="s">
        <v>1045</v>
      </c>
      <c r="Y6" s="1023" t="s">
        <v>1046</v>
      </c>
      <c r="Z6" s="1022" t="s">
        <v>1047</v>
      </c>
      <c r="AA6" s="1023" t="s">
        <v>1048</v>
      </c>
      <c r="AB6" s="1022" t="s">
        <v>1049</v>
      </c>
      <c r="AC6" s="1023" t="s">
        <v>1050</v>
      </c>
      <c r="AD6" s="1022" t="s">
        <v>1045</v>
      </c>
      <c r="AE6" s="1023" t="s">
        <v>1046</v>
      </c>
      <c r="AF6" s="1022" t="s">
        <v>1047</v>
      </c>
      <c r="AG6" s="1023" t="s">
        <v>1048</v>
      </c>
      <c r="AH6" s="1022" t="s">
        <v>1049</v>
      </c>
      <c r="AI6" s="1023" t="s">
        <v>1050</v>
      </c>
      <c r="AJ6" s="1022" t="s">
        <v>1045</v>
      </c>
      <c r="AK6" s="1023" t="s">
        <v>1046</v>
      </c>
      <c r="AL6" s="1022" t="s">
        <v>1047</v>
      </c>
      <c r="AM6" s="1023" t="s">
        <v>1048</v>
      </c>
      <c r="AN6" s="1022" t="s">
        <v>1049</v>
      </c>
      <c r="AO6" s="1023" t="s">
        <v>1050</v>
      </c>
      <c r="AP6" s="1024"/>
      <c r="AQ6" s="1025"/>
    </row>
    <row r="7" s="982" customFormat="1" ht="157" customHeight="1" spans="1:48">
      <c r="A7" s="1026" t="s">
        <v>354</v>
      </c>
      <c r="B7" s="1027" t="s">
        <v>998</v>
      </c>
      <c r="C7" s="1028" t="s">
        <v>1051</v>
      </c>
      <c r="D7" s="1029" t="s">
        <v>1110</v>
      </c>
      <c r="E7" s="1030" t="s">
        <v>1111</v>
      </c>
      <c r="F7" s="1031">
        <v>937</v>
      </c>
      <c r="G7" s="1032">
        <v>6.7</v>
      </c>
      <c r="H7" s="1031">
        <v>897</v>
      </c>
      <c r="I7" s="1032">
        <v>6.5</v>
      </c>
      <c r="J7" s="1031">
        <v>877</v>
      </c>
      <c r="K7" s="1032">
        <v>6.4</v>
      </c>
      <c r="L7" s="1031">
        <v>940</v>
      </c>
      <c r="M7" s="1032">
        <v>6.8</v>
      </c>
      <c r="N7" s="1031">
        <v>900</v>
      </c>
      <c r="O7" s="1032">
        <v>6.6</v>
      </c>
      <c r="P7" s="1031">
        <v>880</v>
      </c>
      <c r="Q7" s="1032">
        <v>6.5</v>
      </c>
      <c r="R7" s="1031">
        <v>979</v>
      </c>
      <c r="S7" s="1032">
        <v>7</v>
      </c>
      <c r="T7" s="1031">
        <v>939</v>
      </c>
      <c r="U7" s="1032">
        <v>6.8</v>
      </c>
      <c r="V7" s="1031">
        <v>919</v>
      </c>
      <c r="W7" s="1032">
        <v>6.7</v>
      </c>
      <c r="X7" s="1031">
        <v>1079</v>
      </c>
      <c r="Y7" s="1032">
        <v>7.5</v>
      </c>
      <c r="Z7" s="1031">
        <v>1039</v>
      </c>
      <c r="AA7" s="1032">
        <v>7.3</v>
      </c>
      <c r="AB7" s="1031">
        <v>1019</v>
      </c>
      <c r="AC7" s="1032">
        <v>7.2</v>
      </c>
      <c r="AD7" s="1031">
        <v>1079</v>
      </c>
      <c r="AE7" s="1032">
        <v>7.5</v>
      </c>
      <c r="AF7" s="1031">
        <v>1039</v>
      </c>
      <c r="AG7" s="1032">
        <v>7.3</v>
      </c>
      <c r="AH7" s="1031">
        <v>1019</v>
      </c>
      <c r="AI7" s="1032">
        <v>7.2</v>
      </c>
      <c r="AJ7" s="1031">
        <v>956</v>
      </c>
      <c r="AK7" s="1032">
        <v>6.8</v>
      </c>
      <c r="AL7" s="1031">
        <v>916</v>
      </c>
      <c r="AM7" s="1032">
        <v>6.6</v>
      </c>
      <c r="AN7" s="1031">
        <v>896</v>
      </c>
      <c r="AO7" s="1032">
        <v>6.5</v>
      </c>
      <c r="AP7" s="956" t="s">
        <v>585</v>
      </c>
      <c r="AQ7" s="608" t="s">
        <v>48</v>
      </c>
    </row>
    <row r="8" s="982" customFormat="1" ht="64" customHeight="1" spans="1:48">
      <c r="A8" s="1026"/>
      <c r="B8" s="1027"/>
      <c r="C8" s="1028"/>
      <c r="D8" s="1029"/>
      <c r="E8" s="1030" t="s">
        <v>1112</v>
      </c>
      <c r="F8" s="1031">
        <v>988</v>
      </c>
      <c r="G8" s="1032">
        <v>7.1</v>
      </c>
      <c r="H8" s="1031">
        <v>948</v>
      </c>
      <c r="I8" s="1032">
        <v>6.9</v>
      </c>
      <c r="J8" s="1031">
        <v>928</v>
      </c>
      <c r="K8" s="1032">
        <v>6.8</v>
      </c>
      <c r="L8" s="1031">
        <v>991</v>
      </c>
      <c r="M8" s="1032">
        <v>7.1</v>
      </c>
      <c r="N8" s="1031">
        <v>951</v>
      </c>
      <c r="O8" s="1032">
        <v>6.9</v>
      </c>
      <c r="P8" s="1031">
        <v>931</v>
      </c>
      <c r="Q8" s="1032">
        <v>6.8</v>
      </c>
      <c r="R8" s="1031">
        <v>1030</v>
      </c>
      <c r="S8" s="1032">
        <v>7.3</v>
      </c>
      <c r="T8" s="1031">
        <v>990</v>
      </c>
      <c r="U8" s="1032">
        <v>7.1</v>
      </c>
      <c r="V8" s="1031">
        <v>970</v>
      </c>
      <c r="W8" s="1032">
        <v>7</v>
      </c>
      <c r="X8" s="1031">
        <v>1130</v>
      </c>
      <c r="Y8" s="1032">
        <v>7.8</v>
      </c>
      <c r="Z8" s="1031">
        <v>1090</v>
      </c>
      <c r="AA8" s="1032">
        <v>7.6</v>
      </c>
      <c r="AB8" s="1031">
        <v>1070</v>
      </c>
      <c r="AC8" s="1032">
        <v>7.5</v>
      </c>
      <c r="AD8" s="1031">
        <v>1130</v>
      </c>
      <c r="AE8" s="1032">
        <v>7.8</v>
      </c>
      <c r="AF8" s="1031">
        <v>1090</v>
      </c>
      <c r="AG8" s="1032">
        <v>7.6</v>
      </c>
      <c r="AH8" s="1031">
        <v>1070</v>
      </c>
      <c r="AI8" s="1032">
        <v>7.5</v>
      </c>
      <c r="AJ8" s="1031">
        <v>1007</v>
      </c>
      <c r="AK8" s="1032">
        <v>7.2</v>
      </c>
      <c r="AL8" s="1031">
        <v>967</v>
      </c>
      <c r="AM8" s="1032">
        <v>7</v>
      </c>
      <c r="AN8" s="1031">
        <v>947</v>
      </c>
      <c r="AO8" s="1032">
        <v>6.9</v>
      </c>
      <c r="AP8" s="956" t="s">
        <v>585</v>
      </c>
      <c r="AQ8" s="608" t="s">
        <v>48</v>
      </c>
    </row>
    <row r="9" s="982" customFormat="1" ht="64" customHeight="1" spans="1:48">
      <c r="A9" s="1026"/>
      <c r="B9" s="1027"/>
      <c r="C9" s="1027"/>
      <c r="D9" s="1029"/>
      <c r="E9" s="2356" t="s">
        <v>1113</v>
      </c>
      <c r="F9" s="1031">
        <v>1719</v>
      </c>
      <c r="G9" s="1032">
        <v>11.5</v>
      </c>
      <c r="H9" s="1031">
        <v>1679</v>
      </c>
      <c r="I9" s="1032">
        <v>11.3</v>
      </c>
      <c r="J9" s="1031">
        <v>1659</v>
      </c>
      <c r="K9" s="1032">
        <v>11.2</v>
      </c>
      <c r="L9" s="1031">
        <v>1722</v>
      </c>
      <c r="M9" s="1032">
        <v>11.5</v>
      </c>
      <c r="N9" s="1031">
        <v>1682</v>
      </c>
      <c r="O9" s="1032">
        <v>11.3</v>
      </c>
      <c r="P9" s="1031">
        <v>1662</v>
      </c>
      <c r="Q9" s="1032">
        <v>11.2</v>
      </c>
      <c r="R9" s="1031">
        <v>1761</v>
      </c>
      <c r="S9" s="1032">
        <v>11.7</v>
      </c>
      <c r="T9" s="1031">
        <v>1721</v>
      </c>
      <c r="U9" s="1032">
        <v>11.5</v>
      </c>
      <c r="V9" s="1031">
        <v>1701</v>
      </c>
      <c r="W9" s="1032">
        <v>11.4</v>
      </c>
      <c r="X9" s="1031">
        <v>1861</v>
      </c>
      <c r="Y9" s="1032">
        <v>12.2</v>
      </c>
      <c r="Z9" s="1031">
        <v>1821</v>
      </c>
      <c r="AA9" s="1032">
        <v>12</v>
      </c>
      <c r="AB9" s="1031">
        <v>1801</v>
      </c>
      <c r="AC9" s="1032">
        <v>11.9</v>
      </c>
      <c r="AD9" s="1031">
        <v>1861</v>
      </c>
      <c r="AE9" s="1032">
        <v>12.2</v>
      </c>
      <c r="AF9" s="1031">
        <v>1821</v>
      </c>
      <c r="AG9" s="1032">
        <v>12</v>
      </c>
      <c r="AH9" s="1031">
        <v>1801</v>
      </c>
      <c r="AI9" s="1032">
        <v>11.9</v>
      </c>
      <c r="AJ9" s="1031">
        <v>1738</v>
      </c>
      <c r="AK9" s="1032">
        <v>11.6</v>
      </c>
      <c r="AL9" s="1031">
        <v>1698</v>
      </c>
      <c r="AM9" s="1032">
        <v>11.4</v>
      </c>
      <c r="AN9" s="1031">
        <v>1678</v>
      </c>
      <c r="AO9" s="1032">
        <v>11.3</v>
      </c>
      <c r="AP9" s="956" t="s">
        <v>555</v>
      </c>
      <c r="AQ9" s="608" t="s">
        <v>48</v>
      </c>
    </row>
    <row r="10" s="983" customFormat="1" ht="75" customHeight="1" spans="1:48">
      <c r="A10" s="1033" t="s">
        <v>609</v>
      </c>
      <c r="B10" s="1034" t="s">
        <v>1000</v>
      </c>
      <c r="C10" s="1035" t="s">
        <v>1057</v>
      </c>
      <c r="D10" s="1035" t="s">
        <v>1110</v>
      </c>
      <c r="E10" s="791" t="s">
        <v>1114</v>
      </c>
      <c r="F10" s="1036">
        <v>1028</v>
      </c>
      <c r="G10" s="1037">
        <v>7.4</v>
      </c>
      <c r="H10" s="1036">
        <v>988</v>
      </c>
      <c r="I10" s="1037">
        <v>7.2</v>
      </c>
      <c r="J10" s="1036">
        <v>968</v>
      </c>
      <c r="K10" s="1037">
        <v>7.1</v>
      </c>
      <c r="L10" s="1036">
        <v>1031</v>
      </c>
      <c r="M10" s="1037">
        <v>7.4</v>
      </c>
      <c r="N10" s="1036">
        <v>991</v>
      </c>
      <c r="O10" s="1037">
        <v>7.2</v>
      </c>
      <c r="P10" s="1036">
        <v>971</v>
      </c>
      <c r="Q10" s="1037">
        <v>7.1</v>
      </c>
      <c r="R10" s="1036">
        <v>1070</v>
      </c>
      <c r="S10" s="1037">
        <v>7.6</v>
      </c>
      <c r="T10" s="1036">
        <v>1030</v>
      </c>
      <c r="U10" s="1037">
        <v>7.4</v>
      </c>
      <c r="V10" s="1036">
        <v>1010</v>
      </c>
      <c r="W10" s="1037">
        <v>7.3</v>
      </c>
      <c r="X10" s="1036">
        <v>1170</v>
      </c>
      <c r="Y10" s="1037">
        <v>8.1</v>
      </c>
      <c r="Z10" s="1036">
        <v>1130</v>
      </c>
      <c r="AA10" s="1037">
        <v>7.9</v>
      </c>
      <c r="AB10" s="1036">
        <v>1110</v>
      </c>
      <c r="AC10" s="1037">
        <v>7.8</v>
      </c>
      <c r="AD10" s="1036">
        <v>1170</v>
      </c>
      <c r="AE10" s="1037">
        <v>8.1</v>
      </c>
      <c r="AF10" s="1036">
        <v>1130</v>
      </c>
      <c r="AG10" s="1037">
        <v>7.9</v>
      </c>
      <c r="AH10" s="1036">
        <v>1110</v>
      </c>
      <c r="AI10" s="1037">
        <v>7.8</v>
      </c>
      <c r="AJ10" s="1036">
        <v>1047</v>
      </c>
      <c r="AK10" s="1037">
        <v>7.5</v>
      </c>
      <c r="AL10" s="1036">
        <v>1007</v>
      </c>
      <c r="AM10" s="1037">
        <v>7.3</v>
      </c>
      <c r="AN10" s="1036">
        <v>987</v>
      </c>
      <c r="AO10" s="1037">
        <v>7.2</v>
      </c>
      <c r="AP10" s="1038" t="s">
        <v>619</v>
      </c>
      <c r="AQ10" s="1039" t="s">
        <v>48</v>
      </c>
      <c r="AV10" s="1040" t="s">
        <v>1052</v>
      </c>
    </row>
    <row r="11" s="983" customFormat="1" ht="77.4" spans="1:48">
      <c r="A11" s="1033"/>
      <c r="B11" s="1034"/>
      <c r="C11" s="1034"/>
      <c r="D11" s="1035"/>
      <c r="E11" s="791" t="s">
        <v>1115</v>
      </c>
      <c r="F11" s="1036">
        <v>1062</v>
      </c>
      <c r="G11" s="1037">
        <v>7.6</v>
      </c>
      <c r="H11" s="1036">
        <v>1022</v>
      </c>
      <c r="I11" s="1037">
        <v>7.4</v>
      </c>
      <c r="J11" s="1036">
        <v>1002</v>
      </c>
      <c r="K11" s="1037">
        <v>7.3</v>
      </c>
      <c r="L11" s="1036">
        <v>1065</v>
      </c>
      <c r="M11" s="1037">
        <v>7.6</v>
      </c>
      <c r="N11" s="1036">
        <v>1025</v>
      </c>
      <c r="O11" s="1037">
        <v>7.4</v>
      </c>
      <c r="P11" s="1036">
        <v>1005</v>
      </c>
      <c r="Q11" s="1037">
        <v>7.3</v>
      </c>
      <c r="R11" s="1036">
        <v>1104</v>
      </c>
      <c r="S11" s="1037">
        <v>7.8</v>
      </c>
      <c r="T11" s="1036">
        <v>1064</v>
      </c>
      <c r="U11" s="1037">
        <v>7.6</v>
      </c>
      <c r="V11" s="1036">
        <v>1044</v>
      </c>
      <c r="W11" s="1037">
        <v>7.5</v>
      </c>
      <c r="X11" s="1036">
        <v>1204</v>
      </c>
      <c r="Y11" s="1037">
        <v>8.3</v>
      </c>
      <c r="Z11" s="1036">
        <v>1164</v>
      </c>
      <c r="AA11" s="1037">
        <v>8.1</v>
      </c>
      <c r="AB11" s="1036">
        <v>1144</v>
      </c>
      <c r="AC11" s="1037">
        <v>8</v>
      </c>
      <c r="AD11" s="1036">
        <v>1204</v>
      </c>
      <c r="AE11" s="1037">
        <v>8.3</v>
      </c>
      <c r="AF11" s="1036">
        <v>1164</v>
      </c>
      <c r="AG11" s="1037">
        <v>8.1</v>
      </c>
      <c r="AH11" s="1036">
        <v>1144</v>
      </c>
      <c r="AI11" s="1037">
        <v>8</v>
      </c>
      <c r="AJ11" s="1036">
        <v>1081</v>
      </c>
      <c r="AK11" s="1037">
        <v>7.7</v>
      </c>
      <c r="AL11" s="1036">
        <v>1041</v>
      </c>
      <c r="AM11" s="1037">
        <v>7.5</v>
      </c>
      <c r="AN11" s="1036">
        <v>1021</v>
      </c>
      <c r="AO11" s="1037">
        <v>7.4</v>
      </c>
      <c r="AP11" s="1038" t="s">
        <v>619</v>
      </c>
      <c r="AQ11" s="1039" t="s">
        <v>48</v>
      </c>
      <c r="AV11" s="1040"/>
    </row>
    <row r="12" s="984" customFormat="1" ht="67" customHeight="1" spans="1:48">
      <c r="A12" s="1041" t="s">
        <v>596</v>
      </c>
      <c r="B12" s="1042" t="s">
        <v>1003</v>
      </c>
      <c r="C12" s="1043" t="s">
        <v>1061</v>
      </c>
      <c r="D12" s="1043" t="s">
        <v>1110</v>
      </c>
      <c r="E12" s="2357" t="s">
        <v>1116</v>
      </c>
      <c r="F12" s="1044">
        <v>1267</v>
      </c>
      <c r="G12" s="1045">
        <v>9.2</v>
      </c>
      <c r="H12" s="1044">
        <v>1159</v>
      </c>
      <c r="I12" s="1045">
        <v>8.6</v>
      </c>
      <c r="J12" s="1044">
        <v>1105</v>
      </c>
      <c r="K12" s="1045">
        <v>8.3</v>
      </c>
      <c r="L12" s="1044">
        <v>1367</v>
      </c>
      <c r="M12" s="1045">
        <v>9.7</v>
      </c>
      <c r="N12" s="1044">
        <v>1259</v>
      </c>
      <c r="O12" s="1045">
        <v>9.1</v>
      </c>
      <c r="P12" s="1044">
        <v>1205</v>
      </c>
      <c r="Q12" s="1045">
        <v>8.8</v>
      </c>
      <c r="R12" s="1044">
        <v>1290</v>
      </c>
      <c r="S12" s="1045">
        <v>9.3</v>
      </c>
      <c r="T12" s="1044">
        <v>1182</v>
      </c>
      <c r="U12" s="1045">
        <v>8.7</v>
      </c>
      <c r="V12" s="1044">
        <v>1128</v>
      </c>
      <c r="W12" s="1045">
        <v>8.4</v>
      </c>
      <c r="X12" s="1044">
        <v>1390</v>
      </c>
      <c r="Y12" s="1045">
        <v>9.8</v>
      </c>
      <c r="Z12" s="1044">
        <v>1282</v>
      </c>
      <c r="AA12" s="1045">
        <v>9.2</v>
      </c>
      <c r="AB12" s="1044">
        <v>1228</v>
      </c>
      <c r="AC12" s="1045">
        <v>8.9</v>
      </c>
      <c r="AD12" s="1044">
        <v>1390</v>
      </c>
      <c r="AE12" s="1045">
        <v>9.8</v>
      </c>
      <c r="AF12" s="1044">
        <v>1282</v>
      </c>
      <c r="AG12" s="1045">
        <v>9.2</v>
      </c>
      <c r="AH12" s="1044">
        <v>1228</v>
      </c>
      <c r="AI12" s="1045">
        <v>8.9</v>
      </c>
      <c r="AJ12" s="1044">
        <v>1390</v>
      </c>
      <c r="AK12" s="1045">
        <v>9.8</v>
      </c>
      <c r="AL12" s="1044">
        <v>1282</v>
      </c>
      <c r="AM12" s="1045">
        <v>9.2</v>
      </c>
      <c r="AN12" s="1044">
        <v>1228</v>
      </c>
      <c r="AO12" s="1045">
        <v>8.9</v>
      </c>
      <c r="AP12" s="1046" t="s">
        <v>555</v>
      </c>
      <c r="AQ12" s="860" t="s">
        <v>48</v>
      </c>
      <c r="AV12" s="1040" t="s">
        <v>1052</v>
      </c>
    </row>
    <row r="13" s="983" customFormat="1" ht="67" customHeight="1" spans="1:48">
      <c r="A13" s="1047" t="s">
        <v>1065</v>
      </c>
      <c r="B13" s="1048" t="s">
        <v>1008</v>
      </c>
      <c r="C13" s="1035" t="s">
        <v>1094</v>
      </c>
      <c r="D13" s="1035" t="s">
        <v>1110</v>
      </c>
      <c r="E13" s="2355" t="s">
        <v>1117</v>
      </c>
      <c r="F13" s="1036">
        <v>1267</v>
      </c>
      <c r="G13" s="1037">
        <v>8.7</v>
      </c>
      <c r="H13" s="1036">
        <v>1087</v>
      </c>
      <c r="I13" s="1037">
        <v>7.6</v>
      </c>
      <c r="J13" s="1036">
        <v>1069</v>
      </c>
      <c r="K13" s="1037">
        <v>7.5</v>
      </c>
      <c r="L13" s="1036">
        <v>1367</v>
      </c>
      <c r="M13" s="1037">
        <v>9.2</v>
      </c>
      <c r="N13" s="1036">
        <v>1187</v>
      </c>
      <c r="O13" s="1037">
        <v>8.1</v>
      </c>
      <c r="P13" s="1036">
        <v>1169</v>
      </c>
      <c r="Q13" s="1037">
        <v>8</v>
      </c>
      <c r="R13" s="1036">
        <v>1290</v>
      </c>
      <c r="S13" s="1037">
        <v>8.9</v>
      </c>
      <c r="T13" s="1036">
        <v>1110</v>
      </c>
      <c r="U13" s="1037">
        <v>7.8</v>
      </c>
      <c r="V13" s="1036">
        <v>1092</v>
      </c>
      <c r="W13" s="1037">
        <v>7.7</v>
      </c>
      <c r="X13" s="1036">
        <v>1390</v>
      </c>
      <c r="Y13" s="1037">
        <v>9.4</v>
      </c>
      <c r="Z13" s="1036">
        <v>1210</v>
      </c>
      <c r="AA13" s="1037">
        <v>8.3</v>
      </c>
      <c r="AB13" s="1036">
        <v>1192</v>
      </c>
      <c r="AC13" s="1037">
        <v>8.2</v>
      </c>
      <c r="AD13" s="1036">
        <v>1390</v>
      </c>
      <c r="AE13" s="1037">
        <v>9.4</v>
      </c>
      <c r="AF13" s="1036">
        <v>1210</v>
      </c>
      <c r="AG13" s="1037">
        <v>8.3</v>
      </c>
      <c r="AH13" s="1036">
        <v>1192</v>
      </c>
      <c r="AI13" s="1037">
        <v>8.2</v>
      </c>
      <c r="AJ13" s="1036">
        <v>1390</v>
      </c>
      <c r="AK13" s="1037">
        <v>9.4</v>
      </c>
      <c r="AL13" s="1036">
        <v>1210</v>
      </c>
      <c r="AM13" s="1037">
        <v>8.3</v>
      </c>
      <c r="AN13" s="1036">
        <v>1192</v>
      </c>
      <c r="AO13" s="1037">
        <v>8.2</v>
      </c>
      <c r="AP13" s="1049" t="s">
        <v>550</v>
      </c>
      <c r="AQ13" s="1039" t="s">
        <v>48</v>
      </c>
      <c r="AV13" s="1040" t="s">
        <v>1052</v>
      </c>
    </row>
    <row r="14" s="983" customFormat="1" ht="60" customHeight="1" spans="1:48">
      <c r="A14" s="1050" t="s">
        <v>614</v>
      </c>
      <c r="B14" s="1051" t="s">
        <v>1002</v>
      </c>
      <c r="C14" s="1042" t="s">
        <v>1070</v>
      </c>
      <c r="D14" s="1043" t="s">
        <v>1110</v>
      </c>
      <c r="E14" s="2358" t="s">
        <v>1113</v>
      </c>
      <c r="F14" s="1044">
        <v>1272</v>
      </c>
      <c r="G14" s="1045">
        <v>9.1</v>
      </c>
      <c r="H14" s="1044">
        <v>1202</v>
      </c>
      <c r="I14" s="1045">
        <v>8.7</v>
      </c>
      <c r="J14" s="1044">
        <v>1182</v>
      </c>
      <c r="K14" s="1045">
        <v>8.6</v>
      </c>
      <c r="L14" s="1044">
        <v>1372</v>
      </c>
      <c r="M14" s="1045">
        <v>9.6</v>
      </c>
      <c r="N14" s="1044">
        <v>1302</v>
      </c>
      <c r="O14" s="1045">
        <v>9.2</v>
      </c>
      <c r="P14" s="1044">
        <v>1282</v>
      </c>
      <c r="Q14" s="1045">
        <v>9.1</v>
      </c>
      <c r="R14" s="1044">
        <v>1294</v>
      </c>
      <c r="S14" s="1045">
        <v>9.2</v>
      </c>
      <c r="T14" s="1044">
        <v>1224</v>
      </c>
      <c r="U14" s="1045">
        <v>8.8</v>
      </c>
      <c r="V14" s="1044">
        <v>1204</v>
      </c>
      <c r="W14" s="1045">
        <v>8.7</v>
      </c>
      <c r="X14" s="1044">
        <v>1394</v>
      </c>
      <c r="Y14" s="1045">
        <v>9.7</v>
      </c>
      <c r="Z14" s="1044">
        <v>1324</v>
      </c>
      <c r="AA14" s="1045">
        <v>9.3</v>
      </c>
      <c r="AB14" s="1044">
        <v>1304</v>
      </c>
      <c r="AC14" s="1045">
        <v>9.2</v>
      </c>
      <c r="AD14" s="1044">
        <v>1394</v>
      </c>
      <c r="AE14" s="1045">
        <v>9.7</v>
      </c>
      <c r="AF14" s="1044">
        <v>1324</v>
      </c>
      <c r="AG14" s="1045">
        <v>9.3</v>
      </c>
      <c r="AH14" s="1044">
        <v>1304</v>
      </c>
      <c r="AI14" s="1045">
        <v>9.2</v>
      </c>
      <c r="AJ14" s="1044">
        <v>1394</v>
      </c>
      <c r="AK14" s="1045">
        <v>9.7</v>
      </c>
      <c r="AL14" s="1044">
        <v>1324</v>
      </c>
      <c r="AM14" s="1045">
        <v>9.3</v>
      </c>
      <c r="AN14" s="1044">
        <v>1304</v>
      </c>
      <c r="AO14" s="1045">
        <v>9.2</v>
      </c>
      <c r="AP14" s="1052" t="s">
        <v>619</v>
      </c>
      <c r="AQ14" s="860" t="s">
        <v>48</v>
      </c>
      <c r="AV14" s="1040" t="s">
        <v>1052</v>
      </c>
    </row>
    <row r="15" s="983" customFormat="1" ht="60" customHeight="1" spans="1:48">
      <c r="A15" s="1050"/>
      <c r="B15" s="1051"/>
      <c r="C15" s="1051"/>
      <c r="D15" s="1043"/>
      <c r="E15" s="773" t="s">
        <v>1118</v>
      </c>
      <c r="F15" s="1044">
        <v>1272</v>
      </c>
      <c r="G15" s="1045">
        <v>9.1</v>
      </c>
      <c r="H15" s="1044">
        <v>1202</v>
      </c>
      <c r="I15" s="1045">
        <v>8.7</v>
      </c>
      <c r="J15" s="1044">
        <v>1182</v>
      </c>
      <c r="K15" s="1045">
        <v>8.6</v>
      </c>
      <c r="L15" s="1044">
        <v>1372</v>
      </c>
      <c r="M15" s="1045">
        <v>9.6</v>
      </c>
      <c r="N15" s="1044">
        <v>1302</v>
      </c>
      <c r="O15" s="1045">
        <v>9.2</v>
      </c>
      <c r="P15" s="1044">
        <v>1282</v>
      </c>
      <c r="Q15" s="1045">
        <v>9.1</v>
      </c>
      <c r="R15" s="1044">
        <v>1294</v>
      </c>
      <c r="S15" s="1045">
        <v>9.2</v>
      </c>
      <c r="T15" s="1044">
        <v>1224</v>
      </c>
      <c r="U15" s="1045">
        <v>8.8</v>
      </c>
      <c r="V15" s="1044">
        <v>1204</v>
      </c>
      <c r="W15" s="1045">
        <v>8.7</v>
      </c>
      <c r="X15" s="1044">
        <v>1394</v>
      </c>
      <c r="Y15" s="1045">
        <v>9.7</v>
      </c>
      <c r="Z15" s="1044">
        <v>1324</v>
      </c>
      <c r="AA15" s="1045">
        <v>9.3</v>
      </c>
      <c r="AB15" s="1044">
        <v>1304</v>
      </c>
      <c r="AC15" s="1045">
        <v>9.2</v>
      </c>
      <c r="AD15" s="1044">
        <v>1394</v>
      </c>
      <c r="AE15" s="1045">
        <v>9.7</v>
      </c>
      <c r="AF15" s="1044">
        <v>1324</v>
      </c>
      <c r="AG15" s="1045">
        <v>9.3</v>
      </c>
      <c r="AH15" s="1044">
        <v>1304</v>
      </c>
      <c r="AI15" s="1045">
        <v>9.2</v>
      </c>
      <c r="AJ15" s="1044">
        <v>1394</v>
      </c>
      <c r="AK15" s="1045">
        <v>9.7</v>
      </c>
      <c r="AL15" s="1044">
        <v>1324</v>
      </c>
      <c r="AM15" s="1045">
        <v>9.3</v>
      </c>
      <c r="AN15" s="1044">
        <v>1304</v>
      </c>
      <c r="AO15" s="1045">
        <v>9.2</v>
      </c>
      <c r="AP15" s="1052" t="s">
        <v>619</v>
      </c>
      <c r="AQ15" s="860" t="s">
        <v>48</v>
      </c>
      <c r="AV15" s="1040"/>
    </row>
    <row r="16" s="981" customFormat="1" ht="103.2" spans="1:48">
      <c r="A16" s="1047" t="s">
        <v>354</v>
      </c>
      <c r="B16" s="1048" t="s">
        <v>960</v>
      </c>
      <c r="C16" s="1053" t="s">
        <v>1051</v>
      </c>
      <c r="D16" s="1054" t="s">
        <v>1110</v>
      </c>
      <c r="E16" s="1055" t="s">
        <v>1119</v>
      </c>
      <c r="F16" s="1036">
        <v>1690</v>
      </c>
      <c r="G16" s="1037">
        <v>10.5</v>
      </c>
      <c r="H16" s="1036">
        <v>1650</v>
      </c>
      <c r="I16" s="1037">
        <v>10.3</v>
      </c>
      <c r="J16" s="1036">
        <v>1630</v>
      </c>
      <c r="K16" s="1037">
        <v>10.2</v>
      </c>
      <c r="L16" s="1036">
        <v>1690</v>
      </c>
      <c r="M16" s="1037">
        <v>10.5</v>
      </c>
      <c r="N16" s="1036">
        <v>1650</v>
      </c>
      <c r="O16" s="1037">
        <v>10.3</v>
      </c>
      <c r="P16" s="1036">
        <v>1630</v>
      </c>
      <c r="Q16" s="1037">
        <v>10.2</v>
      </c>
      <c r="R16" s="1036">
        <v>1590</v>
      </c>
      <c r="S16" s="1037">
        <v>10</v>
      </c>
      <c r="T16" s="1036">
        <v>1550</v>
      </c>
      <c r="U16" s="1037">
        <v>9.8</v>
      </c>
      <c r="V16" s="1036">
        <v>1530</v>
      </c>
      <c r="W16" s="1037">
        <v>9.7</v>
      </c>
      <c r="X16" s="1036">
        <v>1690</v>
      </c>
      <c r="Y16" s="1037">
        <v>10.5</v>
      </c>
      <c r="Z16" s="1036">
        <v>1650</v>
      </c>
      <c r="AA16" s="1037">
        <v>10.3</v>
      </c>
      <c r="AB16" s="1036">
        <v>1630</v>
      </c>
      <c r="AC16" s="1037">
        <v>10.2</v>
      </c>
      <c r="AD16" s="1036">
        <v>1690</v>
      </c>
      <c r="AE16" s="1037">
        <v>10.5</v>
      </c>
      <c r="AF16" s="1036">
        <v>1650</v>
      </c>
      <c r="AG16" s="1037">
        <v>10.3</v>
      </c>
      <c r="AH16" s="1036">
        <v>1630</v>
      </c>
      <c r="AI16" s="1037">
        <v>10.2</v>
      </c>
      <c r="AJ16" s="1036">
        <v>1690</v>
      </c>
      <c r="AK16" s="1037">
        <v>10.5</v>
      </c>
      <c r="AL16" s="1036">
        <v>1650</v>
      </c>
      <c r="AM16" s="1037">
        <v>10.3</v>
      </c>
      <c r="AN16" s="1036">
        <v>1630</v>
      </c>
      <c r="AO16" s="1037">
        <v>10.2</v>
      </c>
      <c r="AP16" s="1056" t="s">
        <v>500</v>
      </c>
      <c r="AQ16" s="1057" t="s">
        <v>585</v>
      </c>
    </row>
    <row r="17" s="981" customFormat="1" ht="161" customHeight="1" spans="1:43">
      <c r="A17" s="1050" t="s">
        <v>354</v>
      </c>
      <c r="B17" s="1051" t="s">
        <v>987</v>
      </c>
      <c r="C17" s="1051" t="s">
        <v>1051</v>
      </c>
      <c r="D17" s="1058" t="s">
        <v>1110</v>
      </c>
      <c r="E17" s="1030" t="s">
        <v>1120</v>
      </c>
      <c r="F17" s="1059">
        <v>1331</v>
      </c>
      <c r="G17" s="1060">
        <v>8.1</v>
      </c>
      <c r="H17" s="1059">
        <v>1291</v>
      </c>
      <c r="I17" s="1060">
        <v>7.9</v>
      </c>
      <c r="J17" s="1059">
        <v>1271</v>
      </c>
      <c r="K17" s="1060">
        <v>7.8</v>
      </c>
      <c r="L17" s="1059">
        <v>1431</v>
      </c>
      <c r="M17" s="1060">
        <v>8.6</v>
      </c>
      <c r="N17" s="1059">
        <v>1391</v>
      </c>
      <c r="O17" s="1060">
        <v>8.4</v>
      </c>
      <c r="P17" s="1059">
        <v>1371</v>
      </c>
      <c r="Q17" s="1060">
        <v>8.3</v>
      </c>
      <c r="R17" s="1059">
        <v>1331</v>
      </c>
      <c r="S17" s="1060">
        <v>8.1</v>
      </c>
      <c r="T17" s="1059">
        <v>1291</v>
      </c>
      <c r="U17" s="1060">
        <v>7.9</v>
      </c>
      <c r="V17" s="1059">
        <v>1271</v>
      </c>
      <c r="W17" s="1060">
        <v>7.8</v>
      </c>
      <c r="X17" s="1059">
        <v>1431</v>
      </c>
      <c r="Y17" s="1060">
        <v>8.6</v>
      </c>
      <c r="Z17" s="1059">
        <v>1391</v>
      </c>
      <c r="AA17" s="1060">
        <v>8.4</v>
      </c>
      <c r="AB17" s="1059">
        <v>1371</v>
      </c>
      <c r="AC17" s="1060">
        <v>8.3</v>
      </c>
      <c r="AD17" s="1059">
        <v>1331</v>
      </c>
      <c r="AE17" s="1060">
        <v>8.1</v>
      </c>
      <c r="AF17" s="1059">
        <v>1291</v>
      </c>
      <c r="AG17" s="1060">
        <v>7.9</v>
      </c>
      <c r="AH17" s="1059">
        <v>1271</v>
      </c>
      <c r="AI17" s="1060">
        <v>7.8</v>
      </c>
      <c r="AJ17" s="1059">
        <v>1372</v>
      </c>
      <c r="AK17" s="1060">
        <v>8.9</v>
      </c>
      <c r="AL17" s="1059">
        <v>1332</v>
      </c>
      <c r="AM17" s="1060">
        <v>8.7</v>
      </c>
      <c r="AN17" s="1059">
        <v>1312</v>
      </c>
      <c r="AO17" s="1060">
        <v>8.6</v>
      </c>
      <c r="AP17" s="668" t="s">
        <v>500</v>
      </c>
      <c r="AQ17" s="669" t="s">
        <v>585</v>
      </c>
    </row>
    <row r="18" s="981" customFormat="1" ht="84" customHeight="1" spans="1:43">
      <c r="A18" s="1050"/>
      <c r="B18" s="1051"/>
      <c r="C18" s="1051"/>
      <c r="D18" s="1058"/>
      <c r="E18" s="2356" t="s">
        <v>1113</v>
      </c>
      <c r="F18" s="1059">
        <v>2045</v>
      </c>
      <c r="G18" s="1060">
        <v>12.5</v>
      </c>
      <c r="H18" s="1059">
        <v>2005</v>
      </c>
      <c r="I18" s="1060">
        <v>12.3</v>
      </c>
      <c r="J18" s="1059">
        <v>1985</v>
      </c>
      <c r="K18" s="1060">
        <v>12.2</v>
      </c>
      <c r="L18" s="1059">
        <v>2145</v>
      </c>
      <c r="M18" s="1060">
        <v>13</v>
      </c>
      <c r="N18" s="1059">
        <v>2105</v>
      </c>
      <c r="O18" s="1060">
        <v>12.8</v>
      </c>
      <c r="P18" s="1059">
        <v>2085</v>
      </c>
      <c r="Q18" s="1060">
        <v>12.7</v>
      </c>
      <c r="R18" s="1059">
        <v>2045</v>
      </c>
      <c r="S18" s="1060">
        <v>12.5</v>
      </c>
      <c r="T18" s="1059">
        <v>2005</v>
      </c>
      <c r="U18" s="1060">
        <v>12.3</v>
      </c>
      <c r="V18" s="1059">
        <v>1985</v>
      </c>
      <c r="W18" s="1060">
        <v>12.2</v>
      </c>
      <c r="X18" s="1059">
        <v>2145</v>
      </c>
      <c r="Y18" s="1060">
        <v>13</v>
      </c>
      <c r="Z18" s="1059">
        <v>2105</v>
      </c>
      <c r="AA18" s="1060">
        <v>12.8</v>
      </c>
      <c r="AB18" s="1059">
        <v>2085</v>
      </c>
      <c r="AC18" s="1060">
        <v>12.7</v>
      </c>
      <c r="AD18" s="1059">
        <v>2045</v>
      </c>
      <c r="AE18" s="1060">
        <v>12.5</v>
      </c>
      <c r="AF18" s="1059">
        <v>2005</v>
      </c>
      <c r="AG18" s="1060">
        <v>12.3</v>
      </c>
      <c r="AH18" s="1059">
        <v>1985</v>
      </c>
      <c r="AI18" s="1060">
        <v>12.2</v>
      </c>
      <c r="AJ18" s="1059">
        <v>2086</v>
      </c>
      <c r="AK18" s="1060">
        <v>13.3</v>
      </c>
      <c r="AL18" s="1059">
        <v>2046</v>
      </c>
      <c r="AM18" s="1060">
        <v>13.1</v>
      </c>
      <c r="AN18" s="1059">
        <v>2026</v>
      </c>
      <c r="AO18" s="1060">
        <v>13</v>
      </c>
      <c r="AP18" s="668" t="s">
        <v>539</v>
      </c>
      <c r="AQ18" s="669" t="s">
        <v>599</v>
      </c>
    </row>
    <row r="19" s="981" customFormat="1" ht="174" customHeight="1" spans="1:43">
      <c r="A19" s="1047" t="s">
        <v>354</v>
      </c>
      <c r="B19" s="1048" t="s">
        <v>985</v>
      </c>
      <c r="C19" s="1053" t="s">
        <v>1051</v>
      </c>
      <c r="D19" s="1054" t="s">
        <v>1110</v>
      </c>
      <c r="E19" s="1055" t="s">
        <v>1111</v>
      </c>
      <c r="F19" s="1036">
        <v>1296</v>
      </c>
      <c r="G19" s="1037">
        <v>8.5</v>
      </c>
      <c r="H19" s="1036">
        <v>1256</v>
      </c>
      <c r="I19" s="1037">
        <v>8.3</v>
      </c>
      <c r="J19" s="1036">
        <v>1236</v>
      </c>
      <c r="K19" s="1037">
        <v>8.2</v>
      </c>
      <c r="L19" s="1036">
        <v>1296</v>
      </c>
      <c r="M19" s="1037">
        <v>8.5</v>
      </c>
      <c r="N19" s="1036">
        <v>1256</v>
      </c>
      <c r="O19" s="1037">
        <v>8.3</v>
      </c>
      <c r="P19" s="1036">
        <v>1236</v>
      </c>
      <c r="Q19" s="1037">
        <v>8.2</v>
      </c>
      <c r="R19" s="1036">
        <v>1196</v>
      </c>
      <c r="S19" s="1037">
        <v>8</v>
      </c>
      <c r="T19" s="1036">
        <v>1156</v>
      </c>
      <c r="U19" s="1037">
        <v>7.8</v>
      </c>
      <c r="V19" s="1036">
        <v>1136</v>
      </c>
      <c r="W19" s="1037">
        <v>7.7</v>
      </c>
      <c r="X19" s="1036">
        <v>1296</v>
      </c>
      <c r="Y19" s="1037">
        <v>8.5</v>
      </c>
      <c r="Z19" s="1036">
        <v>1256</v>
      </c>
      <c r="AA19" s="1037">
        <v>8.3</v>
      </c>
      <c r="AB19" s="1036">
        <v>1236</v>
      </c>
      <c r="AC19" s="1037">
        <v>8.2</v>
      </c>
      <c r="AD19" s="1036">
        <v>1296</v>
      </c>
      <c r="AE19" s="1037">
        <v>8.5</v>
      </c>
      <c r="AF19" s="1036">
        <v>1256</v>
      </c>
      <c r="AG19" s="1037">
        <v>8.3</v>
      </c>
      <c r="AH19" s="1036">
        <v>1236</v>
      </c>
      <c r="AI19" s="1037">
        <v>8.2</v>
      </c>
      <c r="AJ19" s="1036">
        <v>1296</v>
      </c>
      <c r="AK19" s="1037">
        <v>8.5</v>
      </c>
      <c r="AL19" s="1036">
        <v>1256</v>
      </c>
      <c r="AM19" s="1037">
        <v>8.3</v>
      </c>
      <c r="AN19" s="1036">
        <v>1236</v>
      </c>
      <c r="AO19" s="1037">
        <v>8.2</v>
      </c>
      <c r="AP19" s="1056" t="s">
        <v>509</v>
      </c>
      <c r="AQ19" s="1057" t="s">
        <v>539</v>
      </c>
    </row>
    <row r="20" s="981" customFormat="1" ht="60" customHeight="1" spans="1:43">
      <c r="A20" s="1047"/>
      <c r="B20" s="1048"/>
      <c r="C20" s="1053"/>
      <c r="D20" s="1054"/>
      <c r="E20" s="1055" t="s">
        <v>1112</v>
      </c>
      <c r="F20" s="1036">
        <v>1364</v>
      </c>
      <c r="G20" s="1037">
        <v>9</v>
      </c>
      <c r="H20" s="1036">
        <v>1324</v>
      </c>
      <c r="I20" s="1037">
        <v>8.8</v>
      </c>
      <c r="J20" s="1036">
        <v>1304</v>
      </c>
      <c r="K20" s="1037">
        <v>8.7</v>
      </c>
      <c r="L20" s="1036">
        <v>1364</v>
      </c>
      <c r="M20" s="1037">
        <v>9</v>
      </c>
      <c r="N20" s="1036">
        <v>1324</v>
      </c>
      <c r="O20" s="1037">
        <v>8.8</v>
      </c>
      <c r="P20" s="1036">
        <v>1304</v>
      </c>
      <c r="Q20" s="1037">
        <v>8.7</v>
      </c>
      <c r="R20" s="1036">
        <v>1264</v>
      </c>
      <c r="S20" s="1037">
        <v>8.5</v>
      </c>
      <c r="T20" s="1036">
        <v>1224</v>
      </c>
      <c r="U20" s="1037">
        <v>8.3</v>
      </c>
      <c r="V20" s="1036">
        <v>1204</v>
      </c>
      <c r="W20" s="1037">
        <v>8.2</v>
      </c>
      <c r="X20" s="1036">
        <v>1364</v>
      </c>
      <c r="Y20" s="1037">
        <v>9</v>
      </c>
      <c r="Z20" s="1036">
        <v>1324</v>
      </c>
      <c r="AA20" s="1037">
        <v>8.8</v>
      </c>
      <c r="AB20" s="1036">
        <v>1304</v>
      </c>
      <c r="AC20" s="1037">
        <v>8.7</v>
      </c>
      <c r="AD20" s="1036">
        <v>1364</v>
      </c>
      <c r="AE20" s="1037">
        <v>9</v>
      </c>
      <c r="AF20" s="1036">
        <v>1324</v>
      </c>
      <c r="AG20" s="1037">
        <v>8.8</v>
      </c>
      <c r="AH20" s="1036">
        <v>1304</v>
      </c>
      <c r="AI20" s="1037">
        <v>8.7</v>
      </c>
      <c r="AJ20" s="1036">
        <v>1364</v>
      </c>
      <c r="AK20" s="1037">
        <v>9</v>
      </c>
      <c r="AL20" s="1036">
        <v>1324</v>
      </c>
      <c r="AM20" s="1037">
        <v>8.8</v>
      </c>
      <c r="AN20" s="1036">
        <v>1304</v>
      </c>
      <c r="AO20" s="1037">
        <v>8.7</v>
      </c>
      <c r="AP20" s="1056" t="s">
        <v>709</v>
      </c>
      <c r="AQ20" s="1057" t="s">
        <v>539</v>
      </c>
    </row>
    <row r="21" s="981" customFormat="1" ht="60" customHeight="1" spans="1:43">
      <c r="A21" s="1047"/>
      <c r="B21" s="1048"/>
      <c r="C21" s="1053"/>
      <c r="D21" s="1054"/>
      <c r="E21" s="2359" t="s">
        <v>1113</v>
      </c>
      <c r="F21" s="1036">
        <v>2010</v>
      </c>
      <c r="G21" s="1037">
        <v>12.8</v>
      </c>
      <c r="H21" s="1036">
        <v>1970</v>
      </c>
      <c r="I21" s="1037">
        <v>12.6</v>
      </c>
      <c r="J21" s="1036">
        <v>1950</v>
      </c>
      <c r="K21" s="1037">
        <v>12.5</v>
      </c>
      <c r="L21" s="1036">
        <v>2010</v>
      </c>
      <c r="M21" s="1037">
        <v>12.8</v>
      </c>
      <c r="N21" s="1036">
        <v>1970</v>
      </c>
      <c r="O21" s="1037">
        <v>12.6</v>
      </c>
      <c r="P21" s="1036">
        <v>1950</v>
      </c>
      <c r="Q21" s="1037">
        <v>12.5</v>
      </c>
      <c r="R21" s="1036">
        <v>1910</v>
      </c>
      <c r="S21" s="1037">
        <v>12.3</v>
      </c>
      <c r="T21" s="1036">
        <v>1870</v>
      </c>
      <c r="U21" s="1037">
        <v>12.1</v>
      </c>
      <c r="V21" s="1036">
        <v>1850</v>
      </c>
      <c r="W21" s="1037">
        <v>12</v>
      </c>
      <c r="X21" s="1036">
        <v>2010</v>
      </c>
      <c r="Y21" s="1037">
        <v>12.8</v>
      </c>
      <c r="Z21" s="1036">
        <v>1970</v>
      </c>
      <c r="AA21" s="1037">
        <v>12.6</v>
      </c>
      <c r="AB21" s="1036">
        <v>1950</v>
      </c>
      <c r="AC21" s="1037">
        <v>12.5</v>
      </c>
      <c r="AD21" s="1036">
        <v>2010</v>
      </c>
      <c r="AE21" s="1037">
        <v>12.8</v>
      </c>
      <c r="AF21" s="1036">
        <v>1970</v>
      </c>
      <c r="AG21" s="1037">
        <v>12.6</v>
      </c>
      <c r="AH21" s="1036">
        <v>1950</v>
      </c>
      <c r="AI21" s="1037">
        <v>12.5</v>
      </c>
      <c r="AJ21" s="1036">
        <v>2010</v>
      </c>
      <c r="AK21" s="1037">
        <v>12.8</v>
      </c>
      <c r="AL21" s="1036">
        <v>1970</v>
      </c>
      <c r="AM21" s="1037">
        <v>12.6</v>
      </c>
      <c r="AN21" s="1036">
        <v>1950</v>
      </c>
      <c r="AO21" s="1037">
        <v>12.5</v>
      </c>
      <c r="AP21" s="1056" t="s">
        <v>580</v>
      </c>
      <c r="AQ21" s="1057" t="s">
        <v>555</v>
      </c>
    </row>
    <row r="22" s="981" customFormat="1" ht="148" customHeight="1" spans="1:43">
      <c r="A22" s="1047"/>
      <c r="B22" s="1048"/>
      <c r="C22" s="1053"/>
      <c r="D22" s="1054"/>
      <c r="E22" s="1061" t="s">
        <v>1121</v>
      </c>
      <c r="F22" s="1036">
        <v>2146</v>
      </c>
      <c r="G22" s="1037">
        <v>13</v>
      </c>
      <c r="H22" s="1036">
        <v>2106</v>
      </c>
      <c r="I22" s="1037">
        <v>12.8</v>
      </c>
      <c r="J22" s="1036">
        <v>2086</v>
      </c>
      <c r="K22" s="1037">
        <v>12.7</v>
      </c>
      <c r="L22" s="1036">
        <v>2146</v>
      </c>
      <c r="M22" s="1037">
        <v>13</v>
      </c>
      <c r="N22" s="1036">
        <v>2106</v>
      </c>
      <c r="O22" s="1037">
        <v>12.8</v>
      </c>
      <c r="P22" s="1036">
        <v>2086</v>
      </c>
      <c r="Q22" s="1037">
        <v>12.7</v>
      </c>
      <c r="R22" s="1036">
        <v>2046</v>
      </c>
      <c r="S22" s="1037">
        <v>12.5</v>
      </c>
      <c r="T22" s="1036">
        <v>2006</v>
      </c>
      <c r="U22" s="1037">
        <v>12.3</v>
      </c>
      <c r="V22" s="1036">
        <v>1986</v>
      </c>
      <c r="W22" s="1037">
        <v>12.2</v>
      </c>
      <c r="X22" s="1036">
        <v>2146</v>
      </c>
      <c r="Y22" s="1037">
        <v>13</v>
      </c>
      <c r="Z22" s="1036">
        <v>2106</v>
      </c>
      <c r="AA22" s="1037">
        <v>12.8</v>
      </c>
      <c r="AB22" s="1036">
        <v>2086</v>
      </c>
      <c r="AC22" s="1037">
        <v>12.7</v>
      </c>
      <c r="AD22" s="1036">
        <v>2146</v>
      </c>
      <c r="AE22" s="1037">
        <v>13</v>
      </c>
      <c r="AF22" s="1036">
        <v>2106</v>
      </c>
      <c r="AG22" s="1037">
        <v>12.8</v>
      </c>
      <c r="AH22" s="1036">
        <v>2086</v>
      </c>
      <c r="AI22" s="1037">
        <v>12.7</v>
      </c>
      <c r="AJ22" s="1036">
        <v>2146</v>
      </c>
      <c r="AK22" s="1037">
        <v>13</v>
      </c>
      <c r="AL22" s="1036">
        <v>2106</v>
      </c>
      <c r="AM22" s="1037">
        <v>12.8</v>
      </c>
      <c r="AN22" s="1036">
        <v>2086</v>
      </c>
      <c r="AO22" s="1037">
        <v>12.7</v>
      </c>
      <c r="AP22" s="1056" t="s">
        <v>539</v>
      </c>
      <c r="AQ22" s="1057" t="s">
        <v>555</v>
      </c>
    </row>
    <row r="23" s="981" customFormat="1" ht="154.8" spans="1:43">
      <c r="A23" s="1050" t="s">
        <v>354</v>
      </c>
      <c r="B23" s="1051" t="s">
        <v>37</v>
      </c>
      <c r="C23" s="1042" t="s">
        <v>1051</v>
      </c>
      <c r="D23" s="1058" t="s">
        <v>1110</v>
      </c>
      <c r="E23" s="1030" t="s">
        <v>1111</v>
      </c>
      <c r="F23" s="1059">
        <v>1436</v>
      </c>
      <c r="G23" s="1060">
        <v>9.5</v>
      </c>
      <c r="H23" s="1059">
        <v>1396</v>
      </c>
      <c r="I23" s="1060">
        <v>9.3</v>
      </c>
      <c r="J23" s="1059">
        <v>1376</v>
      </c>
      <c r="K23" s="1060">
        <v>9.2</v>
      </c>
      <c r="L23" s="1059">
        <v>1436</v>
      </c>
      <c r="M23" s="1060">
        <v>9.5</v>
      </c>
      <c r="N23" s="1059">
        <v>1396</v>
      </c>
      <c r="O23" s="1060">
        <v>9.3</v>
      </c>
      <c r="P23" s="1059">
        <v>1376</v>
      </c>
      <c r="Q23" s="1060">
        <v>9.2</v>
      </c>
      <c r="R23" s="1059">
        <v>1336</v>
      </c>
      <c r="S23" s="1060">
        <v>9</v>
      </c>
      <c r="T23" s="1059">
        <v>1296</v>
      </c>
      <c r="U23" s="1060">
        <v>8.8</v>
      </c>
      <c r="V23" s="1059">
        <v>1276</v>
      </c>
      <c r="W23" s="1060">
        <v>8.7</v>
      </c>
      <c r="X23" s="1059">
        <v>1436</v>
      </c>
      <c r="Y23" s="1060">
        <v>9.5</v>
      </c>
      <c r="Z23" s="1059">
        <v>1396</v>
      </c>
      <c r="AA23" s="1060">
        <v>9.3</v>
      </c>
      <c r="AB23" s="1059">
        <v>1376</v>
      </c>
      <c r="AC23" s="1060">
        <v>9.2</v>
      </c>
      <c r="AD23" s="1059">
        <v>1436</v>
      </c>
      <c r="AE23" s="1060">
        <v>9.5</v>
      </c>
      <c r="AF23" s="1059">
        <v>1396</v>
      </c>
      <c r="AG23" s="1060">
        <v>9.3</v>
      </c>
      <c r="AH23" s="1059">
        <v>1376</v>
      </c>
      <c r="AI23" s="1060">
        <v>9.2</v>
      </c>
      <c r="AJ23" s="1059">
        <v>1436</v>
      </c>
      <c r="AK23" s="1060">
        <v>9.5</v>
      </c>
      <c r="AL23" s="1059">
        <v>1396</v>
      </c>
      <c r="AM23" s="1060">
        <v>9.3</v>
      </c>
      <c r="AN23" s="1059">
        <v>1376</v>
      </c>
      <c r="AO23" s="1060">
        <v>9.2</v>
      </c>
      <c r="AP23" s="668" t="s">
        <v>709</v>
      </c>
      <c r="AQ23" s="669" t="s">
        <v>757</v>
      </c>
    </row>
    <row r="24" s="981" customFormat="1" ht="57" customHeight="1" spans="1:43">
      <c r="A24" s="1050"/>
      <c r="B24" s="1051"/>
      <c r="C24" s="1051"/>
      <c r="D24" s="1058"/>
      <c r="E24" s="1030" t="s">
        <v>1112</v>
      </c>
      <c r="F24" s="1059">
        <v>1504</v>
      </c>
      <c r="G24" s="1060">
        <v>10</v>
      </c>
      <c r="H24" s="1059">
        <v>1464</v>
      </c>
      <c r="I24" s="1060">
        <v>9.8</v>
      </c>
      <c r="J24" s="1059">
        <v>1444</v>
      </c>
      <c r="K24" s="1060">
        <v>9.7</v>
      </c>
      <c r="L24" s="1059">
        <v>1504</v>
      </c>
      <c r="M24" s="1060">
        <v>10</v>
      </c>
      <c r="N24" s="1059">
        <v>1464</v>
      </c>
      <c r="O24" s="1060">
        <v>9.8</v>
      </c>
      <c r="P24" s="1059">
        <v>1444</v>
      </c>
      <c r="Q24" s="1060">
        <v>9.7</v>
      </c>
      <c r="R24" s="1059">
        <v>1404</v>
      </c>
      <c r="S24" s="1060">
        <v>9.5</v>
      </c>
      <c r="T24" s="1059">
        <v>1364</v>
      </c>
      <c r="U24" s="1060">
        <v>9.3</v>
      </c>
      <c r="V24" s="1059">
        <v>1344</v>
      </c>
      <c r="W24" s="1060">
        <v>9.2</v>
      </c>
      <c r="X24" s="1059">
        <v>1504</v>
      </c>
      <c r="Y24" s="1060">
        <v>10</v>
      </c>
      <c r="Z24" s="1059">
        <v>1464</v>
      </c>
      <c r="AA24" s="1060">
        <v>9.8</v>
      </c>
      <c r="AB24" s="1059">
        <v>1444</v>
      </c>
      <c r="AC24" s="1060">
        <v>9.7</v>
      </c>
      <c r="AD24" s="1059">
        <v>1504</v>
      </c>
      <c r="AE24" s="1060">
        <v>10</v>
      </c>
      <c r="AF24" s="1059">
        <v>1464</v>
      </c>
      <c r="AG24" s="1060">
        <v>9.8</v>
      </c>
      <c r="AH24" s="1059">
        <v>1444</v>
      </c>
      <c r="AI24" s="1060">
        <v>9.7</v>
      </c>
      <c r="AJ24" s="1059">
        <v>1504</v>
      </c>
      <c r="AK24" s="1060">
        <v>10</v>
      </c>
      <c r="AL24" s="1059">
        <v>1464</v>
      </c>
      <c r="AM24" s="1060">
        <v>9.8</v>
      </c>
      <c r="AN24" s="1059">
        <v>1444</v>
      </c>
      <c r="AO24" s="1060">
        <v>9.7</v>
      </c>
      <c r="AP24" s="668" t="s">
        <v>516</v>
      </c>
      <c r="AQ24" s="669" t="s">
        <v>757</v>
      </c>
    </row>
    <row r="25" s="981" customFormat="1" ht="57" customHeight="1" spans="1:43">
      <c r="A25" s="1050"/>
      <c r="B25" s="1051"/>
      <c r="C25" s="1051"/>
      <c r="D25" s="1058"/>
      <c r="E25" s="2356" t="s">
        <v>1113</v>
      </c>
      <c r="F25" s="1059">
        <v>2150</v>
      </c>
      <c r="G25" s="1060">
        <v>13.8</v>
      </c>
      <c r="H25" s="1059">
        <v>2110</v>
      </c>
      <c r="I25" s="1060">
        <v>13.6</v>
      </c>
      <c r="J25" s="1059">
        <v>2090</v>
      </c>
      <c r="K25" s="1060">
        <v>13.5</v>
      </c>
      <c r="L25" s="1059">
        <v>2150</v>
      </c>
      <c r="M25" s="1060">
        <v>13.8</v>
      </c>
      <c r="N25" s="1059">
        <v>2110</v>
      </c>
      <c r="O25" s="1060">
        <v>13.6</v>
      </c>
      <c r="P25" s="1059">
        <v>2090</v>
      </c>
      <c r="Q25" s="1060">
        <v>13.5</v>
      </c>
      <c r="R25" s="1059">
        <v>2050</v>
      </c>
      <c r="S25" s="1060">
        <v>13.3</v>
      </c>
      <c r="T25" s="1059">
        <v>2010</v>
      </c>
      <c r="U25" s="1060">
        <v>13.1</v>
      </c>
      <c r="V25" s="1059">
        <v>1990</v>
      </c>
      <c r="W25" s="1060">
        <v>13</v>
      </c>
      <c r="X25" s="1059">
        <v>2150</v>
      </c>
      <c r="Y25" s="1060">
        <v>13.8</v>
      </c>
      <c r="Z25" s="1059">
        <v>2110</v>
      </c>
      <c r="AA25" s="1060">
        <v>13.6</v>
      </c>
      <c r="AB25" s="1059">
        <v>2090</v>
      </c>
      <c r="AC25" s="1060">
        <v>13.5</v>
      </c>
      <c r="AD25" s="1059">
        <v>2150</v>
      </c>
      <c r="AE25" s="1060">
        <v>13.8</v>
      </c>
      <c r="AF25" s="1059">
        <v>2110</v>
      </c>
      <c r="AG25" s="1060">
        <v>13.6</v>
      </c>
      <c r="AH25" s="1059">
        <v>2090</v>
      </c>
      <c r="AI25" s="1060">
        <v>13.5</v>
      </c>
      <c r="AJ25" s="1059">
        <v>2150</v>
      </c>
      <c r="AK25" s="1060">
        <v>13.8</v>
      </c>
      <c r="AL25" s="1059">
        <v>2110</v>
      </c>
      <c r="AM25" s="1060">
        <v>13.6</v>
      </c>
      <c r="AN25" s="1059">
        <v>2090</v>
      </c>
      <c r="AO25" s="1060">
        <v>13.5</v>
      </c>
      <c r="AP25" s="668" t="s">
        <v>602</v>
      </c>
      <c r="AQ25" s="669" t="s">
        <v>773</v>
      </c>
    </row>
    <row r="26" s="981" customFormat="1" ht="142" customHeight="1" spans="1:43">
      <c r="A26" s="1050"/>
      <c r="B26" s="1051"/>
      <c r="C26" s="1051"/>
      <c r="D26" s="1058"/>
      <c r="E26" s="1062" t="s">
        <v>1121</v>
      </c>
      <c r="F26" s="1059">
        <v>2218</v>
      </c>
      <c r="G26" s="1060">
        <v>13.6</v>
      </c>
      <c r="H26" s="1059">
        <v>2178</v>
      </c>
      <c r="I26" s="1060">
        <v>13.4</v>
      </c>
      <c r="J26" s="1059">
        <v>2158</v>
      </c>
      <c r="K26" s="1060">
        <v>13.3</v>
      </c>
      <c r="L26" s="1059">
        <v>2218</v>
      </c>
      <c r="M26" s="1060">
        <v>13.6</v>
      </c>
      <c r="N26" s="1059">
        <v>2178</v>
      </c>
      <c r="O26" s="1060">
        <v>13.4</v>
      </c>
      <c r="P26" s="1059">
        <v>2158</v>
      </c>
      <c r="Q26" s="1060">
        <v>13.3</v>
      </c>
      <c r="R26" s="1059">
        <v>2118</v>
      </c>
      <c r="S26" s="1060">
        <v>13.1</v>
      </c>
      <c r="T26" s="1059">
        <v>2078</v>
      </c>
      <c r="U26" s="1060">
        <v>12.9</v>
      </c>
      <c r="V26" s="1059">
        <v>2058</v>
      </c>
      <c r="W26" s="1060">
        <v>12.8</v>
      </c>
      <c r="X26" s="1059">
        <v>2218</v>
      </c>
      <c r="Y26" s="1060">
        <v>13.6</v>
      </c>
      <c r="Z26" s="1059">
        <v>2178</v>
      </c>
      <c r="AA26" s="1060">
        <v>13.4</v>
      </c>
      <c r="AB26" s="1059">
        <v>2158</v>
      </c>
      <c r="AC26" s="1060">
        <v>13.3</v>
      </c>
      <c r="AD26" s="1059">
        <v>2218</v>
      </c>
      <c r="AE26" s="1060">
        <v>13.6</v>
      </c>
      <c r="AF26" s="1059">
        <v>2178</v>
      </c>
      <c r="AG26" s="1060">
        <v>13.4</v>
      </c>
      <c r="AH26" s="1059">
        <v>2158</v>
      </c>
      <c r="AI26" s="1060">
        <v>13.3</v>
      </c>
      <c r="AJ26" s="1059">
        <v>2218</v>
      </c>
      <c r="AK26" s="1060">
        <v>13.6</v>
      </c>
      <c r="AL26" s="1059">
        <v>2178</v>
      </c>
      <c r="AM26" s="1060">
        <v>13.4</v>
      </c>
      <c r="AN26" s="1059">
        <v>2158</v>
      </c>
      <c r="AO26" s="1060">
        <v>13.3</v>
      </c>
      <c r="AP26" s="668" t="s">
        <v>757</v>
      </c>
      <c r="AQ26" s="669" t="s">
        <v>773</v>
      </c>
    </row>
    <row r="27" s="981" customFormat="1" ht="154.8" spans="1:43">
      <c r="A27" s="1047" t="s">
        <v>354</v>
      </c>
      <c r="B27" s="1048" t="s">
        <v>695</v>
      </c>
      <c r="C27" s="1053" t="s">
        <v>1051</v>
      </c>
      <c r="D27" s="1054" t="s">
        <v>1110</v>
      </c>
      <c r="E27" s="1055" t="s">
        <v>1111</v>
      </c>
      <c r="F27" s="1036">
        <v>1181</v>
      </c>
      <c r="G27" s="1037">
        <v>7.9</v>
      </c>
      <c r="H27" s="1036">
        <v>1141</v>
      </c>
      <c r="I27" s="1037">
        <v>7.7</v>
      </c>
      <c r="J27" s="1036">
        <v>1121</v>
      </c>
      <c r="K27" s="1037">
        <v>7.6</v>
      </c>
      <c r="L27" s="1036">
        <v>1281</v>
      </c>
      <c r="M27" s="1037">
        <v>8.4</v>
      </c>
      <c r="N27" s="1036">
        <v>1241</v>
      </c>
      <c r="O27" s="1037">
        <v>8.2</v>
      </c>
      <c r="P27" s="1036">
        <v>1221</v>
      </c>
      <c r="Q27" s="1037">
        <v>8.1</v>
      </c>
      <c r="R27" s="1036" t="s">
        <v>326</v>
      </c>
      <c r="S27" s="1037" t="s">
        <v>326</v>
      </c>
      <c r="T27" s="1036" t="s">
        <v>326</v>
      </c>
      <c r="U27" s="1037" t="s">
        <v>326</v>
      </c>
      <c r="V27" s="1036" t="s">
        <v>326</v>
      </c>
      <c r="W27" s="1037" t="s">
        <v>326</v>
      </c>
      <c r="X27" s="1036" t="s">
        <v>326</v>
      </c>
      <c r="Y27" s="1037" t="s">
        <v>326</v>
      </c>
      <c r="Z27" s="1036" t="s">
        <v>326</v>
      </c>
      <c r="AA27" s="1037" t="s">
        <v>326</v>
      </c>
      <c r="AB27" s="1036" t="s">
        <v>326</v>
      </c>
      <c r="AC27" s="1037" t="s">
        <v>326</v>
      </c>
      <c r="AD27" s="1036">
        <v>1181</v>
      </c>
      <c r="AE27" s="1037">
        <v>7.9</v>
      </c>
      <c r="AF27" s="1036">
        <v>1141</v>
      </c>
      <c r="AG27" s="1037">
        <v>7.7</v>
      </c>
      <c r="AH27" s="1036">
        <v>1121</v>
      </c>
      <c r="AI27" s="1037">
        <v>7.6</v>
      </c>
      <c r="AJ27" s="1036" t="s">
        <v>326</v>
      </c>
      <c r="AK27" s="1037" t="s">
        <v>326</v>
      </c>
      <c r="AL27" s="1036" t="s">
        <v>326</v>
      </c>
      <c r="AM27" s="1037" t="s">
        <v>326</v>
      </c>
      <c r="AN27" s="1036" t="s">
        <v>326</v>
      </c>
      <c r="AO27" s="1037" t="s">
        <v>326</v>
      </c>
      <c r="AP27" s="1056" t="s">
        <v>509</v>
      </c>
      <c r="AQ27" s="1057" t="s">
        <v>539</v>
      </c>
    </row>
    <row r="28" s="981" customFormat="1" ht="58" customHeight="1" spans="1:43">
      <c r="A28" s="1047"/>
      <c r="B28" s="1048"/>
      <c r="C28" s="1048"/>
      <c r="D28" s="1054"/>
      <c r="E28" s="1055" t="s">
        <v>1112</v>
      </c>
      <c r="F28" s="1036">
        <v>1249</v>
      </c>
      <c r="G28" s="1037">
        <v>8.4</v>
      </c>
      <c r="H28" s="1036">
        <v>1209</v>
      </c>
      <c r="I28" s="1037">
        <v>8.2</v>
      </c>
      <c r="J28" s="1036">
        <v>1189</v>
      </c>
      <c r="K28" s="1037">
        <v>8.1</v>
      </c>
      <c r="L28" s="1036">
        <v>1349</v>
      </c>
      <c r="M28" s="1037">
        <v>8.9</v>
      </c>
      <c r="N28" s="1036">
        <v>1309</v>
      </c>
      <c r="O28" s="1037">
        <v>8.7</v>
      </c>
      <c r="P28" s="1036">
        <v>1289</v>
      </c>
      <c r="Q28" s="1037">
        <v>8.6</v>
      </c>
      <c r="R28" s="1036" t="s">
        <v>326</v>
      </c>
      <c r="S28" s="1037" t="s">
        <v>326</v>
      </c>
      <c r="T28" s="1036" t="s">
        <v>326</v>
      </c>
      <c r="U28" s="1037" t="s">
        <v>326</v>
      </c>
      <c r="V28" s="1036" t="s">
        <v>326</v>
      </c>
      <c r="W28" s="1037" t="s">
        <v>326</v>
      </c>
      <c r="X28" s="1036" t="s">
        <v>326</v>
      </c>
      <c r="Y28" s="1037" t="s">
        <v>326</v>
      </c>
      <c r="Z28" s="1036" t="s">
        <v>326</v>
      </c>
      <c r="AA28" s="1037" t="s">
        <v>326</v>
      </c>
      <c r="AB28" s="1036" t="s">
        <v>326</v>
      </c>
      <c r="AC28" s="1037" t="s">
        <v>326</v>
      </c>
      <c r="AD28" s="1036">
        <v>1249</v>
      </c>
      <c r="AE28" s="1037">
        <v>8.4</v>
      </c>
      <c r="AF28" s="1036">
        <v>1209</v>
      </c>
      <c r="AG28" s="1037">
        <v>8.2</v>
      </c>
      <c r="AH28" s="1036">
        <v>1189</v>
      </c>
      <c r="AI28" s="1037">
        <v>8.1</v>
      </c>
      <c r="AJ28" s="1036" t="s">
        <v>326</v>
      </c>
      <c r="AK28" s="1037" t="s">
        <v>326</v>
      </c>
      <c r="AL28" s="1036" t="s">
        <v>326</v>
      </c>
      <c r="AM28" s="1037" t="s">
        <v>326</v>
      </c>
      <c r="AN28" s="1036" t="s">
        <v>326</v>
      </c>
      <c r="AO28" s="1037" t="s">
        <v>326</v>
      </c>
      <c r="AP28" s="1056" t="s">
        <v>709</v>
      </c>
      <c r="AQ28" s="1057" t="s">
        <v>539</v>
      </c>
    </row>
    <row r="29" s="981" customFormat="1" ht="55" customHeight="1" spans="1:43">
      <c r="A29" s="1047"/>
      <c r="B29" s="1048"/>
      <c r="C29" s="1048"/>
      <c r="D29" s="1054"/>
      <c r="E29" s="2359" t="s">
        <v>1113</v>
      </c>
      <c r="F29" s="1036">
        <v>1895</v>
      </c>
      <c r="G29" s="1037">
        <v>12.3</v>
      </c>
      <c r="H29" s="1036">
        <v>1855</v>
      </c>
      <c r="I29" s="1037">
        <v>12.1</v>
      </c>
      <c r="J29" s="1036">
        <v>1835</v>
      </c>
      <c r="K29" s="1037">
        <v>12</v>
      </c>
      <c r="L29" s="1036">
        <v>1995</v>
      </c>
      <c r="M29" s="1037">
        <v>12.8</v>
      </c>
      <c r="N29" s="1036">
        <v>1955</v>
      </c>
      <c r="O29" s="1037">
        <v>12.6</v>
      </c>
      <c r="P29" s="1036">
        <v>1935</v>
      </c>
      <c r="Q29" s="1037">
        <v>12.5</v>
      </c>
      <c r="R29" s="1036" t="s">
        <v>326</v>
      </c>
      <c r="S29" s="1037" t="s">
        <v>326</v>
      </c>
      <c r="T29" s="1036" t="s">
        <v>326</v>
      </c>
      <c r="U29" s="1037" t="s">
        <v>326</v>
      </c>
      <c r="V29" s="1036" t="s">
        <v>326</v>
      </c>
      <c r="W29" s="1037" t="s">
        <v>326</v>
      </c>
      <c r="X29" s="1036" t="s">
        <v>326</v>
      </c>
      <c r="Y29" s="1037" t="s">
        <v>326</v>
      </c>
      <c r="Z29" s="1036" t="s">
        <v>326</v>
      </c>
      <c r="AA29" s="1037" t="s">
        <v>326</v>
      </c>
      <c r="AB29" s="1036" t="s">
        <v>326</v>
      </c>
      <c r="AC29" s="1037" t="s">
        <v>326</v>
      </c>
      <c r="AD29" s="1036">
        <v>1895</v>
      </c>
      <c r="AE29" s="1037">
        <v>12.3</v>
      </c>
      <c r="AF29" s="1036">
        <v>1855</v>
      </c>
      <c r="AG29" s="1037">
        <v>12.1</v>
      </c>
      <c r="AH29" s="1036">
        <v>1835</v>
      </c>
      <c r="AI29" s="1037">
        <v>12</v>
      </c>
      <c r="AJ29" s="1036" t="s">
        <v>326</v>
      </c>
      <c r="AK29" s="1037" t="s">
        <v>326</v>
      </c>
      <c r="AL29" s="1036" t="s">
        <v>326</v>
      </c>
      <c r="AM29" s="1037" t="s">
        <v>326</v>
      </c>
      <c r="AN29" s="1036" t="s">
        <v>326</v>
      </c>
      <c r="AO29" s="1037" t="s">
        <v>326</v>
      </c>
      <c r="AP29" s="1056" t="s">
        <v>580</v>
      </c>
      <c r="AQ29" s="1057" t="s">
        <v>555</v>
      </c>
    </row>
    <row r="30" s="981" customFormat="1" ht="150" customHeight="1" spans="1:43">
      <c r="A30" s="1047"/>
      <c r="B30" s="1048"/>
      <c r="C30" s="1048"/>
      <c r="D30" s="1054"/>
      <c r="E30" s="1061" t="s">
        <v>1121</v>
      </c>
      <c r="F30" s="1036">
        <v>2031</v>
      </c>
      <c r="G30" s="1037">
        <v>12.4</v>
      </c>
      <c r="H30" s="1036">
        <v>1991</v>
      </c>
      <c r="I30" s="1037">
        <v>12.2</v>
      </c>
      <c r="J30" s="1036">
        <v>1971</v>
      </c>
      <c r="K30" s="1037">
        <v>12.1</v>
      </c>
      <c r="L30" s="1036">
        <v>2131</v>
      </c>
      <c r="M30" s="1037">
        <v>12.9</v>
      </c>
      <c r="N30" s="1036">
        <v>2091</v>
      </c>
      <c r="O30" s="1037">
        <v>12.7</v>
      </c>
      <c r="P30" s="1036">
        <v>2071</v>
      </c>
      <c r="Q30" s="1037">
        <v>12.6</v>
      </c>
      <c r="R30" s="1036" t="s">
        <v>326</v>
      </c>
      <c r="S30" s="1037" t="s">
        <v>326</v>
      </c>
      <c r="T30" s="1036" t="s">
        <v>326</v>
      </c>
      <c r="U30" s="1037" t="s">
        <v>326</v>
      </c>
      <c r="V30" s="1036" t="s">
        <v>326</v>
      </c>
      <c r="W30" s="1037" t="s">
        <v>326</v>
      </c>
      <c r="X30" s="1036" t="s">
        <v>326</v>
      </c>
      <c r="Y30" s="1037" t="s">
        <v>326</v>
      </c>
      <c r="Z30" s="1036" t="s">
        <v>326</v>
      </c>
      <c r="AA30" s="1037" t="s">
        <v>326</v>
      </c>
      <c r="AB30" s="1036" t="s">
        <v>326</v>
      </c>
      <c r="AC30" s="1037" t="s">
        <v>326</v>
      </c>
      <c r="AD30" s="1036">
        <v>2031</v>
      </c>
      <c r="AE30" s="1037">
        <v>12.4</v>
      </c>
      <c r="AF30" s="1036">
        <v>1991</v>
      </c>
      <c r="AG30" s="1037">
        <v>12.2</v>
      </c>
      <c r="AH30" s="1036">
        <v>1971</v>
      </c>
      <c r="AI30" s="1037">
        <v>12.1</v>
      </c>
      <c r="AJ30" s="1036" t="s">
        <v>326</v>
      </c>
      <c r="AK30" s="1037" t="s">
        <v>326</v>
      </c>
      <c r="AL30" s="1036" t="s">
        <v>326</v>
      </c>
      <c r="AM30" s="1037" t="s">
        <v>326</v>
      </c>
      <c r="AN30" s="1036" t="s">
        <v>326</v>
      </c>
      <c r="AO30" s="1037" t="s">
        <v>326</v>
      </c>
      <c r="AP30" s="1056" t="s">
        <v>539</v>
      </c>
      <c r="AQ30" s="1057" t="s">
        <v>555</v>
      </c>
    </row>
    <row r="31" s="981" customFormat="1" ht="154.8" spans="1:43">
      <c r="A31" s="1050" t="s">
        <v>354</v>
      </c>
      <c r="B31" s="1051" t="s">
        <v>19</v>
      </c>
      <c r="C31" s="1051" t="s">
        <v>1051</v>
      </c>
      <c r="D31" s="1058" t="s">
        <v>1110</v>
      </c>
      <c r="E31" s="1030" t="s">
        <v>1111</v>
      </c>
      <c r="F31" s="1059">
        <v>1351</v>
      </c>
      <c r="G31" s="1060">
        <v>9</v>
      </c>
      <c r="H31" s="1059">
        <v>1311</v>
      </c>
      <c r="I31" s="1060">
        <v>8.8</v>
      </c>
      <c r="J31" s="1059">
        <v>1291</v>
      </c>
      <c r="K31" s="1060">
        <v>8.7</v>
      </c>
      <c r="L31" s="1059">
        <v>1451</v>
      </c>
      <c r="M31" s="1060">
        <v>9.5</v>
      </c>
      <c r="N31" s="1059">
        <v>1411</v>
      </c>
      <c r="O31" s="1060">
        <v>9.3</v>
      </c>
      <c r="P31" s="1059">
        <v>1391</v>
      </c>
      <c r="Q31" s="1060">
        <v>9.2</v>
      </c>
      <c r="R31" s="1059" t="s">
        <v>326</v>
      </c>
      <c r="S31" s="1060" t="s">
        <v>326</v>
      </c>
      <c r="T31" s="1059" t="s">
        <v>326</v>
      </c>
      <c r="U31" s="1060" t="s">
        <v>326</v>
      </c>
      <c r="V31" s="1059" t="s">
        <v>326</v>
      </c>
      <c r="W31" s="1060" t="s">
        <v>326</v>
      </c>
      <c r="X31" s="1059" t="s">
        <v>326</v>
      </c>
      <c r="Y31" s="1060" t="s">
        <v>326</v>
      </c>
      <c r="Z31" s="1059" t="s">
        <v>326</v>
      </c>
      <c r="AA31" s="1060" t="s">
        <v>326</v>
      </c>
      <c r="AB31" s="1059" t="s">
        <v>326</v>
      </c>
      <c r="AC31" s="1060" t="s">
        <v>326</v>
      </c>
      <c r="AD31" s="1059">
        <v>1351</v>
      </c>
      <c r="AE31" s="1060">
        <v>9</v>
      </c>
      <c r="AF31" s="1059">
        <v>1311</v>
      </c>
      <c r="AG31" s="1060">
        <v>8.8</v>
      </c>
      <c r="AH31" s="1059">
        <v>1291</v>
      </c>
      <c r="AI31" s="1060">
        <v>8.7</v>
      </c>
      <c r="AJ31" s="1059" t="s">
        <v>326</v>
      </c>
      <c r="AK31" s="1060" t="s">
        <v>326</v>
      </c>
      <c r="AL31" s="1059" t="s">
        <v>326</v>
      </c>
      <c r="AM31" s="1060" t="s">
        <v>326</v>
      </c>
      <c r="AN31" s="1059" t="s">
        <v>326</v>
      </c>
      <c r="AO31" s="1060" t="s">
        <v>326</v>
      </c>
      <c r="AP31" s="668" t="s">
        <v>709</v>
      </c>
      <c r="AQ31" s="669" t="s">
        <v>757</v>
      </c>
    </row>
    <row r="32" s="981" customFormat="1" ht="45" customHeight="1" spans="1:43">
      <c r="A32" s="1050"/>
      <c r="B32" s="1051"/>
      <c r="C32" s="1051"/>
      <c r="D32" s="1058"/>
      <c r="E32" s="1030" t="s">
        <v>1112</v>
      </c>
      <c r="F32" s="1059">
        <v>1419</v>
      </c>
      <c r="G32" s="1060">
        <v>9.5</v>
      </c>
      <c r="H32" s="1059">
        <v>1379</v>
      </c>
      <c r="I32" s="1060">
        <v>9.3</v>
      </c>
      <c r="J32" s="1059">
        <v>1359</v>
      </c>
      <c r="K32" s="1060">
        <v>9.2</v>
      </c>
      <c r="L32" s="1059">
        <v>1519</v>
      </c>
      <c r="M32" s="1060">
        <v>10</v>
      </c>
      <c r="N32" s="1059">
        <v>1479</v>
      </c>
      <c r="O32" s="1060">
        <v>9.8</v>
      </c>
      <c r="P32" s="1059">
        <v>1459</v>
      </c>
      <c r="Q32" s="1060">
        <v>9.7</v>
      </c>
      <c r="R32" s="1059" t="s">
        <v>326</v>
      </c>
      <c r="S32" s="1060" t="s">
        <v>326</v>
      </c>
      <c r="T32" s="1059" t="s">
        <v>326</v>
      </c>
      <c r="U32" s="1060" t="s">
        <v>326</v>
      </c>
      <c r="V32" s="1059" t="s">
        <v>326</v>
      </c>
      <c r="W32" s="1060" t="s">
        <v>326</v>
      </c>
      <c r="X32" s="1059" t="s">
        <v>326</v>
      </c>
      <c r="Y32" s="1060" t="s">
        <v>326</v>
      </c>
      <c r="Z32" s="1059" t="s">
        <v>326</v>
      </c>
      <c r="AA32" s="1060" t="s">
        <v>326</v>
      </c>
      <c r="AB32" s="1059" t="s">
        <v>326</v>
      </c>
      <c r="AC32" s="1060" t="s">
        <v>326</v>
      </c>
      <c r="AD32" s="1059">
        <v>1419</v>
      </c>
      <c r="AE32" s="1060">
        <v>9.5</v>
      </c>
      <c r="AF32" s="1059">
        <v>1379</v>
      </c>
      <c r="AG32" s="1060">
        <v>9.3</v>
      </c>
      <c r="AH32" s="1059">
        <v>1359</v>
      </c>
      <c r="AI32" s="1060">
        <v>9.2</v>
      </c>
      <c r="AJ32" s="1059" t="s">
        <v>326</v>
      </c>
      <c r="AK32" s="1060" t="s">
        <v>326</v>
      </c>
      <c r="AL32" s="1059" t="s">
        <v>326</v>
      </c>
      <c r="AM32" s="1060" t="s">
        <v>326</v>
      </c>
      <c r="AN32" s="1059" t="s">
        <v>326</v>
      </c>
      <c r="AO32" s="1060" t="s">
        <v>326</v>
      </c>
      <c r="AP32" s="668" t="s">
        <v>516</v>
      </c>
      <c r="AQ32" s="669" t="s">
        <v>757</v>
      </c>
    </row>
    <row r="33" s="981" customFormat="1" ht="46" customHeight="1" spans="1:43">
      <c r="A33" s="1050"/>
      <c r="B33" s="1051"/>
      <c r="C33" s="1051"/>
      <c r="D33" s="1058"/>
      <c r="E33" s="2356" t="s">
        <v>1113</v>
      </c>
      <c r="F33" s="1059">
        <v>2065</v>
      </c>
      <c r="G33" s="1060">
        <v>13.4</v>
      </c>
      <c r="H33" s="1059">
        <v>2025</v>
      </c>
      <c r="I33" s="1060">
        <v>13.2</v>
      </c>
      <c r="J33" s="1059">
        <v>2005</v>
      </c>
      <c r="K33" s="1060">
        <v>13.1</v>
      </c>
      <c r="L33" s="1059">
        <v>2165</v>
      </c>
      <c r="M33" s="1060">
        <v>13.9</v>
      </c>
      <c r="N33" s="1059">
        <v>2125</v>
      </c>
      <c r="O33" s="1060">
        <v>13.7</v>
      </c>
      <c r="P33" s="1059">
        <v>2105</v>
      </c>
      <c r="Q33" s="1060">
        <v>13.6</v>
      </c>
      <c r="R33" s="1059" t="s">
        <v>326</v>
      </c>
      <c r="S33" s="1060" t="s">
        <v>326</v>
      </c>
      <c r="T33" s="1059" t="s">
        <v>326</v>
      </c>
      <c r="U33" s="1060" t="s">
        <v>326</v>
      </c>
      <c r="V33" s="1059" t="s">
        <v>326</v>
      </c>
      <c r="W33" s="1060" t="s">
        <v>326</v>
      </c>
      <c r="X33" s="1059" t="s">
        <v>326</v>
      </c>
      <c r="Y33" s="1060" t="s">
        <v>326</v>
      </c>
      <c r="Z33" s="1059" t="s">
        <v>326</v>
      </c>
      <c r="AA33" s="1060" t="s">
        <v>326</v>
      </c>
      <c r="AB33" s="1059" t="s">
        <v>326</v>
      </c>
      <c r="AC33" s="1060" t="s">
        <v>326</v>
      </c>
      <c r="AD33" s="1059">
        <v>2065</v>
      </c>
      <c r="AE33" s="1060">
        <v>13.4</v>
      </c>
      <c r="AF33" s="1059">
        <v>2025</v>
      </c>
      <c r="AG33" s="1060">
        <v>13.2</v>
      </c>
      <c r="AH33" s="1059">
        <v>2005</v>
      </c>
      <c r="AI33" s="1060">
        <v>13.1</v>
      </c>
      <c r="AJ33" s="1059" t="s">
        <v>326</v>
      </c>
      <c r="AK33" s="1060" t="s">
        <v>326</v>
      </c>
      <c r="AL33" s="1059" t="s">
        <v>326</v>
      </c>
      <c r="AM33" s="1060" t="s">
        <v>326</v>
      </c>
      <c r="AN33" s="1059" t="s">
        <v>326</v>
      </c>
      <c r="AO33" s="1060" t="s">
        <v>326</v>
      </c>
      <c r="AP33" s="668" t="s">
        <v>602</v>
      </c>
      <c r="AQ33" s="669" t="s">
        <v>773</v>
      </c>
    </row>
    <row r="34" s="981" customFormat="1" ht="146" customHeight="1" spans="1:43">
      <c r="A34" s="1050"/>
      <c r="B34" s="1051"/>
      <c r="C34" s="1051"/>
      <c r="D34" s="1058"/>
      <c r="E34" s="1062" t="s">
        <v>1121</v>
      </c>
      <c r="F34" s="1059">
        <v>2133</v>
      </c>
      <c r="G34" s="1060">
        <v>13.2</v>
      </c>
      <c r="H34" s="1059">
        <v>2093</v>
      </c>
      <c r="I34" s="1060">
        <v>13</v>
      </c>
      <c r="J34" s="1059">
        <v>2073</v>
      </c>
      <c r="K34" s="1060">
        <v>12.9</v>
      </c>
      <c r="L34" s="1059">
        <v>2233</v>
      </c>
      <c r="M34" s="1060">
        <v>13.7</v>
      </c>
      <c r="N34" s="1059">
        <v>2193</v>
      </c>
      <c r="O34" s="1060">
        <v>13.5</v>
      </c>
      <c r="P34" s="1059">
        <v>2173</v>
      </c>
      <c r="Q34" s="1060">
        <v>13.4</v>
      </c>
      <c r="R34" s="1059" t="s">
        <v>326</v>
      </c>
      <c r="S34" s="1060" t="s">
        <v>326</v>
      </c>
      <c r="T34" s="1059" t="s">
        <v>326</v>
      </c>
      <c r="U34" s="1060" t="s">
        <v>326</v>
      </c>
      <c r="V34" s="1059" t="s">
        <v>326</v>
      </c>
      <c r="W34" s="1060" t="s">
        <v>326</v>
      </c>
      <c r="X34" s="1059" t="s">
        <v>326</v>
      </c>
      <c r="Y34" s="1060" t="s">
        <v>326</v>
      </c>
      <c r="Z34" s="1059" t="s">
        <v>326</v>
      </c>
      <c r="AA34" s="1060" t="s">
        <v>326</v>
      </c>
      <c r="AB34" s="1059" t="s">
        <v>326</v>
      </c>
      <c r="AC34" s="1060" t="s">
        <v>326</v>
      </c>
      <c r="AD34" s="1059">
        <v>2133</v>
      </c>
      <c r="AE34" s="1060">
        <v>13.2</v>
      </c>
      <c r="AF34" s="1059">
        <v>2093</v>
      </c>
      <c r="AG34" s="1060">
        <v>13</v>
      </c>
      <c r="AH34" s="1059">
        <v>2073</v>
      </c>
      <c r="AI34" s="1060">
        <v>12.9</v>
      </c>
      <c r="AJ34" s="1059" t="s">
        <v>326</v>
      </c>
      <c r="AK34" s="1060" t="s">
        <v>326</v>
      </c>
      <c r="AL34" s="1059" t="s">
        <v>326</v>
      </c>
      <c r="AM34" s="1060" t="s">
        <v>326</v>
      </c>
      <c r="AN34" s="1059" t="s">
        <v>326</v>
      </c>
      <c r="AO34" s="1060" t="s">
        <v>326</v>
      </c>
      <c r="AP34" s="668" t="s">
        <v>757</v>
      </c>
      <c r="AQ34" s="669" t="s">
        <v>773</v>
      </c>
    </row>
    <row r="35" s="981" customFormat="1" ht="157" customHeight="1" spans="1:43">
      <c r="A35" s="1063" t="s">
        <v>354</v>
      </c>
      <c r="B35" s="1064" t="s">
        <v>23</v>
      </c>
      <c r="C35" s="1065" t="s">
        <v>1051</v>
      </c>
      <c r="D35" s="1066" t="s">
        <v>1110</v>
      </c>
      <c r="E35" s="1055" t="s">
        <v>1111</v>
      </c>
      <c r="F35" s="1067">
        <v>1087</v>
      </c>
      <c r="G35" s="1068">
        <v>7.7</v>
      </c>
      <c r="H35" s="1067">
        <v>1047</v>
      </c>
      <c r="I35" s="1068">
        <v>7.5</v>
      </c>
      <c r="J35" s="1067">
        <v>1027</v>
      </c>
      <c r="K35" s="1068">
        <v>7.4</v>
      </c>
      <c r="L35" s="1067">
        <v>1090</v>
      </c>
      <c r="M35" s="1068">
        <v>7.8</v>
      </c>
      <c r="N35" s="1067">
        <v>1050</v>
      </c>
      <c r="O35" s="1068">
        <v>7.6</v>
      </c>
      <c r="P35" s="1067">
        <v>1030</v>
      </c>
      <c r="Q35" s="1068">
        <v>7.5</v>
      </c>
      <c r="R35" s="1067">
        <v>1129</v>
      </c>
      <c r="S35" s="1068">
        <v>8</v>
      </c>
      <c r="T35" s="1067">
        <v>1089</v>
      </c>
      <c r="U35" s="1068">
        <v>7.8</v>
      </c>
      <c r="V35" s="1067">
        <v>1069</v>
      </c>
      <c r="W35" s="1068">
        <v>7.7</v>
      </c>
      <c r="X35" s="1067">
        <v>1229</v>
      </c>
      <c r="Y35" s="1068">
        <v>8.5</v>
      </c>
      <c r="Z35" s="1067">
        <v>1189</v>
      </c>
      <c r="AA35" s="1068">
        <v>8.3</v>
      </c>
      <c r="AB35" s="1067">
        <v>1169</v>
      </c>
      <c r="AC35" s="1068">
        <v>8.2</v>
      </c>
      <c r="AD35" s="1067">
        <v>1229</v>
      </c>
      <c r="AE35" s="1068">
        <v>8.5</v>
      </c>
      <c r="AF35" s="1067">
        <v>1189</v>
      </c>
      <c r="AG35" s="1068">
        <v>8.3</v>
      </c>
      <c r="AH35" s="1067">
        <v>1169</v>
      </c>
      <c r="AI35" s="1068">
        <v>8.2</v>
      </c>
      <c r="AJ35" s="1067">
        <v>1106</v>
      </c>
      <c r="AK35" s="1068">
        <v>7.8</v>
      </c>
      <c r="AL35" s="1067">
        <v>1066</v>
      </c>
      <c r="AM35" s="1068">
        <v>7.6</v>
      </c>
      <c r="AN35" s="1067">
        <v>1046</v>
      </c>
      <c r="AO35" s="1068">
        <v>7.5</v>
      </c>
      <c r="AP35" s="1069" t="s">
        <v>519</v>
      </c>
      <c r="AQ35" s="1070" t="s">
        <v>48</v>
      </c>
    </row>
    <row r="36" s="981" customFormat="1" ht="50" customHeight="1" spans="1:43">
      <c r="A36" s="1063"/>
      <c r="B36" s="1064"/>
      <c r="C36" s="1065"/>
      <c r="D36" s="1066"/>
      <c r="E36" s="1055" t="s">
        <v>1112</v>
      </c>
      <c r="F36" s="1067">
        <v>1138</v>
      </c>
      <c r="G36" s="1068">
        <v>8.1</v>
      </c>
      <c r="H36" s="1067">
        <v>1098</v>
      </c>
      <c r="I36" s="1068">
        <v>7.9</v>
      </c>
      <c r="J36" s="1067">
        <v>1078</v>
      </c>
      <c r="K36" s="1068">
        <v>7.8</v>
      </c>
      <c r="L36" s="1067">
        <v>1141</v>
      </c>
      <c r="M36" s="1068">
        <v>8.1</v>
      </c>
      <c r="N36" s="1067">
        <v>1101</v>
      </c>
      <c r="O36" s="1068">
        <v>7.9</v>
      </c>
      <c r="P36" s="1067">
        <v>1081</v>
      </c>
      <c r="Q36" s="1068">
        <v>7.8</v>
      </c>
      <c r="R36" s="1067">
        <v>1180</v>
      </c>
      <c r="S36" s="1068">
        <v>8.3</v>
      </c>
      <c r="T36" s="1067">
        <v>1140</v>
      </c>
      <c r="U36" s="1068">
        <v>8.1</v>
      </c>
      <c r="V36" s="1067">
        <v>1120</v>
      </c>
      <c r="W36" s="1068">
        <v>8</v>
      </c>
      <c r="X36" s="1067">
        <v>1280</v>
      </c>
      <c r="Y36" s="1068">
        <v>8.8</v>
      </c>
      <c r="Z36" s="1067">
        <v>1240</v>
      </c>
      <c r="AA36" s="1068">
        <v>8.6</v>
      </c>
      <c r="AB36" s="1067">
        <v>1220</v>
      </c>
      <c r="AC36" s="1068">
        <v>8.5</v>
      </c>
      <c r="AD36" s="1067">
        <v>1280</v>
      </c>
      <c r="AE36" s="1068">
        <v>8.8</v>
      </c>
      <c r="AF36" s="1067">
        <v>1240</v>
      </c>
      <c r="AG36" s="1068">
        <v>8.6</v>
      </c>
      <c r="AH36" s="1067">
        <v>1220</v>
      </c>
      <c r="AI36" s="1068">
        <v>8.5</v>
      </c>
      <c r="AJ36" s="1067">
        <v>1157</v>
      </c>
      <c r="AK36" s="1068">
        <v>8.2</v>
      </c>
      <c r="AL36" s="1067">
        <v>1117</v>
      </c>
      <c r="AM36" s="1068">
        <v>8</v>
      </c>
      <c r="AN36" s="1067">
        <v>1097</v>
      </c>
      <c r="AO36" s="1068">
        <v>7.9</v>
      </c>
      <c r="AP36" s="1069" t="s">
        <v>519</v>
      </c>
      <c r="AQ36" s="1070" t="s">
        <v>48</v>
      </c>
    </row>
    <row r="37" s="981" customFormat="1" ht="50" customHeight="1" spans="1:43">
      <c r="A37" s="1063"/>
      <c r="B37" s="1064"/>
      <c r="C37" s="1064"/>
      <c r="D37" s="1066"/>
      <c r="E37" s="2359" t="s">
        <v>1113</v>
      </c>
      <c r="F37" s="1067">
        <v>1801</v>
      </c>
      <c r="G37" s="1068">
        <v>12.1</v>
      </c>
      <c r="H37" s="1067">
        <v>1761</v>
      </c>
      <c r="I37" s="1068">
        <v>11.9</v>
      </c>
      <c r="J37" s="1067">
        <v>1741</v>
      </c>
      <c r="K37" s="1068">
        <v>11.8</v>
      </c>
      <c r="L37" s="1067">
        <v>1804</v>
      </c>
      <c r="M37" s="1068">
        <v>12.1</v>
      </c>
      <c r="N37" s="1067">
        <v>1764</v>
      </c>
      <c r="O37" s="1068">
        <v>11.9</v>
      </c>
      <c r="P37" s="1067">
        <v>1744</v>
      </c>
      <c r="Q37" s="1068">
        <v>11.8</v>
      </c>
      <c r="R37" s="1067">
        <v>1843</v>
      </c>
      <c r="S37" s="1068">
        <v>12.3</v>
      </c>
      <c r="T37" s="1067">
        <v>1803</v>
      </c>
      <c r="U37" s="1068">
        <v>12.1</v>
      </c>
      <c r="V37" s="1067">
        <v>1783</v>
      </c>
      <c r="W37" s="1068">
        <v>12</v>
      </c>
      <c r="X37" s="1067">
        <v>1943</v>
      </c>
      <c r="Y37" s="1068">
        <v>12.8</v>
      </c>
      <c r="Z37" s="1067">
        <v>1903</v>
      </c>
      <c r="AA37" s="1068">
        <v>12.6</v>
      </c>
      <c r="AB37" s="1067">
        <v>1883</v>
      </c>
      <c r="AC37" s="1068">
        <v>12.5</v>
      </c>
      <c r="AD37" s="1067">
        <v>1943</v>
      </c>
      <c r="AE37" s="1068">
        <v>12.8</v>
      </c>
      <c r="AF37" s="1067">
        <v>1903</v>
      </c>
      <c r="AG37" s="1068">
        <v>12.6</v>
      </c>
      <c r="AH37" s="1067">
        <v>1883</v>
      </c>
      <c r="AI37" s="1068">
        <v>12.5</v>
      </c>
      <c r="AJ37" s="1067">
        <v>1820</v>
      </c>
      <c r="AK37" s="1068">
        <v>12.2</v>
      </c>
      <c r="AL37" s="1067">
        <v>1780</v>
      </c>
      <c r="AM37" s="1068">
        <v>12</v>
      </c>
      <c r="AN37" s="1067">
        <v>1760</v>
      </c>
      <c r="AO37" s="1068">
        <v>11.9</v>
      </c>
      <c r="AP37" s="1069" t="s">
        <v>773</v>
      </c>
      <c r="AQ37" s="1070" t="s">
        <v>48</v>
      </c>
    </row>
    <row r="38" s="981" customFormat="1" ht="63" customHeight="1" spans="1:43">
      <c r="A38" s="1050" t="s">
        <v>609</v>
      </c>
      <c r="B38" s="1051" t="s">
        <v>938</v>
      </c>
      <c r="C38" s="1051" t="s">
        <v>1057</v>
      </c>
      <c r="D38" s="1029" t="s">
        <v>1110</v>
      </c>
      <c r="E38" s="1062" t="s">
        <v>1114</v>
      </c>
      <c r="F38" s="1059">
        <v>1559</v>
      </c>
      <c r="G38" s="1060">
        <v>10.2</v>
      </c>
      <c r="H38" s="1059">
        <v>1519</v>
      </c>
      <c r="I38" s="1060">
        <v>10</v>
      </c>
      <c r="J38" s="1059">
        <v>1499</v>
      </c>
      <c r="K38" s="1060">
        <v>9.9</v>
      </c>
      <c r="L38" s="1059">
        <v>1659</v>
      </c>
      <c r="M38" s="1060">
        <v>10.7</v>
      </c>
      <c r="N38" s="1059">
        <v>1619</v>
      </c>
      <c r="O38" s="1060">
        <v>10.5</v>
      </c>
      <c r="P38" s="1059">
        <v>1599</v>
      </c>
      <c r="Q38" s="1060">
        <v>10.4</v>
      </c>
      <c r="R38" s="1059" t="s">
        <v>326</v>
      </c>
      <c r="S38" s="1060" t="s">
        <v>326</v>
      </c>
      <c r="T38" s="1059" t="s">
        <v>326</v>
      </c>
      <c r="U38" s="1060" t="s">
        <v>326</v>
      </c>
      <c r="V38" s="1059" t="s">
        <v>326</v>
      </c>
      <c r="W38" s="1060" t="s">
        <v>326</v>
      </c>
      <c r="X38" s="1059">
        <v>1659</v>
      </c>
      <c r="Y38" s="1060">
        <v>10.7</v>
      </c>
      <c r="Z38" s="1059">
        <v>1619</v>
      </c>
      <c r="AA38" s="1060">
        <v>10.5</v>
      </c>
      <c r="AB38" s="1059">
        <v>1599</v>
      </c>
      <c r="AC38" s="1060">
        <v>10.4</v>
      </c>
      <c r="AD38" s="1059">
        <v>1559</v>
      </c>
      <c r="AE38" s="1060">
        <v>10.2</v>
      </c>
      <c r="AF38" s="1059">
        <v>1519</v>
      </c>
      <c r="AG38" s="1060">
        <v>10</v>
      </c>
      <c r="AH38" s="1059">
        <v>1499</v>
      </c>
      <c r="AI38" s="1060">
        <v>9.9</v>
      </c>
      <c r="AJ38" s="1059" t="s">
        <v>326</v>
      </c>
      <c r="AK38" s="1060" t="s">
        <v>326</v>
      </c>
      <c r="AL38" s="1059" t="s">
        <v>326</v>
      </c>
      <c r="AM38" s="1060" t="s">
        <v>326</v>
      </c>
      <c r="AN38" s="1059" t="s">
        <v>326</v>
      </c>
      <c r="AO38" s="1060" t="s">
        <v>326</v>
      </c>
      <c r="AP38" s="668" t="s">
        <v>539</v>
      </c>
      <c r="AQ38" s="669" t="s">
        <v>859</v>
      </c>
    </row>
    <row r="39" s="981" customFormat="1" ht="97" customHeight="1" spans="1:43">
      <c r="A39" s="1050"/>
      <c r="B39" s="1051"/>
      <c r="C39" s="1051"/>
      <c r="D39" s="1029"/>
      <c r="E39" s="773" t="s">
        <v>1115</v>
      </c>
      <c r="F39" s="1059">
        <v>1610</v>
      </c>
      <c r="G39" s="1060">
        <v>10.5</v>
      </c>
      <c r="H39" s="1059">
        <v>1570</v>
      </c>
      <c r="I39" s="1060">
        <v>10.3</v>
      </c>
      <c r="J39" s="1059">
        <v>1550</v>
      </c>
      <c r="K39" s="1060">
        <v>10.2</v>
      </c>
      <c r="L39" s="1059">
        <v>1710</v>
      </c>
      <c r="M39" s="1060">
        <v>11</v>
      </c>
      <c r="N39" s="1059">
        <v>1670</v>
      </c>
      <c r="O39" s="1060">
        <v>10.8</v>
      </c>
      <c r="P39" s="1059">
        <v>1650</v>
      </c>
      <c r="Q39" s="1060">
        <v>10.7</v>
      </c>
      <c r="R39" s="1059" t="s">
        <v>326</v>
      </c>
      <c r="S39" s="1060" t="s">
        <v>326</v>
      </c>
      <c r="T39" s="1059" t="s">
        <v>326</v>
      </c>
      <c r="U39" s="1060" t="s">
        <v>326</v>
      </c>
      <c r="V39" s="1059" t="s">
        <v>326</v>
      </c>
      <c r="W39" s="1060" t="s">
        <v>326</v>
      </c>
      <c r="X39" s="1059">
        <v>1710</v>
      </c>
      <c r="Y39" s="1060">
        <v>11</v>
      </c>
      <c r="Z39" s="1059">
        <v>1670</v>
      </c>
      <c r="AA39" s="1060">
        <v>10.8</v>
      </c>
      <c r="AB39" s="1059">
        <v>1650</v>
      </c>
      <c r="AC39" s="1060">
        <v>10.7</v>
      </c>
      <c r="AD39" s="1059">
        <v>1610</v>
      </c>
      <c r="AE39" s="1060">
        <v>10.5</v>
      </c>
      <c r="AF39" s="1059">
        <v>1570</v>
      </c>
      <c r="AG39" s="1060">
        <v>10.3</v>
      </c>
      <c r="AH39" s="1059">
        <v>1550</v>
      </c>
      <c r="AI39" s="1060">
        <v>10.2</v>
      </c>
      <c r="AJ39" s="1059" t="s">
        <v>326</v>
      </c>
      <c r="AK39" s="1060" t="s">
        <v>326</v>
      </c>
      <c r="AL39" s="1059" t="s">
        <v>326</v>
      </c>
      <c r="AM39" s="1060" t="s">
        <v>326</v>
      </c>
      <c r="AN39" s="1059" t="s">
        <v>326</v>
      </c>
      <c r="AO39" s="1060" t="s">
        <v>326</v>
      </c>
      <c r="AP39" s="668" t="s">
        <v>539</v>
      </c>
      <c r="AQ39" s="669" t="s">
        <v>859</v>
      </c>
    </row>
    <row r="40" s="981" customFormat="1" ht="89" customHeight="1" spans="1:43">
      <c r="A40" s="1047" t="s">
        <v>609</v>
      </c>
      <c r="B40" s="1048" t="s">
        <v>941</v>
      </c>
      <c r="C40" s="1053" t="s">
        <v>1057</v>
      </c>
      <c r="D40" s="1066" t="s">
        <v>1110</v>
      </c>
      <c r="E40" s="1061" t="s">
        <v>1114</v>
      </c>
      <c r="F40" s="1036" t="s">
        <v>326</v>
      </c>
      <c r="G40" s="1037" t="s">
        <v>326</v>
      </c>
      <c r="H40" s="1036" t="s">
        <v>326</v>
      </c>
      <c r="I40" s="1037" t="s">
        <v>326</v>
      </c>
      <c r="J40" s="1036" t="s">
        <v>326</v>
      </c>
      <c r="K40" s="1037" t="s">
        <v>326</v>
      </c>
      <c r="L40" s="1036" t="s">
        <v>326</v>
      </c>
      <c r="M40" s="1037" t="s">
        <v>326</v>
      </c>
      <c r="N40" s="1036" t="s">
        <v>326</v>
      </c>
      <c r="O40" s="1037" t="s">
        <v>326</v>
      </c>
      <c r="P40" s="1036" t="s">
        <v>326</v>
      </c>
      <c r="Q40" s="1037" t="s">
        <v>326</v>
      </c>
      <c r="R40" s="1036">
        <v>1621</v>
      </c>
      <c r="S40" s="1037">
        <v>10.5</v>
      </c>
      <c r="T40" s="1036">
        <v>1581</v>
      </c>
      <c r="U40" s="1037">
        <v>10.3</v>
      </c>
      <c r="V40" s="1036">
        <v>1561</v>
      </c>
      <c r="W40" s="1037">
        <v>10.2</v>
      </c>
      <c r="X40" s="1036" t="s">
        <v>326</v>
      </c>
      <c r="Y40" s="1037" t="s">
        <v>326</v>
      </c>
      <c r="Z40" s="1036" t="s">
        <v>326</v>
      </c>
      <c r="AA40" s="1037" t="s">
        <v>326</v>
      </c>
      <c r="AB40" s="1036" t="s">
        <v>326</v>
      </c>
      <c r="AC40" s="1037" t="s">
        <v>326</v>
      </c>
      <c r="AD40" s="1036" t="s">
        <v>326</v>
      </c>
      <c r="AE40" s="1037" t="s">
        <v>326</v>
      </c>
      <c r="AF40" s="1036" t="s">
        <v>326</v>
      </c>
      <c r="AG40" s="1037" t="s">
        <v>326</v>
      </c>
      <c r="AH40" s="1036" t="s">
        <v>326</v>
      </c>
      <c r="AI40" s="1037" t="s">
        <v>326</v>
      </c>
      <c r="AJ40" s="1036">
        <v>1721</v>
      </c>
      <c r="AK40" s="1037">
        <v>11</v>
      </c>
      <c r="AL40" s="1036">
        <v>1681</v>
      </c>
      <c r="AM40" s="1037">
        <v>10.8</v>
      </c>
      <c r="AN40" s="1036">
        <v>1661</v>
      </c>
      <c r="AO40" s="1037">
        <v>10.7</v>
      </c>
      <c r="AP40" s="1056" t="s">
        <v>539</v>
      </c>
      <c r="AQ40" s="1057" t="s">
        <v>859</v>
      </c>
    </row>
    <row r="41" s="981" customFormat="1" ht="89" customHeight="1" spans="1:43">
      <c r="A41" s="1071"/>
      <c r="B41" s="1072"/>
      <c r="C41" s="1073"/>
      <c r="D41" s="1074"/>
      <c r="E41" s="1075" t="s">
        <v>1115</v>
      </c>
      <c r="F41" s="1036" t="s">
        <v>326</v>
      </c>
      <c r="G41" s="1037" t="s">
        <v>326</v>
      </c>
      <c r="H41" s="1036" t="s">
        <v>326</v>
      </c>
      <c r="I41" s="1037" t="s">
        <v>326</v>
      </c>
      <c r="J41" s="1036" t="s">
        <v>326</v>
      </c>
      <c r="K41" s="1037" t="s">
        <v>326</v>
      </c>
      <c r="L41" s="1036" t="s">
        <v>326</v>
      </c>
      <c r="M41" s="1037" t="s">
        <v>326</v>
      </c>
      <c r="N41" s="1036" t="s">
        <v>326</v>
      </c>
      <c r="O41" s="1037" t="s">
        <v>326</v>
      </c>
      <c r="P41" s="1036" t="s">
        <v>326</v>
      </c>
      <c r="Q41" s="1037" t="s">
        <v>326</v>
      </c>
      <c r="R41" s="1036">
        <v>1672</v>
      </c>
      <c r="S41" s="1037">
        <v>10.8</v>
      </c>
      <c r="T41" s="1036">
        <v>1632</v>
      </c>
      <c r="U41" s="1037">
        <v>10.6</v>
      </c>
      <c r="V41" s="1036">
        <v>1612</v>
      </c>
      <c r="W41" s="1037">
        <v>10.5</v>
      </c>
      <c r="X41" s="1036" t="s">
        <v>326</v>
      </c>
      <c r="Y41" s="1037" t="s">
        <v>326</v>
      </c>
      <c r="Z41" s="1036" t="s">
        <v>326</v>
      </c>
      <c r="AA41" s="1037" t="s">
        <v>326</v>
      </c>
      <c r="AB41" s="1036" t="s">
        <v>326</v>
      </c>
      <c r="AC41" s="1037" t="s">
        <v>326</v>
      </c>
      <c r="AD41" s="1036" t="s">
        <v>326</v>
      </c>
      <c r="AE41" s="1037" t="s">
        <v>326</v>
      </c>
      <c r="AF41" s="1036" t="s">
        <v>326</v>
      </c>
      <c r="AG41" s="1037" t="s">
        <v>326</v>
      </c>
      <c r="AH41" s="1036" t="s">
        <v>326</v>
      </c>
      <c r="AI41" s="1037" t="s">
        <v>326</v>
      </c>
      <c r="AJ41" s="1036">
        <v>1772</v>
      </c>
      <c r="AK41" s="1037">
        <v>11.3</v>
      </c>
      <c r="AL41" s="1036">
        <v>1732</v>
      </c>
      <c r="AM41" s="1037">
        <v>11.1</v>
      </c>
      <c r="AN41" s="1036">
        <v>1712</v>
      </c>
      <c r="AO41" s="1037">
        <v>11</v>
      </c>
      <c r="AP41" s="1076" t="s">
        <v>539</v>
      </c>
      <c r="AQ41" s="1077" t="s">
        <v>859</v>
      </c>
    </row>
    <row r="42" s="981" customFormat="1" ht="25.8" spans="1:43">
      <c r="A42" s="1078"/>
      <c r="B42" s="1078"/>
      <c r="C42" s="1078"/>
      <c r="D42" s="1079"/>
      <c r="E42" s="1080"/>
      <c r="F42" s="988"/>
      <c r="G42" s="989"/>
      <c r="H42" s="988"/>
      <c r="I42" s="989"/>
      <c r="J42" s="988"/>
      <c r="K42" s="989"/>
      <c r="L42" s="988"/>
      <c r="M42" s="989"/>
      <c r="N42" s="988"/>
      <c r="O42" s="989"/>
      <c r="P42" s="988"/>
      <c r="Q42" s="989"/>
      <c r="R42" s="988"/>
      <c r="S42" s="989"/>
      <c r="T42" s="988"/>
      <c r="U42" s="989"/>
      <c r="V42" s="988"/>
      <c r="W42" s="989"/>
      <c r="X42" s="988"/>
      <c r="Y42" s="989"/>
      <c r="Z42" s="988"/>
      <c r="AA42" s="989"/>
      <c r="AB42" s="988"/>
      <c r="AC42" s="989"/>
      <c r="AD42" s="988"/>
      <c r="AE42" s="989"/>
      <c r="AF42" s="988"/>
      <c r="AG42" s="989"/>
      <c r="AH42" s="988"/>
      <c r="AI42" s="989"/>
      <c r="AJ42" s="988"/>
      <c r="AK42" s="989"/>
      <c r="AL42" s="988"/>
      <c r="AM42" s="989"/>
      <c r="AN42" s="988"/>
      <c r="AO42" s="989"/>
    </row>
    <row r="43" s="981" customFormat="1" ht="25.8" spans="1:43">
      <c r="A43" s="1078"/>
      <c r="B43" s="1078"/>
      <c r="C43" s="1078"/>
      <c r="D43" s="1079"/>
      <c r="E43" s="1080"/>
      <c r="F43" s="988"/>
      <c r="G43" s="989"/>
      <c r="H43" s="988"/>
      <c r="I43" s="989"/>
      <c r="J43" s="988"/>
      <c r="K43" s="989"/>
      <c r="L43" s="988"/>
      <c r="M43" s="989"/>
      <c r="N43" s="988"/>
      <c r="O43" s="989"/>
      <c r="P43" s="988"/>
      <c r="Q43" s="989"/>
      <c r="R43" s="988"/>
      <c r="S43" s="989"/>
      <c r="T43" s="988"/>
      <c r="U43" s="989"/>
      <c r="V43" s="988"/>
      <c r="W43" s="989"/>
      <c r="X43" s="988"/>
      <c r="Y43" s="989"/>
      <c r="Z43" s="988"/>
      <c r="AA43" s="989"/>
      <c r="AB43" s="988"/>
      <c r="AC43" s="989"/>
      <c r="AD43" s="988"/>
      <c r="AE43" s="989"/>
      <c r="AF43" s="988"/>
      <c r="AG43" s="989"/>
      <c r="AH43" s="988"/>
      <c r="AI43" s="989"/>
      <c r="AJ43" s="988"/>
      <c r="AK43" s="989"/>
      <c r="AL43" s="988"/>
      <c r="AM43" s="989"/>
      <c r="AN43" s="988"/>
      <c r="AO43" s="989"/>
    </row>
    <row r="44" s="981" customFormat="1" ht="25.8" spans="1:43">
      <c r="A44" s="1078"/>
      <c r="B44" s="1078"/>
      <c r="C44" s="1078"/>
      <c r="D44" s="1079"/>
      <c r="E44" s="1080"/>
      <c r="F44" s="988"/>
      <c r="G44" s="989"/>
      <c r="H44" s="988"/>
      <c r="I44" s="989"/>
      <c r="J44" s="988"/>
      <c r="K44" s="989"/>
      <c r="L44" s="988"/>
      <c r="M44" s="989"/>
      <c r="N44" s="988"/>
      <c r="O44" s="989"/>
      <c r="P44" s="988"/>
      <c r="Q44" s="989"/>
      <c r="R44" s="988"/>
      <c r="S44" s="989"/>
      <c r="T44" s="988"/>
      <c r="U44" s="989"/>
      <c r="V44" s="988"/>
      <c r="W44" s="989"/>
      <c r="X44" s="988"/>
      <c r="Y44" s="989"/>
      <c r="Z44" s="988"/>
      <c r="AA44" s="989"/>
      <c r="AB44" s="988"/>
      <c r="AC44" s="989"/>
      <c r="AD44" s="988"/>
      <c r="AE44" s="989"/>
      <c r="AF44" s="988"/>
      <c r="AG44" s="989"/>
      <c r="AH44" s="988"/>
      <c r="AI44" s="989"/>
      <c r="AJ44" s="988"/>
      <c r="AK44" s="989"/>
      <c r="AL44" s="988"/>
      <c r="AM44" s="989"/>
      <c r="AN44" s="988"/>
      <c r="AO44" s="989"/>
    </row>
    <row r="45" s="981" customFormat="1" ht="25.8" spans="1:43">
      <c r="A45" s="1078"/>
      <c r="B45" s="1078"/>
      <c r="C45" s="1078"/>
      <c r="D45" s="1079"/>
      <c r="E45" s="1080"/>
      <c r="F45" s="988"/>
      <c r="G45" s="989"/>
      <c r="H45" s="988"/>
      <c r="I45" s="989"/>
      <c r="J45" s="988"/>
      <c r="K45" s="989"/>
      <c r="L45" s="988"/>
      <c r="M45" s="989"/>
      <c r="N45" s="988"/>
      <c r="O45" s="989"/>
      <c r="P45" s="988"/>
      <c r="Q45" s="989"/>
      <c r="R45" s="988"/>
      <c r="S45" s="989"/>
      <c r="T45" s="988"/>
      <c r="U45" s="989"/>
      <c r="V45" s="988"/>
      <c r="W45" s="989"/>
      <c r="X45" s="988"/>
      <c r="Y45" s="989"/>
      <c r="Z45" s="988"/>
      <c r="AA45" s="989"/>
      <c r="AB45" s="988"/>
      <c r="AC45" s="989"/>
      <c r="AD45" s="988"/>
      <c r="AE45" s="989"/>
      <c r="AF45" s="988"/>
      <c r="AG45" s="989"/>
      <c r="AH45" s="988"/>
      <c r="AI45" s="989"/>
      <c r="AJ45" s="988"/>
      <c r="AK45" s="989"/>
      <c r="AL45" s="988"/>
      <c r="AM45" s="989"/>
      <c r="AN45" s="988"/>
      <c r="AO45" s="989"/>
    </row>
    <row r="46" s="981" customFormat="1" ht="25.8" spans="1:43">
      <c r="A46" s="1078"/>
      <c r="B46" s="1078"/>
      <c r="C46" s="1078"/>
      <c r="D46" s="1079"/>
      <c r="E46" s="1080"/>
      <c r="F46" s="988"/>
      <c r="G46" s="989"/>
      <c r="H46" s="988"/>
      <c r="I46" s="989"/>
      <c r="J46" s="988"/>
      <c r="K46" s="989"/>
      <c r="L46" s="988"/>
      <c r="M46" s="989"/>
      <c r="N46" s="988"/>
      <c r="O46" s="989"/>
      <c r="P46" s="988"/>
      <c r="Q46" s="989"/>
      <c r="R46" s="988"/>
      <c r="S46" s="989"/>
      <c r="T46" s="988"/>
      <c r="U46" s="989"/>
      <c r="V46" s="988"/>
      <c r="W46" s="989"/>
      <c r="X46" s="988"/>
      <c r="Y46" s="989"/>
      <c r="Z46" s="988"/>
      <c r="AA46" s="989"/>
      <c r="AB46" s="988"/>
      <c r="AC46" s="989"/>
      <c r="AD46" s="988"/>
      <c r="AE46" s="989"/>
      <c r="AF46" s="988"/>
      <c r="AG46" s="989"/>
      <c r="AH46" s="988"/>
      <c r="AI46" s="989"/>
      <c r="AJ46" s="988"/>
      <c r="AK46" s="989"/>
      <c r="AL46" s="988"/>
      <c r="AM46" s="989"/>
      <c r="AN46" s="988"/>
      <c r="AO46" s="989"/>
    </row>
    <row r="47" s="981" customFormat="1" ht="25.8" spans="1:43">
      <c r="A47" s="1078"/>
      <c r="B47" s="1078"/>
      <c r="C47" s="1078"/>
      <c r="D47" s="1079"/>
      <c r="E47" s="1080"/>
      <c r="F47" s="988"/>
      <c r="G47" s="989"/>
      <c r="H47" s="988"/>
      <c r="I47" s="989"/>
      <c r="J47" s="988"/>
      <c r="K47" s="989"/>
      <c r="L47" s="988"/>
      <c r="M47" s="989"/>
      <c r="N47" s="988"/>
      <c r="O47" s="989"/>
      <c r="P47" s="988"/>
      <c r="Q47" s="989"/>
      <c r="R47" s="988"/>
      <c r="S47" s="989"/>
      <c r="T47" s="988"/>
      <c r="U47" s="989"/>
      <c r="V47" s="988"/>
      <c r="W47" s="989"/>
      <c r="X47" s="988"/>
      <c r="Y47" s="989"/>
      <c r="Z47" s="988"/>
      <c r="AA47" s="989"/>
      <c r="AB47" s="988"/>
      <c r="AC47" s="989"/>
      <c r="AD47" s="988"/>
      <c r="AE47" s="989"/>
      <c r="AF47" s="988"/>
      <c r="AG47" s="989"/>
      <c r="AH47" s="988"/>
      <c r="AI47" s="989"/>
      <c r="AJ47" s="988"/>
      <c r="AK47" s="989"/>
      <c r="AL47" s="988"/>
      <c r="AM47" s="989"/>
      <c r="AN47" s="988"/>
      <c r="AO47" s="989"/>
    </row>
    <row r="48" s="981" customFormat="1" ht="25.8" spans="1:43">
      <c r="A48" s="1078"/>
      <c r="B48" s="1078"/>
      <c r="C48" s="1078"/>
      <c r="D48" s="1079"/>
      <c r="E48" s="1080"/>
      <c r="F48" s="988"/>
      <c r="G48" s="989"/>
      <c r="H48" s="988"/>
      <c r="I48" s="989"/>
      <c r="J48" s="988"/>
      <c r="K48" s="989"/>
      <c r="L48" s="988"/>
      <c r="M48" s="989"/>
      <c r="N48" s="988"/>
      <c r="O48" s="989"/>
      <c r="P48" s="988"/>
      <c r="Q48" s="989"/>
      <c r="R48" s="988"/>
      <c r="S48" s="989"/>
      <c r="T48" s="988"/>
      <c r="U48" s="989"/>
      <c r="V48" s="988"/>
      <c r="W48" s="989"/>
      <c r="X48" s="988"/>
      <c r="Y48" s="989"/>
      <c r="Z48" s="988"/>
      <c r="AA48" s="989"/>
      <c r="AB48" s="988"/>
      <c r="AC48" s="989"/>
      <c r="AD48" s="988"/>
      <c r="AE48" s="989"/>
      <c r="AF48" s="988"/>
      <c r="AG48" s="989"/>
      <c r="AH48" s="988"/>
      <c r="AI48" s="989"/>
      <c r="AJ48" s="988"/>
      <c r="AK48" s="989"/>
      <c r="AL48" s="988"/>
      <c r="AM48" s="989"/>
      <c r="AN48" s="988"/>
      <c r="AO48" s="989"/>
    </row>
    <row r="49" s="981" customFormat="1" ht="25.8" spans="1:41">
      <c r="A49" s="1078"/>
      <c r="B49" s="1078"/>
      <c r="C49" s="1078"/>
      <c r="D49" s="1079"/>
      <c r="E49" s="1080"/>
      <c r="F49" s="988"/>
      <c r="G49" s="989"/>
      <c r="H49" s="988"/>
      <c r="I49" s="989"/>
      <c r="J49" s="988"/>
      <c r="K49" s="989"/>
      <c r="L49" s="988"/>
      <c r="M49" s="989"/>
      <c r="N49" s="988"/>
      <c r="O49" s="989"/>
      <c r="P49" s="988"/>
      <c r="Q49" s="989"/>
      <c r="R49" s="988"/>
      <c r="S49" s="989"/>
      <c r="T49" s="988"/>
      <c r="U49" s="989"/>
      <c r="V49" s="988"/>
      <c r="W49" s="989"/>
      <c r="X49" s="988"/>
      <c r="Y49" s="989"/>
      <c r="Z49" s="988"/>
      <c r="AA49" s="989"/>
      <c r="AB49" s="988"/>
      <c r="AC49" s="989"/>
      <c r="AD49" s="988"/>
      <c r="AE49" s="989"/>
      <c r="AF49" s="988"/>
      <c r="AG49" s="989"/>
      <c r="AH49" s="988"/>
      <c r="AI49" s="989"/>
      <c r="AJ49" s="988"/>
      <c r="AK49" s="989"/>
      <c r="AL49" s="988"/>
      <c r="AM49" s="989"/>
      <c r="AN49" s="988"/>
      <c r="AO49" s="989"/>
    </row>
    <row r="50" s="981" customFormat="1" ht="25.8" spans="1:41">
      <c r="A50" s="1078"/>
      <c r="B50" s="1078"/>
      <c r="C50" s="1078"/>
      <c r="D50" s="1079"/>
      <c r="E50" s="1080"/>
      <c r="F50" s="988"/>
      <c r="G50" s="989"/>
      <c r="H50" s="988"/>
      <c r="I50" s="989"/>
      <c r="J50" s="988"/>
      <c r="K50" s="989"/>
      <c r="L50" s="988"/>
      <c r="M50" s="989"/>
      <c r="N50" s="988"/>
      <c r="O50" s="989"/>
      <c r="P50" s="988"/>
      <c r="Q50" s="989"/>
      <c r="R50" s="988"/>
      <c r="S50" s="989"/>
      <c r="T50" s="988"/>
      <c r="U50" s="989"/>
      <c r="V50" s="988"/>
      <c r="W50" s="989"/>
      <c r="X50" s="988"/>
      <c r="Y50" s="989"/>
      <c r="Z50" s="988"/>
      <c r="AA50" s="989"/>
      <c r="AB50" s="988"/>
      <c r="AC50" s="989"/>
      <c r="AD50" s="988"/>
      <c r="AE50" s="989"/>
      <c r="AF50" s="988"/>
      <c r="AG50" s="989"/>
      <c r="AH50" s="988"/>
      <c r="AI50" s="989"/>
      <c r="AJ50" s="988"/>
      <c r="AK50" s="989"/>
      <c r="AL50" s="988"/>
      <c r="AM50" s="989"/>
      <c r="AN50" s="988"/>
      <c r="AO50" s="989"/>
    </row>
    <row r="51" s="981" customFormat="1" ht="25.8" spans="1:41">
      <c r="A51" s="1078"/>
      <c r="B51" s="1078"/>
      <c r="C51" s="1078"/>
      <c r="D51" s="1079"/>
      <c r="E51" s="1080"/>
      <c r="F51" s="988"/>
      <c r="G51" s="989"/>
      <c r="H51" s="988"/>
      <c r="I51" s="989"/>
      <c r="J51" s="988"/>
      <c r="K51" s="989"/>
      <c r="L51" s="988"/>
      <c r="M51" s="989"/>
      <c r="N51" s="988"/>
      <c r="O51" s="989"/>
      <c r="P51" s="988"/>
      <c r="Q51" s="989"/>
      <c r="R51" s="988"/>
      <c r="S51" s="989"/>
      <c r="T51" s="988"/>
      <c r="U51" s="989"/>
      <c r="V51" s="988"/>
      <c r="W51" s="989"/>
      <c r="X51" s="988"/>
      <c r="Y51" s="989"/>
      <c r="Z51" s="988"/>
      <c r="AA51" s="989"/>
      <c r="AB51" s="988"/>
      <c r="AC51" s="989"/>
      <c r="AD51" s="988"/>
      <c r="AE51" s="989"/>
      <c r="AF51" s="988"/>
      <c r="AG51" s="989"/>
      <c r="AH51" s="988"/>
      <c r="AI51" s="989"/>
      <c r="AJ51" s="988"/>
      <c r="AK51" s="989"/>
      <c r="AL51" s="988"/>
      <c r="AM51" s="989"/>
      <c r="AN51" s="988"/>
      <c r="AO51" s="989"/>
    </row>
    <row r="52" s="981" customFormat="1" ht="25.8" spans="1:41">
      <c r="A52" s="1078"/>
      <c r="B52" s="1078"/>
      <c r="C52" s="1078"/>
      <c r="D52" s="1079"/>
      <c r="E52" s="1080"/>
      <c r="F52" s="988"/>
      <c r="G52" s="989"/>
      <c r="H52" s="988"/>
      <c r="I52" s="989"/>
      <c r="J52" s="988"/>
      <c r="K52" s="989"/>
      <c r="L52" s="988"/>
      <c r="M52" s="989"/>
      <c r="N52" s="988"/>
      <c r="O52" s="989"/>
      <c r="P52" s="988"/>
      <c r="Q52" s="989"/>
      <c r="R52" s="988"/>
      <c r="S52" s="989"/>
      <c r="T52" s="988"/>
      <c r="U52" s="989"/>
      <c r="V52" s="988"/>
      <c r="W52" s="989"/>
      <c r="X52" s="988"/>
      <c r="Y52" s="989"/>
      <c r="Z52" s="988"/>
      <c r="AA52" s="989"/>
      <c r="AB52" s="988"/>
      <c r="AC52" s="989"/>
      <c r="AD52" s="988"/>
      <c r="AE52" s="989"/>
      <c r="AF52" s="988"/>
      <c r="AG52" s="989"/>
      <c r="AH52" s="988"/>
      <c r="AI52" s="989"/>
      <c r="AJ52" s="988"/>
      <c r="AK52" s="989"/>
      <c r="AL52" s="988"/>
      <c r="AM52" s="989"/>
      <c r="AN52" s="988"/>
      <c r="AO52" s="989"/>
    </row>
    <row r="53" s="981" customFormat="1" ht="25.8" spans="1:41">
      <c r="A53" s="1078"/>
      <c r="B53" s="1078"/>
      <c r="C53" s="1078"/>
      <c r="D53" s="1079"/>
      <c r="E53" s="1080"/>
      <c r="F53" s="988"/>
      <c r="G53" s="989"/>
      <c r="H53" s="988"/>
      <c r="I53" s="989"/>
      <c r="J53" s="988"/>
      <c r="K53" s="989"/>
      <c r="L53" s="988"/>
      <c r="M53" s="989"/>
      <c r="N53" s="988"/>
      <c r="O53" s="989"/>
      <c r="P53" s="988"/>
      <c r="Q53" s="989"/>
      <c r="R53" s="988"/>
      <c r="S53" s="989"/>
      <c r="T53" s="988"/>
      <c r="U53" s="989"/>
      <c r="V53" s="988"/>
      <c r="W53" s="989"/>
      <c r="X53" s="988"/>
      <c r="Y53" s="989"/>
      <c r="Z53" s="988"/>
      <c r="AA53" s="989"/>
      <c r="AB53" s="988"/>
      <c r="AC53" s="989"/>
      <c r="AD53" s="988"/>
      <c r="AE53" s="989"/>
      <c r="AF53" s="988"/>
      <c r="AG53" s="989"/>
      <c r="AH53" s="988"/>
      <c r="AI53" s="989"/>
      <c r="AJ53" s="988"/>
      <c r="AK53" s="989"/>
      <c r="AL53" s="988"/>
      <c r="AM53" s="989"/>
      <c r="AN53" s="988"/>
      <c r="AO53" s="989"/>
    </row>
    <row r="54" s="981" customFormat="1" ht="25.8" spans="1:41">
      <c r="A54" s="1078"/>
      <c r="B54" s="1078"/>
      <c r="C54" s="1078"/>
      <c r="D54" s="1079"/>
      <c r="E54" s="1080"/>
      <c r="F54" s="988"/>
      <c r="G54" s="989"/>
      <c r="H54" s="988"/>
      <c r="I54" s="989"/>
      <c r="J54" s="988"/>
      <c r="K54" s="989"/>
      <c r="L54" s="988"/>
      <c r="M54" s="989"/>
      <c r="N54" s="988"/>
      <c r="O54" s="989"/>
      <c r="P54" s="988"/>
      <c r="Q54" s="989"/>
      <c r="R54" s="988"/>
      <c r="S54" s="989"/>
      <c r="T54" s="988"/>
      <c r="U54" s="989"/>
      <c r="V54" s="988"/>
      <c r="W54" s="989"/>
      <c r="X54" s="988"/>
      <c r="Y54" s="989"/>
      <c r="Z54" s="988"/>
      <c r="AA54" s="989"/>
      <c r="AB54" s="988"/>
      <c r="AC54" s="989"/>
      <c r="AD54" s="988"/>
      <c r="AE54" s="989"/>
      <c r="AF54" s="988"/>
      <c r="AG54" s="989"/>
      <c r="AH54" s="988"/>
      <c r="AI54" s="989"/>
      <c r="AJ54" s="988"/>
      <c r="AK54" s="989"/>
      <c r="AL54" s="988"/>
      <c r="AM54" s="989"/>
      <c r="AN54" s="988"/>
      <c r="AO54" s="989"/>
    </row>
  </sheetData>
  <protectedRanges>
    <protectedRange sqref="C10:AV11" name="区域1_1"/>
    <protectedRange sqref="AW10:AX11" name="区域1"/>
    <protectedRange sqref="H7:AY9" name="区域1_1_1"/>
    <protectedRange sqref="AZ7:BA9" name="区域1_2"/>
    <protectedRange sqref="H16:AC16" name="区域1_1_2"/>
    <protectedRange sqref="H35:AC37" name="区域1_1_3"/>
    <protectedRange sqref="AZ35:BA37" name="区域1_3"/>
  </protectedRanges>
  <mergeCells count="60">
    <mergeCell ref="A2:AQ2"/>
    <mergeCell ref="A3:AQ3"/>
    <mergeCell ref="A4:AQ4"/>
    <mergeCell ref="F5:K5"/>
    <mergeCell ref="L5:Q5"/>
    <mergeCell ref="R5:W5"/>
    <mergeCell ref="X5:AC5"/>
    <mergeCell ref="AD5:AI5"/>
    <mergeCell ref="AJ5:AO5"/>
    <mergeCell ref="A5:A6"/>
    <mergeCell ref="A7:A9"/>
    <mergeCell ref="A10:A11"/>
    <mergeCell ref="A14:A15"/>
    <mergeCell ref="A17:A18"/>
    <mergeCell ref="A19:A22"/>
    <mergeCell ref="A23:A26"/>
    <mergeCell ref="A27:A30"/>
    <mergeCell ref="A31:A34"/>
    <mergeCell ref="A35:A37"/>
    <mergeCell ref="A38:A39"/>
    <mergeCell ref="A40:A41"/>
    <mergeCell ref="B5:B6"/>
    <mergeCell ref="B7:B9"/>
    <mergeCell ref="B10:B11"/>
    <mergeCell ref="B14:B15"/>
    <mergeCell ref="B17:B18"/>
    <mergeCell ref="B19:B22"/>
    <mergeCell ref="B23:B26"/>
    <mergeCell ref="B27:B30"/>
    <mergeCell ref="B31:B34"/>
    <mergeCell ref="B35:B37"/>
    <mergeCell ref="B38:B39"/>
    <mergeCell ref="B40:B41"/>
    <mergeCell ref="C5:C6"/>
    <mergeCell ref="C7:C9"/>
    <mergeCell ref="C10:C11"/>
    <mergeCell ref="C14:C15"/>
    <mergeCell ref="C17:C18"/>
    <mergeCell ref="C19:C22"/>
    <mergeCell ref="C23:C26"/>
    <mergeCell ref="C27:C30"/>
    <mergeCell ref="C31:C34"/>
    <mergeCell ref="C35:C37"/>
    <mergeCell ref="C38:C39"/>
    <mergeCell ref="C40:C41"/>
    <mergeCell ref="D5:D6"/>
    <mergeCell ref="D7:D9"/>
    <mergeCell ref="D10:D11"/>
    <mergeCell ref="D14:D15"/>
    <mergeCell ref="D17:D18"/>
    <mergeCell ref="D19:D22"/>
    <mergeCell ref="D23:D26"/>
    <mergeCell ref="D27:D30"/>
    <mergeCell ref="D31:D34"/>
    <mergeCell ref="D35:D37"/>
    <mergeCell ref="D38:D39"/>
    <mergeCell ref="D40:D41"/>
    <mergeCell ref="E5:E6"/>
    <mergeCell ref="AP5:AP6"/>
    <mergeCell ref="AQ5:AQ6"/>
  </mergeCells>
  <pageMargins left="0.75" right="0.75" top="1" bottom="1" header="0.5" footer="0.5"/>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P40"/>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14.4"/>
  <cols>
    <col min="1" max="1" width="16.8796296296296" style="549" customWidth="1"/>
    <col min="2" max="2" width="34.6944444444444" style="549" customWidth="1"/>
    <col min="3" max="3" width="57.1851851851852" style="549" customWidth="1"/>
    <col min="4" max="4" width="27.4907407407407" style="550" customWidth="1"/>
    <col min="5" max="5" width="45.9444444444444" style="550" customWidth="1"/>
    <col min="6" max="6" width="21.5555555555556" style="544" customWidth="1"/>
    <col min="7" max="7" width="21.5555555555556" style="551" customWidth="1"/>
    <col min="8" max="8" width="21.5555555555556" style="544" customWidth="1"/>
    <col min="9" max="9" width="21.5555555555556" style="551" customWidth="1"/>
    <col min="10" max="10" width="21.5555555555556" style="544" customWidth="1"/>
    <col min="11" max="11" width="21.5555555555556" style="551" customWidth="1"/>
    <col min="12" max="12" width="21.5555555555556" style="544" customWidth="1"/>
    <col min="13" max="13" width="21.5555555555556" style="551" customWidth="1"/>
    <col min="14" max="14" width="21.5555555555556" style="544" customWidth="1"/>
    <col min="15" max="15" width="21.5555555555556" style="551" customWidth="1"/>
    <col min="16" max="16" width="21.5555555555556" style="544" customWidth="1"/>
    <col min="17" max="17" width="21.5555555555556" style="551" customWidth="1"/>
    <col min="18" max="18" width="21.5555555555556" style="544" customWidth="1"/>
    <col min="19" max="19" width="21.5555555555556" style="551" customWidth="1"/>
    <col min="20" max="20" width="21.5555555555556" style="544" customWidth="1"/>
    <col min="21" max="21" width="21.5555555555556" style="551" customWidth="1"/>
    <col min="22" max="22" width="21.5555555555556" style="544" customWidth="1"/>
    <col min="23" max="23" width="21.5555555555556" style="551" customWidth="1"/>
    <col min="24" max="24" width="21.5555555555556" style="552" customWidth="1"/>
    <col min="25" max="25" width="21.5555555555556" style="551" customWidth="1"/>
    <col min="26" max="26" width="21.5555555555556" style="552" customWidth="1"/>
    <col min="27" max="27" width="21.5555555555556" style="551" customWidth="1"/>
    <col min="28" max="28" width="21.5555555555556" style="552" customWidth="1"/>
    <col min="29" max="29" width="21.5555555555556" style="551" customWidth="1"/>
    <col min="30" max="30" width="21.5555555555556" style="544" customWidth="1"/>
    <col min="31" max="31" width="21.5555555555556" style="551" customWidth="1"/>
    <col min="32" max="32" width="21.5555555555556" style="544" customWidth="1"/>
    <col min="33" max="33" width="21.5555555555556" style="551" customWidth="1"/>
    <col min="34" max="34" width="21.5555555555556" style="544" customWidth="1"/>
    <col min="35" max="35" width="21.5555555555556" style="551" customWidth="1"/>
    <col min="36" max="36" width="33.7592592592593" style="544" customWidth="1"/>
    <col min="37" max="37" width="40.3055555555556" style="544" customWidth="1"/>
    <col min="38" max="41" width="9" style="544" customWidth="1"/>
    <col min="42" max="42" width="9" style="544" hidden="1" customWidth="1"/>
    <col min="43" max="16378" width="9" style="544" customWidth="1"/>
    <col min="16379" max="16384" width="9" style="544"/>
  </cols>
  <sheetData>
    <row r="1" ht="35" customHeight="1" spans="1:42">
      <c r="A1" s="554"/>
      <c r="B1" s="554"/>
      <c r="C1" s="554"/>
      <c r="D1" s="555"/>
      <c r="E1" s="555"/>
      <c r="F1" s="556"/>
      <c r="G1" s="557"/>
      <c r="H1" s="556"/>
      <c r="I1" s="557"/>
      <c r="J1" s="556"/>
      <c r="K1" s="557"/>
      <c r="L1" s="556"/>
      <c r="M1" s="557"/>
    </row>
    <row r="2" ht="95" customHeight="1" spans="1:42">
      <c r="A2" s="558" t="s">
        <v>1</v>
      </c>
      <c r="B2" s="559"/>
      <c r="C2" s="559"/>
      <c r="D2" s="559"/>
      <c r="E2" s="559"/>
      <c r="F2" s="559"/>
      <c r="G2" s="560"/>
      <c r="H2" s="559"/>
      <c r="I2" s="560"/>
      <c r="J2" s="559"/>
      <c r="K2" s="560"/>
      <c r="L2" s="559"/>
      <c r="M2" s="560"/>
      <c r="N2" s="559"/>
      <c r="O2" s="560"/>
      <c r="P2" s="559"/>
      <c r="Q2" s="560"/>
      <c r="R2" s="559"/>
      <c r="S2" s="560"/>
      <c r="T2" s="559"/>
      <c r="U2" s="560"/>
      <c r="V2" s="559"/>
      <c r="W2" s="560"/>
      <c r="X2" s="559"/>
      <c r="Y2" s="560"/>
      <c r="Z2" s="559"/>
      <c r="AA2" s="560"/>
      <c r="AB2" s="559"/>
      <c r="AC2" s="560"/>
      <c r="AD2" s="559"/>
      <c r="AE2" s="560"/>
      <c r="AF2" s="559"/>
      <c r="AG2" s="560"/>
      <c r="AH2" s="559"/>
      <c r="AI2" s="560"/>
      <c r="AJ2" s="559"/>
      <c r="AK2" s="561"/>
    </row>
    <row r="3" ht="69" customHeight="1" spans="1:42">
      <c r="A3" s="562" t="s">
        <v>1122</v>
      </c>
      <c r="B3" s="563"/>
      <c r="C3" s="563"/>
      <c r="D3" s="563"/>
      <c r="E3" s="563"/>
      <c r="F3" s="563"/>
      <c r="G3" s="564"/>
      <c r="H3" s="563"/>
      <c r="I3" s="564"/>
      <c r="J3" s="563"/>
      <c r="K3" s="564"/>
      <c r="L3" s="563"/>
      <c r="M3" s="564"/>
      <c r="N3" s="563"/>
      <c r="O3" s="564"/>
      <c r="P3" s="563"/>
      <c r="Q3" s="564"/>
      <c r="R3" s="563"/>
      <c r="S3" s="564"/>
      <c r="T3" s="563"/>
      <c r="U3" s="564"/>
      <c r="V3" s="563"/>
      <c r="W3" s="564"/>
      <c r="X3" s="563"/>
      <c r="Y3" s="564"/>
      <c r="Z3" s="563"/>
      <c r="AA3" s="564"/>
      <c r="AB3" s="563"/>
      <c r="AC3" s="564"/>
      <c r="AD3" s="563"/>
      <c r="AE3" s="564"/>
      <c r="AF3" s="563"/>
      <c r="AG3" s="564"/>
      <c r="AH3" s="563"/>
      <c r="AI3" s="564"/>
      <c r="AJ3" s="563"/>
      <c r="AK3" s="565"/>
    </row>
    <row r="4" s="544" customFormat="1" ht="123"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944" customFormat="1" ht="52" customHeight="1" spans="1:42">
      <c r="A5" s="573" t="s">
        <v>480</v>
      </c>
      <c r="B5" s="574" t="s">
        <v>107</v>
      </c>
      <c r="C5" s="574" t="s">
        <v>1040</v>
      </c>
      <c r="D5" s="575" t="s">
        <v>1041</v>
      </c>
      <c r="E5" s="575" t="s">
        <v>1042</v>
      </c>
      <c r="F5" s="576" t="s">
        <v>632</v>
      </c>
      <c r="G5" s="946"/>
      <c r="H5" s="947"/>
      <c r="I5" s="946"/>
      <c r="J5" s="947"/>
      <c r="K5" s="948"/>
      <c r="L5" s="580" t="s">
        <v>935</v>
      </c>
      <c r="M5" s="946"/>
      <c r="N5" s="947"/>
      <c r="O5" s="946"/>
      <c r="P5" s="947"/>
      <c r="Q5" s="948"/>
      <c r="R5" s="576" t="s">
        <v>631</v>
      </c>
      <c r="S5" s="946"/>
      <c r="T5" s="947"/>
      <c r="U5" s="946"/>
      <c r="V5" s="947"/>
      <c r="W5" s="948"/>
      <c r="X5" s="576" t="s">
        <v>1123</v>
      </c>
      <c r="Y5" s="946"/>
      <c r="Z5" s="947"/>
      <c r="AA5" s="946"/>
      <c r="AB5" s="947"/>
      <c r="AC5" s="948"/>
      <c r="AD5" s="576" t="s">
        <v>487</v>
      </c>
      <c r="AE5" s="946"/>
      <c r="AF5" s="947"/>
      <c r="AG5" s="946"/>
      <c r="AH5" s="947"/>
      <c r="AI5" s="948"/>
      <c r="AJ5" s="581" t="s">
        <v>490</v>
      </c>
      <c r="AK5" s="582" t="s">
        <v>491</v>
      </c>
    </row>
    <row r="6" s="945" customFormat="1" ht="80" customHeight="1" spans="1:42">
      <c r="A6" s="949"/>
      <c r="B6" s="950"/>
      <c r="C6" s="950"/>
      <c r="D6" s="951"/>
      <c r="E6" s="951"/>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950"/>
      <c r="AK6" s="952"/>
    </row>
    <row r="7" s="547" customFormat="1" ht="80" customHeight="1" spans="1:42">
      <c r="A7" s="591" t="s">
        <v>354</v>
      </c>
      <c r="B7" s="592" t="s">
        <v>998</v>
      </c>
      <c r="C7" s="593" t="s">
        <v>1051</v>
      </c>
      <c r="D7" s="594" t="s">
        <v>1124</v>
      </c>
      <c r="E7" s="953" t="s">
        <v>1125</v>
      </c>
      <c r="F7" s="596">
        <v>988</v>
      </c>
      <c r="G7" s="597">
        <v>7.1</v>
      </c>
      <c r="H7" s="596">
        <v>948</v>
      </c>
      <c r="I7" s="597">
        <v>6.9</v>
      </c>
      <c r="J7" s="596">
        <v>928</v>
      </c>
      <c r="K7" s="597">
        <v>6.8</v>
      </c>
      <c r="L7" s="596">
        <v>991</v>
      </c>
      <c r="M7" s="597">
        <v>7.1</v>
      </c>
      <c r="N7" s="596">
        <v>951</v>
      </c>
      <c r="O7" s="597">
        <v>6.9</v>
      </c>
      <c r="P7" s="596">
        <v>931</v>
      </c>
      <c r="Q7" s="597">
        <v>6.8</v>
      </c>
      <c r="R7" s="596">
        <v>1030</v>
      </c>
      <c r="S7" s="597">
        <v>7.3</v>
      </c>
      <c r="T7" s="596">
        <v>990</v>
      </c>
      <c r="U7" s="597">
        <v>7.1</v>
      </c>
      <c r="V7" s="596">
        <v>970</v>
      </c>
      <c r="W7" s="597">
        <v>7</v>
      </c>
      <c r="X7" s="596">
        <v>1130</v>
      </c>
      <c r="Y7" s="597">
        <v>7.8</v>
      </c>
      <c r="Z7" s="596">
        <v>1090</v>
      </c>
      <c r="AA7" s="597">
        <v>7.6</v>
      </c>
      <c r="AB7" s="596">
        <v>1070</v>
      </c>
      <c r="AC7" s="597">
        <v>7.5</v>
      </c>
      <c r="AD7" s="596">
        <v>1007</v>
      </c>
      <c r="AE7" s="597">
        <v>7.2</v>
      </c>
      <c r="AF7" s="596">
        <v>967</v>
      </c>
      <c r="AG7" s="597">
        <v>7</v>
      </c>
      <c r="AH7" s="596">
        <v>947</v>
      </c>
      <c r="AI7" s="597">
        <v>6.9</v>
      </c>
      <c r="AJ7" s="954" t="s">
        <v>585</v>
      </c>
      <c r="AK7" s="599" t="s">
        <v>48</v>
      </c>
      <c r="AP7" s="601" t="s">
        <v>1124</v>
      </c>
    </row>
    <row r="8" s="547" customFormat="1" ht="80" customHeight="1" spans="1:42">
      <c r="A8" s="602"/>
      <c r="B8" s="603"/>
      <c r="C8" s="604"/>
      <c r="D8" s="605"/>
      <c r="E8" s="955" t="s">
        <v>1108</v>
      </c>
      <c r="F8" s="596">
        <v>1719</v>
      </c>
      <c r="G8" s="597">
        <v>11.5</v>
      </c>
      <c r="H8" s="596">
        <v>1679</v>
      </c>
      <c r="I8" s="597">
        <v>11.3</v>
      </c>
      <c r="J8" s="596">
        <v>1659</v>
      </c>
      <c r="K8" s="597">
        <v>11.2</v>
      </c>
      <c r="L8" s="596">
        <v>1722</v>
      </c>
      <c r="M8" s="597">
        <v>11.5</v>
      </c>
      <c r="N8" s="596">
        <v>1682</v>
      </c>
      <c r="O8" s="597">
        <v>11.3</v>
      </c>
      <c r="P8" s="596">
        <v>1662</v>
      </c>
      <c r="Q8" s="597">
        <v>11.2</v>
      </c>
      <c r="R8" s="596">
        <v>1761</v>
      </c>
      <c r="S8" s="597">
        <v>11.7</v>
      </c>
      <c r="T8" s="596">
        <v>1721</v>
      </c>
      <c r="U8" s="597">
        <v>11.5</v>
      </c>
      <c r="V8" s="596">
        <v>1701</v>
      </c>
      <c r="W8" s="597">
        <v>11.4</v>
      </c>
      <c r="X8" s="596">
        <v>1861</v>
      </c>
      <c r="Y8" s="597">
        <v>12.2</v>
      </c>
      <c r="Z8" s="596">
        <v>1821</v>
      </c>
      <c r="AA8" s="597">
        <v>12</v>
      </c>
      <c r="AB8" s="596">
        <v>1801</v>
      </c>
      <c r="AC8" s="597">
        <v>11.9</v>
      </c>
      <c r="AD8" s="596">
        <v>1738</v>
      </c>
      <c r="AE8" s="597">
        <v>11.6</v>
      </c>
      <c r="AF8" s="596">
        <v>1698</v>
      </c>
      <c r="AG8" s="597">
        <v>11.4</v>
      </c>
      <c r="AH8" s="596">
        <v>1678</v>
      </c>
      <c r="AI8" s="597">
        <v>11.3</v>
      </c>
      <c r="AJ8" s="956" t="s">
        <v>555</v>
      </c>
      <c r="AK8" s="608" t="s">
        <v>48</v>
      </c>
      <c r="AP8" s="609" t="s">
        <v>1124</v>
      </c>
    </row>
    <row r="9" s="547" customFormat="1" ht="54" customHeight="1" spans="1:42">
      <c r="A9" s="602"/>
      <c r="B9" s="603"/>
      <c r="C9" s="604"/>
      <c r="D9" s="605"/>
      <c r="E9" s="2360" t="s">
        <v>1126</v>
      </c>
      <c r="F9" s="596">
        <v>1617</v>
      </c>
      <c r="G9" s="597">
        <v>10.1</v>
      </c>
      <c r="H9" s="596">
        <v>1577</v>
      </c>
      <c r="I9" s="597">
        <v>9.9</v>
      </c>
      <c r="J9" s="596">
        <v>1557</v>
      </c>
      <c r="K9" s="597">
        <v>9.8</v>
      </c>
      <c r="L9" s="596">
        <v>1620</v>
      </c>
      <c r="M9" s="597">
        <v>10.2</v>
      </c>
      <c r="N9" s="596">
        <v>1580</v>
      </c>
      <c r="O9" s="597">
        <v>10</v>
      </c>
      <c r="P9" s="596">
        <v>1560</v>
      </c>
      <c r="Q9" s="597">
        <v>9.9</v>
      </c>
      <c r="R9" s="596">
        <v>1659</v>
      </c>
      <c r="S9" s="597">
        <v>10.4</v>
      </c>
      <c r="T9" s="596">
        <v>1619</v>
      </c>
      <c r="U9" s="597">
        <v>10.2</v>
      </c>
      <c r="V9" s="596">
        <v>1599</v>
      </c>
      <c r="W9" s="597">
        <v>10.1</v>
      </c>
      <c r="X9" s="596">
        <v>1759</v>
      </c>
      <c r="Y9" s="597">
        <v>10.9</v>
      </c>
      <c r="Z9" s="596">
        <v>1719</v>
      </c>
      <c r="AA9" s="597">
        <v>10.7</v>
      </c>
      <c r="AB9" s="596">
        <v>1699</v>
      </c>
      <c r="AC9" s="597">
        <v>10.6</v>
      </c>
      <c r="AD9" s="596">
        <v>1636</v>
      </c>
      <c r="AE9" s="597">
        <v>10.2</v>
      </c>
      <c r="AF9" s="596">
        <v>1596</v>
      </c>
      <c r="AG9" s="597">
        <v>10</v>
      </c>
      <c r="AH9" s="596">
        <v>1576</v>
      </c>
      <c r="AI9" s="597">
        <v>9.9</v>
      </c>
      <c r="AJ9" s="957" t="s">
        <v>555</v>
      </c>
      <c r="AK9" s="608" t="s">
        <v>48</v>
      </c>
      <c r="AP9" s="609" t="s">
        <v>1124</v>
      </c>
    </row>
    <row r="10" s="547" customFormat="1" ht="70.2" spans="1:42">
      <c r="A10" s="602"/>
      <c r="B10" s="603"/>
      <c r="C10" s="604"/>
      <c r="D10" s="611" t="s">
        <v>1127</v>
      </c>
      <c r="E10" s="955" t="s">
        <v>1128</v>
      </c>
      <c r="F10" s="596">
        <v>988</v>
      </c>
      <c r="G10" s="597">
        <v>7.1</v>
      </c>
      <c r="H10" s="596">
        <v>948</v>
      </c>
      <c r="I10" s="597">
        <v>6.9</v>
      </c>
      <c r="J10" s="596">
        <v>928</v>
      </c>
      <c r="K10" s="597">
        <v>6.8</v>
      </c>
      <c r="L10" s="596">
        <v>991</v>
      </c>
      <c r="M10" s="597">
        <v>7.1</v>
      </c>
      <c r="N10" s="596">
        <v>951</v>
      </c>
      <c r="O10" s="597">
        <v>6.9</v>
      </c>
      <c r="P10" s="596">
        <v>931</v>
      </c>
      <c r="Q10" s="597">
        <v>6.8</v>
      </c>
      <c r="R10" s="596">
        <v>1030</v>
      </c>
      <c r="S10" s="597">
        <v>7.3</v>
      </c>
      <c r="T10" s="596">
        <v>990</v>
      </c>
      <c r="U10" s="597">
        <v>7.1</v>
      </c>
      <c r="V10" s="596">
        <v>970</v>
      </c>
      <c r="W10" s="597">
        <v>7</v>
      </c>
      <c r="X10" s="596">
        <v>1130</v>
      </c>
      <c r="Y10" s="597">
        <v>7.8</v>
      </c>
      <c r="Z10" s="596">
        <v>1090</v>
      </c>
      <c r="AA10" s="597">
        <v>7.6</v>
      </c>
      <c r="AB10" s="596">
        <v>1070</v>
      </c>
      <c r="AC10" s="597">
        <v>7.5</v>
      </c>
      <c r="AD10" s="596">
        <v>1007</v>
      </c>
      <c r="AE10" s="597">
        <v>7.2</v>
      </c>
      <c r="AF10" s="596">
        <v>967</v>
      </c>
      <c r="AG10" s="597">
        <v>7</v>
      </c>
      <c r="AH10" s="596">
        <v>947</v>
      </c>
      <c r="AI10" s="597">
        <v>6.9</v>
      </c>
      <c r="AJ10" s="956" t="s">
        <v>585</v>
      </c>
      <c r="AK10" s="608" t="s">
        <v>48</v>
      </c>
      <c r="AP10" s="612" t="s">
        <v>1127</v>
      </c>
    </row>
    <row r="11" s="547" customFormat="1" ht="54" customHeight="1" spans="1:42">
      <c r="A11" s="602"/>
      <c r="B11" s="603"/>
      <c r="C11" s="604"/>
      <c r="D11" s="611" t="s">
        <v>1127</v>
      </c>
      <c r="E11" s="958" t="s">
        <v>1129</v>
      </c>
      <c r="F11" s="596">
        <v>1481</v>
      </c>
      <c r="G11" s="597">
        <v>9.5</v>
      </c>
      <c r="H11" s="596">
        <v>1441</v>
      </c>
      <c r="I11" s="597">
        <v>9.3</v>
      </c>
      <c r="J11" s="596">
        <v>1421</v>
      </c>
      <c r="K11" s="597">
        <v>9.2</v>
      </c>
      <c r="L11" s="596">
        <v>1484</v>
      </c>
      <c r="M11" s="597">
        <v>9.5</v>
      </c>
      <c r="N11" s="596">
        <v>1444</v>
      </c>
      <c r="O11" s="597">
        <v>9.3</v>
      </c>
      <c r="P11" s="596">
        <v>1424</v>
      </c>
      <c r="Q11" s="597">
        <v>9.2</v>
      </c>
      <c r="R11" s="596">
        <v>1523</v>
      </c>
      <c r="S11" s="597">
        <v>9.7</v>
      </c>
      <c r="T11" s="596">
        <v>1483</v>
      </c>
      <c r="U11" s="597">
        <v>9.5</v>
      </c>
      <c r="V11" s="596">
        <v>1463</v>
      </c>
      <c r="W11" s="597">
        <v>9.4</v>
      </c>
      <c r="X11" s="596">
        <v>1623</v>
      </c>
      <c r="Y11" s="597">
        <v>10.2</v>
      </c>
      <c r="Z11" s="596">
        <v>1583</v>
      </c>
      <c r="AA11" s="597">
        <v>10</v>
      </c>
      <c r="AB11" s="596">
        <v>1563</v>
      </c>
      <c r="AC11" s="597">
        <v>9.9</v>
      </c>
      <c r="AD11" s="596">
        <v>1500</v>
      </c>
      <c r="AE11" s="597">
        <v>9.6</v>
      </c>
      <c r="AF11" s="596">
        <v>1460</v>
      </c>
      <c r="AG11" s="597">
        <v>9.4</v>
      </c>
      <c r="AH11" s="596">
        <v>1440</v>
      </c>
      <c r="AI11" s="597">
        <v>9.3</v>
      </c>
      <c r="AJ11" s="956" t="s">
        <v>555</v>
      </c>
      <c r="AK11" s="608" t="s">
        <v>48</v>
      </c>
      <c r="AP11" s="612" t="s">
        <v>1127</v>
      </c>
    </row>
    <row r="12" s="547" customFormat="1" ht="140.4" spans="1:42">
      <c r="A12" s="602"/>
      <c r="B12" s="603"/>
      <c r="C12" s="604"/>
      <c r="D12" s="611" t="s">
        <v>1090</v>
      </c>
      <c r="E12" s="955" t="s">
        <v>1130</v>
      </c>
      <c r="F12" s="596">
        <v>892</v>
      </c>
      <c r="G12" s="597">
        <v>6.5</v>
      </c>
      <c r="H12" s="596">
        <v>852</v>
      </c>
      <c r="I12" s="597">
        <v>6.3</v>
      </c>
      <c r="J12" s="596">
        <v>832</v>
      </c>
      <c r="K12" s="597">
        <v>6.2</v>
      </c>
      <c r="L12" s="596">
        <v>894</v>
      </c>
      <c r="M12" s="597">
        <v>6.5</v>
      </c>
      <c r="N12" s="596">
        <v>854</v>
      </c>
      <c r="O12" s="597">
        <v>6.3</v>
      </c>
      <c r="P12" s="596">
        <v>834</v>
      </c>
      <c r="Q12" s="597">
        <v>6.2</v>
      </c>
      <c r="R12" s="596">
        <v>933</v>
      </c>
      <c r="S12" s="597">
        <v>6.7</v>
      </c>
      <c r="T12" s="596">
        <v>893</v>
      </c>
      <c r="U12" s="597">
        <v>6.5</v>
      </c>
      <c r="V12" s="596">
        <v>873</v>
      </c>
      <c r="W12" s="597">
        <v>6.4</v>
      </c>
      <c r="X12" s="596">
        <v>1033</v>
      </c>
      <c r="Y12" s="597">
        <v>7.2</v>
      </c>
      <c r="Z12" s="596">
        <v>993</v>
      </c>
      <c r="AA12" s="597">
        <v>7</v>
      </c>
      <c r="AB12" s="596">
        <v>973</v>
      </c>
      <c r="AC12" s="597">
        <v>6.9</v>
      </c>
      <c r="AD12" s="596">
        <v>910</v>
      </c>
      <c r="AE12" s="597">
        <v>6.6</v>
      </c>
      <c r="AF12" s="596">
        <v>870</v>
      </c>
      <c r="AG12" s="597">
        <v>6.4</v>
      </c>
      <c r="AH12" s="596">
        <v>850</v>
      </c>
      <c r="AI12" s="597">
        <v>6.3</v>
      </c>
      <c r="AJ12" s="956" t="s">
        <v>585</v>
      </c>
      <c r="AK12" s="608" t="s">
        <v>48</v>
      </c>
      <c r="AP12" s="612" t="s">
        <v>1090</v>
      </c>
    </row>
    <row r="13" s="547" customFormat="1" ht="70.2" spans="1:42">
      <c r="A13" s="602"/>
      <c r="B13" s="603"/>
      <c r="C13" s="604"/>
      <c r="D13" s="611"/>
      <c r="E13" s="955" t="s">
        <v>1131</v>
      </c>
      <c r="F13" s="596">
        <v>1481</v>
      </c>
      <c r="G13" s="597">
        <v>10.1</v>
      </c>
      <c r="H13" s="596">
        <v>1441</v>
      </c>
      <c r="I13" s="597">
        <v>9.9</v>
      </c>
      <c r="J13" s="596">
        <v>1421</v>
      </c>
      <c r="K13" s="597">
        <v>9.8</v>
      </c>
      <c r="L13" s="596">
        <v>1484</v>
      </c>
      <c r="M13" s="597">
        <v>10.1</v>
      </c>
      <c r="N13" s="596">
        <v>1444</v>
      </c>
      <c r="O13" s="597">
        <v>9.9</v>
      </c>
      <c r="P13" s="596">
        <v>1424</v>
      </c>
      <c r="Q13" s="597">
        <v>9.8</v>
      </c>
      <c r="R13" s="596">
        <v>1523</v>
      </c>
      <c r="S13" s="597">
        <v>10.3</v>
      </c>
      <c r="T13" s="596">
        <v>1483</v>
      </c>
      <c r="U13" s="597">
        <v>10.1</v>
      </c>
      <c r="V13" s="596">
        <v>1463</v>
      </c>
      <c r="W13" s="597">
        <v>10</v>
      </c>
      <c r="X13" s="596">
        <v>1623</v>
      </c>
      <c r="Y13" s="597">
        <v>10.8</v>
      </c>
      <c r="Z13" s="596">
        <v>1583</v>
      </c>
      <c r="AA13" s="597">
        <v>10.6</v>
      </c>
      <c r="AB13" s="596">
        <v>1563</v>
      </c>
      <c r="AC13" s="597">
        <v>10.5</v>
      </c>
      <c r="AD13" s="596">
        <v>1500</v>
      </c>
      <c r="AE13" s="597">
        <v>10.2</v>
      </c>
      <c r="AF13" s="596">
        <v>1460</v>
      </c>
      <c r="AG13" s="597">
        <v>10</v>
      </c>
      <c r="AH13" s="596">
        <v>1440</v>
      </c>
      <c r="AI13" s="597">
        <v>9.9</v>
      </c>
      <c r="AJ13" s="956" t="s">
        <v>555</v>
      </c>
      <c r="AK13" s="608" t="s">
        <v>48</v>
      </c>
      <c r="AP13" s="612" t="s">
        <v>1090</v>
      </c>
    </row>
    <row r="14" s="547" customFormat="1" ht="70.2" spans="1:42">
      <c r="A14" s="602"/>
      <c r="B14" s="603"/>
      <c r="C14" s="604"/>
      <c r="D14" s="611"/>
      <c r="E14" s="955" t="s">
        <v>1132</v>
      </c>
      <c r="F14" s="596">
        <v>1549</v>
      </c>
      <c r="G14" s="597">
        <v>10</v>
      </c>
      <c r="H14" s="596">
        <v>1509</v>
      </c>
      <c r="I14" s="597">
        <v>9.8</v>
      </c>
      <c r="J14" s="596">
        <v>1489</v>
      </c>
      <c r="K14" s="597">
        <v>9.7</v>
      </c>
      <c r="L14" s="596">
        <v>1552</v>
      </c>
      <c r="M14" s="597">
        <v>10</v>
      </c>
      <c r="N14" s="596">
        <v>1512</v>
      </c>
      <c r="O14" s="597">
        <v>9.8</v>
      </c>
      <c r="P14" s="596">
        <v>1492</v>
      </c>
      <c r="Q14" s="597">
        <v>9.7</v>
      </c>
      <c r="R14" s="596">
        <v>1591</v>
      </c>
      <c r="S14" s="597">
        <v>10.2</v>
      </c>
      <c r="T14" s="596">
        <v>1551</v>
      </c>
      <c r="U14" s="597">
        <v>10</v>
      </c>
      <c r="V14" s="596">
        <v>1531</v>
      </c>
      <c r="W14" s="597">
        <v>9.9</v>
      </c>
      <c r="X14" s="596">
        <v>1691</v>
      </c>
      <c r="Y14" s="597">
        <v>10.7</v>
      </c>
      <c r="Z14" s="596">
        <v>1651</v>
      </c>
      <c r="AA14" s="597">
        <v>10.5</v>
      </c>
      <c r="AB14" s="596">
        <v>1631</v>
      </c>
      <c r="AC14" s="597">
        <v>10.4</v>
      </c>
      <c r="AD14" s="596">
        <v>1568</v>
      </c>
      <c r="AE14" s="597">
        <v>10.1</v>
      </c>
      <c r="AF14" s="596">
        <v>1528</v>
      </c>
      <c r="AG14" s="597">
        <v>9.9</v>
      </c>
      <c r="AH14" s="596">
        <v>1508</v>
      </c>
      <c r="AI14" s="597">
        <v>9.8</v>
      </c>
      <c r="AJ14" s="956" t="s">
        <v>555</v>
      </c>
      <c r="AK14" s="608" t="s">
        <v>48</v>
      </c>
      <c r="AP14" s="612" t="s">
        <v>1090</v>
      </c>
    </row>
    <row r="15" s="547" customFormat="1" ht="50" customHeight="1" spans="1:42">
      <c r="A15" s="602"/>
      <c r="B15" s="603"/>
      <c r="C15" s="604"/>
      <c r="D15" s="611"/>
      <c r="E15" s="955" t="s">
        <v>1086</v>
      </c>
      <c r="F15" s="596">
        <v>1481</v>
      </c>
      <c r="G15" s="597">
        <v>9.6</v>
      </c>
      <c r="H15" s="596">
        <v>1441</v>
      </c>
      <c r="I15" s="597">
        <v>9.4</v>
      </c>
      <c r="J15" s="596">
        <v>1421</v>
      </c>
      <c r="K15" s="597">
        <v>9.3</v>
      </c>
      <c r="L15" s="596">
        <v>1484</v>
      </c>
      <c r="M15" s="597">
        <v>9.6</v>
      </c>
      <c r="N15" s="596">
        <v>1444</v>
      </c>
      <c r="O15" s="597">
        <v>9.4</v>
      </c>
      <c r="P15" s="596">
        <v>1424</v>
      </c>
      <c r="Q15" s="597">
        <v>9.3</v>
      </c>
      <c r="R15" s="596">
        <v>1523</v>
      </c>
      <c r="S15" s="597">
        <v>9.8</v>
      </c>
      <c r="T15" s="596">
        <v>1483</v>
      </c>
      <c r="U15" s="597">
        <v>9.6</v>
      </c>
      <c r="V15" s="596">
        <v>1463</v>
      </c>
      <c r="W15" s="597">
        <v>9.5</v>
      </c>
      <c r="X15" s="596">
        <v>1623</v>
      </c>
      <c r="Y15" s="597">
        <v>10.3</v>
      </c>
      <c r="Z15" s="596">
        <v>1583</v>
      </c>
      <c r="AA15" s="597">
        <v>10.1</v>
      </c>
      <c r="AB15" s="596">
        <v>1563</v>
      </c>
      <c r="AC15" s="597">
        <v>10</v>
      </c>
      <c r="AD15" s="596">
        <v>1500</v>
      </c>
      <c r="AE15" s="597">
        <v>9.7</v>
      </c>
      <c r="AF15" s="596">
        <v>1460</v>
      </c>
      <c r="AG15" s="597">
        <v>9.5</v>
      </c>
      <c r="AH15" s="596">
        <v>1440</v>
      </c>
      <c r="AI15" s="597">
        <v>9.4</v>
      </c>
      <c r="AJ15" s="956" t="s">
        <v>555</v>
      </c>
      <c r="AK15" s="608" t="s">
        <v>48</v>
      </c>
      <c r="AP15" s="612" t="s">
        <v>1090</v>
      </c>
    </row>
    <row r="16" s="547" customFormat="1" ht="93.6" spans="1:42">
      <c r="A16" s="602"/>
      <c r="B16" s="603"/>
      <c r="C16" s="604"/>
      <c r="D16" s="611"/>
      <c r="E16" s="955" t="s">
        <v>1133</v>
      </c>
      <c r="F16" s="596">
        <v>1765</v>
      </c>
      <c r="G16" s="597">
        <v>11.5</v>
      </c>
      <c r="H16" s="596">
        <v>1725</v>
      </c>
      <c r="I16" s="597">
        <v>11.3</v>
      </c>
      <c r="J16" s="596">
        <v>1705</v>
      </c>
      <c r="K16" s="597">
        <v>11.2</v>
      </c>
      <c r="L16" s="596">
        <v>1767</v>
      </c>
      <c r="M16" s="597">
        <v>11.5</v>
      </c>
      <c r="N16" s="596">
        <v>1727</v>
      </c>
      <c r="O16" s="597">
        <v>11.3</v>
      </c>
      <c r="P16" s="596">
        <v>1707</v>
      </c>
      <c r="Q16" s="597">
        <v>11.2</v>
      </c>
      <c r="R16" s="596">
        <v>1806</v>
      </c>
      <c r="S16" s="597">
        <v>11.7</v>
      </c>
      <c r="T16" s="596">
        <v>1766</v>
      </c>
      <c r="U16" s="597">
        <v>11.5</v>
      </c>
      <c r="V16" s="596">
        <v>1746</v>
      </c>
      <c r="W16" s="597">
        <v>11.4</v>
      </c>
      <c r="X16" s="596">
        <v>1906</v>
      </c>
      <c r="Y16" s="597">
        <v>12.2</v>
      </c>
      <c r="Z16" s="596">
        <v>1866</v>
      </c>
      <c r="AA16" s="597">
        <v>12</v>
      </c>
      <c r="AB16" s="596">
        <v>1846</v>
      </c>
      <c r="AC16" s="597">
        <v>11.9</v>
      </c>
      <c r="AD16" s="596">
        <v>1783</v>
      </c>
      <c r="AE16" s="597">
        <v>11.6</v>
      </c>
      <c r="AF16" s="596">
        <v>1743</v>
      </c>
      <c r="AG16" s="597">
        <v>11.4</v>
      </c>
      <c r="AH16" s="596">
        <v>1723</v>
      </c>
      <c r="AI16" s="597">
        <v>11.3</v>
      </c>
      <c r="AJ16" s="956" t="s">
        <v>773</v>
      </c>
      <c r="AK16" s="608" t="s">
        <v>48</v>
      </c>
      <c r="AP16" s="612" t="s">
        <v>1090</v>
      </c>
    </row>
    <row r="17" s="547" customFormat="1" ht="76" customHeight="1" spans="1:42">
      <c r="A17" s="602"/>
      <c r="B17" s="603"/>
      <c r="C17" s="604"/>
      <c r="D17" s="611"/>
      <c r="E17" s="955" t="s">
        <v>1089</v>
      </c>
      <c r="F17" s="596">
        <v>1698</v>
      </c>
      <c r="G17" s="597">
        <v>11.1</v>
      </c>
      <c r="H17" s="596">
        <v>1658</v>
      </c>
      <c r="I17" s="597">
        <v>10.9</v>
      </c>
      <c r="J17" s="596">
        <v>1638</v>
      </c>
      <c r="K17" s="597">
        <v>10.8</v>
      </c>
      <c r="L17" s="596">
        <v>1701</v>
      </c>
      <c r="M17" s="597">
        <v>11.1</v>
      </c>
      <c r="N17" s="596">
        <v>1661</v>
      </c>
      <c r="O17" s="597">
        <v>10.9</v>
      </c>
      <c r="P17" s="596">
        <v>1641</v>
      </c>
      <c r="Q17" s="597">
        <v>10.8</v>
      </c>
      <c r="R17" s="596">
        <v>1740</v>
      </c>
      <c r="S17" s="597">
        <v>11.3</v>
      </c>
      <c r="T17" s="596">
        <v>1700</v>
      </c>
      <c r="U17" s="597">
        <v>11.1</v>
      </c>
      <c r="V17" s="596">
        <v>1680</v>
      </c>
      <c r="W17" s="597">
        <v>11</v>
      </c>
      <c r="X17" s="596">
        <v>1840</v>
      </c>
      <c r="Y17" s="597">
        <v>11.8</v>
      </c>
      <c r="Z17" s="596">
        <v>1800</v>
      </c>
      <c r="AA17" s="597">
        <v>11.6</v>
      </c>
      <c r="AB17" s="596">
        <v>1780</v>
      </c>
      <c r="AC17" s="597">
        <v>11.5</v>
      </c>
      <c r="AD17" s="596">
        <v>1717</v>
      </c>
      <c r="AE17" s="597">
        <v>11.2</v>
      </c>
      <c r="AF17" s="596">
        <v>1677</v>
      </c>
      <c r="AG17" s="597">
        <v>11</v>
      </c>
      <c r="AH17" s="596">
        <v>1657</v>
      </c>
      <c r="AI17" s="597">
        <v>10.9</v>
      </c>
      <c r="AJ17" s="956" t="s">
        <v>555</v>
      </c>
      <c r="AK17" s="608" t="s">
        <v>48</v>
      </c>
      <c r="AP17" s="612" t="s">
        <v>1090</v>
      </c>
    </row>
    <row r="18" s="547" customFormat="1" ht="80" customHeight="1" spans="1:42">
      <c r="A18" s="602"/>
      <c r="B18" s="603"/>
      <c r="C18" s="604"/>
      <c r="D18" s="611" t="s">
        <v>1052</v>
      </c>
      <c r="E18" s="955" t="s">
        <v>1053</v>
      </c>
      <c r="F18" s="596">
        <v>892</v>
      </c>
      <c r="G18" s="597">
        <v>6.5</v>
      </c>
      <c r="H18" s="596">
        <v>852</v>
      </c>
      <c r="I18" s="597">
        <v>6.3</v>
      </c>
      <c r="J18" s="596">
        <v>832</v>
      </c>
      <c r="K18" s="597">
        <v>6.2</v>
      </c>
      <c r="L18" s="596">
        <v>894</v>
      </c>
      <c r="M18" s="597">
        <v>6.5</v>
      </c>
      <c r="N18" s="596">
        <v>854</v>
      </c>
      <c r="O18" s="597">
        <v>6.3</v>
      </c>
      <c r="P18" s="596">
        <v>834</v>
      </c>
      <c r="Q18" s="597">
        <v>6.2</v>
      </c>
      <c r="R18" s="596">
        <v>933</v>
      </c>
      <c r="S18" s="597">
        <v>6.7</v>
      </c>
      <c r="T18" s="596">
        <v>893</v>
      </c>
      <c r="U18" s="597">
        <v>6.5</v>
      </c>
      <c r="V18" s="596">
        <v>873</v>
      </c>
      <c r="W18" s="597">
        <v>6.4</v>
      </c>
      <c r="X18" s="596">
        <v>1033</v>
      </c>
      <c r="Y18" s="597">
        <v>7.2</v>
      </c>
      <c r="Z18" s="596">
        <v>993</v>
      </c>
      <c r="AA18" s="597">
        <v>7</v>
      </c>
      <c r="AB18" s="596">
        <v>973</v>
      </c>
      <c r="AC18" s="597">
        <v>6.9</v>
      </c>
      <c r="AD18" s="596">
        <v>910</v>
      </c>
      <c r="AE18" s="597">
        <v>6.6</v>
      </c>
      <c r="AF18" s="596">
        <v>870</v>
      </c>
      <c r="AG18" s="597">
        <v>6.4</v>
      </c>
      <c r="AH18" s="596">
        <v>850</v>
      </c>
      <c r="AI18" s="597">
        <v>6.3</v>
      </c>
      <c r="AJ18" s="956" t="s">
        <v>585</v>
      </c>
      <c r="AK18" s="608" t="s">
        <v>48</v>
      </c>
      <c r="AP18" s="609" t="s">
        <v>1052</v>
      </c>
    </row>
    <row r="19" s="547" customFormat="1" ht="54" customHeight="1" spans="1:42">
      <c r="A19" s="602"/>
      <c r="B19" s="603"/>
      <c r="C19" s="604"/>
      <c r="D19" s="605"/>
      <c r="E19" s="955" t="s">
        <v>1054</v>
      </c>
      <c r="F19" s="596">
        <v>1549</v>
      </c>
      <c r="G19" s="597">
        <v>10.5</v>
      </c>
      <c r="H19" s="596">
        <v>1509</v>
      </c>
      <c r="I19" s="597">
        <v>10.3</v>
      </c>
      <c r="J19" s="596">
        <v>1489</v>
      </c>
      <c r="K19" s="597">
        <v>10.2</v>
      </c>
      <c r="L19" s="596">
        <v>1552</v>
      </c>
      <c r="M19" s="597">
        <v>10.5</v>
      </c>
      <c r="N19" s="596">
        <v>1512</v>
      </c>
      <c r="O19" s="597">
        <v>10.3</v>
      </c>
      <c r="P19" s="596">
        <v>1492</v>
      </c>
      <c r="Q19" s="597">
        <v>10.2</v>
      </c>
      <c r="R19" s="596">
        <v>1591</v>
      </c>
      <c r="S19" s="597">
        <v>10.7</v>
      </c>
      <c r="T19" s="596">
        <v>1551</v>
      </c>
      <c r="U19" s="597">
        <v>10.5</v>
      </c>
      <c r="V19" s="596">
        <v>1531</v>
      </c>
      <c r="W19" s="597">
        <v>10.4</v>
      </c>
      <c r="X19" s="596">
        <v>1691</v>
      </c>
      <c r="Y19" s="597">
        <v>11.2</v>
      </c>
      <c r="Z19" s="596">
        <v>1651</v>
      </c>
      <c r="AA19" s="597">
        <v>11</v>
      </c>
      <c r="AB19" s="596">
        <v>1631</v>
      </c>
      <c r="AC19" s="597">
        <v>10.9</v>
      </c>
      <c r="AD19" s="596">
        <v>1568</v>
      </c>
      <c r="AE19" s="597">
        <v>10.6</v>
      </c>
      <c r="AF19" s="596">
        <v>1528</v>
      </c>
      <c r="AG19" s="597">
        <v>10.4</v>
      </c>
      <c r="AH19" s="596">
        <v>1508</v>
      </c>
      <c r="AI19" s="597">
        <v>10.3</v>
      </c>
      <c r="AJ19" s="956" t="s">
        <v>599</v>
      </c>
      <c r="AK19" s="608" t="s">
        <v>48</v>
      </c>
      <c r="AP19" s="609" t="s">
        <v>1052</v>
      </c>
    </row>
    <row r="20" s="547" customFormat="1" ht="54" customHeight="1" spans="1:42">
      <c r="A20" s="602"/>
      <c r="B20" s="603"/>
      <c r="C20" s="604"/>
      <c r="D20" s="611" t="s">
        <v>1134</v>
      </c>
      <c r="E20" s="2360" t="s">
        <v>1135</v>
      </c>
      <c r="F20" s="596">
        <v>988</v>
      </c>
      <c r="G20" s="597">
        <v>7.1</v>
      </c>
      <c r="H20" s="596">
        <v>948</v>
      </c>
      <c r="I20" s="597">
        <v>6.9</v>
      </c>
      <c r="J20" s="596">
        <v>928</v>
      </c>
      <c r="K20" s="597">
        <v>6.8</v>
      </c>
      <c r="L20" s="596">
        <v>991</v>
      </c>
      <c r="M20" s="597">
        <v>7.1</v>
      </c>
      <c r="N20" s="596">
        <v>951</v>
      </c>
      <c r="O20" s="597">
        <v>6.9</v>
      </c>
      <c r="P20" s="596">
        <v>931</v>
      </c>
      <c r="Q20" s="597">
        <v>6.8</v>
      </c>
      <c r="R20" s="596">
        <v>1030</v>
      </c>
      <c r="S20" s="597">
        <v>7.3</v>
      </c>
      <c r="T20" s="596">
        <v>990</v>
      </c>
      <c r="U20" s="597">
        <v>7.1</v>
      </c>
      <c r="V20" s="596">
        <v>970</v>
      </c>
      <c r="W20" s="597">
        <v>7</v>
      </c>
      <c r="X20" s="596">
        <v>1130</v>
      </c>
      <c r="Y20" s="597">
        <v>7.8</v>
      </c>
      <c r="Z20" s="596">
        <v>1090</v>
      </c>
      <c r="AA20" s="597">
        <v>7.6</v>
      </c>
      <c r="AB20" s="596">
        <v>1070</v>
      </c>
      <c r="AC20" s="597">
        <v>7.5</v>
      </c>
      <c r="AD20" s="596">
        <v>1007</v>
      </c>
      <c r="AE20" s="597">
        <v>7.2</v>
      </c>
      <c r="AF20" s="596">
        <v>967</v>
      </c>
      <c r="AG20" s="597">
        <v>7</v>
      </c>
      <c r="AH20" s="596">
        <v>947</v>
      </c>
      <c r="AI20" s="597">
        <v>6.9</v>
      </c>
      <c r="AJ20" s="956" t="s">
        <v>585</v>
      </c>
      <c r="AK20" s="608" t="s">
        <v>48</v>
      </c>
      <c r="AP20" s="614" t="s">
        <v>1134</v>
      </c>
    </row>
    <row r="21" s="547" customFormat="1" ht="54" customHeight="1" spans="1:42">
      <c r="A21" s="602"/>
      <c r="B21" s="603"/>
      <c r="C21" s="604"/>
      <c r="D21" s="611" t="s">
        <v>1136</v>
      </c>
      <c r="E21" s="2360" t="s">
        <v>1135</v>
      </c>
      <c r="F21" s="596">
        <v>988</v>
      </c>
      <c r="G21" s="597">
        <v>7.1</v>
      </c>
      <c r="H21" s="596">
        <v>948</v>
      </c>
      <c r="I21" s="597">
        <v>6.9</v>
      </c>
      <c r="J21" s="596">
        <v>928</v>
      </c>
      <c r="K21" s="597">
        <v>6.8</v>
      </c>
      <c r="L21" s="596">
        <v>991</v>
      </c>
      <c r="M21" s="597">
        <v>7.1</v>
      </c>
      <c r="N21" s="596">
        <v>951</v>
      </c>
      <c r="O21" s="597">
        <v>6.9</v>
      </c>
      <c r="P21" s="596">
        <v>931</v>
      </c>
      <c r="Q21" s="597">
        <v>6.8</v>
      </c>
      <c r="R21" s="596">
        <v>1030</v>
      </c>
      <c r="S21" s="597">
        <v>7.3</v>
      </c>
      <c r="T21" s="596">
        <v>990</v>
      </c>
      <c r="U21" s="597">
        <v>7.1</v>
      </c>
      <c r="V21" s="596">
        <v>970</v>
      </c>
      <c r="W21" s="597">
        <v>7</v>
      </c>
      <c r="X21" s="596">
        <v>1130</v>
      </c>
      <c r="Y21" s="597">
        <v>7.8</v>
      </c>
      <c r="Z21" s="596">
        <v>1090</v>
      </c>
      <c r="AA21" s="597">
        <v>7.6</v>
      </c>
      <c r="AB21" s="596">
        <v>1070</v>
      </c>
      <c r="AC21" s="597">
        <v>7.5</v>
      </c>
      <c r="AD21" s="596">
        <v>1007</v>
      </c>
      <c r="AE21" s="597">
        <v>7.2</v>
      </c>
      <c r="AF21" s="596">
        <v>967</v>
      </c>
      <c r="AG21" s="597">
        <v>7</v>
      </c>
      <c r="AH21" s="596">
        <v>947</v>
      </c>
      <c r="AI21" s="597">
        <v>6.9</v>
      </c>
      <c r="AJ21" s="956" t="s">
        <v>585</v>
      </c>
      <c r="AK21" s="608" t="s">
        <v>48</v>
      </c>
      <c r="AP21" s="609" t="s">
        <v>1136</v>
      </c>
    </row>
    <row r="22" s="547" customFormat="1" ht="54" customHeight="1" spans="1:42">
      <c r="A22" s="602"/>
      <c r="B22" s="603"/>
      <c r="C22" s="604"/>
      <c r="D22" s="605"/>
      <c r="E22" s="955" t="s">
        <v>1137</v>
      </c>
      <c r="F22" s="596">
        <v>1787</v>
      </c>
      <c r="G22" s="597">
        <v>11.9</v>
      </c>
      <c r="H22" s="596">
        <v>1747</v>
      </c>
      <c r="I22" s="597">
        <v>11.7</v>
      </c>
      <c r="J22" s="596">
        <v>1727</v>
      </c>
      <c r="K22" s="597">
        <v>11.6</v>
      </c>
      <c r="L22" s="596">
        <v>1790</v>
      </c>
      <c r="M22" s="597">
        <v>11.9</v>
      </c>
      <c r="N22" s="596">
        <v>1750</v>
      </c>
      <c r="O22" s="597">
        <v>11.7</v>
      </c>
      <c r="P22" s="596">
        <v>1730</v>
      </c>
      <c r="Q22" s="597">
        <v>11.6</v>
      </c>
      <c r="R22" s="596">
        <v>1829</v>
      </c>
      <c r="S22" s="597">
        <v>12.1</v>
      </c>
      <c r="T22" s="596">
        <v>1789</v>
      </c>
      <c r="U22" s="597">
        <v>11.9</v>
      </c>
      <c r="V22" s="596">
        <v>1769</v>
      </c>
      <c r="W22" s="597">
        <v>11.8</v>
      </c>
      <c r="X22" s="596">
        <v>1929</v>
      </c>
      <c r="Y22" s="597">
        <v>12.6</v>
      </c>
      <c r="Z22" s="596">
        <v>1889</v>
      </c>
      <c r="AA22" s="597">
        <v>12.4</v>
      </c>
      <c r="AB22" s="596">
        <v>1869</v>
      </c>
      <c r="AC22" s="597">
        <v>12.3</v>
      </c>
      <c r="AD22" s="596">
        <v>1806</v>
      </c>
      <c r="AE22" s="597">
        <v>12</v>
      </c>
      <c r="AF22" s="596">
        <v>1766</v>
      </c>
      <c r="AG22" s="597">
        <v>11.8</v>
      </c>
      <c r="AH22" s="596">
        <v>1746</v>
      </c>
      <c r="AI22" s="597">
        <v>11.7</v>
      </c>
      <c r="AJ22" s="956" t="s">
        <v>575</v>
      </c>
      <c r="AK22" s="608" t="s">
        <v>48</v>
      </c>
      <c r="AP22" s="609" t="s">
        <v>1136</v>
      </c>
    </row>
    <row r="23" s="547" customFormat="1" ht="54" customHeight="1" spans="1:42">
      <c r="A23" s="602"/>
      <c r="B23" s="603"/>
      <c r="C23" s="604"/>
      <c r="D23" s="605"/>
      <c r="E23" s="955" t="s">
        <v>1104</v>
      </c>
      <c r="F23" s="596">
        <v>1719</v>
      </c>
      <c r="G23" s="597">
        <v>11.5</v>
      </c>
      <c r="H23" s="596">
        <v>1679</v>
      </c>
      <c r="I23" s="597">
        <v>11.3</v>
      </c>
      <c r="J23" s="596">
        <v>1659</v>
      </c>
      <c r="K23" s="597">
        <v>11.2</v>
      </c>
      <c r="L23" s="596">
        <v>1722</v>
      </c>
      <c r="M23" s="597">
        <v>11.5</v>
      </c>
      <c r="N23" s="596">
        <v>1682</v>
      </c>
      <c r="O23" s="597">
        <v>11.3</v>
      </c>
      <c r="P23" s="596">
        <v>1662</v>
      </c>
      <c r="Q23" s="597">
        <v>11.2</v>
      </c>
      <c r="R23" s="596">
        <v>1761</v>
      </c>
      <c r="S23" s="597">
        <v>11.7</v>
      </c>
      <c r="T23" s="596">
        <v>1721</v>
      </c>
      <c r="U23" s="597">
        <v>11.5</v>
      </c>
      <c r="V23" s="596">
        <v>1701</v>
      </c>
      <c r="W23" s="597">
        <v>11.4</v>
      </c>
      <c r="X23" s="596">
        <v>1861</v>
      </c>
      <c r="Y23" s="597">
        <v>12.2</v>
      </c>
      <c r="Z23" s="596">
        <v>1821</v>
      </c>
      <c r="AA23" s="597">
        <v>12</v>
      </c>
      <c r="AB23" s="596">
        <v>1801</v>
      </c>
      <c r="AC23" s="597">
        <v>11.9</v>
      </c>
      <c r="AD23" s="596">
        <v>1738</v>
      </c>
      <c r="AE23" s="597">
        <v>11.6</v>
      </c>
      <c r="AF23" s="596">
        <v>1698</v>
      </c>
      <c r="AG23" s="597">
        <v>11.4</v>
      </c>
      <c r="AH23" s="596">
        <v>1678</v>
      </c>
      <c r="AI23" s="597">
        <v>11.3</v>
      </c>
      <c r="AJ23" s="956" t="s">
        <v>575</v>
      </c>
      <c r="AK23" s="608" t="s">
        <v>48</v>
      </c>
      <c r="AP23" s="609" t="s">
        <v>1136</v>
      </c>
    </row>
    <row r="24" s="547" customFormat="1" ht="54" customHeight="1" spans="1:42">
      <c r="A24" s="602"/>
      <c r="B24" s="603"/>
      <c r="C24" s="604"/>
      <c r="D24" s="605"/>
      <c r="E24" s="955" t="s">
        <v>1138</v>
      </c>
      <c r="F24" s="596">
        <v>1787</v>
      </c>
      <c r="G24" s="597">
        <v>11.9</v>
      </c>
      <c r="H24" s="596">
        <v>1747</v>
      </c>
      <c r="I24" s="597">
        <v>11.7</v>
      </c>
      <c r="J24" s="596">
        <v>1727</v>
      </c>
      <c r="K24" s="597">
        <v>11.6</v>
      </c>
      <c r="L24" s="596">
        <v>1790</v>
      </c>
      <c r="M24" s="597">
        <v>11.9</v>
      </c>
      <c r="N24" s="596">
        <v>1750</v>
      </c>
      <c r="O24" s="597">
        <v>11.7</v>
      </c>
      <c r="P24" s="596">
        <v>1730</v>
      </c>
      <c r="Q24" s="597">
        <v>11.6</v>
      </c>
      <c r="R24" s="596">
        <v>1829</v>
      </c>
      <c r="S24" s="597">
        <v>12.1</v>
      </c>
      <c r="T24" s="596">
        <v>1789</v>
      </c>
      <c r="U24" s="597">
        <v>11.9</v>
      </c>
      <c r="V24" s="596">
        <v>1769</v>
      </c>
      <c r="W24" s="597">
        <v>11.8</v>
      </c>
      <c r="X24" s="596">
        <v>1929</v>
      </c>
      <c r="Y24" s="597">
        <v>12.6</v>
      </c>
      <c r="Z24" s="596">
        <v>1889</v>
      </c>
      <c r="AA24" s="597">
        <v>12.4</v>
      </c>
      <c r="AB24" s="596">
        <v>1869</v>
      </c>
      <c r="AC24" s="597">
        <v>12.3</v>
      </c>
      <c r="AD24" s="596">
        <v>1806</v>
      </c>
      <c r="AE24" s="597">
        <v>12</v>
      </c>
      <c r="AF24" s="596">
        <v>1766</v>
      </c>
      <c r="AG24" s="597">
        <v>11.8</v>
      </c>
      <c r="AH24" s="596">
        <v>1746</v>
      </c>
      <c r="AI24" s="597">
        <v>11.7</v>
      </c>
      <c r="AJ24" s="956" t="s">
        <v>575</v>
      </c>
      <c r="AK24" s="608" t="s">
        <v>48</v>
      </c>
      <c r="AP24" s="609" t="s">
        <v>1136</v>
      </c>
    </row>
    <row r="25" s="547" customFormat="1" ht="146" customHeight="1" spans="1:42">
      <c r="A25" s="602"/>
      <c r="B25" s="603"/>
      <c r="C25" s="604"/>
      <c r="D25" s="611" t="s">
        <v>1110</v>
      </c>
      <c r="E25" s="955" t="s">
        <v>1111</v>
      </c>
      <c r="F25" s="596">
        <v>937</v>
      </c>
      <c r="G25" s="597">
        <v>6.7</v>
      </c>
      <c r="H25" s="596">
        <v>897</v>
      </c>
      <c r="I25" s="597">
        <v>6.5</v>
      </c>
      <c r="J25" s="596">
        <v>877</v>
      </c>
      <c r="K25" s="597">
        <v>6.4</v>
      </c>
      <c r="L25" s="596">
        <v>940</v>
      </c>
      <c r="M25" s="597">
        <v>6.8</v>
      </c>
      <c r="N25" s="596">
        <v>900</v>
      </c>
      <c r="O25" s="597">
        <v>6.6</v>
      </c>
      <c r="P25" s="596">
        <v>880</v>
      </c>
      <c r="Q25" s="597">
        <v>6.5</v>
      </c>
      <c r="R25" s="596">
        <v>979</v>
      </c>
      <c r="S25" s="597">
        <v>7</v>
      </c>
      <c r="T25" s="596">
        <v>939</v>
      </c>
      <c r="U25" s="597">
        <v>6.8</v>
      </c>
      <c r="V25" s="596">
        <v>919</v>
      </c>
      <c r="W25" s="597">
        <v>6.7</v>
      </c>
      <c r="X25" s="596">
        <v>1079</v>
      </c>
      <c r="Y25" s="597">
        <v>7.5</v>
      </c>
      <c r="Z25" s="596">
        <v>1039</v>
      </c>
      <c r="AA25" s="597">
        <v>7.3</v>
      </c>
      <c r="AB25" s="596">
        <v>1019</v>
      </c>
      <c r="AC25" s="597">
        <v>7.2</v>
      </c>
      <c r="AD25" s="596">
        <v>956</v>
      </c>
      <c r="AE25" s="597">
        <v>6.8</v>
      </c>
      <c r="AF25" s="596">
        <v>916</v>
      </c>
      <c r="AG25" s="597">
        <v>6.6</v>
      </c>
      <c r="AH25" s="596">
        <v>896</v>
      </c>
      <c r="AI25" s="597">
        <v>6.5</v>
      </c>
      <c r="AJ25" s="956" t="s">
        <v>585</v>
      </c>
      <c r="AK25" s="608" t="s">
        <v>48</v>
      </c>
      <c r="AP25" s="609" t="s">
        <v>1110</v>
      </c>
    </row>
    <row r="26" s="547" customFormat="1" ht="41" customHeight="1" spans="1:42">
      <c r="A26" s="602"/>
      <c r="B26" s="603"/>
      <c r="C26" s="604"/>
      <c r="D26" s="611"/>
      <c r="E26" s="955" t="s">
        <v>1112</v>
      </c>
      <c r="F26" s="596">
        <v>988</v>
      </c>
      <c r="G26" s="597">
        <v>7.1</v>
      </c>
      <c r="H26" s="596">
        <v>948</v>
      </c>
      <c r="I26" s="597">
        <v>6.9</v>
      </c>
      <c r="J26" s="596">
        <v>928</v>
      </c>
      <c r="K26" s="597">
        <v>6.8</v>
      </c>
      <c r="L26" s="596">
        <v>991</v>
      </c>
      <c r="M26" s="597">
        <v>7.1</v>
      </c>
      <c r="N26" s="596">
        <v>951</v>
      </c>
      <c r="O26" s="597">
        <v>6.9</v>
      </c>
      <c r="P26" s="596">
        <v>931</v>
      </c>
      <c r="Q26" s="597">
        <v>6.8</v>
      </c>
      <c r="R26" s="596">
        <v>1030</v>
      </c>
      <c r="S26" s="597">
        <v>7.3</v>
      </c>
      <c r="T26" s="596">
        <v>990</v>
      </c>
      <c r="U26" s="597">
        <v>7.1</v>
      </c>
      <c r="V26" s="596">
        <v>970</v>
      </c>
      <c r="W26" s="597">
        <v>7</v>
      </c>
      <c r="X26" s="596">
        <v>1130</v>
      </c>
      <c r="Y26" s="597">
        <v>7.8</v>
      </c>
      <c r="Z26" s="596">
        <v>1090</v>
      </c>
      <c r="AA26" s="597">
        <v>7.6</v>
      </c>
      <c r="AB26" s="596">
        <v>1070</v>
      </c>
      <c r="AC26" s="597">
        <v>7.5</v>
      </c>
      <c r="AD26" s="596">
        <v>1007</v>
      </c>
      <c r="AE26" s="597">
        <v>7.2</v>
      </c>
      <c r="AF26" s="596">
        <v>967</v>
      </c>
      <c r="AG26" s="597">
        <v>7</v>
      </c>
      <c r="AH26" s="596">
        <v>947</v>
      </c>
      <c r="AI26" s="597">
        <v>6.9</v>
      </c>
      <c r="AJ26" s="956" t="s">
        <v>585</v>
      </c>
      <c r="AK26" s="608" t="s">
        <v>48</v>
      </c>
      <c r="AP26" s="609" t="s">
        <v>1110</v>
      </c>
    </row>
    <row r="27" s="547" customFormat="1" ht="41" customHeight="1" spans="1:42">
      <c r="A27" s="602"/>
      <c r="B27" s="603"/>
      <c r="C27" s="604"/>
      <c r="D27" s="605"/>
      <c r="E27" s="2360" t="s">
        <v>1113</v>
      </c>
      <c r="F27" s="596">
        <v>1719</v>
      </c>
      <c r="G27" s="597">
        <v>11.5</v>
      </c>
      <c r="H27" s="596">
        <v>1679</v>
      </c>
      <c r="I27" s="597">
        <v>11.3</v>
      </c>
      <c r="J27" s="596">
        <v>1659</v>
      </c>
      <c r="K27" s="597">
        <v>11.2</v>
      </c>
      <c r="L27" s="596">
        <v>1722</v>
      </c>
      <c r="M27" s="597">
        <v>11.5</v>
      </c>
      <c r="N27" s="596">
        <v>1682</v>
      </c>
      <c r="O27" s="597">
        <v>11.3</v>
      </c>
      <c r="P27" s="596">
        <v>1662</v>
      </c>
      <c r="Q27" s="597">
        <v>11.2</v>
      </c>
      <c r="R27" s="596">
        <v>1761</v>
      </c>
      <c r="S27" s="597">
        <v>11.7</v>
      </c>
      <c r="T27" s="596">
        <v>1721</v>
      </c>
      <c r="U27" s="597">
        <v>11.5</v>
      </c>
      <c r="V27" s="596">
        <v>1701</v>
      </c>
      <c r="W27" s="597">
        <v>11.4</v>
      </c>
      <c r="X27" s="596">
        <v>1861</v>
      </c>
      <c r="Y27" s="597">
        <v>12.2</v>
      </c>
      <c r="Z27" s="596">
        <v>1821</v>
      </c>
      <c r="AA27" s="597">
        <v>12</v>
      </c>
      <c r="AB27" s="596">
        <v>1801</v>
      </c>
      <c r="AC27" s="597">
        <v>11.9</v>
      </c>
      <c r="AD27" s="596">
        <v>1738</v>
      </c>
      <c r="AE27" s="597">
        <v>11.6</v>
      </c>
      <c r="AF27" s="596">
        <v>1698</v>
      </c>
      <c r="AG27" s="597">
        <v>11.4</v>
      </c>
      <c r="AH27" s="596">
        <v>1678</v>
      </c>
      <c r="AI27" s="597">
        <v>11.3</v>
      </c>
      <c r="AJ27" s="956" t="s">
        <v>555</v>
      </c>
      <c r="AK27" s="608" t="s">
        <v>48</v>
      </c>
      <c r="AP27" s="609" t="s">
        <v>1110</v>
      </c>
    </row>
    <row r="28" s="547" customFormat="1" ht="48" customHeight="1" spans="1:42">
      <c r="A28" s="602"/>
      <c r="B28" s="603"/>
      <c r="C28" s="604"/>
      <c r="D28" s="611" t="s">
        <v>1139</v>
      </c>
      <c r="E28" s="955" t="s">
        <v>1140</v>
      </c>
      <c r="F28" s="596">
        <v>1787</v>
      </c>
      <c r="G28" s="597">
        <v>11.9</v>
      </c>
      <c r="H28" s="596">
        <v>1747</v>
      </c>
      <c r="I28" s="597">
        <v>11.7</v>
      </c>
      <c r="J28" s="596">
        <v>1727</v>
      </c>
      <c r="K28" s="597">
        <v>11.6</v>
      </c>
      <c r="L28" s="596">
        <v>1790</v>
      </c>
      <c r="M28" s="597">
        <v>11.9</v>
      </c>
      <c r="N28" s="596">
        <v>1750</v>
      </c>
      <c r="O28" s="597">
        <v>11.7</v>
      </c>
      <c r="P28" s="596">
        <v>1730</v>
      </c>
      <c r="Q28" s="597">
        <v>11.6</v>
      </c>
      <c r="R28" s="596">
        <v>1829</v>
      </c>
      <c r="S28" s="597">
        <v>12.1</v>
      </c>
      <c r="T28" s="596">
        <v>1789</v>
      </c>
      <c r="U28" s="597">
        <v>11.9</v>
      </c>
      <c r="V28" s="596">
        <v>1769</v>
      </c>
      <c r="W28" s="597">
        <v>11.8</v>
      </c>
      <c r="X28" s="596">
        <v>1929</v>
      </c>
      <c r="Y28" s="597">
        <v>12.6</v>
      </c>
      <c r="Z28" s="596">
        <v>1889</v>
      </c>
      <c r="AA28" s="597">
        <v>12.4</v>
      </c>
      <c r="AB28" s="596">
        <v>1869</v>
      </c>
      <c r="AC28" s="597">
        <v>12.3</v>
      </c>
      <c r="AD28" s="596">
        <v>1806</v>
      </c>
      <c r="AE28" s="597">
        <v>12</v>
      </c>
      <c r="AF28" s="596">
        <v>1766</v>
      </c>
      <c r="AG28" s="597">
        <v>11.8</v>
      </c>
      <c r="AH28" s="596">
        <v>1746</v>
      </c>
      <c r="AI28" s="597">
        <v>11.7</v>
      </c>
      <c r="AJ28" s="956" t="s">
        <v>555</v>
      </c>
      <c r="AK28" s="608" t="s">
        <v>48</v>
      </c>
      <c r="AP28" s="609" t="s">
        <v>1139</v>
      </c>
    </row>
    <row r="29" s="547" customFormat="1" ht="48" customHeight="1" spans="1:42">
      <c r="A29" s="602"/>
      <c r="B29" s="603"/>
      <c r="C29" s="604"/>
      <c r="D29" s="611"/>
      <c r="E29" s="955" t="s">
        <v>1141</v>
      </c>
      <c r="F29" s="596">
        <v>1600</v>
      </c>
      <c r="G29" s="597">
        <v>10.8</v>
      </c>
      <c r="H29" s="596">
        <v>1560</v>
      </c>
      <c r="I29" s="597">
        <v>10.6</v>
      </c>
      <c r="J29" s="596">
        <v>1540</v>
      </c>
      <c r="K29" s="597">
        <v>10.5</v>
      </c>
      <c r="L29" s="596">
        <v>1603</v>
      </c>
      <c r="M29" s="597">
        <v>10.8</v>
      </c>
      <c r="N29" s="596">
        <v>1563</v>
      </c>
      <c r="O29" s="597">
        <v>10.6</v>
      </c>
      <c r="P29" s="596">
        <v>1543</v>
      </c>
      <c r="Q29" s="597">
        <v>10.5</v>
      </c>
      <c r="R29" s="596">
        <v>1642</v>
      </c>
      <c r="S29" s="597">
        <v>11</v>
      </c>
      <c r="T29" s="596">
        <v>1602</v>
      </c>
      <c r="U29" s="597">
        <v>10.8</v>
      </c>
      <c r="V29" s="596">
        <v>1582</v>
      </c>
      <c r="W29" s="597">
        <v>10.7</v>
      </c>
      <c r="X29" s="596">
        <v>1742</v>
      </c>
      <c r="Y29" s="597">
        <v>11.5</v>
      </c>
      <c r="Z29" s="596">
        <v>1702</v>
      </c>
      <c r="AA29" s="597">
        <v>11.3</v>
      </c>
      <c r="AB29" s="596">
        <v>1682</v>
      </c>
      <c r="AC29" s="597">
        <v>11.2</v>
      </c>
      <c r="AD29" s="596">
        <v>1619</v>
      </c>
      <c r="AE29" s="597">
        <v>10.9</v>
      </c>
      <c r="AF29" s="596">
        <v>1579</v>
      </c>
      <c r="AG29" s="597">
        <v>10.7</v>
      </c>
      <c r="AH29" s="596">
        <v>1559</v>
      </c>
      <c r="AI29" s="597">
        <v>10.6</v>
      </c>
      <c r="AJ29" s="956" t="s">
        <v>599</v>
      </c>
      <c r="AK29" s="608" t="s">
        <v>48</v>
      </c>
      <c r="AP29" s="609" t="s">
        <v>1139</v>
      </c>
    </row>
    <row r="30" s="547" customFormat="1" ht="48" customHeight="1" spans="1:42">
      <c r="A30" s="602"/>
      <c r="B30" s="603"/>
      <c r="C30" s="604"/>
      <c r="D30" s="611" t="s">
        <v>1142</v>
      </c>
      <c r="E30" s="2360" t="s">
        <v>1143</v>
      </c>
      <c r="F30" s="596">
        <v>988</v>
      </c>
      <c r="G30" s="597">
        <v>7.1</v>
      </c>
      <c r="H30" s="596">
        <v>948</v>
      </c>
      <c r="I30" s="597">
        <v>6.9</v>
      </c>
      <c r="J30" s="596">
        <v>928</v>
      </c>
      <c r="K30" s="597">
        <v>6.8</v>
      </c>
      <c r="L30" s="596">
        <v>991</v>
      </c>
      <c r="M30" s="597">
        <v>7.1</v>
      </c>
      <c r="N30" s="596">
        <v>951</v>
      </c>
      <c r="O30" s="597">
        <v>6.9</v>
      </c>
      <c r="P30" s="596">
        <v>931</v>
      </c>
      <c r="Q30" s="597">
        <v>6.8</v>
      </c>
      <c r="R30" s="596">
        <v>1030</v>
      </c>
      <c r="S30" s="597">
        <v>7.3</v>
      </c>
      <c r="T30" s="596">
        <v>990</v>
      </c>
      <c r="U30" s="597">
        <v>7.1</v>
      </c>
      <c r="V30" s="596">
        <v>970</v>
      </c>
      <c r="W30" s="597">
        <v>7</v>
      </c>
      <c r="X30" s="596">
        <v>1130</v>
      </c>
      <c r="Y30" s="597">
        <v>7.8</v>
      </c>
      <c r="Z30" s="596">
        <v>1090</v>
      </c>
      <c r="AA30" s="597">
        <v>7.6</v>
      </c>
      <c r="AB30" s="596">
        <v>1070</v>
      </c>
      <c r="AC30" s="597">
        <v>7.5</v>
      </c>
      <c r="AD30" s="596">
        <v>1007</v>
      </c>
      <c r="AE30" s="597">
        <v>7.2</v>
      </c>
      <c r="AF30" s="596">
        <v>967</v>
      </c>
      <c r="AG30" s="597">
        <v>7</v>
      </c>
      <c r="AH30" s="596">
        <v>947</v>
      </c>
      <c r="AI30" s="597">
        <v>6.9</v>
      </c>
      <c r="AJ30" s="956" t="s">
        <v>585</v>
      </c>
      <c r="AK30" s="608" t="s">
        <v>48</v>
      </c>
      <c r="AP30" s="615" t="s">
        <v>1142</v>
      </c>
    </row>
    <row r="31" s="547" customFormat="1" ht="48" customHeight="1" spans="1:42">
      <c r="A31" s="602"/>
      <c r="B31" s="603"/>
      <c r="C31" s="604"/>
      <c r="D31" s="605"/>
      <c r="E31" s="2360" t="s">
        <v>1144</v>
      </c>
      <c r="F31" s="596">
        <v>1005</v>
      </c>
      <c r="G31" s="597">
        <v>7.2</v>
      </c>
      <c r="H31" s="596">
        <v>965</v>
      </c>
      <c r="I31" s="597">
        <v>7</v>
      </c>
      <c r="J31" s="596">
        <v>945</v>
      </c>
      <c r="K31" s="597">
        <v>6.9</v>
      </c>
      <c r="L31" s="596">
        <v>1008</v>
      </c>
      <c r="M31" s="597">
        <v>7.2</v>
      </c>
      <c r="N31" s="596">
        <v>968</v>
      </c>
      <c r="O31" s="597">
        <v>7</v>
      </c>
      <c r="P31" s="596">
        <v>948</v>
      </c>
      <c r="Q31" s="597">
        <v>6.9</v>
      </c>
      <c r="R31" s="596">
        <v>1047</v>
      </c>
      <c r="S31" s="597">
        <v>7.4</v>
      </c>
      <c r="T31" s="596">
        <v>1007</v>
      </c>
      <c r="U31" s="597">
        <v>7.2</v>
      </c>
      <c r="V31" s="596">
        <v>987</v>
      </c>
      <c r="W31" s="597">
        <v>7.1</v>
      </c>
      <c r="X31" s="596">
        <v>1147</v>
      </c>
      <c r="Y31" s="597">
        <v>7.9</v>
      </c>
      <c r="Z31" s="596">
        <v>1107</v>
      </c>
      <c r="AA31" s="597">
        <v>7.7</v>
      </c>
      <c r="AB31" s="596">
        <v>1087</v>
      </c>
      <c r="AC31" s="597">
        <v>7.6</v>
      </c>
      <c r="AD31" s="596">
        <v>1024</v>
      </c>
      <c r="AE31" s="597">
        <v>7.3</v>
      </c>
      <c r="AF31" s="596">
        <v>984</v>
      </c>
      <c r="AG31" s="597">
        <v>7.1</v>
      </c>
      <c r="AH31" s="596">
        <v>964</v>
      </c>
      <c r="AI31" s="597">
        <v>7</v>
      </c>
      <c r="AJ31" s="956" t="s">
        <v>585</v>
      </c>
      <c r="AK31" s="608" t="s">
        <v>48</v>
      </c>
      <c r="AP31" s="615" t="s">
        <v>1142</v>
      </c>
    </row>
    <row r="32" s="547" customFormat="1" ht="163.8" spans="1:42">
      <c r="A32" s="602"/>
      <c r="B32" s="603"/>
      <c r="C32" s="604"/>
      <c r="D32" s="611" t="s">
        <v>1145</v>
      </c>
      <c r="E32" s="2360" t="s">
        <v>1146</v>
      </c>
      <c r="F32" s="596">
        <v>988</v>
      </c>
      <c r="G32" s="597">
        <v>7.1</v>
      </c>
      <c r="H32" s="596">
        <v>948</v>
      </c>
      <c r="I32" s="597">
        <v>6.9</v>
      </c>
      <c r="J32" s="596">
        <v>928</v>
      </c>
      <c r="K32" s="597">
        <v>6.8</v>
      </c>
      <c r="L32" s="596">
        <v>991</v>
      </c>
      <c r="M32" s="597">
        <v>7.1</v>
      </c>
      <c r="N32" s="596">
        <v>951</v>
      </c>
      <c r="O32" s="597">
        <v>6.9</v>
      </c>
      <c r="P32" s="596">
        <v>931</v>
      </c>
      <c r="Q32" s="597">
        <v>6.8</v>
      </c>
      <c r="R32" s="596">
        <v>1030</v>
      </c>
      <c r="S32" s="597">
        <v>7.3</v>
      </c>
      <c r="T32" s="596">
        <v>990</v>
      </c>
      <c r="U32" s="597">
        <v>7.1</v>
      </c>
      <c r="V32" s="596">
        <v>970</v>
      </c>
      <c r="W32" s="597">
        <v>7</v>
      </c>
      <c r="X32" s="596">
        <v>1130</v>
      </c>
      <c r="Y32" s="597">
        <v>7.8</v>
      </c>
      <c r="Z32" s="596">
        <v>1090</v>
      </c>
      <c r="AA32" s="597">
        <v>7.6</v>
      </c>
      <c r="AB32" s="596">
        <v>1070</v>
      </c>
      <c r="AC32" s="597">
        <v>7.5</v>
      </c>
      <c r="AD32" s="596">
        <v>1007</v>
      </c>
      <c r="AE32" s="597">
        <v>7.2</v>
      </c>
      <c r="AF32" s="596">
        <v>967</v>
      </c>
      <c r="AG32" s="597">
        <v>7</v>
      </c>
      <c r="AH32" s="596">
        <v>947</v>
      </c>
      <c r="AI32" s="597">
        <v>6.9</v>
      </c>
      <c r="AJ32" s="956" t="s">
        <v>585</v>
      </c>
      <c r="AK32" s="608" t="s">
        <v>48</v>
      </c>
      <c r="AP32" s="615" t="s">
        <v>1145</v>
      </c>
    </row>
    <row r="33" s="547" customFormat="1" ht="117" spans="1:42">
      <c r="A33" s="602"/>
      <c r="B33" s="603"/>
      <c r="C33" s="604"/>
      <c r="D33" s="611" t="s">
        <v>1147</v>
      </c>
      <c r="E33" s="2360" t="s">
        <v>1148</v>
      </c>
      <c r="F33" s="596">
        <v>988</v>
      </c>
      <c r="G33" s="597">
        <v>7.1</v>
      </c>
      <c r="H33" s="596">
        <v>948</v>
      </c>
      <c r="I33" s="597">
        <v>6.9</v>
      </c>
      <c r="J33" s="596">
        <v>928</v>
      </c>
      <c r="K33" s="597">
        <v>6.8</v>
      </c>
      <c r="L33" s="596">
        <v>991</v>
      </c>
      <c r="M33" s="597">
        <v>7.1</v>
      </c>
      <c r="N33" s="596">
        <v>951</v>
      </c>
      <c r="O33" s="597">
        <v>6.9</v>
      </c>
      <c r="P33" s="596">
        <v>931</v>
      </c>
      <c r="Q33" s="597">
        <v>6.8</v>
      </c>
      <c r="R33" s="596">
        <v>1030</v>
      </c>
      <c r="S33" s="597">
        <v>7.3</v>
      </c>
      <c r="T33" s="596">
        <v>990</v>
      </c>
      <c r="U33" s="597">
        <v>7.1</v>
      </c>
      <c r="V33" s="596">
        <v>970</v>
      </c>
      <c r="W33" s="597">
        <v>7</v>
      </c>
      <c r="X33" s="596">
        <v>1130</v>
      </c>
      <c r="Y33" s="597">
        <v>7.8</v>
      </c>
      <c r="Z33" s="596">
        <v>1090</v>
      </c>
      <c r="AA33" s="597">
        <v>7.6</v>
      </c>
      <c r="AB33" s="596">
        <v>1070</v>
      </c>
      <c r="AC33" s="597">
        <v>7.5</v>
      </c>
      <c r="AD33" s="596">
        <v>1007</v>
      </c>
      <c r="AE33" s="597">
        <v>7.2</v>
      </c>
      <c r="AF33" s="596">
        <v>967</v>
      </c>
      <c r="AG33" s="597">
        <v>7</v>
      </c>
      <c r="AH33" s="596">
        <v>947</v>
      </c>
      <c r="AI33" s="597">
        <v>6.9</v>
      </c>
      <c r="AJ33" s="956" t="s">
        <v>585</v>
      </c>
      <c r="AK33" s="608" t="s">
        <v>48</v>
      </c>
      <c r="AP33" s="616" t="s">
        <v>1147</v>
      </c>
    </row>
    <row r="34" s="547" customFormat="1" ht="50" customHeight="1" spans="1:42">
      <c r="A34" s="602"/>
      <c r="B34" s="603"/>
      <c r="C34" s="604"/>
      <c r="D34" s="611" t="s">
        <v>1149</v>
      </c>
      <c r="E34" s="955" t="s">
        <v>1150</v>
      </c>
      <c r="F34" s="596">
        <v>1005</v>
      </c>
      <c r="G34" s="597">
        <v>7.2</v>
      </c>
      <c r="H34" s="596">
        <v>965</v>
      </c>
      <c r="I34" s="597">
        <v>7</v>
      </c>
      <c r="J34" s="596">
        <v>945</v>
      </c>
      <c r="K34" s="597">
        <v>6.9</v>
      </c>
      <c r="L34" s="596">
        <v>1008</v>
      </c>
      <c r="M34" s="597">
        <v>7.2</v>
      </c>
      <c r="N34" s="596">
        <v>968</v>
      </c>
      <c r="O34" s="597">
        <v>7</v>
      </c>
      <c r="P34" s="596">
        <v>948</v>
      </c>
      <c r="Q34" s="597">
        <v>6.9</v>
      </c>
      <c r="R34" s="596">
        <v>1047</v>
      </c>
      <c r="S34" s="597">
        <v>7.4</v>
      </c>
      <c r="T34" s="596">
        <v>1007</v>
      </c>
      <c r="U34" s="597">
        <v>7.2</v>
      </c>
      <c r="V34" s="596">
        <v>987</v>
      </c>
      <c r="W34" s="597">
        <v>7.1</v>
      </c>
      <c r="X34" s="596">
        <v>1147</v>
      </c>
      <c r="Y34" s="597">
        <v>7.9</v>
      </c>
      <c r="Z34" s="596">
        <v>1107</v>
      </c>
      <c r="AA34" s="597">
        <v>7.7</v>
      </c>
      <c r="AB34" s="596">
        <v>1087</v>
      </c>
      <c r="AC34" s="597">
        <v>7.6</v>
      </c>
      <c r="AD34" s="596">
        <v>1024</v>
      </c>
      <c r="AE34" s="597">
        <v>7.3</v>
      </c>
      <c r="AF34" s="596">
        <v>984</v>
      </c>
      <c r="AG34" s="597">
        <v>7.1</v>
      </c>
      <c r="AH34" s="596">
        <v>964</v>
      </c>
      <c r="AI34" s="597">
        <v>7</v>
      </c>
      <c r="AJ34" s="956" t="s">
        <v>585</v>
      </c>
      <c r="AK34" s="608" t="s">
        <v>48</v>
      </c>
      <c r="AP34" s="617" t="s">
        <v>1149</v>
      </c>
    </row>
    <row r="35" ht="50" customHeight="1" spans="1:42">
      <c r="A35" s="602"/>
      <c r="B35" s="603"/>
      <c r="C35" s="604"/>
      <c r="D35" s="611" t="s">
        <v>1102</v>
      </c>
      <c r="E35" s="955" t="s">
        <v>1103</v>
      </c>
      <c r="F35" s="596">
        <v>988</v>
      </c>
      <c r="G35" s="597">
        <v>7.1</v>
      </c>
      <c r="H35" s="596">
        <v>948</v>
      </c>
      <c r="I35" s="597">
        <v>6.9</v>
      </c>
      <c r="J35" s="596">
        <v>928</v>
      </c>
      <c r="K35" s="597">
        <v>6.8</v>
      </c>
      <c r="L35" s="596">
        <v>991</v>
      </c>
      <c r="M35" s="597">
        <v>7.1</v>
      </c>
      <c r="N35" s="596">
        <v>951</v>
      </c>
      <c r="O35" s="597">
        <v>6.9</v>
      </c>
      <c r="P35" s="596">
        <v>931</v>
      </c>
      <c r="Q35" s="597">
        <v>6.8</v>
      </c>
      <c r="R35" s="596">
        <v>1030</v>
      </c>
      <c r="S35" s="597">
        <v>7.3</v>
      </c>
      <c r="T35" s="596">
        <v>990</v>
      </c>
      <c r="U35" s="597">
        <v>7.1</v>
      </c>
      <c r="V35" s="596">
        <v>970</v>
      </c>
      <c r="W35" s="597">
        <v>7</v>
      </c>
      <c r="X35" s="596">
        <v>1130</v>
      </c>
      <c r="Y35" s="597">
        <v>7.8</v>
      </c>
      <c r="Z35" s="596">
        <v>1090</v>
      </c>
      <c r="AA35" s="597">
        <v>7.6</v>
      </c>
      <c r="AB35" s="596">
        <v>1070</v>
      </c>
      <c r="AC35" s="597">
        <v>7.5</v>
      </c>
      <c r="AD35" s="596">
        <v>1007</v>
      </c>
      <c r="AE35" s="597">
        <v>7.2</v>
      </c>
      <c r="AF35" s="596">
        <v>967</v>
      </c>
      <c r="AG35" s="597">
        <v>7</v>
      </c>
      <c r="AH35" s="596">
        <v>947</v>
      </c>
      <c r="AI35" s="597">
        <v>6.9</v>
      </c>
      <c r="AJ35" s="959" t="s">
        <v>585</v>
      </c>
      <c r="AK35" s="619" t="s">
        <v>48</v>
      </c>
      <c r="AP35" s="617" t="s">
        <v>1102</v>
      </c>
    </row>
    <row r="36" ht="50" customHeight="1" spans="1:42">
      <c r="A36" s="602"/>
      <c r="B36" s="603"/>
      <c r="C36" s="604"/>
      <c r="D36" s="611"/>
      <c r="E36" s="955" t="s">
        <v>1104</v>
      </c>
      <c r="F36" s="596">
        <v>1719</v>
      </c>
      <c r="G36" s="597">
        <v>11.5</v>
      </c>
      <c r="H36" s="596">
        <v>1679</v>
      </c>
      <c r="I36" s="597">
        <v>11.3</v>
      </c>
      <c r="J36" s="596">
        <v>1659</v>
      </c>
      <c r="K36" s="597">
        <v>11.2</v>
      </c>
      <c r="L36" s="596">
        <v>1722</v>
      </c>
      <c r="M36" s="597">
        <v>11.5</v>
      </c>
      <c r="N36" s="596">
        <v>1682</v>
      </c>
      <c r="O36" s="597">
        <v>11.3</v>
      </c>
      <c r="P36" s="596">
        <v>1662</v>
      </c>
      <c r="Q36" s="597">
        <v>11.2</v>
      </c>
      <c r="R36" s="596">
        <v>1761</v>
      </c>
      <c r="S36" s="597">
        <v>11.7</v>
      </c>
      <c r="T36" s="596">
        <v>1721</v>
      </c>
      <c r="U36" s="597">
        <v>11.5</v>
      </c>
      <c r="V36" s="596">
        <v>1701</v>
      </c>
      <c r="W36" s="597">
        <v>11.4</v>
      </c>
      <c r="X36" s="596">
        <v>1861</v>
      </c>
      <c r="Y36" s="597">
        <v>12.2</v>
      </c>
      <c r="Z36" s="596">
        <v>1821</v>
      </c>
      <c r="AA36" s="597">
        <v>12</v>
      </c>
      <c r="AB36" s="596">
        <v>1801</v>
      </c>
      <c r="AC36" s="597">
        <v>11.9</v>
      </c>
      <c r="AD36" s="596">
        <v>1738</v>
      </c>
      <c r="AE36" s="597">
        <v>11.6</v>
      </c>
      <c r="AF36" s="596">
        <v>1698</v>
      </c>
      <c r="AG36" s="597">
        <v>11.4</v>
      </c>
      <c r="AH36" s="596">
        <v>1678</v>
      </c>
      <c r="AI36" s="597">
        <v>11.3</v>
      </c>
      <c r="AJ36" s="959" t="s">
        <v>555</v>
      </c>
      <c r="AK36" s="619" t="s">
        <v>48</v>
      </c>
      <c r="AP36" s="617" t="s">
        <v>1102</v>
      </c>
    </row>
    <row r="37" ht="50" customHeight="1" spans="1:42">
      <c r="A37" s="602"/>
      <c r="B37" s="603"/>
      <c r="C37" s="604"/>
      <c r="D37" s="611" t="s">
        <v>1151</v>
      </c>
      <c r="E37" s="2360" t="s">
        <v>1152</v>
      </c>
      <c r="F37" s="596">
        <v>1005</v>
      </c>
      <c r="G37" s="597">
        <v>7.2</v>
      </c>
      <c r="H37" s="596">
        <v>965</v>
      </c>
      <c r="I37" s="597">
        <v>7</v>
      </c>
      <c r="J37" s="596">
        <v>945</v>
      </c>
      <c r="K37" s="597">
        <v>6.9</v>
      </c>
      <c r="L37" s="596">
        <v>1008</v>
      </c>
      <c r="M37" s="597">
        <v>7.2</v>
      </c>
      <c r="N37" s="596">
        <v>968</v>
      </c>
      <c r="O37" s="597">
        <v>7</v>
      </c>
      <c r="P37" s="596">
        <v>948</v>
      </c>
      <c r="Q37" s="597">
        <v>6.9</v>
      </c>
      <c r="R37" s="596">
        <v>1047</v>
      </c>
      <c r="S37" s="597">
        <v>7.4</v>
      </c>
      <c r="T37" s="596">
        <v>1007</v>
      </c>
      <c r="U37" s="597">
        <v>7.2</v>
      </c>
      <c r="V37" s="596">
        <v>987</v>
      </c>
      <c r="W37" s="597">
        <v>7.1</v>
      </c>
      <c r="X37" s="596">
        <v>1147</v>
      </c>
      <c r="Y37" s="597">
        <v>7.9</v>
      </c>
      <c r="Z37" s="596">
        <v>1107</v>
      </c>
      <c r="AA37" s="597">
        <v>7.7</v>
      </c>
      <c r="AB37" s="596">
        <v>1087</v>
      </c>
      <c r="AC37" s="597">
        <v>7.6</v>
      </c>
      <c r="AD37" s="596">
        <v>1024</v>
      </c>
      <c r="AE37" s="597">
        <v>7.3</v>
      </c>
      <c r="AF37" s="596">
        <v>984</v>
      </c>
      <c r="AG37" s="597">
        <v>7.1</v>
      </c>
      <c r="AH37" s="596">
        <v>964</v>
      </c>
      <c r="AI37" s="597">
        <v>7</v>
      </c>
      <c r="AJ37" s="959" t="s">
        <v>585</v>
      </c>
      <c r="AK37" s="619" t="s">
        <v>48</v>
      </c>
      <c r="AP37" s="617" t="s">
        <v>1151</v>
      </c>
    </row>
    <row r="38" ht="71" customHeight="1" spans="1:42">
      <c r="A38" s="960"/>
      <c r="B38" s="961"/>
      <c r="C38" s="962"/>
      <c r="D38" s="622" t="s">
        <v>1153</v>
      </c>
      <c r="E38" s="963" t="s">
        <v>1154</v>
      </c>
      <c r="F38" s="596">
        <v>1005</v>
      </c>
      <c r="G38" s="597">
        <v>7.2</v>
      </c>
      <c r="H38" s="596">
        <v>965</v>
      </c>
      <c r="I38" s="597">
        <v>7</v>
      </c>
      <c r="J38" s="596">
        <v>945</v>
      </c>
      <c r="K38" s="597">
        <v>6.9</v>
      </c>
      <c r="L38" s="596">
        <v>1008</v>
      </c>
      <c r="M38" s="597">
        <v>7.2</v>
      </c>
      <c r="N38" s="596">
        <v>968</v>
      </c>
      <c r="O38" s="597">
        <v>7</v>
      </c>
      <c r="P38" s="596">
        <v>948</v>
      </c>
      <c r="Q38" s="597">
        <v>6.9</v>
      </c>
      <c r="R38" s="596">
        <v>1047</v>
      </c>
      <c r="S38" s="597">
        <v>7.4</v>
      </c>
      <c r="T38" s="596">
        <v>1007</v>
      </c>
      <c r="U38" s="597">
        <v>7.2</v>
      </c>
      <c r="V38" s="596">
        <v>987</v>
      </c>
      <c r="W38" s="597">
        <v>7.1</v>
      </c>
      <c r="X38" s="596">
        <v>1147</v>
      </c>
      <c r="Y38" s="597">
        <v>7.9</v>
      </c>
      <c r="Z38" s="596">
        <v>1107</v>
      </c>
      <c r="AA38" s="597">
        <v>7.7</v>
      </c>
      <c r="AB38" s="596">
        <v>1087</v>
      </c>
      <c r="AC38" s="597">
        <v>7.6</v>
      </c>
      <c r="AD38" s="596">
        <v>1024</v>
      </c>
      <c r="AE38" s="597">
        <v>7.3</v>
      </c>
      <c r="AF38" s="596">
        <v>984</v>
      </c>
      <c r="AG38" s="597">
        <v>7.1</v>
      </c>
      <c r="AH38" s="596">
        <v>964</v>
      </c>
      <c r="AI38" s="597">
        <v>7</v>
      </c>
      <c r="AJ38" s="964" t="s">
        <v>585</v>
      </c>
      <c r="AK38" s="625" t="s">
        <v>48</v>
      </c>
      <c r="AP38" s="617" t="s">
        <v>1153</v>
      </c>
    </row>
    <row r="39" ht="75" customHeight="1" spans="1:42">
      <c r="A39" s="965" t="s">
        <v>862</v>
      </c>
      <c r="B39" s="966" t="s">
        <v>863</v>
      </c>
      <c r="C39" s="967" t="s">
        <v>1055</v>
      </c>
      <c r="D39" s="968" t="s">
        <v>1052</v>
      </c>
      <c r="E39" s="968" t="s">
        <v>1056</v>
      </c>
      <c r="F39" s="969">
        <v>1136</v>
      </c>
      <c r="G39" s="970">
        <v>8</v>
      </c>
      <c r="H39" s="969">
        <v>976</v>
      </c>
      <c r="I39" s="970">
        <v>7</v>
      </c>
      <c r="J39" s="969">
        <v>921</v>
      </c>
      <c r="K39" s="970">
        <v>6.7</v>
      </c>
      <c r="L39" s="969">
        <v>1236</v>
      </c>
      <c r="M39" s="970">
        <v>8.5</v>
      </c>
      <c r="N39" s="969">
        <v>1076</v>
      </c>
      <c r="O39" s="970">
        <v>7.5</v>
      </c>
      <c r="P39" s="969">
        <v>1021</v>
      </c>
      <c r="Q39" s="970">
        <v>7.2</v>
      </c>
      <c r="R39" s="969">
        <v>1159</v>
      </c>
      <c r="S39" s="970">
        <v>8.1</v>
      </c>
      <c r="T39" s="969">
        <v>999</v>
      </c>
      <c r="U39" s="970">
        <v>7.1</v>
      </c>
      <c r="V39" s="969">
        <v>944</v>
      </c>
      <c r="W39" s="970">
        <v>6.8</v>
      </c>
      <c r="X39" s="969">
        <v>1259</v>
      </c>
      <c r="Y39" s="970">
        <v>8.6</v>
      </c>
      <c r="Z39" s="969">
        <v>1099</v>
      </c>
      <c r="AA39" s="970">
        <v>7.6</v>
      </c>
      <c r="AB39" s="969">
        <v>1044</v>
      </c>
      <c r="AC39" s="970">
        <v>7.3</v>
      </c>
      <c r="AD39" s="969">
        <v>1259</v>
      </c>
      <c r="AE39" s="970">
        <v>8.6</v>
      </c>
      <c r="AF39" s="969">
        <v>1099</v>
      </c>
      <c r="AG39" s="970">
        <v>7.6</v>
      </c>
      <c r="AH39" s="969">
        <v>1044</v>
      </c>
      <c r="AI39" s="970">
        <v>7.3</v>
      </c>
      <c r="AJ39" s="971" t="s">
        <v>555</v>
      </c>
      <c r="AK39" s="972" t="s">
        <v>48</v>
      </c>
      <c r="AP39" s="617" t="s">
        <v>1052</v>
      </c>
    </row>
    <row r="40" ht="75" customHeight="1" spans="1:42">
      <c r="A40" s="973"/>
      <c r="B40" s="974"/>
      <c r="C40" s="975"/>
      <c r="D40" s="976" t="s">
        <v>1153</v>
      </c>
      <c r="E40" s="976" t="s">
        <v>1155</v>
      </c>
      <c r="F40" s="977">
        <v>1476</v>
      </c>
      <c r="G40" s="978">
        <v>10</v>
      </c>
      <c r="H40" s="977">
        <v>1316</v>
      </c>
      <c r="I40" s="978">
        <v>9</v>
      </c>
      <c r="J40" s="977">
        <v>1261</v>
      </c>
      <c r="K40" s="978">
        <v>8.7</v>
      </c>
      <c r="L40" s="977">
        <v>1576</v>
      </c>
      <c r="M40" s="978">
        <v>10.5</v>
      </c>
      <c r="N40" s="977">
        <v>1416</v>
      </c>
      <c r="O40" s="978">
        <v>9.5</v>
      </c>
      <c r="P40" s="977">
        <v>1361</v>
      </c>
      <c r="Q40" s="978">
        <v>9.2</v>
      </c>
      <c r="R40" s="977">
        <v>1499</v>
      </c>
      <c r="S40" s="978">
        <v>10.1</v>
      </c>
      <c r="T40" s="977">
        <v>1339</v>
      </c>
      <c r="U40" s="978">
        <v>9.1</v>
      </c>
      <c r="V40" s="977">
        <v>1284</v>
      </c>
      <c r="W40" s="978">
        <v>8.8</v>
      </c>
      <c r="X40" s="977">
        <v>1599</v>
      </c>
      <c r="Y40" s="978">
        <v>10.6</v>
      </c>
      <c r="Z40" s="977">
        <v>1439</v>
      </c>
      <c r="AA40" s="978">
        <v>9.6</v>
      </c>
      <c r="AB40" s="977">
        <v>1384</v>
      </c>
      <c r="AC40" s="978">
        <v>9.3</v>
      </c>
      <c r="AD40" s="977">
        <v>1599</v>
      </c>
      <c r="AE40" s="978">
        <v>10.6</v>
      </c>
      <c r="AF40" s="977">
        <v>1439</v>
      </c>
      <c r="AG40" s="978">
        <v>9.6</v>
      </c>
      <c r="AH40" s="977">
        <v>1384</v>
      </c>
      <c r="AI40" s="978">
        <v>9.3</v>
      </c>
      <c r="AJ40" s="979" t="s">
        <v>555</v>
      </c>
      <c r="AK40" s="980" t="s">
        <v>48</v>
      </c>
      <c r="AP40" s="617" t="s">
        <v>1153</v>
      </c>
    </row>
  </sheetData>
  <protectedRanges>
    <protectedRange sqref="AJ7:AK7 AJ27 AJ9:AK26 AJ33:AK34 AJ30:AK31" name="区域1"/>
  </protectedRanges>
  <mergeCells count="29">
    <mergeCell ref="A2:AK2"/>
    <mergeCell ref="A3:AK3"/>
    <mergeCell ref="A4:AK4"/>
    <mergeCell ref="F5:K5"/>
    <mergeCell ref="L5:Q5"/>
    <mergeCell ref="R5:W5"/>
    <mergeCell ref="X5:AC5"/>
    <mergeCell ref="AD5:AI5"/>
    <mergeCell ref="A5:A6"/>
    <mergeCell ref="A7:A38"/>
    <mergeCell ref="A39:A40"/>
    <mergeCell ref="B5:B6"/>
    <mergeCell ref="B7:B38"/>
    <mergeCell ref="B39:B40"/>
    <mergeCell ref="C5:C6"/>
    <mergeCell ref="C7:C38"/>
    <mergeCell ref="C39:C40"/>
    <mergeCell ref="D5:D6"/>
    <mergeCell ref="D7:D9"/>
    <mergeCell ref="D12:D17"/>
    <mergeCell ref="D18:D19"/>
    <mergeCell ref="D21:D24"/>
    <mergeCell ref="D25:D27"/>
    <mergeCell ref="D28:D29"/>
    <mergeCell ref="D30:D31"/>
    <mergeCell ref="D35:D36"/>
    <mergeCell ref="E5:E6"/>
    <mergeCell ref="AJ5:AJ6"/>
    <mergeCell ref="AK5:AK6"/>
  </mergeCells>
  <pageMargins left="0.75" right="0.75" top="1" bottom="1" header="0.5" footer="0.5"/>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sheetPr>
  <dimension ref="A1:AQ75"/>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14.4"/>
  <cols>
    <col min="1" max="1" width="19.6944444444444" style="550" customWidth="1"/>
    <col min="2" max="2" width="34.6944444444444" style="550" customWidth="1"/>
    <col min="3" max="3" width="57.1851851851852" style="550" customWidth="1"/>
    <col min="4" max="4" width="27.3703703703704" style="550" customWidth="1"/>
    <col min="5" max="5" width="62.8333333333333" style="828" customWidth="1"/>
    <col min="6" max="6" width="21.5555555555556" style="3" customWidth="1"/>
    <col min="7" max="7" width="21.5555555555556" style="829" customWidth="1"/>
    <col min="8" max="8" width="21.5555555555556" style="3" customWidth="1"/>
    <col min="9" max="9" width="21.5555555555556" style="829" customWidth="1"/>
    <col min="10" max="10" width="21.5555555555556" style="3" customWidth="1"/>
    <col min="11" max="11" width="21.5555555555556" style="829" customWidth="1"/>
    <col min="12" max="12" width="21.5555555555556" style="3" customWidth="1"/>
    <col min="13" max="13" width="21.5555555555556" style="829" customWidth="1"/>
    <col min="14" max="14" width="21.5555555555556" style="3" customWidth="1"/>
    <col min="15" max="15" width="21.5555555555556" style="829" customWidth="1"/>
    <col min="16" max="16" width="21.5555555555556" style="3" customWidth="1"/>
    <col min="17" max="17" width="21.5555555555556" style="829" customWidth="1"/>
    <col min="18" max="18" width="21.5555555555556" style="3" customWidth="1"/>
    <col min="19" max="19" width="21.5555555555556" style="829" customWidth="1"/>
    <col min="20" max="20" width="21.5555555555556" style="3" customWidth="1"/>
    <col min="21" max="21" width="21.5555555555556" style="829" customWidth="1"/>
    <col min="22" max="22" width="21.5555555555556" style="3" customWidth="1"/>
    <col min="23" max="23" width="21.5555555555556" style="829" customWidth="1"/>
    <col min="24" max="24" width="21.5555555555556" style="830" customWidth="1"/>
    <col min="25" max="25" width="21.5555555555556" style="829" customWidth="1"/>
    <col min="26" max="26" width="21.5555555555556" style="830" customWidth="1"/>
    <col min="27" max="27" width="21.5555555555556" style="829" customWidth="1"/>
    <col min="28" max="28" width="21.5555555555556" style="830" customWidth="1"/>
    <col min="29" max="29" width="21.5555555555556" style="829" customWidth="1"/>
    <col min="30" max="30" width="21.5555555555556" style="3" customWidth="1"/>
    <col min="31" max="31" width="21.5555555555556" style="829" customWidth="1"/>
    <col min="32" max="32" width="21.5555555555556" style="3" customWidth="1"/>
    <col min="33" max="33" width="21.5555555555556" style="829" customWidth="1"/>
    <col min="34" max="34" width="21.5555555555556" style="3" customWidth="1"/>
    <col min="35" max="35" width="21.5555555555556" style="829" customWidth="1"/>
    <col min="36" max="36" width="33.7592592592593" style="3" customWidth="1"/>
    <col min="37" max="37" width="40.3055555555556" style="3" customWidth="1"/>
    <col min="41" max="41" width="9" customWidth="1"/>
    <col min="42" max="42" width="9" hidden="1" customWidth="1"/>
    <col min="43" max="44" width="9" customWidth="1"/>
  </cols>
  <sheetData>
    <row r="1" ht="35" customHeight="1" spans="1:42">
      <c r="A1" s="555"/>
      <c r="B1" s="555"/>
      <c r="C1" s="555"/>
      <c r="D1" s="555"/>
      <c r="E1" s="641"/>
      <c r="F1" s="548"/>
      <c r="G1" s="831"/>
      <c r="H1" s="548"/>
      <c r="I1" s="831"/>
      <c r="J1" s="548"/>
      <c r="K1" s="831"/>
      <c r="L1" s="548"/>
      <c r="M1" s="831"/>
    </row>
    <row r="2" ht="95" customHeight="1" spans="1:42">
      <c r="A2" s="832" t="s">
        <v>1</v>
      </c>
      <c r="B2" s="833"/>
      <c r="C2" s="833"/>
      <c r="D2" s="833"/>
      <c r="E2" s="833"/>
      <c r="F2" s="833"/>
      <c r="G2" s="834"/>
      <c r="H2" s="833"/>
      <c r="I2" s="834"/>
      <c r="J2" s="833"/>
      <c r="K2" s="834"/>
      <c r="L2" s="833"/>
      <c r="M2" s="834"/>
      <c r="N2" s="833"/>
      <c r="O2" s="834"/>
      <c r="P2" s="833"/>
      <c r="Q2" s="834"/>
      <c r="R2" s="833"/>
      <c r="S2" s="834"/>
      <c r="T2" s="833"/>
      <c r="U2" s="834"/>
      <c r="V2" s="833"/>
      <c r="W2" s="834"/>
      <c r="X2" s="833"/>
      <c r="Y2" s="834"/>
      <c r="Z2" s="833"/>
      <c r="AA2" s="834"/>
      <c r="AB2" s="833"/>
      <c r="AC2" s="834"/>
      <c r="AD2" s="833"/>
      <c r="AE2" s="834"/>
      <c r="AF2" s="833"/>
      <c r="AG2" s="834"/>
      <c r="AH2" s="833"/>
      <c r="AI2" s="834"/>
      <c r="AJ2" s="833"/>
      <c r="AK2" s="835"/>
    </row>
    <row r="3" ht="69" customHeight="1" spans="1:42">
      <c r="A3" s="836" t="s">
        <v>1156</v>
      </c>
      <c r="B3" s="837"/>
      <c r="C3" s="837"/>
      <c r="D3" s="837"/>
      <c r="E3" s="837"/>
      <c r="F3" s="837"/>
      <c r="G3" s="838"/>
      <c r="H3" s="837"/>
      <c r="I3" s="838"/>
      <c r="J3" s="837"/>
      <c r="K3" s="838"/>
      <c r="L3" s="837"/>
      <c r="M3" s="838"/>
      <c r="N3" s="837"/>
      <c r="O3" s="838"/>
      <c r="P3" s="837"/>
      <c r="Q3" s="838"/>
      <c r="R3" s="837"/>
      <c r="S3" s="838"/>
      <c r="T3" s="837"/>
      <c r="U3" s="838"/>
      <c r="V3" s="837"/>
      <c r="W3" s="838"/>
      <c r="X3" s="837"/>
      <c r="Y3" s="838"/>
      <c r="Z3" s="837"/>
      <c r="AA3" s="838"/>
      <c r="AB3" s="837"/>
      <c r="AC3" s="838"/>
      <c r="AD3" s="837"/>
      <c r="AE3" s="838"/>
      <c r="AF3" s="837"/>
      <c r="AG3" s="838"/>
      <c r="AH3" s="837"/>
      <c r="AI3" s="838"/>
      <c r="AJ3" s="837"/>
      <c r="AK3" s="839"/>
    </row>
    <row r="4" customFormat="1" ht="144"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823" customFormat="1" ht="52" customHeight="1" spans="1:42">
      <c r="A5" s="840" t="s">
        <v>480</v>
      </c>
      <c r="B5" s="841" t="s">
        <v>107</v>
      </c>
      <c r="C5" s="841" t="s">
        <v>1040</v>
      </c>
      <c r="D5" s="575" t="s">
        <v>1041</v>
      </c>
      <c r="E5" s="652" t="s">
        <v>1042</v>
      </c>
      <c r="F5" s="842" t="s">
        <v>632</v>
      </c>
      <c r="G5" s="843"/>
      <c r="H5" s="844"/>
      <c r="I5" s="843"/>
      <c r="J5" s="844"/>
      <c r="K5" s="845"/>
      <c r="L5" s="846" t="s">
        <v>935</v>
      </c>
      <c r="M5" s="843"/>
      <c r="N5" s="844"/>
      <c r="O5" s="843"/>
      <c r="P5" s="844"/>
      <c r="Q5" s="845"/>
      <c r="R5" s="842" t="s">
        <v>631</v>
      </c>
      <c r="S5" s="843"/>
      <c r="T5" s="844"/>
      <c r="U5" s="843"/>
      <c r="V5" s="844"/>
      <c r="W5" s="845"/>
      <c r="X5" s="842" t="s">
        <v>1123</v>
      </c>
      <c r="Y5" s="843"/>
      <c r="Z5" s="844"/>
      <c r="AA5" s="843"/>
      <c r="AB5" s="844"/>
      <c r="AC5" s="845"/>
      <c r="AD5" s="842" t="s">
        <v>487</v>
      </c>
      <c r="AE5" s="843"/>
      <c r="AF5" s="844"/>
      <c r="AG5" s="843"/>
      <c r="AH5" s="844"/>
      <c r="AI5" s="845"/>
      <c r="AJ5" s="847" t="s">
        <v>490</v>
      </c>
      <c r="AK5" s="848" t="s">
        <v>491</v>
      </c>
    </row>
    <row r="6" s="824" customFormat="1" ht="80" customHeight="1" spans="1:42">
      <c r="A6" s="849"/>
      <c r="B6" s="586"/>
      <c r="C6" s="586"/>
      <c r="D6" s="586"/>
      <c r="E6" s="586"/>
      <c r="F6" s="850" t="s">
        <v>1045</v>
      </c>
      <c r="G6" s="851" t="s">
        <v>1046</v>
      </c>
      <c r="H6" s="850" t="s">
        <v>1047</v>
      </c>
      <c r="I6" s="851" t="s">
        <v>1048</v>
      </c>
      <c r="J6" s="850" t="s">
        <v>1049</v>
      </c>
      <c r="K6" s="851" t="s">
        <v>1050</v>
      </c>
      <c r="L6" s="850" t="s">
        <v>1045</v>
      </c>
      <c r="M6" s="851" t="s">
        <v>1046</v>
      </c>
      <c r="N6" s="850" t="s">
        <v>1047</v>
      </c>
      <c r="O6" s="851" t="s">
        <v>1048</v>
      </c>
      <c r="P6" s="850" t="s">
        <v>1049</v>
      </c>
      <c r="Q6" s="851" t="s">
        <v>1050</v>
      </c>
      <c r="R6" s="850" t="s">
        <v>1045</v>
      </c>
      <c r="S6" s="851" t="s">
        <v>1046</v>
      </c>
      <c r="T6" s="850" t="s">
        <v>1047</v>
      </c>
      <c r="U6" s="851" t="s">
        <v>1048</v>
      </c>
      <c r="V6" s="850" t="s">
        <v>1049</v>
      </c>
      <c r="W6" s="851" t="s">
        <v>1050</v>
      </c>
      <c r="X6" s="850" t="s">
        <v>1045</v>
      </c>
      <c r="Y6" s="851" t="s">
        <v>1046</v>
      </c>
      <c r="Z6" s="850" t="s">
        <v>1047</v>
      </c>
      <c r="AA6" s="851" t="s">
        <v>1048</v>
      </c>
      <c r="AB6" s="850" t="s">
        <v>1049</v>
      </c>
      <c r="AC6" s="851" t="s">
        <v>1050</v>
      </c>
      <c r="AD6" s="850" t="s">
        <v>1045</v>
      </c>
      <c r="AE6" s="851" t="s">
        <v>1046</v>
      </c>
      <c r="AF6" s="850" t="s">
        <v>1047</v>
      </c>
      <c r="AG6" s="851" t="s">
        <v>1048</v>
      </c>
      <c r="AH6" s="850" t="s">
        <v>1049</v>
      </c>
      <c r="AI6" s="851" t="s">
        <v>1050</v>
      </c>
      <c r="AJ6" s="586"/>
      <c r="AK6" s="852"/>
    </row>
    <row r="7" s="825" customFormat="1" ht="99" customHeight="1" spans="1:42">
      <c r="A7" s="853" t="s">
        <v>609</v>
      </c>
      <c r="B7" s="854" t="s">
        <v>1000</v>
      </c>
      <c r="C7" s="855" t="s">
        <v>1057</v>
      </c>
      <c r="D7" s="855" t="s">
        <v>1052</v>
      </c>
      <c r="E7" s="856" t="s">
        <v>1157</v>
      </c>
      <c r="F7" s="857">
        <v>1079</v>
      </c>
      <c r="G7" s="858">
        <v>7.7</v>
      </c>
      <c r="H7" s="857">
        <v>1039</v>
      </c>
      <c r="I7" s="858">
        <v>7.5</v>
      </c>
      <c r="J7" s="857">
        <v>1019</v>
      </c>
      <c r="K7" s="858">
        <v>7.4</v>
      </c>
      <c r="L7" s="857">
        <v>1082</v>
      </c>
      <c r="M7" s="858">
        <v>7.7</v>
      </c>
      <c r="N7" s="857">
        <v>1042</v>
      </c>
      <c r="O7" s="858">
        <v>7.5</v>
      </c>
      <c r="P7" s="857">
        <v>1022</v>
      </c>
      <c r="Q7" s="858">
        <v>7.4</v>
      </c>
      <c r="R7" s="857">
        <v>1121</v>
      </c>
      <c r="S7" s="858">
        <v>7.9</v>
      </c>
      <c r="T7" s="857">
        <v>1081</v>
      </c>
      <c r="U7" s="858">
        <v>7.7</v>
      </c>
      <c r="V7" s="857">
        <v>1061</v>
      </c>
      <c r="W7" s="858">
        <v>7.6</v>
      </c>
      <c r="X7" s="857">
        <v>1221</v>
      </c>
      <c r="Y7" s="858">
        <v>8.4</v>
      </c>
      <c r="Z7" s="857">
        <v>1181</v>
      </c>
      <c r="AA7" s="858">
        <v>8.2</v>
      </c>
      <c r="AB7" s="857">
        <v>1161</v>
      </c>
      <c r="AC7" s="858">
        <v>8.1</v>
      </c>
      <c r="AD7" s="857">
        <v>1098</v>
      </c>
      <c r="AE7" s="858">
        <v>7.8</v>
      </c>
      <c r="AF7" s="857">
        <v>1058</v>
      </c>
      <c r="AG7" s="858">
        <v>7.6</v>
      </c>
      <c r="AH7" s="857">
        <v>1038</v>
      </c>
      <c r="AI7" s="858">
        <v>7.5</v>
      </c>
      <c r="AJ7" s="859" t="s">
        <v>619</v>
      </c>
      <c r="AK7" s="860" t="s">
        <v>48</v>
      </c>
      <c r="AP7" s="861" t="s">
        <v>1052</v>
      </c>
    </row>
    <row r="8" s="825" customFormat="1" ht="48" customHeight="1" spans="1:42">
      <c r="A8" s="862"/>
      <c r="B8" s="863"/>
      <c r="C8" s="864"/>
      <c r="D8" s="864"/>
      <c r="E8" s="865" t="s">
        <v>1059</v>
      </c>
      <c r="F8" s="857">
        <v>1283</v>
      </c>
      <c r="G8" s="858">
        <v>8.9</v>
      </c>
      <c r="H8" s="857">
        <v>1243</v>
      </c>
      <c r="I8" s="858">
        <v>8.7</v>
      </c>
      <c r="J8" s="857">
        <v>1223</v>
      </c>
      <c r="K8" s="858">
        <v>8.6</v>
      </c>
      <c r="L8" s="857">
        <v>1286</v>
      </c>
      <c r="M8" s="858">
        <v>8.9</v>
      </c>
      <c r="N8" s="857">
        <v>1246</v>
      </c>
      <c r="O8" s="858">
        <v>8.7</v>
      </c>
      <c r="P8" s="857">
        <v>1226</v>
      </c>
      <c r="Q8" s="858">
        <v>8.6</v>
      </c>
      <c r="R8" s="857">
        <v>1325</v>
      </c>
      <c r="S8" s="858">
        <v>9.2</v>
      </c>
      <c r="T8" s="857">
        <v>1285</v>
      </c>
      <c r="U8" s="858">
        <v>9</v>
      </c>
      <c r="V8" s="857">
        <v>1265</v>
      </c>
      <c r="W8" s="858">
        <v>8.9</v>
      </c>
      <c r="X8" s="857">
        <v>1425</v>
      </c>
      <c r="Y8" s="858">
        <v>9.7</v>
      </c>
      <c r="Z8" s="857">
        <v>1385</v>
      </c>
      <c r="AA8" s="858">
        <v>9.5</v>
      </c>
      <c r="AB8" s="857">
        <v>1365</v>
      </c>
      <c r="AC8" s="858">
        <v>9.4</v>
      </c>
      <c r="AD8" s="857">
        <v>1302</v>
      </c>
      <c r="AE8" s="858">
        <v>9</v>
      </c>
      <c r="AF8" s="857">
        <v>1262</v>
      </c>
      <c r="AG8" s="858">
        <v>8.8</v>
      </c>
      <c r="AH8" s="857">
        <v>1242</v>
      </c>
      <c r="AI8" s="858">
        <v>8.7</v>
      </c>
      <c r="AJ8" s="859" t="s">
        <v>781</v>
      </c>
      <c r="AK8" s="860" t="s">
        <v>48</v>
      </c>
      <c r="AP8" s="861" t="s">
        <v>1052</v>
      </c>
    </row>
    <row r="9" s="825" customFormat="1" ht="54" customHeight="1" spans="1:42">
      <c r="A9" s="866"/>
      <c r="B9" s="867"/>
      <c r="C9" s="868"/>
      <c r="D9" s="868"/>
      <c r="E9" s="869" t="s">
        <v>1060</v>
      </c>
      <c r="F9" s="857">
        <v>1045</v>
      </c>
      <c r="G9" s="858">
        <v>7.5</v>
      </c>
      <c r="H9" s="857">
        <v>1005</v>
      </c>
      <c r="I9" s="858">
        <v>7.3</v>
      </c>
      <c r="J9" s="857">
        <v>985</v>
      </c>
      <c r="K9" s="858">
        <v>7.2</v>
      </c>
      <c r="L9" s="857">
        <v>1048</v>
      </c>
      <c r="M9" s="858">
        <v>7.5</v>
      </c>
      <c r="N9" s="857">
        <v>1008</v>
      </c>
      <c r="O9" s="858">
        <v>7.3</v>
      </c>
      <c r="P9" s="857">
        <v>988</v>
      </c>
      <c r="Q9" s="858">
        <v>7.2</v>
      </c>
      <c r="R9" s="857">
        <v>1087</v>
      </c>
      <c r="S9" s="858">
        <v>7.7</v>
      </c>
      <c r="T9" s="857">
        <v>1047</v>
      </c>
      <c r="U9" s="858">
        <v>7.5</v>
      </c>
      <c r="V9" s="857">
        <v>1027</v>
      </c>
      <c r="W9" s="858">
        <v>7.4</v>
      </c>
      <c r="X9" s="857">
        <v>1187</v>
      </c>
      <c r="Y9" s="858">
        <v>8.2</v>
      </c>
      <c r="Z9" s="857">
        <v>1147</v>
      </c>
      <c r="AA9" s="858">
        <v>8</v>
      </c>
      <c r="AB9" s="857">
        <v>1127</v>
      </c>
      <c r="AC9" s="858">
        <v>7.9</v>
      </c>
      <c r="AD9" s="857">
        <v>1064</v>
      </c>
      <c r="AE9" s="858">
        <v>7.6</v>
      </c>
      <c r="AF9" s="857">
        <v>1024</v>
      </c>
      <c r="AG9" s="858">
        <v>7.4</v>
      </c>
      <c r="AH9" s="857">
        <v>1004</v>
      </c>
      <c r="AI9" s="858">
        <v>7.3</v>
      </c>
      <c r="AJ9" s="870" t="s">
        <v>619</v>
      </c>
      <c r="AK9" s="860" t="s">
        <v>48</v>
      </c>
      <c r="AP9" s="871" t="s">
        <v>1052</v>
      </c>
    </row>
    <row r="10" s="825" customFormat="1" ht="54" customHeight="1" spans="1:42">
      <c r="A10" s="866"/>
      <c r="B10" s="867"/>
      <c r="C10" s="868"/>
      <c r="D10" s="872" t="s">
        <v>1110</v>
      </c>
      <c r="E10" s="873" t="s">
        <v>1114</v>
      </c>
      <c r="F10" s="857">
        <v>1028</v>
      </c>
      <c r="G10" s="858">
        <v>7.4</v>
      </c>
      <c r="H10" s="857">
        <v>988</v>
      </c>
      <c r="I10" s="858">
        <v>7.2</v>
      </c>
      <c r="J10" s="857">
        <v>968</v>
      </c>
      <c r="K10" s="858">
        <v>7.1</v>
      </c>
      <c r="L10" s="857">
        <v>1031</v>
      </c>
      <c r="M10" s="858">
        <v>7.4</v>
      </c>
      <c r="N10" s="857">
        <v>991</v>
      </c>
      <c r="O10" s="858">
        <v>7.2</v>
      </c>
      <c r="P10" s="857">
        <v>971</v>
      </c>
      <c r="Q10" s="858">
        <v>7.1</v>
      </c>
      <c r="R10" s="857">
        <v>1070</v>
      </c>
      <c r="S10" s="858">
        <v>7.6</v>
      </c>
      <c r="T10" s="857">
        <v>1030</v>
      </c>
      <c r="U10" s="858">
        <v>7.4</v>
      </c>
      <c r="V10" s="857">
        <v>1010</v>
      </c>
      <c r="W10" s="858">
        <v>7.3</v>
      </c>
      <c r="X10" s="857">
        <v>1170</v>
      </c>
      <c r="Y10" s="858">
        <v>8.1</v>
      </c>
      <c r="Z10" s="857">
        <v>1130</v>
      </c>
      <c r="AA10" s="858">
        <v>7.9</v>
      </c>
      <c r="AB10" s="857">
        <v>1110</v>
      </c>
      <c r="AC10" s="858">
        <v>7.8</v>
      </c>
      <c r="AD10" s="857">
        <v>1047</v>
      </c>
      <c r="AE10" s="858">
        <v>7.5</v>
      </c>
      <c r="AF10" s="857">
        <v>1007</v>
      </c>
      <c r="AG10" s="858">
        <v>7.3</v>
      </c>
      <c r="AH10" s="857">
        <v>987</v>
      </c>
      <c r="AI10" s="858">
        <v>7.2</v>
      </c>
      <c r="AJ10" s="870" t="s">
        <v>619</v>
      </c>
      <c r="AK10" s="860" t="s">
        <v>48</v>
      </c>
      <c r="AP10" s="874" t="s">
        <v>1110</v>
      </c>
    </row>
    <row r="11" s="825" customFormat="1" ht="77" customHeight="1" spans="1:42">
      <c r="A11" s="866"/>
      <c r="B11" s="867"/>
      <c r="C11" s="868"/>
      <c r="D11" s="872"/>
      <c r="E11" s="873" t="s">
        <v>1115</v>
      </c>
      <c r="F11" s="857">
        <v>1062</v>
      </c>
      <c r="G11" s="858">
        <v>7.6</v>
      </c>
      <c r="H11" s="857">
        <v>1022</v>
      </c>
      <c r="I11" s="858">
        <v>7.4</v>
      </c>
      <c r="J11" s="857">
        <v>1002</v>
      </c>
      <c r="K11" s="858">
        <v>7.3</v>
      </c>
      <c r="L11" s="857">
        <v>1065</v>
      </c>
      <c r="M11" s="858">
        <v>7.6</v>
      </c>
      <c r="N11" s="857">
        <v>1025</v>
      </c>
      <c r="O11" s="858">
        <v>7.4</v>
      </c>
      <c r="P11" s="857">
        <v>1005</v>
      </c>
      <c r="Q11" s="858">
        <v>7.3</v>
      </c>
      <c r="R11" s="857">
        <v>1104</v>
      </c>
      <c r="S11" s="858">
        <v>7.8</v>
      </c>
      <c r="T11" s="857">
        <v>1064</v>
      </c>
      <c r="U11" s="858">
        <v>7.6</v>
      </c>
      <c r="V11" s="857">
        <v>1044</v>
      </c>
      <c r="W11" s="858">
        <v>7.5</v>
      </c>
      <c r="X11" s="857">
        <v>1204</v>
      </c>
      <c r="Y11" s="858">
        <v>8.3</v>
      </c>
      <c r="Z11" s="857">
        <v>1164</v>
      </c>
      <c r="AA11" s="858">
        <v>8.1</v>
      </c>
      <c r="AB11" s="857">
        <v>1144</v>
      </c>
      <c r="AC11" s="858">
        <v>8</v>
      </c>
      <c r="AD11" s="857">
        <v>1081</v>
      </c>
      <c r="AE11" s="858">
        <v>7.7</v>
      </c>
      <c r="AF11" s="857">
        <v>1041</v>
      </c>
      <c r="AG11" s="858">
        <v>7.5</v>
      </c>
      <c r="AH11" s="857">
        <v>1021</v>
      </c>
      <c r="AI11" s="858">
        <v>7.4</v>
      </c>
      <c r="AJ11" s="870" t="s">
        <v>619</v>
      </c>
      <c r="AK11" s="860" t="s">
        <v>48</v>
      </c>
      <c r="AP11" s="874" t="s">
        <v>1110</v>
      </c>
    </row>
    <row r="12" s="825" customFormat="1" ht="70.2" spans="1:42">
      <c r="A12" s="866"/>
      <c r="B12" s="867"/>
      <c r="C12" s="868"/>
      <c r="D12" s="868" t="s">
        <v>1090</v>
      </c>
      <c r="E12" s="875" t="s">
        <v>1158</v>
      </c>
      <c r="F12" s="857">
        <v>977</v>
      </c>
      <c r="G12" s="858">
        <v>7.1</v>
      </c>
      <c r="H12" s="857">
        <v>937</v>
      </c>
      <c r="I12" s="858">
        <v>6.9</v>
      </c>
      <c r="J12" s="857">
        <v>917</v>
      </c>
      <c r="K12" s="858">
        <v>6.8</v>
      </c>
      <c r="L12" s="857">
        <v>980</v>
      </c>
      <c r="M12" s="858">
        <v>7.1</v>
      </c>
      <c r="N12" s="857">
        <v>940</v>
      </c>
      <c r="O12" s="858">
        <v>6.9</v>
      </c>
      <c r="P12" s="857">
        <v>920</v>
      </c>
      <c r="Q12" s="858">
        <v>6.8</v>
      </c>
      <c r="R12" s="857">
        <v>1019</v>
      </c>
      <c r="S12" s="858">
        <v>7.3</v>
      </c>
      <c r="T12" s="857">
        <v>979</v>
      </c>
      <c r="U12" s="858">
        <v>7.1</v>
      </c>
      <c r="V12" s="857">
        <v>959</v>
      </c>
      <c r="W12" s="858">
        <v>7</v>
      </c>
      <c r="X12" s="857">
        <v>1119</v>
      </c>
      <c r="Y12" s="858">
        <v>7.8</v>
      </c>
      <c r="Z12" s="857">
        <v>1079</v>
      </c>
      <c r="AA12" s="858">
        <v>7.6</v>
      </c>
      <c r="AB12" s="857">
        <v>1059</v>
      </c>
      <c r="AC12" s="858">
        <v>7.5</v>
      </c>
      <c r="AD12" s="857">
        <v>996</v>
      </c>
      <c r="AE12" s="858">
        <v>7.2</v>
      </c>
      <c r="AF12" s="857">
        <v>956</v>
      </c>
      <c r="AG12" s="858">
        <v>7</v>
      </c>
      <c r="AH12" s="857">
        <v>936</v>
      </c>
      <c r="AI12" s="858">
        <v>6.9</v>
      </c>
      <c r="AJ12" s="859" t="s">
        <v>619</v>
      </c>
      <c r="AK12" s="860" t="s">
        <v>48</v>
      </c>
      <c r="AP12" s="871" t="s">
        <v>1090</v>
      </c>
    </row>
    <row r="13" s="825" customFormat="1" ht="54" customHeight="1" spans="1:42">
      <c r="A13" s="866"/>
      <c r="B13" s="867"/>
      <c r="C13" s="868"/>
      <c r="D13" s="868"/>
      <c r="E13" s="875" t="s">
        <v>1092</v>
      </c>
      <c r="F13" s="857">
        <v>1062</v>
      </c>
      <c r="G13" s="858">
        <v>7.6</v>
      </c>
      <c r="H13" s="857">
        <v>1022</v>
      </c>
      <c r="I13" s="858">
        <v>7.4</v>
      </c>
      <c r="J13" s="857">
        <v>1002</v>
      </c>
      <c r="K13" s="858">
        <v>7.3</v>
      </c>
      <c r="L13" s="857">
        <v>1065</v>
      </c>
      <c r="M13" s="858">
        <v>7.6</v>
      </c>
      <c r="N13" s="857">
        <v>1025</v>
      </c>
      <c r="O13" s="858">
        <v>7.4</v>
      </c>
      <c r="P13" s="857">
        <v>1005</v>
      </c>
      <c r="Q13" s="858">
        <v>7.3</v>
      </c>
      <c r="R13" s="857">
        <v>1104</v>
      </c>
      <c r="S13" s="858">
        <v>7.8</v>
      </c>
      <c r="T13" s="857">
        <v>1064</v>
      </c>
      <c r="U13" s="858">
        <v>7.6</v>
      </c>
      <c r="V13" s="857">
        <v>1044</v>
      </c>
      <c r="W13" s="858">
        <v>7.5</v>
      </c>
      <c r="X13" s="857">
        <v>1204</v>
      </c>
      <c r="Y13" s="858">
        <v>8.3</v>
      </c>
      <c r="Z13" s="857">
        <v>1164</v>
      </c>
      <c r="AA13" s="858">
        <v>8.1</v>
      </c>
      <c r="AB13" s="857">
        <v>1144</v>
      </c>
      <c r="AC13" s="858">
        <v>8</v>
      </c>
      <c r="AD13" s="857">
        <v>1081</v>
      </c>
      <c r="AE13" s="858">
        <v>7.7</v>
      </c>
      <c r="AF13" s="857">
        <v>1041</v>
      </c>
      <c r="AG13" s="858">
        <v>7.5</v>
      </c>
      <c r="AH13" s="857">
        <v>1021</v>
      </c>
      <c r="AI13" s="858">
        <v>7.4</v>
      </c>
      <c r="AJ13" s="859" t="s">
        <v>619</v>
      </c>
      <c r="AK13" s="860" t="s">
        <v>48</v>
      </c>
      <c r="AP13" s="871" t="s">
        <v>1090</v>
      </c>
    </row>
    <row r="14" s="825" customFormat="1" ht="54" customHeight="1" spans="1:42">
      <c r="A14" s="866"/>
      <c r="B14" s="867"/>
      <c r="C14" s="868"/>
      <c r="D14" s="868" t="s">
        <v>1136</v>
      </c>
      <c r="E14" s="876" t="s">
        <v>1137</v>
      </c>
      <c r="F14" s="857">
        <v>977</v>
      </c>
      <c r="G14" s="858">
        <v>7.1</v>
      </c>
      <c r="H14" s="857">
        <v>937</v>
      </c>
      <c r="I14" s="858">
        <v>6.9</v>
      </c>
      <c r="J14" s="857">
        <v>917</v>
      </c>
      <c r="K14" s="858">
        <v>6.8</v>
      </c>
      <c r="L14" s="857">
        <v>980</v>
      </c>
      <c r="M14" s="858">
        <v>7.1</v>
      </c>
      <c r="N14" s="857">
        <v>940</v>
      </c>
      <c r="O14" s="858">
        <v>6.9</v>
      </c>
      <c r="P14" s="857">
        <v>920</v>
      </c>
      <c r="Q14" s="858">
        <v>6.8</v>
      </c>
      <c r="R14" s="857">
        <v>1019</v>
      </c>
      <c r="S14" s="858">
        <v>7.3</v>
      </c>
      <c r="T14" s="857">
        <v>979</v>
      </c>
      <c r="U14" s="858">
        <v>7.1</v>
      </c>
      <c r="V14" s="857">
        <v>959</v>
      </c>
      <c r="W14" s="858">
        <v>7</v>
      </c>
      <c r="X14" s="857">
        <v>1119</v>
      </c>
      <c r="Y14" s="858">
        <v>7.8</v>
      </c>
      <c r="Z14" s="857">
        <v>1079</v>
      </c>
      <c r="AA14" s="858">
        <v>7.6</v>
      </c>
      <c r="AB14" s="857">
        <v>1059</v>
      </c>
      <c r="AC14" s="858">
        <v>7.5</v>
      </c>
      <c r="AD14" s="857">
        <v>996</v>
      </c>
      <c r="AE14" s="858">
        <v>7.2</v>
      </c>
      <c r="AF14" s="857">
        <v>956</v>
      </c>
      <c r="AG14" s="858">
        <v>7</v>
      </c>
      <c r="AH14" s="857">
        <v>936</v>
      </c>
      <c r="AI14" s="858">
        <v>6.9</v>
      </c>
      <c r="AJ14" s="859" t="s">
        <v>619</v>
      </c>
      <c r="AK14" s="860" t="s">
        <v>48</v>
      </c>
      <c r="AP14" s="871" t="s">
        <v>1136</v>
      </c>
    </row>
    <row r="15" s="825" customFormat="1" ht="54" customHeight="1" spans="1:42">
      <c r="A15" s="866"/>
      <c r="B15" s="867"/>
      <c r="C15" s="868"/>
      <c r="D15" s="868"/>
      <c r="E15" s="876" t="s">
        <v>1159</v>
      </c>
      <c r="F15" s="857">
        <v>1079</v>
      </c>
      <c r="G15" s="858">
        <v>7.7</v>
      </c>
      <c r="H15" s="857">
        <v>1039</v>
      </c>
      <c r="I15" s="858">
        <v>7.5</v>
      </c>
      <c r="J15" s="857">
        <v>1019</v>
      </c>
      <c r="K15" s="858">
        <v>7.4</v>
      </c>
      <c r="L15" s="857">
        <v>1082</v>
      </c>
      <c r="M15" s="858">
        <v>7.7</v>
      </c>
      <c r="N15" s="857">
        <v>1042</v>
      </c>
      <c r="O15" s="858">
        <v>7.5</v>
      </c>
      <c r="P15" s="857">
        <v>1022</v>
      </c>
      <c r="Q15" s="858">
        <v>7.4</v>
      </c>
      <c r="R15" s="857">
        <v>1121</v>
      </c>
      <c r="S15" s="858">
        <v>7.9</v>
      </c>
      <c r="T15" s="857">
        <v>1081</v>
      </c>
      <c r="U15" s="858">
        <v>7.7</v>
      </c>
      <c r="V15" s="857">
        <v>1061</v>
      </c>
      <c r="W15" s="858">
        <v>7.6</v>
      </c>
      <c r="X15" s="857">
        <v>1221</v>
      </c>
      <c r="Y15" s="858">
        <v>8.4</v>
      </c>
      <c r="Z15" s="857">
        <v>1181</v>
      </c>
      <c r="AA15" s="858">
        <v>8.2</v>
      </c>
      <c r="AB15" s="857">
        <v>1161</v>
      </c>
      <c r="AC15" s="858">
        <v>8.1</v>
      </c>
      <c r="AD15" s="857">
        <v>1098</v>
      </c>
      <c r="AE15" s="858">
        <v>7.8</v>
      </c>
      <c r="AF15" s="857">
        <v>1058</v>
      </c>
      <c r="AG15" s="858">
        <v>7.6</v>
      </c>
      <c r="AH15" s="857">
        <v>1038</v>
      </c>
      <c r="AI15" s="858">
        <v>7.5</v>
      </c>
      <c r="AJ15" s="859" t="s">
        <v>619</v>
      </c>
      <c r="AK15" s="860" t="s">
        <v>48</v>
      </c>
      <c r="AP15" s="871" t="s">
        <v>1136</v>
      </c>
    </row>
    <row r="16" s="825" customFormat="1" ht="54" customHeight="1" spans="1:42">
      <c r="A16" s="866"/>
      <c r="B16" s="867"/>
      <c r="C16" s="868"/>
      <c r="D16" s="877"/>
      <c r="E16" s="876" t="s">
        <v>1138</v>
      </c>
      <c r="F16" s="857">
        <v>1045</v>
      </c>
      <c r="G16" s="858">
        <v>7.5</v>
      </c>
      <c r="H16" s="857">
        <v>1005</v>
      </c>
      <c r="I16" s="858">
        <v>7.3</v>
      </c>
      <c r="J16" s="857">
        <v>985</v>
      </c>
      <c r="K16" s="858">
        <v>7.2</v>
      </c>
      <c r="L16" s="857">
        <v>1048</v>
      </c>
      <c r="M16" s="858">
        <v>7.5</v>
      </c>
      <c r="N16" s="857">
        <v>1008</v>
      </c>
      <c r="O16" s="858">
        <v>7.3</v>
      </c>
      <c r="P16" s="857">
        <v>988</v>
      </c>
      <c r="Q16" s="858">
        <v>7.2</v>
      </c>
      <c r="R16" s="857">
        <v>1087</v>
      </c>
      <c r="S16" s="858">
        <v>7.7</v>
      </c>
      <c r="T16" s="857">
        <v>1047</v>
      </c>
      <c r="U16" s="858">
        <v>7.5</v>
      </c>
      <c r="V16" s="857">
        <v>1027</v>
      </c>
      <c r="W16" s="858">
        <v>7.4</v>
      </c>
      <c r="X16" s="857">
        <v>1187</v>
      </c>
      <c r="Y16" s="858">
        <v>8.2</v>
      </c>
      <c r="Z16" s="857">
        <v>1147</v>
      </c>
      <c r="AA16" s="858">
        <v>8</v>
      </c>
      <c r="AB16" s="857">
        <v>1127</v>
      </c>
      <c r="AC16" s="858">
        <v>7.9</v>
      </c>
      <c r="AD16" s="857">
        <v>1064</v>
      </c>
      <c r="AE16" s="858">
        <v>7.6</v>
      </c>
      <c r="AF16" s="857">
        <v>1024</v>
      </c>
      <c r="AG16" s="858">
        <v>7.4</v>
      </c>
      <c r="AH16" s="857">
        <v>1004</v>
      </c>
      <c r="AI16" s="858">
        <v>7.3</v>
      </c>
      <c r="AJ16" s="859" t="s">
        <v>619</v>
      </c>
      <c r="AK16" s="860" t="s">
        <v>48</v>
      </c>
      <c r="AP16" s="871" t="s">
        <v>1136</v>
      </c>
    </row>
    <row r="17" s="825" customFormat="1" ht="93.6" spans="1:42">
      <c r="A17" s="866"/>
      <c r="B17" s="867"/>
      <c r="C17" s="868"/>
      <c r="D17" s="878" t="s">
        <v>1160</v>
      </c>
      <c r="E17" s="879" t="s">
        <v>1161</v>
      </c>
      <c r="F17" s="857">
        <v>1096</v>
      </c>
      <c r="G17" s="858">
        <v>7.8</v>
      </c>
      <c r="H17" s="857">
        <v>1056</v>
      </c>
      <c r="I17" s="858">
        <v>7.6</v>
      </c>
      <c r="J17" s="857">
        <v>1036</v>
      </c>
      <c r="K17" s="858">
        <v>7.5</v>
      </c>
      <c r="L17" s="857">
        <v>1099</v>
      </c>
      <c r="M17" s="858">
        <v>7.8</v>
      </c>
      <c r="N17" s="857">
        <v>1059</v>
      </c>
      <c r="O17" s="858">
        <v>7.6</v>
      </c>
      <c r="P17" s="857">
        <v>1039</v>
      </c>
      <c r="Q17" s="858">
        <v>7.5</v>
      </c>
      <c r="R17" s="857">
        <v>1138</v>
      </c>
      <c r="S17" s="858">
        <v>8</v>
      </c>
      <c r="T17" s="857">
        <v>1098</v>
      </c>
      <c r="U17" s="858">
        <v>7.8</v>
      </c>
      <c r="V17" s="857">
        <v>1078</v>
      </c>
      <c r="W17" s="858">
        <v>7.7</v>
      </c>
      <c r="X17" s="857">
        <v>1238</v>
      </c>
      <c r="Y17" s="858">
        <v>8.5</v>
      </c>
      <c r="Z17" s="857">
        <v>1198</v>
      </c>
      <c r="AA17" s="858">
        <v>8.3</v>
      </c>
      <c r="AB17" s="857">
        <v>1178</v>
      </c>
      <c r="AC17" s="858">
        <v>8.2</v>
      </c>
      <c r="AD17" s="857">
        <v>1115</v>
      </c>
      <c r="AE17" s="858">
        <v>7.9</v>
      </c>
      <c r="AF17" s="857">
        <v>1075</v>
      </c>
      <c r="AG17" s="858">
        <v>7.7</v>
      </c>
      <c r="AH17" s="857">
        <v>1055</v>
      </c>
      <c r="AI17" s="858">
        <v>7.6</v>
      </c>
      <c r="AJ17" s="859" t="s">
        <v>619</v>
      </c>
      <c r="AK17" s="860" t="s">
        <v>48</v>
      </c>
      <c r="AP17" s="878" t="s">
        <v>1145</v>
      </c>
    </row>
    <row r="18" s="825" customFormat="1" ht="70.2" spans="1:42">
      <c r="A18" s="866"/>
      <c r="B18" s="867"/>
      <c r="C18" s="868"/>
      <c r="D18" s="880" t="s">
        <v>1142</v>
      </c>
      <c r="E18" s="881" t="s">
        <v>1162</v>
      </c>
      <c r="F18" s="857">
        <v>1062</v>
      </c>
      <c r="G18" s="858">
        <v>7.6</v>
      </c>
      <c r="H18" s="857">
        <v>1022</v>
      </c>
      <c r="I18" s="858">
        <v>7.4</v>
      </c>
      <c r="J18" s="857">
        <v>1002</v>
      </c>
      <c r="K18" s="858">
        <v>7.3</v>
      </c>
      <c r="L18" s="857">
        <v>1065</v>
      </c>
      <c r="M18" s="858">
        <v>7.6</v>
      </c>
      <c r="N18" s="857">
        <v>1025</v>
      </c>
      <c r="O18" s="858">
        <v>7.4</v>
      </c>
      <c r="P18" s="857">
        <v>1005</v>
      </c>
      <c r="Q18" s="858">
        <v>7.3</v>
      </c>
      <c r="R18" s="857">
        <v>1104</v>
      </c>
      <c r="S18" s="858">
        <v>7.8</v>
      </c>
      <c r="T18" s="857">
        <v>1064</v>
      </c>
      <c r="U18" s="858">
        <v>7.6</v>
      </c>
      <c r="V18" s="857">
        <v>1044</v>
      </c>
      <c r="W18" s="858">
        <v>7.5</v>
      </c>
      <c r="X18" s="857">
        <v>1204</v>
      </c>
      <c r="Y18" s="858">
        <v>8.3</v>
      </c>
      <c r="Z18" s="857">
        <v>1164</v>
      </c>
      <c r="AA18" s="858">
        <v>8.1</v>
      </c>
      <c r="AB18" s="857">
        <v>1144</v>
      </c>
      <c r="AC18" s="858">
        <v>8</v>
      </c>
      <c r="AD18" s="857">
        <v>1081</v>
      </c>
      <c r="AE18" s="858">
        <v>7.7</v>
      </c>
      <c r="AF18" s="857">
        <v>1041</v>
      </c>
      <c r="AG18" s="858">
        <v>7.5</v>
      </c>
      <c r="AH18" s="857">
        <v>1021</v>
      </c>
      <c r="AI18" s="858">
        <v>7.4</v>
      </c>
      <c r="AJ18" s="859" t="s">
        <v>619</v>
      </c>
      <c r="AK18" s="860" t="s">
        <v>48</v>
      </c>
      <c r="AP18" s="878" t="s">
        <v>1142</v>
      </c>
    </row>
    <row r="19" s="825" customFormat="1" ht="71" customHeight="1" spans="1:42">
      <c r="A19" s="866"/>
      <c r="B19" s="867"/>
      <c r="C19" s="868"/>
      <c r="D19" s="880" t="s">
        <v>1147</v>
      </c>
      <c r="E19" s="881" t="s">
        <v>1162</v>
      </c>
      <c r="F19" s="857">
        <v>1079</v>
      </c>
      <c r="G19" s="858">
        <v>7.7</v>
      </c>
      <c r="H19" s="857">
        <v>1039</v>
      </c>
      <c r="I19" s="858">
        <v>7.5</v>
      </c>
      <c r="J19" s="857">
        <v>1019</v>
      </c>
      <c r="K19" s="858">
        <v>7.4</v>
      </c>
      <c r="L19" s="857">
        <v>1082</v>
      </c>
      <c r="M19" s="858">
        <v>7.7</v>
      </c>
      <c r="N19" s="857">
        <v>1042</v>
      </c>
      <c r="O19" s="858">
        <v>7.5</v>
      </c>
      <c r="P19" s="857">
        <v>1022</v>
      </c>
      <c r="Q19" s="858">
        <v>7.4</v>
      </c>
      <c r="R19" s="857">
        <v>1121</v>
      </c>
      <c r="S19" s="858">
        <v>7.9</v>
      </c>
      <c r="T19" s="857">
        <v>1081</v>
      </c>
      <c r="U19" s="858">
        <v>7.7</v>
      </c>
      <c r="V19" s="857">
        <v>1061</v>
      </c>
      <c r="W19" s="858">
        <v>7.6</v>
      </c>
      <c r="X19" s="857">
        <v>1221</v>
      </c>
      <c r="Y19" s="858">
        <v>8.4</v>
      </c>
      <c r="Z19" s="857">
        <v>1181</v>
      </c>
      <c r="AA19" s="858">
        <v>8.2</v>
      </c>
      <c r="AB19" s="857">
        <v>1161</v>
      </c>
      <c r="AC19" s="858">
        <v>8.1</v>
      </c>
      <c r="AD19" s="857">
        <v>1098</v>
      </c>
      <c r="AE19" s="858">
        <v>7.8</v>
      </c>
      <c r="AF19" s="857">
        <v>1058</v>
      </c>
      <c r="AG19" s="858">
        <v>7.6</v>
      </c>
      <c r="AH19" s="857">
        <v>1038</v>
      </c>
      <c r="AI19" s="858">
        <v>7.5</v>
      </c>
      <c r="AJ19" s="859" t="s">
        <v>619</v>
      </c>
      <c r="AK19" s="860" t="s">
        <v>48</v>
      </c>
      <c r="AP19" s="882" t="s">
        <v>1147</v>
      </c>
    </row>
    <row r="20" s="825" customFormat="1" ht="52" customHeight="1" spans="1:42">
      <c r="A20" s="866"/>
      <c r="B20" s="867"/>
      <c r="C20" s="868"/>
      <c r="D20" s="880" t="s">
        <v>1139</v>
      </c>
      <c r="E20" s="881" t="s">
        <v>1140</v>
      </c>
      <c r="F20" s="857">
        <v>1062</v>
      </c>
      <c r="G20" s="858">
        <v>7.6</v>
      </c>
      <c r="H20" s="857">
        <v>1022</v>
      </c>
      <c r="I20" s="858">
        <v>7.4</v>
      </c>
      <c r="J20" s="857">
        <v>1002</v>
      </c>
      <c r="K20" s="858">
        <v>7.3</v>
      </c>
      <c r="L20" s="857">
        <v>1065</v>
      </c>
      <c r="M20" s="858">
        <v>7.6</v>
      </c>
      <c r="N20" s="857">
        <v>1025</v>
      </c>
      <c r="O20" s="858">
        <v>7.4</v>
      </c>
      <c r="P20" s="857">
        <v>1005</v>
      </c>
      <c r="Q20" s="858">
        <v>7.3</v>
      </c>
      <c r="R20" s="857">
        <v>1104</v>
      </c>
      <c r="S20" s="858">
        <v>7.8</v>
      </c>
      <c r="T20" s="857">
        <v>1064</v>
      </c>
      <c r="U20" s="858">
        <v>7.6</v>
      </c>
      <c r="V20" s="857">
        <v>1044</v>
      </c>
      <c r="W20" s="858">
        <v>7.5</v>
      </c>
      <c r="X20" s="857">
        <v>1204</v>
      </c>
      <c r="Y20" s="858">
        <v>8.3</v>
      </c>
      <c r="Z20" s="857">
        <v>1164</v>
      </c>
      <c r="AA20" s="858">
        <v>8.1</v>
      </c>
      <c r="AB20" s="857">
        <v>1144</v>
      </c>
      <c r="AC20" s="858">
        <v>8</v>
      </c>
      <c r="AD20" s="857">
        <v>1081</v>
      </c>
      <c r="AE20" s="858">
        <v>7.7</v>
      </c>
      <c r="AF20" s="857">
        <v>1041</v>
      </c>
      <c r="AG20" s="858">
        <v>7.5</v>
      </c>
      <c r="AH20" s="857">
        <v>1021</v>
      </c>
      <c r="AI20" s="858">
        <v>7.4</v>
      </c>
      <c r="AJ20" s="859" t="s">
        <v>619</v>
      </c>
      <c r="AK20" s="860" t="s">
        <v>48</v>
      </c>
      <c r="AP20" s="880" t="s">
        <v>1139</v>
      </c>
    </row>
    <row r="21" s="825" customFormat="1" ht="52" customHeight="1" spans="1:42">
      <c r="A21" s="866"/>
      <c r="B21" s="867"/>
      <c r="C21" s="868"/>
      <c r="D21" s="882" t="s">
        <v>1127</v>
      </c>
      <c r="E21" s="879" t="s">
        <v>1163</v>
      </c>
      <c r="F21" s="857">
        <v>1062</v>
      </c>
      <c r="G21" s="858">
        <v>7.6</v>
      </c>
      <c r="H21" s="857">
        <v>1022</v>
      </c>
      <c r="I21" s="858">
        <v>7.4</v>
      </c>
      <c r="J21" s="857">
        <v>1002</v>
      </c>
      <c r="K21" s="858">
        <v>7.3</v>
      </c>
      <c r="L21" s="857">
        <v>1065</v>
      </c>
      <c r="M21" s="858">
        <v>7.6</v>
      </c>
      <c r="N21" s="857">
        <v>1025</v>
      </c>
      <c r="O21" s="858">
        <v>7.4</v>
      </c>
      <c r="P21" s="857">
        <v>1005</v>
      </c>
      <c r="Q21" s="858">
        <v>7.3</v>
      </c>
      <c r="R21" s="857">
        <v>1104</v>
      </c>
      <c r="S21" s="858">
        <v>7.8</v>
      </c>
      <c r="T21" s="857">
        <v>1064</v>
      </c>
      <c r="U21" s="858">
        <v>7.6</v>
      </c>
      <c r="V21" s="857">
        <v>1044</v>
      </c>
      <c r="W21" s="858">
        <v>7.5</v>
      </c>
      <c r="X21" s="857">
        <v>1204</v>
      </c>
      <c r="Y21" s="858">
        <v>8.3</v>
      </c>
      <c r="Z21" s="857">
        <v>1164</v>
      </c>
      <c r="AA21" s="858">
        <v>8.1</v>
      </c>
      <c r="AB21" s="857">
        <v>1144</v>
      </c>
      <c r="AC21" s="858">
        <v>8</v>
      </c>
      <c r="AD21" s="857">
        <v>1081</v>
      </c>
      <c r="AE21" s="858">
        <v>7.7</v>
      </c>
      <c r="AF21" s="857">
        <v>1041</v>
      </c>
      <c r="AG21" s="858">
        <v>7.5</v>
      </c>
      <c r="AH21" s="857">
        <v>1021</v>
      </c>
      <c r="AI21" s="858">
        <v>7.4</v>
      </c>
      <c r="AJ21" s="859" t="s">
        <v>619</v>
      </c>
      <c r="AK21" s="860" t="s">
        <v>48</v>
      </c>
      <c r="AP21" s="883" t="s">
        <v>1127</v>
      </c>
    </row>
    <row r="22" s="825" customFormat="1" ht="52" customHeight="1" spans="1:42">
      <c r="A22" s="866"/>
      <c r="B22" s="867"/>
      <c r="C22" s="868"/>
      <c r="D22" s="882"/>
      <c r="E22" s="879" t="s">
        <v>1164</v>
      </c>
      <c r="F22" s="857">
        <v>1079</v>
      </c>
      <c r="G22" s="858">
        <v>7.7</v>
      </c>
      <c r="H22" s="857">
        <v>1039</v>
      </c>
      <c r="I22" s="858">
        <v>7.5</v>
      </c>
      <c r="J22" s="857">
        <v>1019</v>
      </c>
      <c r="K22" s="858">
        <v>7.4</v>
      </c>
      <c r="L22" s="857">
        <v>1082</v>
      </c>
      <c r="M22" s="858">
        <v>7.7</v>
      </c>
      <c r="N22" s="857">
        <v>1042</v>
      </c>
      <c r="O22" s="858">
        <v>7.5</v>
      </c>
      <c r="P22" s="857">
        <v>1022</v>
      </c>
      <c r="Q22" s="858">
        <v>7.4</v>
      </c>
      <c r="R22" s="857">
        <v>1121</v>
      </c>
      <c r="S22" s="858">
        <v>7.9</v>
      </c>
      <c r="T22" s="857">
        <v>1081</v>
      </c>
      <c r="U22" s="858">
        <v>7.7</v>
      </c>
      <c r="V22" s="857">
        <v>1061</v>
      </c>
      <c r="W22" s="858">
        <v>7.6</v>
      </c>
      <c r="X22" s="857">
        <v>1221</v>
      </c>
      <c r="Y22" s="858">
        <v>8.4</v>
      </c>
      <c r="Z22" s="857">
        <v>1181</v>
      </c>
      <c r="AA22" s="858">
        <v>8.2</v>
      </c>
      <c r="AB22" s="857">
        <v>1161</v>
      </c>
      <c r="AC22" s="858">
        <v>8.1</v>
      </c>
      <c r="AD22" s="857">
        <v>1098</v>
      </c>
      <c r="AE22" s="858">
        <v>7.8</v>
      </c>
      <c r="AF22" s="857">
        <v>1058</v>
      </c>
      <c r="AG22" s="858">
        <v>7.6</v>
      </c>
      <c r="AH22" s="857">
        <v>1038</v>
      </c>
      <c r="AI22" s="858">
        <v>7.5</v>
      </c>
      <c r="AJ22" s="859" t="s">
        <v>619</v>
      </c>
      <c r="AK22" s="860" t="s">
        <v>48</v>
      </c>
      <c r="AP22" s="883" t="s">
        <v>1127</v>
      </c>
    </row>
    <row r="23" s="825" customFormat="1" ht="52" customHeight="1" spans="1:42">
      <c r="A23" s="866"/>
      <c r="B23" s="867"/>
      <c r="C23" s="868"/>
      <c r="D23" s="882"/>
      <c r="E23" s="879" t="s">
        <v>1165</v>
      </c>
      <c r="F23" s="857">
        <v>1096</v>
      </c>
      <c r="G23" s="858">
        <v>7.8</v>
      </c>
      <c r="H23" s="857">
        <v>1056</v>
      </c>
      <c r="I23" s="858">
        <v>7.6</v>
      </c>
      <c r="J23" s="857">
        <v>1036</v>
      </c>
      <c r="K23" s="858">
        <v>7.5</v>
      </c>
      <c r="L23" s="857">
        <v>1099</v>
      </c>
      <c r="M23" s="858">
        <v>7.8</v>
      </c>
      <c r="N23" s="857">
        <v>1059</v>
      </c>
      <c r="O23" s="858">
        <v>7.6</v>
      </c>
      <c r="P23" s="857">
        <v>1039</v>
      </c>
      <c r="Q23" s="858">
        <v>7.5</v>
      </c>
      <c r="R23" s="857">
        <v>1138</v>
      </c>
      <c r="S23" s="858">
        <v>8</v>
      </c>
      <c r="T23" s="857">
        <v>1098</v>
      </c>
      <c r="U23" s="858">
        <v>7.8</v>
      </c>
      <c r="V23" s="857">
        <v>1078</v>
      </c>
      <c r="W23" s="858">
        <v>7.7</v>
      </c>
      <c r="X23" s="857">
        <v>1238</v>
      </c>
      <c r="Y23" s="858">
        <v>8.5</v>
      </c>
      <c r="Z23" s="857">
        <v>1198</v>
      </c>
      <c r="AA23" s="858">
        <v>8.3</v>
      </c>
      <c r="AB23" s="857">
        <v>1178</v>
      </c>
      <c r="AC23" s="858">
        <v>8.2</v>
      </c>
      <c r="AD23" s="857">
        <v>1115</v>
      </c>
      <c r="AE23" s="858">
        <v>7.9</v>
      </c>
      <c r="AF23" s="857">
        <v>1075</v>
      </c>
      <c r="AG23" s="858">
        <v>7.7</v>
      </c>
      <c r="AH23" s="857">
        <v>1055</v>
      </c>
      <c r="AI23" s="858">
        <v>7.6</v>
      </c>
      <c r="AJ23" s="859" t="s">
        <v>619</v>
      </c>
      <c r="AK23" s="860" t="s">
        <v>48</v>
      </c>
      <c r="AP23" s="883" t="s">
        <v>1127</v>
      </c>
    </row>
    <row r="24" s="825" customFormat="1" ht="52" customHeight="1" spans="1:42">
      <c r="A24" s="866"/>
      <c r="B24" s="867"/>
      <c r="C24" s="868"/>
      <c r="D24" s="884" t="s">
        <v>1149</v>
      </c>
      <c r="E24" s="885" t="s">
        <v>1166</v>
      </c>
      <c r="F24" s="857">
        <v>1079</v>
      </c>
      <c r="G24" s="858">
        <v>7.7</v>
      </c>
      <c r="H24" s="857">
        <v>1039</v>
      </c>
      <c r="I24" s="858">
        <v>7.5</v>
      </c>
      <c r="J24" s="857">
        <v>1019</v>
      </c>
      <c r="K24" s="858">
        <v>7.4</v>
      </c>
      <c r="L24" s="857">
        <v>1082</v>
      </c>
      <c r="M24" s="858">
        <v>7.7</v>
      </c>
      <c r="N24" s="857">
        <v>1042</v>
      </c>
      <c r="O24" s="858">
        <v>7.5</v>
      </c>
      <c r="P24" s="857">
        <v>1022</v>
      </c>
      <c r="Q24" s="858">
        <v>7.4</v>
      </c>
      <c r="R24" s="857">
        <v>1121</v>
      </c>
      <c r="S24" s="858">
        <v>7.9</v>
      </c>
      <c r="T24" s="857">
        <v>1081</v>
      </c>
      <c r="U24" s="858">
        <v>7.7</v>
      </c>
      <c r="V24" s="857">
        <v>1061</v>
      </c>
      <c r="W24" s="858">
        <v>7.6</v>
      </c>
      <c r="X24" s="857">
        <v>1221</v>
      </c>
      <c r="Y24" s="858">
        <v>8.4</v>
      </c>
      <c r="Z24" s="857">
        <v>1181</v>
      </c>
      <c r="AA24" s="858">
        <v>8.2</v>
      </c>
      <c r="AB24" s="857">
        <v>1161</v>
      </c>
      <c r="AC24" s="858">
        <v>8.1</v>
      </c>
      <c r="AD24" s="857">
        <v>1098</v>
      </c>
      <c r="AE24" s="858">
        <v>7.8</v>
      </c>
      <c r="AF24" s="857">
        <v>1058</v>
      </c>
      <c r="AG24" s="858">
        <v>7.6</v>
      </c>
      <c r="AH24" s="857">
        <v>1038</v>
      </c>
      <c r="AI24" s="858">
        <v>7.5</v>
      </c>
      <c r="AJ24" s="859" t="s">
        <v>619</v>
      </c>
      <c r="AK24" s="860" t="s">
        <v>48</v>
      </c>
      <c r="AP24" s="883" t="s">
        <v>1149</v>
      </c>
    </row>
    <row r="25" s="825" customFormat="1" ht="52" customHeight="1" spans="1:42">
      <c r="A25" s="866"/>
      <c r="B25" s="867"/>
      <c r="C25" s="868"/>
      <c r="D25" s="886" t="s">
        <v>1124</v>
      </c>
      <c r="E25" s="881" t="s">
        <v>1164</v>
      </c>
      <c r="F25" s="857">
        <v>1079</v>
      </c>
      <c r="G25" s="858">
        <v>7.7</v>
      </c>
      <c r="H25" s="857">
        <v>1039</v>
      </c>
      <c r="I25" s="858">
        <v>7.5</v>
      </c>
      <c r="J25" s="857">
        <v>1019</v>
      </c>
      <c r="K25" s="858">
        <v>7.4</v>
      </c>
      <c r="L25" s="857">
        <v>1082</v>
      </c>
      <c r="M25" s="858">
        <v>7.7</v>
      </c>
      <c r="N25" s="857">
        <v>1042</v>
      </c>
      <c r="O25" s="858">
        <v>7.5</v>
      </c>
      <c r="P25" s="857">
        <v>1022</v>
      </c>
      <c r="Q25" s="858">
        <v>7.4</v>
      </c>
      <c r="R25" s="857">
        <v>1121</v>
      </c>
      <c r="S25" s="858">
        <v>7.9</v>
      </c>
      <c r="T25" s="857">
        <v>1081</v>
      </c>
      <c r="U25" s="858">
        <v>7.7</v>
      </c>
      <c r="V25" s="857">
        <v>1061</v>
      </c>
      <c r="W25" s="858">
        <v>7.6</v>
      </c>
      <c r="X25" s="857">
        <v>1221</v>
      </c>
      <c r="Y25" s="858">
        <v>8.4</v>
      </c>
      <c r="Z25" s="857">
        <v>1181</v>
      </c>
      <c r="AA25" s="858">
        <v>8.2</v>
      </c>
      <c r="AB25" s="857">
        <v>1161</v>
      </c>
      <c r="AC25" s="858">
        <v>8.1</v>
      </c>
      <c r="AD25" s="857">
        <v>1098</v>
      </c>
      <c r="AE25" s="858">
        <v>7.8</v>
      </c>
      <c r="AF25" s="857">
        <v>1058</v>
      </c>
      <c r="AG25" s="858">
        <v>7.6</v>
      </c>
      <c r="AH25" s="857">
        <v>1038</v>
      </c>
      <c r="AI25" s="858">
        <v>7.5</v>
      </c>
      <c r="AJ25" s="859" t="s">
        <v>619</v>
      </c>
      <c r="AK25" s="860" t="s">
        <v>48</v>
      </c>
      <c r="AP25" s="883" t="s">
        <v>1124</v>
      </c>
    </row>
    <row r="26" s="825" customFormat="1" ht="52" customHeight="1" spans="1:42">
      <c r="A26" s="866"/>
      <c r="B26" s="867"/>
      <c r="C26" s="868"/>
      <c r="D26" s="886" t="s">
        <v>1153</v>
      </c>
      <c r="E26" s="881" t="s">
        <v>1167</v>
      </c>
      <c r="F26" s="857">
        <v>1079</v>
      </c>
      <c r="G26" s="858">
        <v>7.7</v>
      </c>
      <c r="H26" s="857">
        <v>1039</v>
      </c>
      <c r="I26" s="858">
        <v>7.5</v>
      </c>
      <c r="J26" s="857">
        <v>1019</v>
      </c>
      <c r="K26" s="858">
        <v>7.4</v>
      </c>
      <c r="L26" s="857">
        <v>1082</v>
      </c>
      <c r="M26" s="858">
        <v>7.7</v>
      </c>
      <c r="N26" s="857">
        <v>1042</v>
      </c>
      <c r="O26" s="858">
        <v>7.5</v>
      </c>
      <c r="P26" s="857">
        <v>1022</v>
      </c>
      <c r="Q26" s="858">
        <v>7.4</v>
      </c>
      <c r="R26" s="857">
        <v>1121</v>
      </c>
      <c r="S26" s="858">
        <v>7.9</v>
      </c>
      <c r="T26" s="857">
        <v>1081</v>
      </c>
      <c r="U26" s="858">
        <v>7.7</v>
      </c>
      <c r="V26" s="857">
        <v>1061</v>
      </c>
      <c r="W26" s="858">
        <v>7.6</v>
      </c>
      <c r="X26" s="857">
        <v>1221</v>
      </c>
      <c r="Y26" s="858">
        <v>8.4</v>
      </c>
      <c r="Z26" s="857">
        <v>1181</v>
      </c>
      <c r="AA26" s="858">
        <v>8.2</v>
      </c>
      <c r="AB26" s="857">
        <v>1161</v>
      </c>
      <c r="AC26" s="858">
        <v>8.1</v>
      </c>
      <c r="AD26" s="857">
        <v>1098</v>
      </c>
      <c r="AE26" s="858">
        <v>7.8</v>
      </c>
      <c r="AF26" s="857">
        <v>1058</v>
      </c>
      <c r="AG26" s="858">
        <v>7.6</v>
      </c>
      <c r="AH26" s="857">
        <v>1038</v>
      </c>
      <c r="AI26" s="858">
        <v>7.5</v>
      </c>
      <c r="AJ26" s="859" t="s">
        <v>619</v>
      </c>
      <c r="AK26" s="860" t="s">
        <v>48</v>
      </c>
      <c r="AP26" s="883" t="s">
        <v>1153</v>
      </c>
    </row>
    <row r="27" s="825" customFormat="1" ht="52" customHeight="1" spans="1:42">
      <c r="A27" s="866"/>
      <c r="B27" s="867"/>
      <c r="C27" s="868"/>
      <c r="D27" s="886" t="s">
        <v>1151</v>
      </c>
      <c r="E27" s="881" t="s">
        <v>1168</v>
      </c>
      <c r="F27" s="857">
        <v>1096</v>
      </c>
      <c r="G27" s="858">
        <v>7.8</v>
      </c>
      <c r="H27" s="857">
        <v>1056</v>
      </c>
      <c r="I27" s="858">
        <v>7.6</v>
      </c>
      <c r="J27" s="857">
        <v>1036</v>
      </c>
      <c r="K27" s="858">
        <v>7.5</v>
      </c>
      <c r="L27" s="857">
        <v>1099</v>
      </c>
      <c r="M27" s="858">
        <v>7.8</v>
      </c>
      <c r="N27" s="857">
        <v>1059</v>
      </c>
      <c r="O27" s="858">
        <v>7.6</v>
      </c>
      <c r="P27" s="857">
        <v>1039</v>
      </c>
      <c r="Q27" s="858">
        <v>7.5</v>
      </c>
      <c r="R27" s="857">
        <v>1138</v>
      </c>
      <c r="S27" s="858">
        <v>8</v>
      </c>
      <c r="T27" s="857">
        <v>1098</v>
      </c>
      <c r="U27" s="858">
        <v>7.8</v>
      </c>
      <c r="V27" s="857">
        <v>1078</v>
      </c>
      <c r="W27" s="858">
        <v>7.7</v>
      </c>
      <c r="X27" s="857">
        <v>1238</v>
      </c>
      <c r="Y27" s="858">
        <v>8.5</v>
      </c>
      <c r="Z27" s="857">
        <v>1198</v>
      </c>
      <c r="AA27" s="858">
        <v>8.3</v>
      </c>
      <c r="AB27" s="857">
        <v>1178</v>
      </c>
      <c r="AC27" s="858">
        <v>8.2</v>
      </c>
      <c r="AD27" s="857">
        <v>1115</v>
      </c>
      <c r="AE27" s="858">
        <v>7.9</v>
      </c>
      <c r="AF27" s="857">
        <v>1075</v>
      </c>
      <c r="AG27" s="858">
        <v>7.7</v>
      </c>
      <c r="AH27" s="857">
        <v>1055</v>
      </c>
      <c r="AI27" s="858">
        <v>7.6</v>
      </c>
      <c r="AJ27" s="859" t="s">
        <v>619</v>
      </c>
      <c r="AK27" s="860" t="s">
        <v>48</v>
      </c>
      <c r="AP27" s="883" t="s">
        <v>1151</v>
      </c>
    </row>
    <row r="28" s="825" customFormat="1" ht="52" customHeight="1" spans="1:42">
      <c r="A28" s="866"/>
      <c r="B28" s="867"/>
      <c r="C28" s="868"/>
      <c r="D28" s="880" t="s">
        <v>1102</v>
      </c>
      <c r="E28" s="881" t="s">
        <v>1105</v>
      </c>
      <c r="F28" s="857">
        <v>1062</v>
      </c>
      <c r="G28" s="858">
        <v>7.6</v>
      </c>
      <c r="H28" s="857">
        <v>1022</v>
      </c>
      <c r="I28" s="858">
        <v>7.4</v>
      </c>
      <c r="J28" s="857">
        <v>1002</v>
      </c>
      <c r="K28" s="858">
        <v>7.3</v>
      </c>
      <c r="L28" s="857">
        <v>1065</v>
      </c>
      <c r="M28" s="858">
        <v>7.6</v>
      </c>
      <c r="N28" s="857">
        <v>1025</v>
      </c>
      <c r="O28" s="858">
        <v>7.4</v>
      </c>
      <c r="P28" s="857">
        <v>1005</v>
      </c>
      <c r="Q28" s="858">
        <v>7.3</v>
      </c>
      <c r="R28" s="857">
        <v>1104</v>
      </c>
      <c r="S28" s="858">
        <v>7.8</v>
      </c>
      <c r="T28" s="857">
        <v>1064</v>
      </c>
      <c r="U28" s="858">
        <v>7.6</v>
      </c>
      <c r="V28" s="857">
        <v>1044</v>
      </c>
      <c r="W28" s="858">
        <v>7.5</v>
      </c>
      <c r="X28" s="857">
        <v>1204</v>
      </c>
      <c r="Y28" s="858">
        <v>8.3</v>
      </c>
      <c r="Z28" s="857">
        <v>1164</v>
      </c>
      <c r="AA28" s="858">
        <v>8.1</v>
      </c>
      <c r="AB28" s="857">
        <v>1144</v>
      </c>
      <c r="AC28" s="858">
        <v>8</v>
      </c>
      <c r="AD28" s="857">
        <v>1081</v>
      </c>
      <c r="AE28" s="858">
        <v>7.7</v>
      </c>
      <c r="AF28" s="857">
        <v>1041</v>
      </c>
      <c r="AG28" s="858">
        <v>7.5</v>
      </c>
      <c r="AH28" s="857">
        <v>1021</v>
      </c>
      <c r="AI28" s="858">
        <v>7.4</v>
      </c>
      <c r="AJ28" s="859" t="s">
        <v>619</v>
      </c>
      <c r="AK28" s="860" t="s">
        <v>48</v>
      </c>
      <c r="AP28" s="880" t="s">
        <v>1102</v>
      </c>
    </row>
    <row r="29" s="826" customFormat="1" ht="54" customHeight="1" spans="1:42">
      <c r="A29" s="887" t="s">
        <v>596</v>
      </c>
      <c r="B29" s="888" t="s">
        <v>1003</v>
      </c>
      <c r="C29" s="889" t="s">
        <v>1061</v>
      </c>
      <c r="D29" s="890" t="s">
        <v>1052</v>
      </c>
      <c r="E29" s="891" t="s">
        <v>1062</v>
      </c>
      <c r="F29" s="892">
        <v>1267</v>
      </c>
      <c r="G29" s="893">
        <v>9.2</v>
      </c>
      <c r="H29" s="892">
        <v>1159</v>
      </c>
      <c r="I29" s="893">
        <v>8.6</v>
      </c>
      <c r="J29" s="892">
        <v>1105</v>
      </c>
      <c r="K29" s="893">
        <v>8.3</v>
      </c>
      <c r="L29" s="892">
        <v>1367</v>
      </c>
      <c r="M29" s="893">
        <v>9.7</v>
      </c>
      <c r="N29" s="892">
        <v>1259</v>
      </c>
      <c r="O29" s="893">
        <v>9.1</v>
      </c>
      <c r="P29" s="892">
        <v>1205</v>
      </c>
      <c r="Q29" s="893">
        <v>8.8</v>
      </c>
      <c r="R29" s="892">
        <v>1290</v>
      </c>
      <c r="S29" s="893">
        <v>9.3</v>
      </c>
      <c r="T29" s="892">
        <v>1182</v>
      </c>
      <c r="U29" s="893">
        <v>8.7</v>
      </c>
      <c r="V29" s="892">
        <v>1128</v>
      </c>
      <c r="W29" s="893">
        <v>8.4</v>
      </c>
      <c r="X29" s="892">
        <v>1390</v>
      </c>
      <c r="Y29" s="893">
        <v>9.8</v>
      </c>
      <c r="Z29" s="892">
        <v>1282</v>
      </c>
      <c r="AA29" s="893">
        <v>9.2</v>
      </c>
      <c r="AB29" s="892">
        <v>1228</v>
      </c>
      <c r="AC29" s="893">
        <v>8.9</v>
      </c>
      <c r="AD29" s="892">
        <v>1390</v>
      </c>
      <c r="AE29" s="893">
        <v>9.8</v>
      </c>
      <c r="AF29" s="892">
        <v>1282</v>
      </c>
      <c r="AG29" s="893">
        <v>9.2</v>
      </c>
      <c r="AH29" s="892">
        <v>1228</v>
      </c>
      <c r="AI29" s="893">
        <v>8.9</v>
      </c>
      <c r="AJ29" s="894" t="s">
        <v>550</v>
      </c>
      <c r="AK29" s="895" t="s">
        <v>48</v>
      </c>
      <c r="AP29" s="896" t="s">
        <v>1052</v>
      </c>
    </row>
    <row r="30" s="826" customFormat="1" ht="54" customHeight="1" spans="1:42">
      <c r="A30" s="897"/>
      <c r="B30" s="898"/>
      <c r="C30" s="899"/>
      <c r="D30" s="877"/>
      <c r="E30" s="900" t="s">
        <v>1169</v>
      </c>
      <c r="F30" s="892">
        <v>1352</v>
      </c>
      <c r="G30" s="893">
        <v>9.7</v>
      </c>
      <c r="H30" s="892">
        <v>1244</v>
      </c>
      <c r="I30" s="893">
        <v>9.1</v>
      </c>
      <c r="J30" s="892">
        <v>1190</v>
      </c>
      <c r="K30" s="893">
        <v>8.8</v>
      </c>
      <c r="L30" s="892">
        <v>1452</v>
      </c>
      <c r="M30" s="893">
        <v>10.2</v>
      </c>
      <c r="N30" s="892">
        <v>1344</v>
      </c>
      <c r="O30" s="893">
        <v>9.6</v>
      </c>
      <c r="P30" s="892">
        <v>1290</v>
      </c>
      <c r="Q30" s="893">
        <v>9.3</v>
      </c>
      <c r="R30" s="892">
        <v>1375</v>
      </c>
      <c r="S30" s="893">
        <v>9.8</v>
      </c>
      <c r="T30" s="892">
        <v>1267</v>
      </c>
      <c r="U30" s="893">
        <v>9.2</v>
      </c>
      <c r="V30" s="892">
        <v>1213</v>
      </c>
      <c r="W30" s="893">
        <v>8.9</v>
      </c>
      <c r="X30" s="892">
        <v>1475</v>
      </c>
      <c r="Y30" s="893">
        <v>10.3</v>
      </c>
      <c r="Z30" s="892">
        <v>1367</v>
      </c>
      <c r="AA30" s="893">
        <v>9.7</v>
      </c>
      <c r="AB30" s="892">
        <v>1313</v>
      </c>
      <c r="AC30" s="893">
        <v>9.4</v>
      </c>
      <c r="AD30" s="892">
        <v>1475</v>
      </c>
      <c r="AE30" s="893">
        <v>10.3</v>
      </c>
      <c r="AF30" s="892">
        <v>1367</v>
      </c>
      <c r="AG30" s="893">
        <v>9.7</v>
      </c>
      <c r="AH30" s="892">
        <v>1313</v>
      </c>
      <c r="AI30" s="893">
        <v>9.4</v>
      </c>
      <c r="AJ30" s="901" t="s">
        <v>599</v>
      </c>
      <c r="AK30" s="902" t="s">
        <v>48</v>
      </c>
      <c r="AP30" s="896" t="s">
        <v>1052</v>
      </c>
    </row>
    <row r="31" s="826" customFormat="1" ht="54" customHeight="1" spans="1:42">
      <c r="A31" s="897"/>
      <c r="B31" s="898"/>
      <c r="C31" s="899"/>
      <c r="D31" s="877"/>
      <c r="E31" s="900" t="s">
        <v>1170</v>
      </c>
      <c r="F31" s="892">
        <v>1471</v>
      </c>
      <c r="G31" s="893">
        <v>10.4</v>
      </c>
      <c r="H31" s="892">
        <v>1363</v>
      </c>
      <c r="I31" s="893">
        <v>9.8</v>
      </c>
      <c r="J31" s="892">
        <v>1309</v>
      </c>
      <c r="K31" s="893">
        <v>9.5</v>
      </c>
      <c r="L31" s="892">
        <v>1571</v>
      </c>
      <c r="M31" s="893">
        <v>10.9</v>
      </c>
      <c r="N31" s="892">
        <v>1463</v>
      </c>
      <c r="O31" s="893">
        <v>10.3</v>
      </c>
      <c r="P31" s="892">
        <v>1409</v>
      </c>
      <c r="Q31" s="893">
        <v>10</v>
      </c>
      <c r="R31" s="892">
        <v>1494</v>
      </c>
      <c r="S31" s="893">
        <v>10.5</v>
      </c>
      <c r="T31" s="892">
        <v>1386</v>
      </c>
      <c r="U31" s="893">
        <v>9.9</v>
      </c>
      <c r="V31" s="892">
        <v>1332</v>
      </c>
      <c r="W31" s="893">
        <v>9.6</v>
      </c>
      <c r="X31" s="892">
        <v>1594</v>
      </c>
      <c r="Y31" s="893">
        <v>11</v>
      </c>
      <c r="Z31" s="892">
        <v>1486</v>
      </c>
      <c r="AA31" s="893">
        <v>10.4</v>
      </c>
      <c r="AB31" s="892">
        <v>1432</v>
      </c>
      <c r="AC31" s="893">
        <v>10.1</v>
      </c>
      <c r="AD31" s="892">
        <v>1594</v>
      </c>
      <c r="AE31" s="893">
        <v>11</v>
      </c>
      <c r="AF31" s="892">
        <v>1486</v>
      </c>
      <c r="AG31" s="893">
        <v>10.4</v>
      </c>
      <c r="AH31" s="892">
        <v>1432</v>
      </c>
      <c r="AI31" s="893">
        <v>10.1</v>
      </c>
      <c r="AJ31" s="901" t="s">
        <v>555</v>
      </c>
      <c r="AK31" s="902" t="s">
        <v>48</v>
      </c>
      <c r="AP31" s="896" t="s">
        <v>1052</v>
      </c>
    </row>
    <row r="32" s="826" customFormat="1" ht="54" customHeight="1" spans="1:42">
      <c r="A32" s="897"/>
      <c r="B32" s="898"/>
      <c r="C32" s="899"/>
      <c r="D32" s="877"/>
      <c r="E32" s="891" t="s">
        <v>1054</v>
      </c>
      <c r="F32" s="892">
        <v>1454</v>
      </c>
      <c r="G32" s="893">
        <v>10.3</v>
      </c>
      <c r="H32" s="892">
        <v>1346</v>
      </c>
      <c r="I32" s="893">
        <v>9.7</v>
      </c>
      <c r="J32" s="892">
        <v>1292</v>
      </c>
      <c r="K32" s="893">
        <v>9.4</v>
      </c>
      <c r="L32" s="892">
        <v>1554</v>
      </c>
      <c r="M32" s="893">
        <v>10.8</v>
      </c>
      <c r="N32" s="892">
        <v>1446</v>
      </c>
      <c r="O32" s="893">
        <v>10.2</v>
      </c>
      <c r="P32" s="892">
        <v>1392</v>
      </c>
      <c r="Q32" s="893">
        <v>9.9</v>
      </c>
      <c r="R32" s="892">
        <v>1477</v>
      </c>
      <c r="S32" s="893">
        <v>10.4</v>
      </c>
      <c r="T32" s="892">
        <v>1369</v>
      </c>
      <c r="U32" s="893">
        <v>9.8</v>
      </c>
      <c r="V32" s="892">
        <v>1315</v>
      </c>
      <c r="W32" s="893">
        <v>9.5</v>
      </c>
      <c r="X32" s="892">
        <v>1577</v>
      </c>
      <c r="Y32" s="893">
        <v>10.9</v>
      </c>
      <c r="Z32" s="892">
        <v>1469</v>
      </c>
      <c r="AA32" s="893">
        <v>10.3</v>
      </c>
      <c r="AB32" s="892">
        <v>1415</v>
      </c>
      <c r="AC32" s="893">
        <v>10</v>
      </c>
      <c r="AD32" s="892">
        <v>1577</v>
      </c>
      <c r="AE32" s="893">
        <v>10.9</v>
      </c>
      <c r="AF32" s="892">
        <v>1469</v>
      </c>
      <c r="AG32" s="893">
        <v>10.3</v>
      </c>
      <c r="AH32" s="892">
        <v>1415</v>
      </c>
      <c r="AI32" s="893">
        <v>10</v>
      </c>
      <c r="AJ32" s="901" t="s">
        <v>555</v>
      </c>
      <c r="AK32" s="902" t="s">
        <v>48</v>
      </c>
      <c r="AP32" s="896" t="s">
        <v>1052</v>
      </c>
    </row>
    <row r="33" s="826" customFormat="1" ht="54" customHeight="1" spans="1:42">
      <c r="A33" s="897"/>
      <c r="B33" s="898"/>
      <c r="C33" s="899"/>
      <c r="D33" s="903" t="s">
        <v>1090</v>
      </c>
      <c r="E33" s="904" t="s">
        <v>1085</v>
      </c>
      <c r="F33" s="892">
        <v>1250</v>
      </c>
      <c r="G33" s="893">
        <v>9.1</v>
      </c>
      <c r="H33" s="892">
        <v>1142</v>
      </c>
      <c r="I33" s="893">
        <v>8.5</v>
      </c>
      <c r="J33" s="892">
        <v>1088</v>
      </c>
      <c r="K33" s="893">
        <v>8.2</v>
      </c>
      <c r="L33" s="892">
        <v>1350</v>
      </c>
      <c r="M33" s="893">
        <v>9.6</v>
      </c>
      <c r="N33" s="892">
        <v>1242</v>
      </c>
      <c r="O33" s="893">
        <v>9</v>
      </c>
      <c r="P33" s="892">
        <v>1188</v>
      </c>
      <c r="Q33" s="893">
        <v>8.7</v>
      </c>
      <c r="R33" s="892">
        <v>1273</v>
      </c>
      <c r="S33" s="893">
        <v>9.2</v>
      </c>
      <c r="T33" s="892">
        <v>1165</v>
      </c>
      <c r="U33" s="893">
        <v>8.6</v>
      </c>
      <c r="V33" s="892">
        <v>1111</v>
      </c>
      <c r="W33" s="893">
        <v>8.3</v>
      </c>
      <c r="X33" s="892">
        <v>1373</v>
      </c>
      <c r="Y33" s="893">
        <v>9.7</v>
      </c>
      <c r="Z33" s="892">
        <v>1265</v>
      </c>
      <c r="AA33" s="893">
        <v>9.1</v>
      </c>
      <c r="AB33" s="892">
        <v>1211</v>
      </c>
      <c r="AC33" s="893">
        <v>8.8</v>
      </c>
      <c r="AD33" s="892">
        <v>1373</v>
      </c>
      <c r="AE33" s="893">
        <v>9.7</v>
      </c>
      <c r="AF33" s="892">
        <v>1265</v>
      </c>
      <c r="AG33" s="893">
        <v>9.1</v>
      </c>
      <c r="AH33" s="892">
        <v>1211</v>
      </c>
      <c r="AI33" s="893">
        <v>8.8</v>
      </c>
      <c r="AJ33" s="901" t="s">
        <v>555</v>
      </c>
      <c r="AK33" s="902" t="s">
        <v>48</v>
      </c>
      <c r="AP33" s="905" t="s">
        <v>1090</v>
      </c>
    </row>
    <row r="34" s="826" customFormat="1" ht="54" customHeight="1" spans="1:42">
      <c r="A34" s="897"/>
      <c r="B34" s="898"/>
      <c r="C34" s="899"/>
      <c r="D34" s="903"/>
      <c r="E34" s="904" t="s">
        <v>1086</v>
      </c>
      <c r="F34" s="892">
        <v>1539</v>
      </c>
      <c r="G34" s="893">
        <v>10.8</v>
      </c>
      <c r="H34" s="892">
        <v>1431</v>
      </c>
      <c r="I34" s="893">
        <v>10.2</v>
      </c>
      <c r="J34" s="892">
        <v>1377</v>
      </c>
      <c r="K34" s="893">
        <v>9.9</v>
      </c>
      <c r="L34" s="892">
        <v>1639</v>
      </c>
      <c r="M34" s="893">
        <v>11.3</v>
      </c>
      <c r="N34" s="892">
        <v>1531</v>
      </c>
      <c r="O34" s="893">
        <v>10.7</v>
      </c>
      <c r="P34" s="892">
        <v>1477</v>
      </c>
      <c r="Q34" s="893">
        <v>10.4</v>
      </c>
      <c r="R34" s="892">
        <v>1562</v>
      </c>
      <c r="S34" s="893">
        <v>10.9</v>
      </c>
      <c r="T34" s="892">
        <v>1454</v>
      </c>
      <c r="U34" s="893">
        <v>10.3</v>
      </c>
      <c r="V34" s="892">
        <v>1400</v>
      </c>
      <c r="W34" s="893">
        <v>10</v>
      </c>
      <c r="X34" s="892">
        <v>1662</v>
      </c>
      <c r="Y34" s="893">
        <v>11.4</v>
      </c>
      <c r="Z34" s="892">
        <v>1554</v>
      </c>
      <c r="AA34" s="893">
        <v>10.8</v>
      </c>
      <c r="AB34" s="892">
        <v>1500</v>
      </c>
      <c r="AC34" s="893">
        <v>10.5</v>
      </c>
      <c r="AD34" s="892">
        <v>1662</v>
      </c>
      <c r="AE34" s="893">
        <v>11.4</v>
      </c>
      <c r="AF34" s="892">
        <v>1554</v>
      </c>
      <c r="AG34" s="893">
        <v>10.8</v>
      </c>
      <c r="AH34" s="892">
        <v>1500</v>
      </c>
      <c r="AI34" s="893">
        <v>10.5</v>
      </c>
      <c r="AJ34" s="901" t="s">
        <v>555</v>
      </c>
      <c r="AK34" s="902" t="s">
        <v>48</v>
      </c>
      <c r="AP34" s="905" t="s">
        <v>1090</v>
      </c>
    </row>
    <row r="35" s="826" customFormat="1" ht="54" customHeight="1" spans="1:42">
      <c r="A35" s="897"/>
      <c r="B35" s="898"/>
      <c r="C35" s="899"/>
      <c r="D35" s="903"/>
      <c r="E35" s="2361" t="s">
        <v>1083</v>
      </c>
      <c r="F35" s="892">
        <v>1267</v>
      </c>
      <c r="G35" s="893">
        <v>9.2</v>
      </c>
      <c r="H35" s="892">
        <v>1159</v>
      </c>
      <c r="I35" s="893">
        <v>8.6</v>
      </c>
      <c r="J35" s="892">
        <v>1105</v>
      </c>
      <c r="K35" s="893">
        <v>8.3</v>
      </c>
      <c r="L35" s="892">
        <v>1367</v>
      </c>
      <c r="M35" s="893">
        <v>9.7</v>
      </c>
      <c r="N35" s="892">
        <v>1259</v>
      </c>
      <c r="O35" s="893">
        <v>9.1</v>
      </c>
      <c r="P35" s="892">
        <v>1205</v>
      </c>
      <c r="Q35" s="893">
        <v>8.8</v>
      </c>
      <c r="R35" s="892">
        <v>1290</v>
      </c>
      <c r="S35" s="893">
        <v>9.3</v>
      </c>
      <c r="T35" s="892">
        <v>1182</v>
      </c>
      <c r="U35" s="893">
        <v>8.7</v>
      </c>
      <c r="V35" s="892">
        <v>1128</v>
      </c>
      <c r="W35" s="893">
        <v>8.4</v>
      </c>
      <c r="X35" s="892">
        <v>1390</v>
      </c>
      <c r="Y35" s="893">
        <v>9.8</v>
      </c>
      <c r="Z35" s="892">
        <v>1282</v>
      </c>
      <c r="AA35" s="893">
        <v>9.2</v>
      </c>
      <c r="AB35" s="892">
        <v>1228</v>
      </c>
      <c r="AC35" s="893">
        <v>8.9</v>
      </c>
      <c r="AD35" s="892">
        <v>1390</v>
      </c>
      <c r="AE35" s="893">
        <v>9.8</v>
      </c>
      <c r="AF35" s="892">
        <v>1282</v>
      </c>
      <c r="AG35" s="893">
        <v>9.2</v>
      </c>
      <c r="AH35" s="892">
        <v>1228</v>
      </c>
      <c r="AI35" s="893">
        <v>8.9</v>
      </c>
      <c r="AJ35" s="901" t="s">
        <v>555</v>
      </c>
      <c r="AK35" s="902" t="s">
        <v>48</v>
      </c>
      <c r="AP35" s="905" t="s">
        <v>1090</v>
      </c>
    </row>
    <row r="36" s="826" customFormat="1" ht="54" customHeight="1" spans="1:42">
      <c r="A36" s="897"/>
      <c r="B36" s="898"/>
      <c r="C36" s="899"/>
      <c r="D36" s="903" t="s">
        <v>1124</v>
      </c>
      <c r="E36" s="904" t="s">
        <v>1126</v>
      </c>
      <c r="F36" s="892">
        <v>1539</v>
      </c>
      <c r="G36" s="893">
        <v>10.8</v>
      </c>
      <c r="H36" s="892">
        <v>1431</v>
      </c>
      <c r="I36" s="893">
        <v>10.2</v>
      </c>
      <c r="J36" s="892">
        <v>1377</v>
      </c>
      <c r="K36" s="893">
        <v>9.9</v>
      </c>
      <c r="L36" s="892">
        <v>1639</v>
      </c>
      <c r="M36" s="893">
        <v>11.3</v>
      </c>
      <c r="N36" s="892">
        <v>1531</v>
      </c>
      <c r="O36" s="893">
        <v>10.7</v>
      </c>
      <c r="P36" s="892">
        <v>1477</v>
      </c>
      <c r="Q36" s="893">
        <v>10.4</v>
      </c>
      <c r="R36" s="892">
        <v>1562</v>
      </c>
      <c r="S36" s="893">
        <v>10.9</v>
      </c>
      <c r="T36" s="892">
        <v>1454</v>
      </c>
      <c r="U36" s="893">
        <v>10.3</v>
      </c>
      <c r="V36" s="892">
        <v>1400</v>
      </c>
      <c r="W36" s="893">
        <v>10</v>
      </c>
      <c r="X36" s="892">
        <v>1662</v>
      </c>
      <c r="Y36" s="893">
        <v>11.4</v>
      </c>
      <c r="Z36" s="892">
        <v>1554</v>
      </c>
      <c r="AA36" s="893">
        <v>10.8</v>
      </c>
      <c r="AB36" s="892">
        <v>1500</v>
      </c>
      <c r="AC36" s="893">
        <v>10.5</v>
      </c>
      <c r="AD36" s="892">
        <v>1662</v>
      </c>
      <c r="AE36" s="893">
        <v>11.4</v>
      </c>
      <c r="AF36" s="892">
        <v>1554</v>
      </c>
      <c r="AG36" s="893">
        <v>10.8</v>
      </c>
      <c r="AH36" s="892">
        <v>1500</v>
      </c>
      <c r="AI36" s="893">
        <v>10.5</v>
      </c>
      <c r="AJ36" s="901" t="s">
        <v>599</v>
      </c>
      <c r="AK36" s="902" t="s">
        <v>48</v>
      </c>
      <c r="AP36" s="905" t="s">
        <v>1124</v>
      </c>
    </row>
    <row r="37" s="826" customFormat="1" ht="54" customHeight="1" spans="1:42">
      <c r="A37" s="897"/>
      <c r="B37" s="898"/>
      <c r="C37" s="899"/>
      <c r="D37" s="903" t="s">
        <v>1127</v>
      </c>
      <c r="E37" s="904" t="s">
        <v>1129</v>
      </c>
      <c r="F37" s="892">
        <v>1539</v>
      </c>
      <c r="G37" s="893">
        <v>10.8</v>
      </c>
      <c r="H37" s="892">
        <v>1431</v>
      </c>
      <c r="I37" s="893">
        <v>10.2</v>
      </c>
      <c r="J37" s="892">
        <v>1377</v>
      </c>
      <c r="K37" s="893">
        <v>9.9</v>
      </c>
      <c r="L37" s="892">
        <v>1639</v>
      </c>
      <c r="M37" s="893">
        <v>11.3</v>
      </c>
      <c r="N37" s="892">
        <v>1531</v>
      </c>
      <c r="O37" s="893">
        <v>10.7</v>
      </c>
      <c r="P37" s="892">
        <v>1477</v>
      </c>
      <c r="Q37" s="893">
        <v>10.4</v>
      </c>
      <c r="R37" s="892">
        <v>1562</v>
      </c>
      <c r="S37" s="893">
        <v>10.9</v>
      </c>
      <c r="T37" s="892">
        <v>1454</v>
      </c>
      <c r="U37" s="893">
        <v>10.3</v>
      </c>
      <c r="V37" s="892">
        <v>1400</v>
      </c>
      <c r="W37" s="893">
        <v>10</v>
      </c>
      <c r="X37" s="892">
        <v>1662</v>
      </c>
      <c r="Y37" s="893">
        <v>11.4</v>
      </c>
      <c r="Z37" s="892">
        <v>1554</v>
      </c>
      <c r="AA37" s="893">
        <v>10.8</v>
      </c>
      <c r="AB37" s="892">
        <v>1500</v>
      </c>
      <c r="AC37" s="893">
        <v>10.5</v>
      </c>
      <c r="AD37" s="892">
        <v>1662</v>
      </c>
      <c r="AE37" s="893">
        <v>11.4</v>
      </c>
      <c r="AF37" s="892">
        <v>1554</v>
      </c>
      <c r="AG37" s="893">
        <v>10.8</v>
      </c>
      <c r="AH37" s="892">
        <v>1500</v>
      </c>
      <c r="AI37" s="893">
        <v>10.5</v>
      </c>
      <c r="AJ37" s="901" t="s">
        <v>599</v>
      </c>
      <c r="AK37" s="902" t="s">
        <v>48</v>
      </c>
      <c r="AP37" s="905" t="s">
        <v>1127</v>
      </c>
    </row>
    <row r="38" s="826" customFormat="1" ht="54" customHeight="1" spans="1:42">
      <c r="A38" s="897"/>
      <c r="B38" s="898"/>
      <c r="C38" s="899"/>
      <c r="D38" s="903" t="s">
        <v>1139</v>
      </c>
      <c r="E38" s="2361" t="s">
        <v>1141</v>
      </c>
      <c r="F38" s="892">
        <v>1522</v>
      </c>
      <c r="G38" s="893">
        <v>10.7</v>
      </c>
      <c r="H38" s="892">
        <v>1414</v>
      </c>
      <c r="I38" s="893">
        <v>10.1</v>
      </c>
      <c r="J38" s="892">
        <v>1360</v>
      </c>
      <c r="K38" s="893">
        <v>9.8</v>
      </c>
      <c r="L38" s="892">
        <v>1622</v>
      </c>
      <c r="M38" s="893">
        <v>11.2</v>
      </c>
      <c r="N38" s="892">
        <v>1514</v>
      </c>
      <c r="O38" s="893">
        <v>10.6</v>
      </c>
      <c r="P38" s="892">
        <v>1460</v>
      </c>
      <c r="Q38" s="893">
        <v>10.3</v>
      </c>
      <c r="R38" s="892">
        <v>1545</v>
      </c>
      <c r="S38" s="893">
        <v>10.8</v>
      </c>
      <c r="T38" s="892">
        <v>1437</v>
      </c>
      <c r="U38" s="893">
        <v>10.2</v>
      </c>
      <c r="V38" s="892">
        <v>1383</v>
      </c>
      <c r="W38" s="893">
        <v>9.9</v>
      </c>
      <c r="X38" s="892">
        <v>1645</v>
      </c>
      <c r="Y38" s="893">
        <v>11.3</v>
      </c>
      <c r="Z38" s="892">
        <v>1537</v>
      </c>
      <c r="AA38" s="893">
        <v>10.7</v>
      </c>
      <c r="AB38" s="892">
        <v>1483</v>
      </c>
      <c r="AC38" s="893">
        <v>10.4</v>
      </c>
      <c r="AD38" s="892">
        <v>1645</v>
      </c>
      <c r="AE38" s="893">
        <v>11.3</v>
      </c>
      <c r="AF38" s="892">
        <v>1537</v>
      </c>
      <c r="AG38" s="893">
        <v>10.7</v>
      </c>
      <c r="AH38" s="892">
        <v>1483</v>
      </c>
      <c r="AI38" s="893">
        <v>10.4</v>
      </c>
      <c r="AJ38" s="901" t="s">
        <v>575</v>
      </c>
      <c r="AK38" s="902" t="s">
        <v>48</v>
      </c>
      <c r="AP38" s="903" t="s">
        <v>1139</v>
      </c>
    </row>
    <row r="39" s="826" customFormat="1" ht="54" customHeight="1" spans="1:42">
      <c r="A39" s="897"/>
      <c r="B39" s="898"/>
      <c r="C39" s="899"/>
      <c r="D39" s="906" t="s">
        <v>1153</v>
      </c>
      <c r="E39" s="2361" t="s">
        <v>1171</v>
      </c>
      <c r="F39" s="892">
        <v>1573</v>
      </c>
      <c r="G39" s="893">
        <v>11</v>
      </c>
      <c r="H39" s="892">
        <v>1465</v>
      </c>
      <c r="I39" s="893">
        <v>10.4</v>
      </c>
      <c r="J39" s="892">
        <v>1411</v>
      </c>
      <c r="K39" s="893">
        <v>10.1</v>
      </c>
      <c r="L39" s="892">
        <v>1673</v>
      </c>
      <c r="M39" s="893">
        <v>11.5</v>
      </c>
      <c r="N39" s="892">
        <v>1565</v>
      </c>
      <c r="O39" s="893">
        <v>10.9</v>
      </c>
      <c r="P39" s="892">
        <v>1511</v>
      </c>
      <c r="Q39" s="893">
        <v>10.6</v>
      </c>
      <c r="R39" s="892">
        <v>1596</v>
      </c>
      <c r="S39" s="893">
        <v>11.1</v>
      </c>
      <c r="T39" s="892">
        <v>1488</v>
      </c>
      <c r="U39" s="893">
        <v>10.5</v>
      </c>
      <c r="V39" s="892">
        <v>1434</v>
      </c>
      <c r="W39" s="893">
        <v>10.2</v>
      </c>
      <c r="X39" s="892">
        <v>1696</v>
      </c>
      <c r="Y39" s="893">
        <v>11.6</v>
      </c>
      <c r="Z39" s="892">
        <v>1588</v>
      </c>
      <c r="AA39" s="893">
        <v>11</v>
      </c>
      <c r="AB39" s="892">
        <v>1534</v>
      </c>
      <c r="AC39" s="893">
        <v>10.7</v>
      </c>
      <c r="AD39" s="892">
        <v>1696</v>
      </c>
      <c r="AE39" s="893">
        <v>11.6</v>
      </c>
      <c r="AF39" s="892">
        <v>1588</v>
      </c>
      <c r="AG39" s="893">
        <v>11</v>
      </c>
      <c r="AH39" s="892">
        <v>1534</v>
      </c>
      <c r="AI39" s="893">
        <v>10.7</v>
      </c>
      <c r="AJ39" s="901" t="s">
        <v>555</v>
      </c>
      <c r="AK39" s="902" t="s">
        <v>48</v>
      </c>
      <c r="AP39" s="903" t="s">
        <v>1153</v>
      </c>
    </row>
    <row r="40" s="826" customFormat="1" ht="54" customHeight="1" spans="1:42">
      <c r="A40" s="897"/>
      <c r="B40" s="898"/>
      <c r="C40" s="899"/>
      <c r="D40" s="907"/>
      <c r="E40" s="2361" t="s">
        <v>1106</v>
      </c>
      <c r="F40" s="892">
        <v>1267</v>
      </c>
      <c r="G40" s="893">
        <v>9.2</v>
      </c>
      <c r="H40" s="892">
        <v>1159</v>
      </c>
      <c r="I40" s="893">
        <v>8.6</v>
      </c>
      <c r="J40" s="892">
        <v>1105</v>
      </c>
      <c r="K40" s="893">
        <v>8.3</v>
      </c>
      <c r="L40" s="892">
        <v>1367</v>
      </c>
      <c r="M40" s="893">
        <v>9.7</v>
      </c>
      <c r="N40" s="892">
        <v>1259</v>
      </c>
      <c r="O40" s="893">
        <v>9.1</v>
      </c>
      <c r="P40" s="892">
        <v>1205</v>
      </c>
      <c r="Q40" s="893">
        <v>8.8</v>
      </c>
      <c r="R40" s="892">
        <v>1290</v>
      </c>
      <c r="S40" s="893">
        <v>9.3</v>
      </c>
      <c r="T40" s="892">
        <v>1182</v>
      </c>
      <c r="U40" s="893">
        <v>8.7</v>
      </c>
      <c r="V40" s="892">
        <v>1128</v>
      </c>
      <c r="W40" s="893">
        <v>8.4</v>
      </c>
      <c r="X40" s="892">
        <v>1390</v>
      </c>
      <c r="Y40" s="893">
        <v>9.8</v>
      </c>
      <c r="Z40" s="892">
        <v>1282</v>
      </c>
      <c r="AA40" s="893">
        <v>9.2</v>
      </c>
      <c r="AB40" s="892">
        <v>1228</v>
      </c>
      <c r="AC40" s="893">
        <v>8.9</v>
      </c>
      <c r="AD40" s="892">
        <v>1390</v>
      </c>
      <c r="AE40" s="893">
        <v>9.8</v>
      </c>
      <c r="AF40" s="892">
        <v>1282</v>
      </c>
      <c r="AG40" s="893">
        <v>9.2</v>
      </c>
      <c r="AH40" s="892">
        <v>1228</v>
      </c>
      <c r="AI40" s="893">
        <v>8.9</v>
      </c>
      <c r="AJ40" s="901" t="s">
        <v>555</v>
      </c>
      <c r="AK40" s="902" t="s">
        <v>48</v>
      </c>
      <c r="AP40" s="903" t="s">
        <v>1153</v>
      </c>
    </row>
    <row r="41" s="826" customFormat="1" ht="54" customHeight="1" spans="1:42">
      <c r="A41" s="897"/>
      <c r="B41" s="898"/>
      <c r="C41" s="899"/>
      <c r="D41" s="907" t="s">
        <v>1102</v>
      </c>
      <c r="E41" s="2361" t="s">
        <v>1106</v>
      </c>
      <c r="F41" s="892">
        <v>1267</v>
      </c>
      <c r="G41" s="893">
        <v>9.2</v>
      </c>
      <c r="H41" s="892">
        <v>1159</v>
      </c>
      <c r="I41" s="893">
        <v>8.6</v>
      </c>
      <c r="J41" s="892">
        <v>1105</v>
      </c>
      <c r="K41" s="893">
        <v>8.3</v>
      </c>
      <c r="L41" s="892">
        <v>1367</v>
      </c>
      <c r="M41" s="893">
        <v>9.7</v>
      </c>
      <c r="N41" s="892">
        <v>1259</v>
      </c>
      <c r="O41" s="893">
        <v>9.1</v>
      </c>
      <c r="P41" s="892">
        <v>1205</v>
      </c>
      <c r="Q41" s="893">
        <v>8.8</v>
      </c>
      <c r="R41" s="892">
        <v>1290</v>
      </c>
      <c r="S41" s="893">
        <v>9.3</v>
      </c>
      <c r="T41" s="892">
        <v>1182</v>
      </c>
      <c r="U41" s="893">
        <v>8.7</v>
      </c>
      <c r="V41" s="892">
        <v>1128</v>
      </c>
      <c r="W41" s="893">
        <v>8.4</v>
      </c>
      <c r="X41" s="892">
        <v>1390</v>
      </c>
      <c r="Y41" s="893">
        <v>9.8</v>
      </c>
      <c r="Z41" s="892">
        <v>1282</v>
      </c>
      <c r="AA41" s="893">
        <v>9.2</v>
      </c>
      <c r="AB41" s="892">
        <v>1228</v>
      </c>
      <c r="AC41" s="893">
        <v>8.9</v>
      </c>
      <c r="AD41" s="892">
        <v>1390</v>
      </c>
      <c r="AE41" s="893">
        <v>9.8</v>
      </c>
      <c r="AF41" s="892">
        <v>1282</v>
      </c>
      <c r="AG41" s="893">
        <v>9.2</v>
      </c>
      <c r="AH41" s="892">
        <v>1228</v>
      </c>
      <c r="AI41" s="893">
        <v>8.9</v>
      </c>
      <c r="AJ41" s="901" t="s">
        <v>555</v>
      </c>
      <c r="AK41" s="902" t="s">
        <v>48</v>
      </c>
      <c r="AP41" s="907" t="s">
        <v>1102</v>
      </c>
    </row>
    <row r="42" s="826" customFormat="1" ht="54" customHeight="1" spans="1:42">
      <c r="A42" s="897"/>
      <c r="B42" s="898"/>
      <c r="C42" s="899"/>
      <c r="D42" s="907" t="s">
        <v>1160</v>
      </c>
      <c r="E42" s="2361" t="s">
        <v>1172</v>
      </c>
      <c r="F42" s="892">
        <v>1267</v>
      </c>
      <c r="G42" s="893">
        <v>9.2</v>
      </c>
      <c r="H42" s="892">
        <v>1159</v>
      </c>
      <c r="I42" s="893">
        <v>8.6</v>
      </c>
      <c r="J42" s="892">
        <v>1105</v>
      </c>
      <c r="K42" s="893">
        <v>8.3</v>
      </c>
      <c r="L42" s="892">
        <v>1367</v>
      </c>
      <c r="M42" s="893">
        <v>9.7</v>
      </c>
      <c r="N42" s="892">
        <v>1259</v>
      </c>
      <c r="O42" s="893">
        <v>9.1</v>
      </c>
      <c r="P42" s="892">
        <v>1205</v>
      </c>
      <c r="Q42" s="893">
        <v>8.8</v>
      </c>
      <c r="R42" s="892">
        <v>1290</v>
      </c>
      <c r="S42" s="893">
        <v>9.3</v>
      </c>
      <c r="T42" s="892">
        <v>1182</v>
      </c>
      <c r="U42" s="893">
        <v>8.7</v>
      </c>
      <c r="V42" s="892">
        <v>1128</v>
      </c>
      <c r="W42" s="893">
        <v>8.4</v>
      </c>
      <c r="X42" s="892">
        <v>1390</v>
      </c>
      <c r="Y42" s="893">
        <v>9.8</v>
      </c>
      <c r="Z42" s="892">
        <v>1282</v>
      </c>
      <c r="AA42" s="893">
        <v>9.2</v>
      </c>
      <c r="AB42" s="892">
        <v>1228</v>
      </c>
      <c r="AC42" s="893">
        <v>8.9</v>
      </c>
      <c r="AD42" s="892">
        <v>1390</v>
      </c>
      <c r="AE42" s="893">
        <v>9.8</v>
      </c>
      <c r="AF42" s="892">
        <v>1282</v>
      </c>
      <c r="AG42" s="893">
        <v>9.2</v>
      </c>
      <c r="AH42" s="892">
        <v>1228</v>
      </c>
      <c r="AI42" s="893">
        <v>8.9</v>
      </c>
      <c r="AJ42" s="901" t="s">
        <v>555</v>
      </c>
      <c r="AK42" s="902" t="s">
        <v>48</v>
      </c>
      <c r="AP42" s="903" t="s">
        <v>1160</v>
      </c>
    </row>
    <row r="43" s="826" customFormat="1" ht="54" customHeight="1" spans="1:42">
      <c r="A43" s="908"/>
      <c r="B43" s="909"/>
      <c r="C43" s="899"/>
      <c r="D43" s="903" t="s">
        <v>1110</v>
      </c>
      <c r="E43" s="2361" t="s">
        <v>1116</v>
      </c>
      <c r="F43" s="892">
        <v>1267</v>
      </c>
      <c r="G43" s="893">
        <v>9.2</v>
      </c>
      <c r="H43" s="892">
        <v>1159</v>
      </c>
      <c r="I43" s="893">
        <v>8.6</v>
      </c>
      <c r="J43" s="892">
        <v>1105</v>
      </c>
      <c r="K43" s="893">
        <v>8.3</v>
      </c>
      <c r="L43" s="892">
        <v>1367</v>
      </c>
      <c r="M43" s="893">
        <v>9.7</v>
      </c>
      <c r="N43" s="892">
        <v>1259</v>
      </c>
      <c r="O43" s="893">
        <v>9.1</v>
      </c>
      <c r="P43" s="892">
        <v>1205</v>
      </c>
      <c r="Q43" s="893">
        <v>8.8</v>
      </c>
      <c r="R43" s="892">
        <v>1290</v>
      </c>
      <c r="S43" s="893">
        <v>9.3</v>
      </c>
      <c r="T43" s="892">
        <v>1182</v>
      </c>
      <c r="U43" s="893">
        <v>8.7</v>
      </c>
      <c r="V43" s="892">
        <v>1128</v>
      </c>
      <c r="W43" s="893">
        <v>8.4</v>
      </c>
      <c r="X43" s="892">
        <v>1390</v>
      </c>
      <c r="Y43" s="893">
        <v>9.8</v>
      </c>
      <c r="Z43" s="892">
        <v>1282</v>
      </c>
      <c r="AA43" s="893">
        <v>9.2</v>
      </c>
      <c r="AB43" s="892">
        <v>1228</v>
      </c>
      <c r="AC43" s="893">
        <v>8.9</v>
      </c>
      <c r="AD43" s="892">
        <v>1390</v>
      </c>
      <c r="AE43" s="893">
        <v>9.8</v>
      </c>
      <c r="AF43" s="892">
        <v>1282</v>
      </c>
      <c r="AG43" s="893">
        <v>9.2</v>
      </c>
      <c r="AH43" s="892">
        <v>1228</v>
      </c>
      <c r="AI43" s="893">
        <v>8.9</v>
      </c>
      <c r="AJ43" s="901" t="s">
        <v>555</v>
      </c>
      <c r="AK43" s="902" t="s">
        <v>48</v>
      </c>
      <c r="AP43" s="903" t="s">
        <v>1110</v>
      </c>
    </row>
    <row r="44" s="827" customFormat="1" ht="70.2" spans="1:42">
      <c r="A44" s="910" t="s">
        <v>1093</v>
      </c>
      <c r="B44" s="911" t="s">
        <v>1008</v>
      </c>
      <c r="C44" s="912" t="s">
        <v>1094</v>
      </c>
      <c r="D44" s="872" t="s">
        <v>1090</v>
      </c>
      <c r="E44" s="913" t="s">
        <v>1173</v>
      </c>
      <c r="F44" s="914">
        <v>1267</v>
      </c>
      <c r="G44" s="915">
        <v>8.7</v>
      </c>
      <c r="H44" s="914">
        <v>1087</v>
      </c>
      <c r="I44" s="915">
        <v>7.6</v>
      </c>
      <c r="J44" s="914">
        <v>1069</v>
      </c>
      <c r="K44" s="915">
        <v>7.5</v>
      </c>
      <c r="L44" s="914">
        <v>1367</v>
      </c>
      <c r="M44" s="915">
        <v>9.2</v>
      </c>
      <c r="N44" s="914">
        <v>1187</v>
      </c>
      <c r="O44" s="915">
        <v>8.1</v>
      </c>
      <c r="P44" s="914">
        <v>1169</v>
      </c>
      <c r="Q44" s="915">
        <v>8</v>
      </c>
      <c r="R44" s="914">
        <v>1290</v>
      </c>
      <c r="S44" s="915">
        <v>8.9</v>
      </c>
      <c r="T44" s="914">
        <v>1110</v>
      </c>
      <c r="U44" s="915">
        <v>7.8</v>
      </c>
      <c r="V44" s="914">
        <v>1092</v>
      </c>
      <c r="W44" s="915">
        <v>7.7</v>
      </c>
      <c r="X44" s="914">
        <v>1390</v>
      </c>
      <c r="Y44" s="915">
        <v>9.4</v>
      </c>
      <c r="Z44" s="914">
        <v>1210</v>
      </c>
      <c r="AA44" s="915">
        <v>8.3</v>
      </c>
      <c r="AB44" s="914">
        <v>1192</v>
      </c>
      <c r="AC44" s="915">
        <v>8.2</v>
      </c>
      <c r="AD44" s="914">
        <v>1390</v>
      </c>
      <c r="AE44" s="915">
        <v>9.4</v>
      </c>
      <c r="AF44" s="914">
        <v>1210</v>
      </c>
      <c r="AG44" s="915">
        <v>8.3</v>
      </c>
      <c r="AH44" s="914">
        <v>1192</v>
      </c>
      <c r="AI44" s="915">
        <v>8.2</v>
      </c>
      <c r="AJ44" s="901" t="s">
        <v>550</v>
      </c>
      <c r="AK44" s="902" t="s">
        <v>48</v>
      </c>
      <c r="AP44" s="903" t="s">
        <v>1090</v>
      </c>
    </row>
    <row r="45" s="827" customFormat="1" ht="54" customHeight="1" spans="1:42">
      <c r="A45" s="910"/>
      <c r="B45" s="911"/>
      <c r="C45" s="916"/>
      <c r="D45" s="872" t="s">
        <v>1110</v>
      </c>
      <c r="E45" s="2362" t="s">
        <v>1117</v>
      </c>
      <c r="F45" s="914">
        <v>1267</v>
      </c>
      <c r="G45" s="915">
        <v>8.7</v>
      </c>
      <c r="H45" s="914">
        <v>1087</v>
      </c>
      <c r="I45" s="915">
        <v>7.6</v>
      </c>
      <c r="J45" s="914">
        <v>1069</v>
      </c>
      <c r="K45" s="915">
        <v>7.5</v>
      </c>
      <c r="L45" s="914">
        <v>1367</v>
      </c>
      <c r="M45" s="915">
        <v>9.2</v>
      </c>
      <c r="N45" s="914">
        <v>1187</v>
      </c>
      <c r="O45" s="915">
        <v>8.1</v>
      </c>
      <c r="P45" s="914">
        <v>1169</v>
      </c>
      <c r="Q45" s="915">
        <v>8</v>
      </c>
      <c r="R45" s="914">
        <v>1290</v>
      </c>
      <c r="S45" s="915">
        <v>8.9</v>
      </c>
      <c r="T45" s="914">
        <v>1110</v>
      </c>
      <c r="U45" s="915">
        <v>7.8</v>
      </c>
      <c r="V45" s="914">
        <v>1092</v>
      </c>
      <c r="W45" s="915">
        <v>7.7</v>
      </c>
      <c r="X45" s="914">
        <v>1390</v>
      </c>
      <c r="Y45" s="915">
        <v>9.4</v>
      </c>
      <c r="Z45" s="914">
        <v>1210</v>
      </c>
      <c r="AA45" s="915">
        <v>8.3</v>
      </c>
      <c r="AB45" s="914">
        <v>1192</v>
      </c>
      <c r="AC45" s="915">
        <v>8.2</v>
      </c>
      <c r="AD45" s="914">
        <v>1390</v>
      </c>
      <c r="AE45" s="915">
        <v>9.4</v>
      </c>
      <c r="AF45" s="914">
        <v>1210</v>
      </c>
      <c r="AG45" s="915">
        <v>8.3</v>
      </c>
      <c r="AH45" s="914">
        <v>1192</v>
      </c>
      <c r="AI45" s="915">
        <v>8.2</v>
      </c>
      <c r="AJ45" s="901" t="s">
        <v>550</v>
      </c>
      <c r="AK45" s="902" t="s">
        <v>48</v>
      </c>
      <c r="AP45" s="903" t="s">
        <v>1110</v>
      </c>
    </row>
    <row r="46" s="827" customFormat="1" ht="54" customHeight="1" spans="1:42">
      <c r="A46" s="910"/>
      <c r="B46" s="911"/>
      <c r="C46" s="916"/>
      <c r="D46" s="872" t="s">
        <v>1124</v>
      </c>
      <c r="E46" s="2362" t="s">
        <v>1174</v>
      </c>
      <c r="F46" s="914">
        <v>1335</v>
      </c>
      <c r="G46" s="915">
        <v>9.2</v>
      </c>
      <c r="H46" s="914">
        <v>1155</v>
      </c>
      <c r="I46" s="915">
        <v>8.1</v>
      </c>
      <c r="J46" s="914">
        <v>1137</v>
      </c>
      <c r="K46" s="915">
        <v>8</v>
      </c>
      <c r="L46" s="914">
        <v>1435</v>
      </c>
      <c r="M46" s="915">
        <v>9.7</v>
      </c>
      <c r="N46" s="914">
        <v>1255</v>
      </c>
      <c r="O46" s="915">
        <v>8.6</v>
      </c>
      <c r="P46" s="914">
        <v>1237</v>
      </c>
      <c r="Q46" s="915">
        <v>8.5</v>
      </c>
      <c r="R46" s="914">
        <v>1358</v>
      </c>
      <c r="S46" s="915">
        <v>9.3</v>
      </c>
      <c r="T46" s="914">
        <v>1178</v>
      </c>
      <c r="U46" s="915">
        <v>8.2</v>
      </c>
      <c r="V46" s="914">
        <v>1160</v>
      </c>
      <c r="W46" s="915">
        <v>8.1</v>
      </c>
      <c r="X46" s="914">
        <v>1458</v>
      </c>
      <c r="Y46" s="915">
        <v>9.8</v>
      </c>
      <c r="Z46" s="914">
        <v>1278</v>
      </c>
      <c r="AA46" s="915">
        <v>8.7</v>
      </c>
      <c r="AB46" s="914">
        <v>1260</v>
      </c>
      <c r="AC46" s="915">
        <v>8.6</v>
      </c>
      <c r="AD46" s="914">
        <v>1458</v>
      </c>
      <c r="AE46" s="915">
        <v>9.8</v>
      </c>
      <c r="AF46" s="914">
        <v>1278</v>
      </c>
      <c r="AG46" s="915">
        <v>8.7</v>
      </c>
      <c r="AH46" s="914">
        <v>1260</v>
      </c>
      <c r="AI46" s="915">
        <v>8.6</v>
      </c>
      <c r="AJ46" s="901" t="s">
        <v>550</v>
      </c>
      <c r="AK46" s="902" t="s">
        <v>48</v>
      </c>
      <c r="AP46" s="903" t="s">
        <v>1124</v>
      </c>
    </row>
    <row r="47" s="827" customFormat="1" ht="54" customHeight="1" spans="1:42">
      <c r="A47" s="910"/>
      <c r="B47" s="911"/>
      <c r="C47" s="916"/>
      <c r="D47" s="872" t="s">
        <v>1142</v>
      </c>
      <c r="E47" s="2362" t="s">
        <v>1175</v>
      </c>
      <c r="F47" s="914">
        <v>1267</v>
      </c>
      <c r="G47" s="915">
        <v>8.7</v>
      </c>
      <c r="H47" s="914">
        <v>1087</v>
      </c>
      <c r="I47" s="915">
        <v>7.6</v>
      </c>
      <c r="J47" s="914">
        <v>1069</v>
      </c>
      <c r="K47" s="915">
        <v>7.5</v>
      </c>
      <c r="L47" s="914">
        <v>1367</v>
      </c>
      <c r="M47" s="915">
        <v>9.2</v>
      </c>
      <c r="N47" s="914">
        <v>1187</v>
      </c>
      <c r="O47" s="915">
        <v>8.1</v>
      </c>
      <c r="P47" s="914">
        <v>1169</v>
      </c>
      <c r="Q47" s="915">
        <v>8</v>
      </c>
      <c r="R47" s="914">
        <v>1290</v>
      </c>
      <c r="S47" s="915">
        <v>8.9</v>
      </c>
      <c r="T47" s="914">
        <v>1110</v>
      </c>
      <c r="U47" s="915">
        <v>7.8</v>
      </c>
      <c r="V47" s="914">
        <v>1092</v>
      </c>
      <c r="W47" s="915">
        <v>7.7</v>
      </c>
      <c r="X47" s="914">
        <v>1390</v>
      </c>
      <c r="Y47" s="915">
        <v>9.4</v>
      </c>
      <c r="Z47" s="914">
        <v>1210</v>
      </c>
      <c r="AA47" s="915">
        <v>8.3</v>
      </c>
      <c r="AB47" s="914">
        <v>1192</v>
      </c>
      <c r="AC47" s="915">
        <v>8.2</v>
      </c>
      <c r="AD47" s="914">
        <v>1390</v>
      </c>
      <c r="AE47" s="915">
        <v>9.4</v>
      </c>
      <c r="AF47" s="914">
        <v>1210</v>
      </c>
      <c r="AG47" s="915">
        <v>8.3</v>
      </c>
      <c r="AH47" s="914">
        <v>1192</v>
      </c>
      <c r="AI47" s="915">
        <v>8.2</v>
      </c>
      <c r="AJ47" s="901" t="s">
        <v>550</v>
      </c>
      <c r="AK47" s="902" t="s">
        <v>48</v>
      </c>
      <c r="AP47" s="903" t="s">
        <v>1142</v>
      </c>
    </row>
    <row r="48" s="827" customFormat="1" ht="54" customHeight="1" spans="1:42">
      <c r="A48" s="910"/>
      <c r="B48" s="911"/>
      <c r="C48" s="916"/>
      <c r="D48" s="872" t="s">
        <v>1147</v>
      </c>
      <c r="E48" s="2362" t="s">
        <v>1175</v>
      </c>
      <c r="F48" s="914">
        <v>1267</v>
      </c>
      <c r="G48" s="915">
        <v>8.7</v>
      </c>
      <c r="H48" s="914">
        <v>1087</v>
      </c>
      <c r="I48" s="915">
        <v>7.6</v>
      </c>
      <c r="J48" s="914">
        <v>1069</v>
      </c>
      <c r="K48" s="915">
        <v>7.5</v>
      </c>
      <c r="L48" s="914">
        <v>1367</v>
      </c>
      <c r="M48" s="915">
        <v>9.2</v>
      </c>
      <c r="N48" s="914">
        <v>1187</v>
      </c>
      <c r="O48" s="915">
        <v>8.1</v>
      </c>
      <c r="P48" s="914">
        <v>1169</v>
      </c>
      <c r="Q48" s="915">
        <v>8</v>
      </c>
      <c r="R48" s="914">
        <v>1290</v>
      </c>
      <c r="S48" s="915">
        <v>8.9</v>
      </c>
      <c r="T48" s="914">
        <v>1110</v>
      </c>
      <c r="U48" s="915">
        <v>7.8</v>
      </c>
      <c r="V48" s="914">
        <v>1092</v>
      </c>
      <c r="W48" s="915">
        <v>7.7</v>
      </c>
      <c r="X48" s="914">
        <v>1390</v>
      </c>
      <c r="Y48" s="915">
        <v>9.4</v>
      </c>
      <c r="Z48" s="914">
        <v>1210</v>
      </c>
      <c r="AA48" s="915">
        <v>8.3</v>
      </c>
      <c r="AB48" s="914">
        <v>1192</v>
      </c>
      <c r="AC48" s="915">
        <v>8.2</v>
      </c>
      <c r="AD48" s="914">
        <v>1390</v>
      </c>
      <c r="AE48" s="915">
        <v>9.4</v>
      </c>
      <c r="AF48" s="914">
        <v>1210</v>
      </c>
      <c r="AG48" s="915">
        <v>8.3</v>
      </c>
      <c r="AH48" s="914">
        <v>1192</v>
      </c>
      <c r="AI48" s="915">
        <v>8.2</v>
      </c>
      <c r="AJ48" s="901" t="s">
        <v>550</v>
      </c>
      <c r="AK48" s="902" t="s">
        <v>48</v>
      </c>
      <c r="AP48" s="903" t="s">
        <v>1147</v>
      </c>
    </row>
    <row r="49" s="827" customFormat="1" ht="54" customHeight="1" spans="1:43">
      <c r="A49" s="910"/>
      <c r="B49" s="911"/>
      <c r="C49" s="916"/>
      <c r="D49" s="872" t="s">
        <v>1151</v>
      </c>
      <c r="E49" s="2362" t="s">
        <v>1107</v>
      </c>
      <c r="F49" s="914">
        <v>1267</v>
      </c>
      <c r="G49" s="915">
        <v>8.7</v>
      </c>
      <c r="H49" s="914">
        <v>1087</v>
      </c>
      <c r="I49" s="915">
        <v>7.6</v>
      </c>
      <c r="J49" s="914">
        <v>1069</v>
      </c>
      <c r="K49" s="915">
        <v>7.5</v>
      </c>
      <c r="L49" s="914">
        <v>1367</v>
      </c>
      <c r="M49" s="915">
        <v>9.2</v>
      </c>
      <c r="N49" s="914">
        <v>1187</v>
      </c>
      <c r="O49" s="915">
        <v>8.1</v>
      </c>
      <c r="P49" s="914">
        <v>1169</v>
      </c>
      <c r="Q49" s="915">
        <v>8</v>
      </c>
      <c r="R49" s="914">
        <v>1290</v>
      </c>
      <c r="S49" s="915">
        <v>8.9</v>
      </c>
      <c r="T49" s="914">
        <v>1110</v>
      </c>
      <c r="U49" s="915">
        <v>7.8</v>
      </c>
      <c r="V49" s="914">
        <v>1092</v>
      </c>
      <c r="W49" s="915">
        <v>7.7</v>
      </c>
      <c r="X49" s="914">
        <v>1390</v>
      </c>
      <c r="Y49" s="915">
        <v>9.4</v>
      </c>
      <c r="Z49" s="914">
        <v>1210</v>
      </c>
      <c r="AA49" s="915">
        <v>8.3</v>
      </c>
      <c r="AB49" s="914">
        <v>1192</v>
      </c>
      <c r="AC49" s="915">
        <v>8.2</v>
      </c>
      <c r="AD49" s="914">
        <v>1390</v>
      </c>
      <c r="AE49" s="915">
        <v>9.4</v>
      </c>
      <c r="AF49" s="914">
        <v>1210</v>
      </c>
      <c r="AG49" s="915">
        <v>8.3</v>
      </c>
      <c r="AH49" s="914">
        <v>1192</v>
      </c>
      <c r="AI49" s="915">
        <v>8.2</v>
      </c>
      <c r="AJ49" s="901" t="s">
        <v>550</v>
      </c>
      <c r="AK49" s="902" t="s">
        <v>48</v>
      </c>
      <c r="AP49" s="903" t="s">
        <v>1151</v>
      </c>
    </row>
    <row r="50" s="827" customFormat="1" ht="54" customHeight="1" spans="1:43">
      <c r="A50" s="910"/>
      <c r="B50" s="911"/>
      <c r="C50" s="916"/>
      <c r="D50" s="872" t="s">
        <v>1102</v>
      </c>
      <c r="E50" s="2362" t="s">
        <v>1107</v>
      </c>
      <c r="F50" s="914">
        <v>1267</v>
      </c>
      <c r="G50" s="915">
        <v>8.7</v>
      </c>
      <c r="H50" s="914">
        <v>1087</v>
      </c>
      <c r="I50" s="915">
        <v>7.6</v>
      </c>
      <c r="J50" s="914">
        <v>1069</v>
      </c>
      <c r="K50" s="915">
        <v>7.5</v>
      </c>
      <c r="L50" s="914">
        <v>1367</v>
      </c>
      <c r="M50" s="915">
        <v>9.2</v>
      </c>
      <c r="N50" s="914">
        <v>1187</v>
      </c>
      <c r="O50" s="915">
        <v>8.1</v>
      </c>
      <c r="P50" s="914">
        <v>1169</v>
      </c>
      <c r="Q50" s="915">
        <v>8</v>
      </c>
      <c r="R50" s="914">
        <v>1290</v>
      </c>
      <c r="S50" s="915">
        <v>8.9</v>
      </c>
      <c r="T50" s="914">
        <v>1110</v>
      </c>
      <c r="U50" s="915">
        <v>7.8</v>
      </c>
      <c r="V50" s="914">
        <v>1092</v>
      </c>
      <c r="W50" s="915">
        <v>7.7</v>
      </c>
      <c r="X50" s="914">
        <v>1390</v>
      </c>
      <c r="Y50" s="915">
        <v>9.4</v>
      </c>
      <c r="Z50" s="914">
        <v>1210</v>
      </c>
      <c r="AA50" s="915">
        <v>8.3</v>
      </c>
      <c r="AB50" s="914">
        <v>1192</v>
      </c>
      <c r="AC50" s="915">
        <v>8.2</v>
      </c>
      <c r="AD50" s="914">
        <v>1390</v>
      </c>
      <c r="AE50" s="915">
        <v>9.4</v>
      </c>
      <c r="AF50" s="914">
        <v>1210</v>
      </c>
      <c r="AG50" s="915">
        <v>8.3</v>
      </c>
      <c r="AH50" s="914">
        <v>1192</v>
      </c>
      <c r="AI50" s="915">
        <v>8.2</v>
      </c>
      <c r="AJ50" s="901" t="s">
        <v>550</v>
      </c>
      <c r="AK50" s="902" t="s">
        <v>48</v>
      </c>
      <c r="AP50" s="903" t="s">
        <v>1102</v>
      </c>
    </row>
    <row r="51" s="827" customFormat="1" ht="54" customHeight="1" spans="1:43">
      <c r="A51" s="910"/>
      <c r="B51" s="911"/>
      <c r="C51" s="916"/>
      <c r="D51" s="872" t="s">
        <v>1160</v>
      </c>
      <c r="E51" s="2362" t="s">
        <v>1176</v>
      </c>
      <c r="F51" s="914">
        <v>1335</v>
      </c>
      <c r="G51" s="915">
        <v>9.2</v>
      </c>
      <c r="H51" s="914">
        <v>1155</v>
      </c>
      <c r="I51" s="915">
        <v>8.1</v>
      </c>
      <c r="J51" s="914">
        <v>1137</v>
      </c>
      <c r="K51" s="915">
        <v>8</v>
      </c>
      <c r="L51" s="914">
        <v>1435</v>
      </c>
      <c r="M51" s="915">
        <v>9.7</v>
      </c>
      <c r="N51" s="914">
        <v>1255</v>
      </c>
      <c r="O51" s="915">
        <v>8.6</v>
      </c>
      <c r="P51" s="914">
        <v>1237</v>
      </c>
      <c r="Q51" s="915">
        <v>8.5</v>
      </c>
      <c r="R51" s="914">
        <v>1358</v>
      </c>
      <c r="S51" s="915">
        <v>9.3</v>
      </c>
      <c r="T51" s="914">
        <v>1178</v>
      </c>
      <c r="U51" s="915">
        <v>8.2</v>
      </c>
      <c r="V51" s="914">
        <v>1160</v>
      </c>
      <c r="W51" s="915">
        <v>8.1</v>
      </c>
      <c r="X51" s="914">
        <v>1458</v>
      </c>
      <c r="Y51" s="915">
        <v>9.8</v>
      </c>
      <c r="Z51" s="914">
        <v>1278</v>
      </c>
      <c r="AA51" s="915">
        <v>8.7</v>
      </c>
      <c r="AB51" s="914">
        <v>1260</v>
      </c>
      <c r="AC51" s="915">
        <v>8.6</v>
      </c>
      <c r="AD51" s="914">
        <v>1458</v>
      </c>
      <c r="AE51" s="915">
        <v>9.8</v>
      </c>
      <c r="AF51" s="914">
        <v>1278</v>
      </c>
      <c r="AG51" s="915">
        <v>8.7</v>
      </c>
      <c r="AH51" s="914">
        <v>1260</v>
      </c>
      <c r="AI51" s="915">
        <v>8.6</v>
      </c>
      <c r="AJ51" s="901" t="s">
        <v>550</v>
      </c>
      <c r="AK51" s="902" t="s">
        <v>48</v>
      </c>
      <c r="AP51" s="903" t="s">
        <v>1160</v>
      </c>
    </row>
    <row r="52" s="827" customFormat="1" ht="54" customHeight="1" spans="1:43">
      <c r="A52" s="917"/>
      <c r="B52" s="918"/>
      <c r="C52" s="916"/>
      <c r="D52" s="872" t="s">
        <v>1149</v>
      </c>
      <c r="E52" s="2362" t="s">
        <v>1177</v>
      </c>
      <c r="F52" s="914">
        <v>1267</v>
      </c>
      <c r="G52" s="915">
        <v>8.7</v>
      </c>
      <c r="H52" s="914">
        <v>1087</v>
      </c>
      <c r="I52" s="915">
        <v>7.6</v>
      </c>
      <c r="J52" s="914">
        <v>1069</v>
      </c>
      <c r="K52" s="915">
        <v>7.5</v>
      </c>
      <c r="L52" s="914">
        <v>1367</v>
      </c>
      <c r="M52" s="915">
        <v>9.2</v>
      </c>
      <c r="N52" s="914">
        <v>1187</v>
      </c>
      <c r="O52" s="915">
        <v>8.1</v>
      </c>
      <c r="P52" s="914">
        <v>1169</v>
      </c>
      <c r="Q52" s="915">
        <v>8</v>
      </c>
      <c r="R52" s="914">
        <v>1290</v>
      </c>
      <c r="S52" s="915">
        <v>8.9</v>
      </c>
      <c r="T52" s="914">
        <v>1110</v>
      </c>
      <c r="U52" s="915">
        <v>7.8</v>
      </c>
      <c r="V52" s="914">
        <v>1092</v>
      </c>
      <c r="W52" s="915">
        <v>7.7</v>
      </c>
      <c r="X52" s="914">
        <v>1390</v>
      </c>
      <c r="Y52" s="915">
        <v>9.4</v>
      </c>
      <c r="Z52" s="914">
        <v>1210</v>
      </c>
      <c r="AA52" s="915">
        <v>8.3</v>
      </c>
      <c r="AB52" s="914">
        <v>1192</v>
      </c>
      <c r="AC52" s="915">
        <v>8.2</v>
      </c>
      <c r="AD52" s="914">
        <v>1390</v>
      </c>
      <c r="AE52" s="915">
        <v>9.4</v>
      </c>
      <c r="AF52" s="914">
        <v>1210</v>
      </c>
      <c r="AG52" s="915">
        <v>8.3</v>
      </c>
      <c r="AH52" s="914">
        <v>1192</v>
      </c>
      <c r="AI52" s="915">
        <v>8.2</v>
      </c>
      <c r="AJ52" s="901" t="s">
        <v>550</v>
      </c>
      <c r="AK52" s="902" t="s">
        <v>48</v>
      </c>
      <c r="AP52" s="903" t="s">
        <v>1149</v>
      </c>
    </row>
    <row r="53" s="825" customFormat="1" ht="50" customHeight="1" spans="1:43">
      <c r="A53" s="919" t="s">
        <v>1065</v>
      </c>
      <c r="B53" s="920" t="s">
        <v>1005</v>
      </c>
      <c r="C53" s="906" t="s">
        <v>1066</v>
      </c>
      <c r="D53" s="903" t="s">
        <v>1052</v>
      </c>
      <c r="E53" s="903" t="s">
        <v>1067</v>
      </c>
      <c r="F53" s="921">
        <v>1060</v>
      </c>
      <c r="G53" s="922">
        <v>7.1</v>
      </c>
      <c r="H53" s="921">
        <v>1060</v>
      </c>
      <c r="I53" s="922">
        <v>7.1</v>
      </c>
      <c r="J53" s="921">
        <v>1060</v>
      </c>
      <c r="K53" s="922">
        <v>7.1</v>
      </c>
      <c r="L53" s="921">
        <v>1060</v>
      </c>
      <c r="M53" s="922">
        <v>7.1</v>
      </c>
      <c r="N53" s="921">
        <v>1060</v>
      </c>
      <c r="O53" s="922">
        <v>7.1</v>
      </c>
      <c r="P53" s="921">
        <v>1060</v>
      </c>
      <c r="Q53" s="922">
        <v>7.1</v>
      </c>
      <c r="R53" s="921">
        <v>1060</v>
      </c>
      <c r="S53" s="922">
        <v>7.1</v>
      </c>
      <c r="T53" s="921">
        <v>1060</v>
      </c>
      <c r="U53" s="922">
        <v>7.1</v>
      </c>
      <c r="V53" s="921">
        <v>1060</v>
      </c>
      <c r="W53" s="922">
        <v>7.1</v>
      </c>
      <c r="X53" s="921">
        <v>1060</v>
      </c>
      <c r="Y53" s="922">
        <v>7.1</v>
      </c>
      <c r="Z53" s="921">
        <v>1060</v>
      </c>
      <c r="AA53" s="922">
        <v>7.1</v>
      </c>
      <c r="AB53" s="921">
        <v>1060</v>
      </c>
      <c r="AC53" s="922">
        <v>7.1</v>
      </c>
      <c r="AD53" s="921">
        <v>1060</v>
      </c>
      <c r="AE53" s="922">
        <v>7.1</v>
      </c>
      <c r="AF53" s="921">
        <v>1060</v>
      </c>
      <c r="AG53" s="922">
        <v>7.1</v>
      </c>
      <c r="AH53" s="921">
        <v>1060</v>
      </c>
      <c r="AI53" s="922">
        <v>7.1</v>
      </c>
      <c r="AJ53" s="923" t="s">
        <v>859</v>
      </c>
      <c r="AK53" s="902" t="s">
        <v>48</v>
      </c>
      <c r="AP53" s="874" t="s">
        <v>1052</v>
      </c>
    </row>
    <row r="54" s="825" customFormat="1" ht="50" customHeight="1" spans="1:43">
      <c r="A54" s="919"/>
      <c r="B54" s="920"/>
      <c r="C54" s="924"/>
      <c r="D54" s="903"/>
      <c r="E54" s="903" t="s">
        <v>1068</v>
      </c>
      <c r="F54" s="921">
        <v>1060</v>
      </c>
      <c r="G54" s="922">
        <v>7.1</v>
      </c>
      <c r="H54" s="921">
        <v>1060</v>
      </c>
      <c r="I54" s="922">
        <v>7.1</v>
      </c>
      <c r="J54" s="921">
        <v>1060</v>
      </c>
      <c r="K54" s="922">
        <v>7.1</v>
      </c>
      <c r="L54" s="921">
        <v>1060</v>
      </c>
      <c r="M54" s="922">
        <v>7.1</v>
      </c>
      <c r="N54" s="921">
        <v>1060</v>
      </c>
      <c r="O54" s="922">
        <v>7.1</v>
      </c>
      <c r="P54" s="921">
        <v>1060</v>
      </c>
      <c r="Q54" s="922">
        <v>7.1</v>
      </c>
      <c r="R54" s="921">
        <v>1060</v>
      </c>
      <c r="S54" s="922">
        <v>7.1</v>
      </c>
      <c r="T54" s="921">
        <v>1060</v>
      </c>
      <c r="U54" s="922">
        <v>7.1</v>
      </c>
      <c r="V54" s="921">
        <v>1060</v>
      </c>
      <c r="W54" s="922">
        <v>7.1</v>
      </c>
      <c r="X54" s="921">
        <v>1060</v>
      </c>
      <c r="Y54" s="922">
        <v>7.1</v>
      </c>
      <c r="Z54" s="921">
        <v>1060</v>
      </c>
      <c r="AA54" s="922">
        <v>7.1</v>
      </c>
      <c r="AB54" s="921">
        <v>1060</v>
      </c>
      <c r="AC54" s="922">
        <v>7.1</v>
      </c>
      <c r="AD54" s="921">
        <v>1060</v>
      </c>
      <c r="AE54" s="922">
        <v>7.1</v>
      </c>
      <c r="AF54" s="921">
        <v>1060</v>
      </c>
      <c r="AG54" s="922">
        <v>7.1</v>
      </c>
      <c r="AH54" s="921">
        <v>1060</v>
      </c>
      <c r="AI54" s="922">
        <v>7.1</v>
      </c>
      <c r="AJ54" s="923" t="s">
        <v>555</v>
      </c>
      <c r="AK54" s="902" t="s">
        <v>48</v>
      </c>
      <c r="AP54" s="874" t="s">
        <v>1052</v>
      </c>
    </row>
    <row r="55" s="825" customFormat="1" ht="50" customHeight="1" spans="1:43">
      <c r="A55" s="919"/>
      <c r="B55" s="920"/>
      <c r="C55" s="924"/>
      <c r="D55" s="925"/>
      <c r="E55" s="903" t="s">
        <v>1069</v>
      </c>
      <c r="F55" s="921">
        <v>1060</v>
      </c>
      <c r="G55" s="922">
        <v>7.1</v>
      </c>
      <c r="H55" s="921">
        <v>1060</v>
      </c>
      <c r="I55" s="922">
        <v>7.1</v>
      </c>
      <c r="J55" s="921">
        <v>1060</v>
      </c>
      <c r="K55" s="922">
        <v>7.1</v>
      </c>
      <c r="L55" s="921">
        <v>1060</v>
      </c>
      <c r="M55" s="922">
        <v>7.1</v>
      </c>
      <c r="N55" s="921">
        <v>1060</v>
      </c>
      <c r="O55" s="922">
        <v>7.1</v>
      </c>
      <c r="P55" s="921">
        <v>1060</v>
      </c>
      <c r="Q55" s="922">
        <v>7.1</v>
      </c>
      <c r="R55" s="921">
        <v>1060</v>
      </c>
      <c r="S55" s="922">
        <v>7.1</v>
      </c>
      <c r="T55" s="921">
        <v>1060</v>
      </c>
      <c r="U55" s="922">
        <v>7.1</v>
      </c>
      <c r="V55" s="921">
        <v>1060</v>
      </c>
      <c r="W55" s="922">
        <v>7.1</v>
      </c>
      <c r="X55" s="921">
        <v>1060</v>
      </c>
      <c r="Y55" s="922">
        <v>7.1</v>
      </c>
      <c r="Z55" s="921">
        <v>1060</v>
      </c>
      <c r="AA55" s="922">
        <v>7.1</v>
      </c>
      <c r="AB55" s="921">
        <v>1060</v>
      </c>
      <c r="AC55" s="922">
        <v>7.1</v>
      </c>
      <c r="AD55" s="921">
        <v>1060</v>
      </c>
      <c r="AE55" s="922">
        <v>7.1</v>
      </c>
      <c r="AF55" s="921">
        <v>1060</v>
      </c>
      <c r="AG55" s="922">
        <v>7.1</v>
      </c>
      <c r="AH55" s="921">
        <v>1060</v>
      </c>
      <c r="AI55" s="922">
        <v>7.1</v>
      </c>
      <c r="AJ55" s="923" t="s">
        <v>555</v>
      </c>
      <c r="AK55" s="902" t="s">
        <v>48</v>
      </c>
      <c r="AP55" s="874" t="s">
        <v>1052</v>
      </c>
    </row>
    <row r="56" s="825" customFormat="1" ht="68" customHeight="1" spans="1:43">
      <c r="A56" s="919"/>
      <c r="B56" s="920"/>
      <c r="C56" s="903" t="s">
        <v>1066</v>
      </c>
      <c r="D56" s="903" t="s">
        <v>1178</v>
      </c>
      <c r="E56" s="926" t="s">
        <v>1179</v>
      </c>
      <c r="F56" s="921">
        <v>1060</v>
      </c>
      <c r="G56" s="922">
        <v>7.1</v>
      </c>
      <c r="H56" s="921">
        <v>1060</v>
      </c>
      <c r="I56" s="922">
        <v>7.1</v>
      </c>
      <c r="J56" s="921">
        <v>1060</v>
      </c>
      <c r="K56" s="922">
        <v>7.1</v>
      </c>
      <c r="L56" s="921">
        <v>1060</v>
      </c>
      <c r="M56" s="922">
        <v>7.1</v>
      </c>
      <c r="N56" s="921">
        <v>1060</v>
      </c>
      <c r="O56" s="922">
        <v>7.1</v>
      </c>
      <c r="P56" s="921">
        <v>1060</v>
      </c>
      <c r="Q56" s="922">
        <v>7.1</v>
      </c>
      <c r="R56" s="921">
        <v>1060</v>
      </c>
      <c r="S56" s="922">
        <v>7.1</v>
      </c>
      <c r="T56" s="921">
        <v>1060</v>
      </c>
      <c r="U56" s="922">
        <v>7.1</v>
      </c>
      <c r="V56" s="921">
        <v>1060</v>
      </c>
      <c r="W56" s="922">
        <v>7.1</v>
      </c>
      <c r="X56" s="921">
        <v>1060</v>
      </c>
      <c r="Y56" s="922">
        <v>7.1</v>
      </c>
      <c r="Z56" s="921">
        <v>1060</v>
      </c>
      <c r="AA56" s="922">
        <v>7.1</v>
      </c>
      <c r="AB56" s="921">
        <v>1060</v>
      </c>
      <c r="AC56" s="922">
        <v>7.1</v>
      </c>
      <c r="AD56" s="921">
        <v>1060</v>
      </c>
      <c r="AE56" s="922">
        <v>7.1</v>
      </c>
      <c r="AF56" s="921">
        <v>1060</v>
      </c>
      <c r="AG56" s="922">
        <v>7.1</v>
      </c>
      <c r="AH56" s="921">
        <v>1060</v>
      </c>
      <c r="AI56" s="922">
        <v>7.1</v>
      </c>
      <c r="AJ56" s="923" t="s">
        <v>555</v>
      </c>
      <c r="AK56" s="902" t="s">
        <v>48</v>
      </c>
      <c r="AP56" s="874" t="s">
        <v>1178</v>
      </c>
      <c r="AQ56" s="825" t="s">
        <v>1180</v>
      </c>
    </row>
    <row r="57" s="825" customFormat="1" ht="68" customHeight="1" spans="1:43">
      <c r="A57" s="919"/>
      <c r="B57" s="920"/>
      <c r="C57" s="903"/>
      <c r="D57" s="903"/>
      <c r="E57" s="926" t="s">
        <v>1181</v>
      </c>
      <c r="F57" s="921">
        <v>1060</v>
      </c>
      <c r="G57" s="922">
        <v>7.1</v>
      </c>
      <c r="H57" s="921">
        <v>1060</v>
      </c>
      <c r="I57" s="922">
        <v>7.1</v>
      </c>
      <c r="J57" s="921">
        <v>1060</v>
      </c>
      <c r="K57" s="922">
        <v>7.1</v>
      </c>
      <c r="L57" s="921">
        <v>1060</v>
      </c>
      <c r="M57" s="922">
        <v>7.1</v>
      </c>
      <c r="N57" s="921">
        <v>1060</v>
      </c>
      <c r="O57" s="922">
        <v>7.1</v>
      </c>
      <c r="P57" s="921">
        <v>1060</v>
      </c>
      <c r="Q57" s="922">
        <v>7.1</v>
      </c>
      <c r="R57" s="921">
        <v>1060</v>
      </c>
      <c r="S57" s="922">
        <v>7.1</v>
      </c>
      <c r="T57" s="921">
        <v>1060</v>
      </c>
      <c r="U57" s="922">
        <v>7.1</v>
      </c>
      <c r="V57" s="921">
        <v>1060</v>
      </c>
      <c r="W57" s="922">
        <v>7.1</v>
      </c>
      <c r="X57" s="921">
        <v>1060</v>
      </c>
      <c r="Y57" s="922">
        <v>7.1</v>
      </c>
      <c r="Z57" s="921">
        <v>1060</v>
      </c>
      <c r="AA57" s="922">
        <v>7.1</v>
      </c>
      <c r="AB57" s="921">
        <v>1060</v>
      </c>
      <c r="AC57" s="922">
        <v>7.1</v>
      </c>
      <c r="AD57" s="921">
        <v>1060</v>
      </c>
      <c r="AE57" s="922">
        <v>7.1</v>
      </c>
      <c r="AF57" s="921">
        <v>1060</v>
      </c>
      <c r="AG57" s="922">
        <v>7.1</v>
      </c>
      <c r="AH57" s="921">
        <v>1060</v>
      </c>
      <c r="AI57" s="922">
        <v>7.1</v>
      </c>
      <c r="AJ57" s="923" t="s">
        <v>775</v>
      </c>
      <c r="AK57" s="902" t="s">
        <v>48</v>
      </c>
      <c r="AP57" s="874" t="s">
        <v>1178</v>
      </c>
      <c r="AQ57" s="825" t="s">
        <v>1182</v>
      </c>
    </row>
    <row r="58" s="825" customFormat="1" ht="68" customHeight="1" spans="1:43">
      <c r="A58" s="919"/>
      <c r="B58" s="920"/>
      <c r="C58" s="903"/>
      <c r="D58" s="903"/>
      <c r="E58" s="926" t="s">
        <v>1183</v>
      </c>
      <c r="F58" s="921">
        <v>1060</v>
      </c>
      <c r="G58" s="922">
        <v>7.1</v>
      </c>
      <c r="H58" s="921">
        <v>1060</v>
      </c>
      <c r="I58" s="922">
        <v>7.1</v>
      </c>
      <c r="J58" s="921">
        <v>1060</v>
      </c>
      <c r="K58" s="922">
        <v>7.1</v>
      </c>
      <c r="L58" s="921">
        <v>1060</v>
      </c>
      <c r="M58" s="922">
        <v>7.1</v>
      </c>
      <c r="N58" s="921">
        <v>1060</v>
      </c>
      <c r="O58" s="922">
        <v>7.1</v>
      </c>
      <c r="P58" s="921">
        <v>1060</v>
      </c>
      <c r="Q58" s="922">
        <v>7.1</v>
      </c>
      <c r="R58" s="921">
        <v>1060</v>
      </c>
      <c r="S58" s="922">
        <v>7.1</v>
      </c>
      <c r="T58" s="921">
        <v>1060</v>
      </c>
      <c r="U58" s="922">
        <v>7.1</v>
      </c>
      <c r="V58" s="921">
        <v>1060</v>
      </c>
      <c r="W58" s="922">
        <v>7.1</v>
      </c>
      <c r="X58" s="921">
        <v>1060</v>
      </c>
      <c r="Y58" s="922">
        <v>7.1</v>
      </c>
      <c r="Z58" s="921">
        <v>1060</v>
      </c>
      <c r="AA58" s="922">
        <v>7.1</v>
      </c>
      <c r="AB58" s="921">
        <v>1060</v>
      </c>
      <c r="AC58" s="922">
        <v>7.1</v>
      </c>
      <c r="AD58" s="921">
        <v>1060</v>
      </c>
      <c r="AE58" s="922">
        <v>7.1</v>
      </c>
      <c r="AF58" s="921">
        <v>1060</v>
      </c>
      <c r="AG58" s="922">
        <v>7.1</v>
      </c>
      <c r="AH58" s="921">
        <v>1060</v>
      </c>
      <c r="AI58" s="922">
        <v>7.1</v>
      </c>
      <c r="AJ58" s="923" t="s">
        <v>889</v>
      </c>
      <c r="AK58" s="902" t="s">
        <v>48</v>
      </c>
      <c r="AP58" s="874" t="s">
        <v>1178</v>
      </c>
      <c r="AQ58" s="825" t="s">
        <v>1184</v>
      </c>
    </row>
    <row r="59" s="825" customFormat="1" ht="43" customHeight="1" spans="1:43">
      <c r="A59" s="927" t="s">
        <v>614</v>
      </c>
      <c r="B59" s="928" t="s">
        <v>1002</v>
      </c>
      <c r="C59" s="872" t="s">
        <v>1070</v>
      </c>
      <c r="D59" s="872" t="s">
        <v>1052</v>
      </c>
      <c r="E59" s="913" t="s">
        <v>1185</v>
      </c>
      <c r="F59" s="914">
        <v>1170</v>
      </c>
      <c r="G59" s="915">
        <v>8.5</v>
      </c>
      <c r="H59" s="914">
        <v>1100</v>
      </c>
      <c r="I59" s="915">
        <v>8.1</v>
      </c>
      <c r="J59" s="914">
        <v>1080</v>
      </c>
      <c r="K59" s="915">
        <v>8</v>
      </c>
      <c r="L59" s="914">
        <v>1270</v>
      </c>
      <c r="M59" s="915">
        <v>9</v>
      </c>
      <c r="N59" s="914">
        <v>1200</v>
      </c>
      <c r="O59" s="915">
        <v>8.6</v>
      </c>
      <c r="P59" s="914">
        <v>1180</v>
      </c>
      <c r="Q59" s="915">
        <v>8.5</v>
      </c>
      <c r="R59" s="914">
        <v>1192</v>
      </c>
      <c r="S59" s="915">
        <v>8.6</v>
      </c>
      <c r="T59" s="914">
        <v>1122</v>
      </c>
      <c r="U59" s="915">
        <v>8.2</v>
      </c>
      <c r="V59" s="914">
        <v>1102</v>
      </c>
      <c r="W59" s="915">
        <v>8.1</v>
      </c>
      <c r="X59" s="914">
        <v>1292</v>
      </c>
      <c r="Y59" s="915">
        <v>9.1</v>
      </c>
      <c r="Z59" s="914">
        <v>1222</v>
      </c>
      <c r="AA59" s="915">
        <v>8.7</v>
      </c>
      <c r="AB59" s="914">
        <v>1202</v>
      </c>
      <c r="AC59" s="915">
        <v>8.6</v>
      </c>
      <c r="AD59" s="914">
        <v>1292</v>
      </c>
      <c r="AE59" s="915">
        <v>9.1</v>
      </c>
      <c r="AF59" s="914">
        <v>1222</v>
      </c>
      <c r="AG59" s="915">
        <v>8.7</v>
      </c>
      <c r="AH59" s="914">
        <v>1202</v>
      </c>
      <c r="AI59" s="915">
        <v>8.6</v>
      </c>
      <c r="AJ59" s="923" t="s">
        <v>619</v>
      </c>
      <c r="AK59" s="902" t="s">
        <v>48</v>
      </c>
      <c r="AP59" s="905" t="s">
        <v>1052</v>
      </c>
    </row>
    <row r="60" s="825" customFormat="1" ht="43" customHeight="1" spans="1:43">
      <c r="A60" s="927"/>
      <c r="B60" s="928"/>
      <c r="C60" s="872"/>
      <c r="D60" s="872"/>
      <c r="E60" s="913" t="s">
        <v>748</v>
      </c>
      <c r="F60" s="914">
        <v>1272</v>
      </c>
      <c r="G60" s="915">
        <v>9.1</v>
      </c>
      <c r="H60" s="914">
        <v>1202</v>
      </c>
      <c r="I60" s="915">
        <v>8.7</v>
      </c>
      <c r="J60" s="914">
        <v>1182</v>
      </c>
      <c r="K60" s="915">
        <v>8.6</v>
      </c>
      <c r="L60" s="914">
        <v>1372</v>
      </c>
      <c r="M60" s="915">
        <v>9.6</v>
      </c>
      <c r="N60" s="914">
        <v>1302</v>
      </c>
      <c r="O60" s="915">
        <v>9.2</v>
      </c>
      <c r="P60" s="914">
        <v>1282</v>
      </c>
      <c r="Q60" s="915">
        <v>9.1</v>
      </c>
      <c r="R60" s="914">
        <v>1294</v>
      </c>
      <c r="S60" s="915">
        <v>9.2</v>
      </c>
      <c r="T60" s="914">
        <v>1224</v>
      </c>
      <c r="U60" s="915">
        <v>8.8</v>
      </c>
      <c r="V60" s="914">
        <v>1204</v>
      </c>
      <c r="W60" s="915">
        <v>8.7</v>
      </c>
      <c r="X60" s="914">
        <v>1394</v>
      </c>
      <c r="Y60" s="915">
        <v>9.7</v>
      </c>
      <c r="Z60" s="914">
        <v>1324</v>
      </c>
      <c r="AA60" s="915">
        <v>9.3</v>
      </c>
      <c r="AB60" s="914">
        <v>1304</v>
      </c>
      <c r="AC60" s="915">
        <v>9.2</v>
      </c>
      <c r="AD60" s="914">
        <v>1394</v>
      </c>
      <c r="AE60" s="915">
        <v>9.7</v>
      </c>
      <c r="AF60" s="914">
        <v>1324</v>
      </c>
      <c r="AG60" s="915">
        <v>9.3</v>
      </c>
      <c r="AH60" s="914">
        <v>1304</v>
      </c>
      <c r="AI60" s="915">
        <v>9.2</v>
      </c>
      <c r="AJ60" s="923" t="s">
        <v>619</v>
      </c>
      <c r="AK60" s="902" t="s">
        <v>48</v>
      </c>
      <c r="AP60" s="905" t="s">
        <v>1052</v>
      </c>
    </row>
    <row r="61" s="825" customFormat="1" ht="43" customHeight="1" spans="1:43">
      <c r="A61" s="927"/>
      <c r="B61" s="928"/>
      <c r="C61" s="872"/>
      <c r="D61" s="872"/>
      <c r="E61" s="913" t="s">
        <v>1073</v>
      </c>
      <c r="F61" s="914">
        <v>1272</v>
      </c>
      <c r="G61" s="915">
        <v>9.1</v>
      </c>
      <c r="H61" s="914">
        <v>1202</v>
      </c>
      <c r="I61" s="915">
        <v>8.7</v>
      </c>
      <c r="J61" s="914">
        <v>1182</v>
      </c>
      <c r="K61" s="915">
        <v>8.6</v>
      </c>
      <c r="L61" s="914">
        <v>1372</v>
      </c>
      <c r="M61" s="915">
        <v>9.6</v>
      </c>
      <c r="N61" s="914">
        <v>1302</v>
      </c>
      <c r="O61" s="915">
        <v>9.2</v>
      </c>
      <c r="P61" s="914">
        <v>1282</v>
      </c>
      <c r="Q61" s="915">
        <v>9.1</v>
      </c>
      <c r="R61" s="914">
        <v>1294</v>
      </c>
      <c r="S61" s="915">
        <v>9.2</v>
      </c>
      <c r="T61" s="914">
        <v>1224</v>
      </c>
      <c r="U61" s="915">
        <v>8.8</v>
      </c>
      <c r="V61" s="914">
        <v>1204</v>
      </c>
      <c r="W61" s="915">
        <v>8.7</v>
      </c>
      <c r="X61" s="914">
        <v>1394</v>
      </c>
      <c r="Y61" s="915">
        <v>9.7</v>
      </c>
      <c r="Z61" s="914">
        <v>1324</v>
      </c>
      <c r="AA61" s="915">
        <v>9.3</v>
      </c>
      <c r="AB61" s="914">
        <v>1304</v>
      </c>
      <c r="AC61" s="915">
        <v>9.2</v>
      </c>
      <c r="AD61" s="914">
        <v>1394</v>
      </c>
      <c r="AE61" s="915">
        <v>9.7</v>
      </c>
      <c r="AF61" s="914">
        <v>1324</v>
      </c>
      <c r="AG61" s="915">
        <v>9.3</v>
      </c>
      <c r="AH61" s="914">
        <v>1304</v>
      </c>
      <c r="AI61" s="915">
        <v>9.2</v>
      </c>
      <c r="AJ61" s="923" t="s">
        <v>619</v>
      </c>
      <c r="AK61" s="902" t="s">
        <v>48</v>
      </c>
      <c r="AP61" s="905" t="s">
        <v>1052</v>
      </c>
    </row>
    <row r="62" s="825" customFormat="1" ht="43" customHeight="1" spans="1:43">
      <c r="A62" s="927"/>
      <c r="B62" s="928"/>
      <c r="C62" s="872"/>
      <c r="D62" s="929"/>
      <c r="E62" s="913" t="s">
        <v>680</v>
      </c>
      <c r="F62" s="914">
        <v>1272</v>
      </c>
      <c r="G62" s="915">
        <v>9.1</v>
      </c>
      <c r="H62" s="914">
        <v>1202</v>
      </c>
      <c r="I62" s="915">
        <v>8.7</v>
      </c>
      <c r="J62" s="914">
        <v>1182</v>
      </c>
      <c r="K62" s="915">
        <v>8.6</v>
      </c>
      <c r="L62" s="914">
        <v>1372</v>
      </c>
      <c r="M62" s="915">
        <v>9.6</v>
      </c>
      <c r="N62" s="914">
        <v>1302</v>
      </c>
      <c r="O62" s="915">
        <v>9.2</v>
      </c>
      <c r="P62" s="914">
        <v>1282</v>
      </c>
      <c r="Q62" s="915">
        <v>9.1</v>
      </c>
      <c r="R62" s="914">
        <v>1294</v>
      </c>
      <c r="S62" s="915">
        <v>9.2</v>
      </c>
      <c r="T62" s="914">
        <v>1224</v>
      </c>
      <c r="U62" s="915">
        <v>8.8</v>
      </c>
      <c r="V62" s="914">
        <v>1204</v>
      </c>
      <c r="W62" s="915">
        <v>8.7</v>
      </c>
      <c r="X62" s="914">
        <v>1394</v>
      </c>
      <c r="Y62" s="915">
        <v>9.7</v>
      </c>
      <c r="Z62" s="914">
        <v>1324</v>
      </c>
      <c r="AA62" s="915">
        <v>9.3</v>
      </c>
      <c r="AB62" s="914">
        <v>1304</v>
      </c>
      <c r="AC62" s="915">
        <v>9.2</v>
      </c>
      <c r="AD62" s="914">
        <v>1394</v>
      </c>
      <c r="AE62" s="915">
        <v>9.7</v>
      </c>
      <c r="AF62" s="914">
        <v>1324</v>
      </c>
      <c r="AG62" s="915">
        <v>9.3</v>
      </c>
      <c r="AH62" s="914">
        <v>1304</v>
      </c>
      <c r="AI62" s="915">
        <v>9.2</v>
      </c>
      <c r="AJ62" s="923" t="s">
        <v>619</v>
      </c>
      <c r="AK62" s="902" t="s">
        <v>48</v>
      </c>
      <c r="AP62" s="905" t="s">
        <v>1052</v>
      </c>
    </row>
    <row r="63" s="825" customFormat="1" ht="43" customHeight="1" spans="1:43">
      <c r="A63" s="927"/>
      <c r="B63" s="928"/>
      <c r="C63" s="872"/>
      <c r="D63" s="912" t="s">
        <v>1110</v>
      </c>
      <c r="E63" s="2362" t="s">
        <v>1113</v>
      </c>
      <c r="F63" s="914">
        <v>1272</v>
      </c>
      <c r="G63" s="915">
        <v>9.1</v>
      </c>
      <c r="H63" s="914">
        <v>1202</v>
      </c>
      <c r="I63" s="915">
        <v>8.7</v>
      </c>
      <c r="J63" s="914">
        <v>1182</v>
      </c>
      <c r="K63" s="915">
        <v>8.6</v>
      </c>
      <c r="L63" s="914">
        <v>1372</v>
      </c>
      <c r="M63" s="915">
        <v>9.6</v>
      </c>
      <c r="N63" s="914">
        <v>1302</v>
      </c>
      <c r="O63" s="915">
        <v>9.2</v>
      </c>
      <c r="P63" s="914">
        <v>1282</v>
      </c>
      <c r="Q63" s="915">
        <v>9.1</v>
      </c>
      <c r="R63" s="914">
        <v>1294</v>
      </c>
      <c r="S63" s="915">
        <v>9.2</v>
      </c>
      <c r="T63" s="914">
        <v>1224</v>
      </c>
      <c r="U63" s="915">
        <v>8.8</v>
      </c>
      <c r="V63" s="914">
        <v>1204</v>
      </c>
      <c r="W63" s="915">
        <v>8.7</v>
      </c>
      <c r="X63" s="914">
        <v>1394</v>
      </c>
      <c r="Y63" s="915">
        <v>9.7</v>
      </c>
      <c r="Z63" s="914">
        <v>1324</v>
      </c>
      <c r="AA63" s="915">
        <v>9.3</v>
      </c>
      <c r="AB63" s="914">
        <v>1304</v>
      </c>
      <c r="AC63" s="915">
        <v>9.2</v>
      </c>
      <c r="AD63" s="914">
        <v>1394</v>
      </c>
      <c r="AE63" s="915">
        <v>9.7</v>
      </c>
      <c r="AF63" s="914">
        <v>1324</v>
      </c>
      <c r="AG63" s="915">
        <v>9.3</v>
      </c>
      <c r="AH63" s="914">
        <v>1304</v>
      </c>
      <c r="AI63" s="915">
        <v>9.2</v>
      </c>
      <c r="AJ63" s="923" t="s">
        <v>619</v>
      </c>
      <c r="AK63" s="902" t="s">
        <v>48</v>
      </c>
      <c r="AP63" s="903" t="s">
        <v>1110</v>
      </c>
    </row>
    <row r="64" s="825" customFormat="1" ht="43" customHeight="1" spans="1:43">
      <c r="A64" s="927"/>
      <c r="B64" s="928"/>
      <c r="C64" s="872"/>
      <c r="D64" s="930"/>
      <c r="E64" s="913" t="s">
        <v>1118</v>
      </c>
      <c r="F64" s="914">
        <v>1272</v>
      </c>
      <c r="G64" s="915">
        <v>9.1</v>
      </c>
      <c r="H64" s="914">
        <v>1202</v>
      </c>
      <c r="I64" s="915">
        <v>8.7</v>
      </c>
      <c r="J64" s="914">
        <v>1182</v>
      </c>
      <c r="K64" s="915">
        <v>8.6</v>
      </c>
      <c r="L64" s="914">
        <v>1372</v>
      </c>
      <c r="M64" s="915">
        <v>9.6</v>
      </c>
      <c r="N64" s="914">
        <v>1302</v>
      </c>
      <c r="O64" s="915">
        <v>9.2</v>
      </c>
      <c r="P64" s="914">
        <v>1282</v>
      </c>
      <c r="Q64" s="915">
        <v>9.1</v>
      </c>
      <c r="R64" s="914">
        <v>1294</v>
      </c>
      <c r="S64" s="915">
        <v>9.2</v>
      </c>
      <c r="T64" s="914">
        <v>1224</v>
      </c>
      <c r="U64" s="915">
        <v>8.8</v>
      </c>
      <c r="V64" s="914">
        <v>1204</v>
      </c>
      <c r="W64" s="915">
        <v>8.7</v>
      </c>
      <c r="X64" s="914">
        <v>1394</v>
      </c>
      <c r="Y64" s="915">
        <v>9.7</v>
      </c>
      <c r="Z64" s="914">
        <v>1324</v>
      </c>
      <c r="AA64" s="915">
        <v>9.3</v>
      </c>
      <c r="AB64" s="914">
        <v>1304</v>
      </c>
      <c r="AC64" s="915">
        <v>9.2</v>
      </c>
      <c r="AD64" s="914">
        <v>1394</v>
      </c>
      <c r="AE64" s="915">
        <v>9.7</v>
      </c>
      <c r="AF64" s="914">
        <v>1324</v>
      </c>
      <c r="AG64" s="915">
        <v>9.3</v>
      </c>
      <c r="AH64" s="914">
        <v>1304</v>
      </c>
      <c r="AI64" s="915">
        <v>9.2</v>
      </c>
      <c r="AJ64" s="923" t="s">
        <v>619</v>
      </c>
      <c r="AK64" s="902" t="s">
        <v>48</v>
      </c>
      <c r="AP64" s="903" t="s">
        <v>1110</v>
      </c>
    </row>
    <row r="65" s="825" customFormat="1" ht="43" customHeight="1" spans="1:42">
      <c r="A65" s="927"/>
      <c r="B65" s="928"/>
      <c r="C65" s="872"/>
      <c r="D65" s="872" t="s">
        <v>1124</v>
      </c>
      <c r="E65" s="2362" t="s">
        <v>1108</v>
      </c>
      <c r="F65" s="914">
        <v>1051</v>
      </c>
      <c r="G65" s="915">
        <v>7.8</v>
      </c>
      <c r="H65" s="914">
        <v>981</v>
      </c>
      <c r="I65" s="915">
        <v>7.4</v>
      </c>
      <c r="J65" s="914">
        <v>961</v>
      </c>
      <c r="K65" s="915">
        <v>7.3</v>
      </c>
      <c r="L65" s="914">
        <v>1151</v>
      </c>
      <c r="M65" s="915">
        <v>8.3</v>
      </c>
      <c r="N65" s="914">
        <v>1081</v>
      </c>
      <c r="O65" s="915">
        <v>7.9</v>
      </c>
      <c r="P65" s="914">
        <v>1061</v>
      </c>
      <c r="Q65" s="915">
        <v>7.8</v>
      </c>
      <c r="R65" s="914">
        <v>1073</v>
      </c>
      <c r="S65" s="915">
        <v>7.9</v>
      </c>
      <c r="T65" s="914">
        <v>1003</v>
      </c>
      <c r="U65" s="915">
        <v>7.5</v>
      </c>
      <c r="V65" s="914">
        <v>983</v>
      </c>
      <c r="W65" s="915">
        <v>7.4</v>
      </c>
      <c r="X65" s="914">
        <v>1173</v>
      </c>
      <c r="Y65" s="915">
        <v>8.4</v>
      </c>
      <c r="Z65" s="914">
        <v>1103</v>
      </c>
      <c r="AA65" s="915">
        <v>8</v>
      </c>
      <c r="AB65" s="914">
        <v>1083</v>
      </c>
      <c r="AC65" s="915">
        <v>7.9</v>
      </c>
      <c r="AD65" s="914">
        <v>1173</v>
      </c>
      <c r="AE65" s="915">
        <v>8.4</v>
      </c>
      <c r="AF65" s="914">
        <v>1103</v>
      </c>
      <c r="AG65" s="915">
        <v>8</v>
      </c>
      <c r="AH65" s="914">
        <v>1083</v>
      </c>
      <c r="AI65" s="915">
        <v>7.9</v>
      </c>
      <c r="AJ65" s="923" t="s">
        <v>906</v>
      </c>
      <c r="AK65" s="902" t="s">
        <v>48</v>
      </c>
      <c r="AP65" s="903" t="s">
        <v>1124</v>
      </c>
    </row>
    <row r="66" s="825" customFormat="1" ht="46.8" spans="1:42">
      <c r="A66" s="927"/>
      <c r="B66" s="928"/>
      <c r="C66" s="872"/>
      <c r="D66" s="872" t="s">
        <v>1090</v>
      </c>
      <c r="E66" s="913" t="s">
        <v>1089</v>
      </c>
      <c r="F66" s="914">
        <v>1238</v>
      </c>
      <c r="G66" s="915">
        <v>8.9</v>
      </c>
      <c r="H66" s="914">
        <v>1168</v>
      </c>
      <c r="I66" s="915">
        <v>8.5</v>
      </c>
      <c r="J66" s="914">
        <v>1148</v>
      </c>
      <c r="K66" s="915">
        <v>8.4</v>
      </c>
      <c r="L66" s="914">
        <v>1338</v>
      </c>
      <c r="M66" s="915">
        <v>9.4</v>
      </c>
      <c r="N66" s="914">
        <v>1268</v>
      </c>
      <c r="O66" s="915">
        <v>9</v>
      </c>
      <c r="P66" s="914">
        <v>1248</v>
      </c>
      <c r="Q66" s="915">
        <v>8.9</v>
      </c>
      <c r="R66" s="914">
        <v>1260</v>
      </c>
      <c r="S66" s="915">
        <v>9</v>
      </c>
      <c r="T66" s="914">
        <v>1190</v>
      </c>
      <c r="U66" s="915">
        <v>8.6</v>
      </c>
      <c r="V66" s="914">
        <v>1170</v>
      </c>
      <c r="W66" s="915">
        <v>8.5</v>
      </c>
      <c r="X66" s="914">
        <v>1360</v>
      </c>
      <c r="Y66" s="915">
        <v>9.5</v>
      </c>
      <c r="Z66" s="914">
        <v>1290</v>
      </c>
      <c r="AA66" s="915">
        <v>9.1</v>
      </c>
      <c r="AB66" s="914">
        <v>1270</v>
      </c>
      <c r="AC66" s="915">
        <v>9</v>
      </c>
      <c r="AD66" s="914">
        <v>1360</v>
      </c>
      <c r="AE66" s="915">
        <v>9.5</v>
      </c>
      <c r="AF66" s="914">
        <v>1290</v>
      </c>
      <c r="AG66" s="915">
        <v>9.1</v>
      </c>
      <c r="AH66" s="914">
        <v>1270</v>
      </c>
      <c r="AI66" s="915">
        <v>9</v>
      </c>
      <c r="AJ66" s="923" t="s">
        <v>619</v>
      </c>
      <c r="AK66" s="902" t="s">
        <v>48</v>
      </c>
      <c r="AP66" s="903" t="s">
        <v>1090</v>
      </c>
    </row>
    <row r="67" s="825" customFormat="1" ht="43" customHeight="1" spans="1:42">
      <c r="A67" s="927"/>
      <c r="B67" s="928"/>
      <c r="C67" s="872"/>
      <c r="D67" s="872" t="s">
        <v>1127</v>
      </c>
      <c r="E67" s="913" t="s">
        <v>1108</v>
      </c>
      <c r="F67" s="914">
        <v>1051</v>
      </c>
      <c r="G67" s="915">
        <v>7.8</v>
      </c>
      <c r="H67" s="914">
        <v>981</v>
      </c>
      <c r="I67" s="915">
        <v>7.4</v>
      </c>
      <c r="J67" s="914">
        <v>961</v>
      </c>
      <c r="K67" s="915">
        <v>7.3</v>
      </c>
      <c r="L67" s="914">
        <v>1151</v>
      </c>
      <c r="M67" s="915">
        <v>8.3</v>
      </c>
      <c r="N67" s="914">
        <v>1081</v>
      </c>
      <c r="O67" s="915">
        <v>7.9</v>
      </c>
      <c r="P67" s="914">
        <v>1061</v>
      </c>
      <c r="Q67" s="915">
        <v>7.8</v>
      </c>
      <c r="R67" s="914">
        <v>1073</v>
      </c>
      <c r="S67" s="915">
        <v>7.9</v>
      </c>
      <c r="T67" s="914">
        <v>1003</v>
      </c>
      <c r="U67" s="915">
        <v>7.5</v>
      </c>
      <c r="V67" s="914">
        <v>983</v>
      </c>
      <c r="W67" s="915">
        <v>7.4</v>
      </c>
      <c r="X67" s="914">
        <v>1173</v>
      </c>
      <c r="Y67" s="915">
        <v>8.4</v>
      </c>
      <c r="Z67" s="914">
        <v>1103</v>
      </c>
      <c r="AA67" s="915">
        <v>8</v>
      </c>
      <c r="AB67" s="914">
        <v>1083</v>
      </c>
      <c r="AC67" s="915">
        <v>7.9</v>
      </c>
      <c r="AD67" s="914">
        <v>1173</v>
      </c>
      <c r="AE67" s="915">
        <v>8.4</v>
      </c>
      <c r="AF67" s="914">
        <v>1103</v>
      </c>
      <c r="AG67" s="915">
        <v>8</v>
      </c>
      <c r="AH67" s="914">
        <v>1083</v>
      </c>
      <c r="AI67" s="915">
        <v>7.9</v>
      </c>
      <c r="AJ67" s="923" t="s">
        <v>619</v>
      </c>
      <c r="AK67" s="902" t="s">
        <v>48</v>
      </c>
      <c r="AP67" s="903" t="s">
        <v>1127</v>
      </c>
    </row>
    <row r="68" s="825" customFormat="1" ht="43" customHeight="1" spans="1:42">
      <c r="A68" s="927"/>
      <c r="B68" s="928"/>
      <c r="C68" s="872"/>
      <c r="D68" s="872" t="s">
        <v>1160</v>
      </c>
      <c r="E68" s="913" t="s">
        <v>1186</v>
      </c>
      <c r="F68" s="914">
        <v>1119</v>
      </c>
      <c r="G68" s="915">
        <v>8.2</v>
      </c>
      <c r="H68" s="914">
        <v>1049</v>
      </c>
      <c r="I68" s="915">
        <v>7.8</v>
      </c>
      <c r="J68" s="914">
        <v>1029</v>
      </c>
      <c r="K68" s="915">
        <v>7.7</v>
      </c>
      <c r="L68" s="914">
        <v>1219</v>
      </c>
      <c r="M68" s="915">
        <v>8.7</v>
      </c>
      <c r="N68" s="914">
        <v>1149</v>
      </c>
      <c r="O68" s="915">
        <v>8.3</v>
      </c>
      <c r="P68" s="914">
        <v>1129</v>
      </c>
      <c r="Q68" s="915">
        <v>8.2</v>
      </c>
      <c r="R68" s="914">
        <v>1141</v>
      </c>
      <c r="S68" s="915">
        <v>8.3</v>
      </c>
      <c r="T68" s="914">
        <v>1071</v>
      </c>
      <c r="U68" s="915">
        <v>7.9</v>
      </c>
      <c r="V68" s="914">
        <v>1051</v>
      </c>
      <c r="W68" s="915">
        <v>7.8</v>
      </c>
      <c r="X68" s="914">
        <v>1241</v>
      </c>
      <c r="Y68" s="915">
        <v>8.8</v>
      </c>
      <c r="Z68" s="914">
        <v>1171</v>
      </c>
      <c r="AA68" s="915">
        <v>8.4</v>
      </c>
      <c r="AB68" s="914">
        <v>1151</v>
      </c>
      <c r="AC68" s="915">
        <v>8.3</v>
      </c>
      <c r="AD68" s="914">
        <v>1241</v>
      </c>
      <c r="AE68" s="915">
        <v>8.8</v>
      </c>
      <c r="AF68" s="914">
        <v>1171</v>
      </c>
      <c r="AG68" s="915">
        <v>8.4</v>
      </c>
      <c r="AH68" s="914">
        <v>1151</v>
      </c>
      <c r="AI68" s="915">
        <v>8.3</v>
      </c>
      <c r="AJ68" s="923" t="s">
        <v>906</v>
      </c>
      <c r="AK68" s="902" t="s">
        <v>48</v>
      </c>
      <c r="AP68" s="903" t="s">
        <v>1160</v>
      </c>
    </row>
    <row r="69" s="825" customFormat="1" ht="43" customHeight="1" spans="1:42">
      <c r="A69" s="931"/>
      <c r="B69" s="932"/>
      <c r="C69" s="912"/>
      <c r="D69" s="912" t="s">
        <v>1142</v>
      </c>
      <c r="E69" s="933" t="s">
        <v>1186</v>
      </c>
      <c r="F69" s="914">
        <v>1119</v>
      </c>
      <c r="G69" s="915">
        <v>8.2</v>
      </c>
      <c r="H69" s="914">
        <v>1049</v>
      </c>
      <c r="I69" s="915">
        <v>7.8</v>
      </c>
      <c r="J69" s="914">
        <v>1029</v>
      </c>
      <c r="K69" s="915">
        <v>7.7</v>
      </c>
      <c r="L69" s="914">
        <v>1219</v>
      </c>
      <c r="M69" s="915">
        <v>8.7</v>
      </c>
      <c r="N69" s="914">
        <v>1149</v>
      </c>
      <c r="O69" s="915">
        <v>8.3</v>
      </c>
      <c r="P69" s="914">
        <v>1129</v>
      </c>
      <c r="Q69" s="915">
        <v>8.2</v>
      </c>
      <c r="R69" s="914">
        <v>1141</v>
      </c>
      <c r="S69" s="915">
        <v>8.3</v>
      </c>
      <c r="T69" s="914">
        <v>1071</v>
      </c>
      <c r="U69" s="915">
        <v>7.9</v>
      </c>
      <c r="V69" s="914">
        <v>1051</v>
      </c>
      <c r="W69" s="915">
        <v>7.8</v>
      </c>
      <c r="X69" s="914">
        <v>1241</v>
      </c>
      <c r="Y69" s="915">
        <v>8.8</v>
      </c>
      <c r="Z69" s="914">
        <v>1171</v>
      </c>
      <c r="AA69" s="915">
        <v>8.4</v>
      </c>
      <c r="AB69" s="914">
        <v>1151</v>
      </c>
      <c r="AC69" s="915">
        <v>8.3</v>
      </c>
      <c r="AD69" s="914">
        <v>1241</v>
      </c>
      <c r="AE69" s="915">
        <v>8.8</v>
      </c>
      <c r="AF69" s="914">
        <v>1171</v>
      </c>
      <c r="AG69" s="915">
        <v>8.4</v>
      </c>
      <c r="AH69" s="914">
        <v>1151</v>
      </c>
      <c r="AI69" s="915">
        <v>8.3</v>
      </c>
      <c r="AJ69" s="923" t="s">
        <v>906</v>
      </c>
      <c r="AK69" s="902" t="s">
        <v>48</v>
      </c>
      <c r="AP69" s="906" t="s">
        <v>1142</v>
      </c>
    </row>
    <row r="70" s="825" customFormat="1" ht="43" customHeight="1" spans="1:42">
      <c r="A70" s="931"/>
      <c r="B70" s="932"/>
      <c r="C70" s="912"/>
      <c r="D70" s="912" t="s">
        <v>1136</v>
      </c>
      <c r="E70" s="933" t="s">
        <v>1104</v>
      </c>
      <c r="F70" s="914">
        <v>1272</v>
      </c>
      <c r="G70" s="915">
        <v>9.1</v>
      </c>
      <c r="H70" s="914">
        <v>1202</v>
      </c>
      <c r="I70" s="915">
        <v>8.7</v>
      </c>
      <c r="J70" s="914">
        <v>1182</v>
      </c>
      <c r="K70" s="915">
        <v>8.6</v>
      </c>
      <c r="L70" s="914">
        <v>1372</v>
      </c>
      <c r="M70" s="915">
        <v>9.6</v>
      </c>
      <c r="N70" s="914">
        <v>1302</v>
      </c>
      <c r="O70" s="915">
        <v>9.2</v>
      </c>
      <c r="P70" s="914">
        <v>1282</v>
      </c>
      <c r="Q70" s="915">
        <v>9.1</v>
      </c>
      <c r="R70" s="914">
        <v>1294</v>
      </c>
      <c r="S70" s="915">
        <v>9.2</v>
      </c>
      <c r="T70" s="914">
        <v>1224</v>
      </c>
      <c r="U70" s="915">
        <v>8.8</v>
      </c>
      <c r="V70" s="914">
        <v>1204</v>
      </c>
      <c r="W70" s="915">
        <v>8.7</v>
      </c>
      <c r="X70" s="914">
        <v>1394</v>
      </c>
      <c r="Y70" s="915">
        <v>9.7</v>
      </c>
      <c r="Z70" s="914">
        <v>1324</v>
      </c>
      <c r="AA70" s="915">
        <v>9.3</v>
      </c>
      <c r="AB70" s="914">
        <v>1304</v>
      </c>
      <c r="AC70" s="915">
        <v>9.2</v>
      </c>
      <c r="AD70" s="914">
        <v>1394</v>
      </c>
      <c r="AE70" s="915">
        <v>9.7</v>
      </c>
      <c r="AF70" s="914">
        <v>1324</v>
      </c>
      <c r="AG70" s="915">
        <v>9.3</v>
      </c>
      <c r="AH70" s="914">
        <v>1304</v>
      </c>
      <c r="AI70" s="915">
        <v>9.2</v>
      </c>
      <c r="AJ70" s="934" t="s">
        <v>619</v>
      </c>
      <c r="AK70" s="935" t="s">
        <v>48</v>
      </c>
      <c r="AP70" s="906" t="s">
        <v>1136</v>
      </c>
    </row>
    <row r="71" s="825" customFormat="1" ht="43" customHeight="1" spans="1:42">
      <c r="A71" s="931"/>
      <c r="B71" s="932"/>
      <c r="C71" s="912"/>
      <c r="D71" s="912" t="s">
        <v>1153</v>
      </c>
      <c r="E71" s="933" t="s">
        <v>1186</v>
      </c>
      <c r="F71" s="914">
        <v>1119</v>
      </c>
      <c r="G71" s="915">
        <v>8.2</v>
      </c>
      <c r="H71" s="914">
        <v>1049</v>
      </c>
      <c r="I71" s="915">
        <v>7.8</v>
      </c>
      <c r="J71" s="914">
        <v>1029</v>
      </c>
      <c r="K71" s="915">
        <v>7.7</v>
      </c>
      <c r="L71" s="914">
        <v>1219</v>
      </c>
      <c r="M71" s="915">
        <v>8.7</v>
      </c>
      <c r="N71" s="914">
        <v>1149</v>
      </c>
      <c r="O71" s="915">
        <v>8.3</v>
      </c>
      <c r="P71" s="914">
        <v>1129</v>
      </c>
      <c r="Q71" s="915">
        <v>8.2</v>
      </c>
      <c r="R71" s="914">
        <v>1141</v>
      </c>
      <c r="S71" s="915">
        <v>8.3</v>
      </c>
      <c r="T71" s="914">
        <v>1071</v>
      </c>
      <c r="U71" s="915">
        <v>7.9</v>
      </c>
      <c r="V71" s="914">
        <v>1051</v>
      </c>
      <c r="W71" s="915">
        <v>7.8</v>
      </c>
      <c r="X71" s="914">
        <v>1241</v>
      </c>
      <c r="Y71" s="915">
        <v>8.8</v>
      </c>
      <c r="Z71" s="914">
        <v>1171</v>
      </c>
      <c r="AA71" s="915">
        <v>8.4</v>
      </c>
      <c r="AB71" s="914">
        <v>1151</v>
      </c>
      <c r="AC71" s="915">
        <v>8.3</v>
      </c>
      <c r="AD71" s="914">
        <v>1241</v>
      </c>
      <c r="AE71" s="915">
        <v>8.8</v>
      </c>
      <c r="AF71" s="914">
        <v>1171</v>
      </c>
      <c r="AG71" s="915">
        <v>8.4</v>
      </c>
      <c r="AH71" s="914">
        <v>1151</v>
      </c>
      <c r="AI71" s="915">
        <v>8.3</v>
      </c>
      <c r="AJ71" s="923" t="s">
        <v>906</v>
      </c>
      <c r="AK71" s="902" t="s">
        <v>48</v>
      </c>
      <c r="AP71" s="906" t="s">
        <v>1153</v>
      </c>
    </row>
    <row r="72" s="825" customFormat="1" ht="43" customHeight="1" spans="1:42">
      <c r="A72" s="931"/>
      <c r="B72" s="932"/>
      <c r="C72" s="912"/>
      <c r="D72" s="916"/>
      <c r="E72" s="933" t="s">
        <v>1187</v>
      </c>
      <c r="F72" s="914">
        <v>1272</v>
      </c>
      <c r="G72" s="915">
        <v>9.1</v>
      </c>
      <c r="H72" s="914">
        <v>1202</v>
      </c>
      <c r="I72" s="915">
        <v>8.7</v>
      </c>
      <c r="J72" s="914">
        <v>1182</v>
      </c>
      <c r="K72" s="915">
        <v>8.6</v>
      </c>
      <c r="L72" s="914">
        <v>1372</v>
      </c>
      <c r="M72" s="915">
        <v>9.6</v>
      </c>
      <c r="N72" s="914">
        <v>1302</v>
      </c>
      <c r="O72" s="915">
        <v>9.2</v>
      </c>
      <c r="P72" s="914">
        <v>1282</v>
      </c>
      <c r="Q72" s="915">
        <v>9.1</v>
      </c>
      <c r="R72" s="914">
        <v>1294</v>
      </c>
      <c r="S72" s="915">
        <v>9.2</v>
      </c>
      <c r="T72" s="914">
        <v>1224</v>
      </c>
      <c r="U72" s="915">
        <v>8.8</v>
      </c>
      <c r="V72" s="914">
        <v>1204</v>
      </c>
      <c r="W72" s="915">
        <v>8.7</v>
      </c>
      <c r="X72" s="914">
        <v>1394</v>
      </c>
      <c r="Y72" s="915">
        <v>9.7</v>
      </c>
      <c r="Z72" s="914">
        <v>1324</v>
      </c>
      <c r="AA72" s="915">
        <v>9.3</v>
      </c>
      <c r="AB72" s="914">
        <v>1304</v>
      </c>
      <c r="AC72" s="915">
        <v>9.2</v>
      </c>
      <c r="AD72" s="914">
        <v>1394</v>
      </c>
      <c r="AE72" s="915">
        <v>9.7</v>
      </c>
      <c r="AF72" s="914">
        <v>1324</v>
      </c>
      <c r="AG72" s="915">
        <v>9.3</v>
      </c>
      <c r="AH72" s="914">
        <v>1304</v>
      </c>
      <c r="AI72" s="915">
        <v>9.2</v>
      </c>
      <c r="AJ72" s="934" t="s">
        <v>619</v>
      </c>
      <c r="AK72" s="935" t="s">
        <v>48</v>
      </c>
      <c r="AP72" s="906" t="s">
        <v>1153</v>
      </c>
    </row>
    <row r="73" s="825" customFormat="1" ht="43" customHeight="1" spans="1:42">
      <c r="A73" s="931"/>
      <c r="B73" s="932"/>
      <c r="C73" s="912"/>
      <c r="D73" s="916"/>
      <c r="E73" s="933" t="s">
        <v>1188</v>
      </c>
      <c r="F73" s="914">
        <v>1272</v>
      </c>
      <c r="G73" s="915">
        <v>9.1</v>
      </c>
      <c r="H73" s="914">
        <v>1202</v>
      </c>
      <c r="I73" s="915">
        <v>8.7</v>
      </c>
      <c r="J73" s="914">
        <v>1182</v>
      </c>
      <c r="K73" s="915">
        <v>8.6</v>
      </c>
      <c r="L73" s="914">
        <v>1372</v>
      </c>
      <c r="M73" s="915">
        <v>9.6</v>
      </c>
      <c r="N73" s="914">
        <v>1302</v>
      </c>
      <c r="O73" s="915">
        <v>9.2</v>
      </c>
      <c r="P73" s="914">
        <v>1282</v>
      </c>
      <c r="Q73" s="915">
        <v>9.1</v>
      </c>
      <c r="R73" s="914">
        <v>1294</v>
      </c>
      <c r="S73" s="915">
        <v>9.2</v>
      </c>
      <c r="T73" s="914">
        <v>1224</v>
      </c>
      <c r="U73" s="915">
        <v>8.8</v>
      </c>
      <c r="V73" s="914">
        <v>1204</v>
      </c>
      <c r="W73" s="915">
        <v>8.7</v>
      </c>
      <c r="X73" s="914">
        <v>1394</v>
      </c>
      <c r="Y73" s="915">
        <v>9.7</v>
      </c>
      <c r="Z73" s="914">
        <v>1324</v>
      </c>
      <c r="AA73" s="915">
        <v>9.3</v>
      </c>
      <c r="AB73" s="914">
        <v>1304</v>
      </c>
      <c r="AC73" s="915">
        <v>9.2</v>
      </c>
      <c r="AD73" s="914">
        <v>1394</v>
      </c>
      <c r="AE73" s="915">
        <v>9.7</v>
      </c>
      <c r="AF73" s="914">
        <v>1324</v>
      </c>
      <c r="AG73" s="915">
        <v>9.3</v>
      </c>
      <c r="AH73" s="914">
        <v>1304</v>
      </c>
      <c r="AI73" s="915">
        <v>9.2</v>
      </c>
      <c r="AJ73" s="934" t="s">
        <v>619</v>
      </c>
      <c r="AK73" s="935" t="s">
        <v>48</v>
      </c>
      <c r="AP73" s="906" t="s">
        <v>1153</v>
      </c>
    </row>
    <row r="74" s="825" customFormat="1" ht="43" customHeight="1" spans="1:42">
      <c r="A74" s="931"/>
      <c r="B74" s="932"/>
      <c r="C74" s="912"/>
      <c r="D74" s="916" t="s">
        <v>1102</v>
      </c>
      <c r="E74" s="933" t="s">
        <v>1108</v>
      </c>
      <c r="F74" s="914">
        <v>1051</v>
      </c>
      <c r="G74" s="915">
        <v>7.8</v>
      </c>
      <c r="H74" s="914">
        <v>981</v>
      </c>
      <c r="I74" s="915">
        <v>7.4</v>
      </c>
      <c r="J74" s="914">
        <v>961</v>
      </c>
      <c r="K74" s="915">
        <v>7.3</v>
      </c>
      <c r="L74" s="914">
        <v>1151</v>
      </c>
      <c r="M74" s="915">
        <v>8.3</v>
      </c>
      <c r="N74" s="914">
        <v>1081</v>
      </c>
      <c r="O74" s="915">
        <v>7.9</v>
      </c>
      <c r="P74" s="914">
        <v>1061</v>
      </c>
      <c r="Q74" s="915">
        <v>7.8</v>
      </c>
      <c r="R74" s="914">
        <v>1073</v>
      </c>
      <c r="S74" s="915">
        <v>7.9</v>
      </c>
      <c r="T74" s="914">
        <v>1003</v>
      </c>
      <c r="U74" s="915">
        <v>7.5</v>
      </c>
      <c r="V74" s="914">
        <v>983</v>
      </c>
      <c r="W74" s="915">
        <v>7.4</v>
      </c>
      <c r="X74" s="914">
        <v>1173</v>
      </c>
      <c r="Y74" s="915">
        <v>8.4</v>
      </c>
      <c r="Z74" s="914">
        <v>1103</v>
      </c>
      <c r="AA74" s="915">
        <v>8</v>
      </c>
      <c r="AB74" s="914">
        <v>1083</v>
      </c>
      <c r="AC74" s="915">
        <v>7.9</v>
      </c>
      <c r="AD74" s="914">
        <v>1173</v>
      </c>
      <c r="AE74" s="915">
        <v>8.4</v>
      </c>
      <c r="AF74" s="914">
        <v>1103</v>
      </c>
      <c r="AG74" s="915">
        <v>8</v>
      </c>
      <c r="AH74" s="914">
        <v>1083</v>
      </c>
      <c r="AI74" s="915">
        <v>7.9</v>
      </c>
      <c r="AJ74" s="923" t="s">
        <v>906</v>
      </c>
      <c r="AK74" s="902" t="s">
        <v>48</v>
      </c>
      <c r="AP74" s="936" t="s">
        <v>1102</v>
      </c>
    </row>
    <row r="75" customFormat="1" ht="43" customHeight="1" spans="1:42">
      <c r="A75" s="937"/>
      <c r="B75" s="938"/>
      <c r="C75" s="939"/>
      <c r="D75" s="940"/>
      <c r="E75" s="941" t="s">
        <v>1104</v>
      </c>
      <c r="F75" s="914">
        <v>1272</v>
      </c>
      <c r="G75" s="915">
        <v>9.1</v>
      </c>
      <c r="H75" s="914">
        <v>1202</v>
      </c>
      <c r="I75" s="915">
        <v>8.7</v>
      </c>
      <c r="J75" s="914">
        <v>1182</v>
      </c>
      <c r="K75" s="915">
        <v>8.6</v>
      </c>
      <c r="L75" s="914">
        <v>1372</v>
      </c>
      <c r="M75" s="915">
        <v>9.6</v>
      </c>
      <c r="N75" s="914">
        <v>1302</v>
      </c>
      <c r="O75" s="915">
        <v>9.2</v>
      </c>
      <c r="P75" s="914">
        <v>1282</v>
      </c>
      <c r="Q75" s="915">
        <v>9.1</v>
      </c>
      <c r="R75" s="914">
        <v>1294</v>
      </c>
      <c r="S75" s="915">
        <v>9.2</v>
      </c>
      <c r="T75" s="914">
        <v>1224</v>
      </c>
      <c r="U75" s="915">
        <v>8.8</v>
      </c>
      <c r="V75" s="914">
        <v>1204</v>
      </c>
      <c r="W75" s="915">
        <v>8.7</v>
      </c>
      <c r="X75" s="914">
        <v>1394</v>
      </c>
      <c r="Y75" s="915">
        <v>9.7</v>
      </c>
      <c r="Z75" s="914">
        <v>1324</v>
      </c>
      <c r="AA75" s="915">
        <v>9.3</v>
      </c>
      <c r="AB75" s="914">
        <v>1304</v>
      </c>
      <c r="AC75" s="915">
        <v>9.2</v>
      </c>
      <c r="AD75" s="914">
        <v>1394</v>
      </c>
      <c r="AE75" s="915">
        <v>9.7</v>
      </c>
      <c r="AF75" s="914">
        <v>1324</v>
      </c>
      <c r="AG75" s="915">
        <v>9.3</v>
      </c>
      <c r="AH75" s="914">
        <v>1304</v>
      </c>
      <c r="AI75" s="915">
        <v>9.2</v>
      </c>
      <c r="AJ75" s="942" t="s">
        <v>619</v>
      </c>
      <c r="AK75" s="943" t="s">
        <v>48</v>
      </c>
      <c r="AP75" s="936" t="s">
        <v>1102</v>
      </c>
    </row>
  </sheetData>
  <mergeCells count="45">
    <mergeCell ref="A2:AK2"/>
    <mergeCell ref="A3:AK3"/>
    <mergeCell ref="A4:AK4"/>
    <mergeCell ref="F5:K5"/>
    <mergeCell ref="L5:Q5"/>
    <mergeCell ref="R5:W5"/>
    <mergeCell ref="X5:AC5"/>
    <mergeCell ref="AD5:AI5"/>
    <mergeCell ref="A5:A6"/>
    <mergeCell ref="A7:A28"/>
    <mergeCell ref="A29:A43"/>
    <mergeCell ref="A44:A52"/>
    <mergeCell ref="A53:A58"/>
    <mergeCell ref="A59:A75"/>
    <mergeCell ref="B5:B6"/>
    <mergeCell ref="B7:B28"/>
    <mergeCell ref="B29:B43"/>
    <mergeCell ref="B44:B52"/>
    <mergeCell ref="B53:B58"/>
    <mergeCell ref="B59:B75"/>
    <mergeCell ref="C5:C6"/>
    <mergeCell ref="C7:C28"/>
    <mergeCell ref="C29:C43"/>
    <mergeCell ref="C44:C52"/>
    <mergeCell ref="C53:C55"/>
    <mergeCell ref="C56:C58"/>
    <mergeCell ref="C59:C75"/>
    <mergeCell ref="D5:D6"/>
    <mergeCell ref="D7:D9"/>
    <mergeCell ref="D10:D11"/>
    <mergeCell ref="D12:D13"/>
    <mergeCell ref="D14:D16"/>
    <mergeCell ref="D21:D23"/>
    <mergeCell ref="D29:D32"/>
    <mergeCell ref="D33:D35"/>
    <mergeCell ref="D39:D40"/>
    <mergeCell ref="D53:D55"/>
    <mergeCell ref="D56:D58"/>
    <mergeCell ref="D59:D62"/>
    <mergeCell ref="D63:D64"/>
    <mergeCell ref="D71:D73"/>
    <mergeCell ref="D74:D75"/>
    <mergeCell ref="E5:E6"/>
    <mergeCell ref="AJ5:AJ6"/>
    <mergeCell ref="AK5:AK6"/>
  </mergeCells>
  <pageMargins left="0.75" right="0.75" top="1" bottom="1" header="0.5" footer="0.5"/>
  <pageSetup paperSize="9" orientation="portrait"/>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autoPageBreaks="0"/>
  </sheetPr>
  <dimension ref="A1:AP54"/>
  <sheetViews>
    <sheetView showGridLines="0" zoomScale="37" zoomScaleNormal="37" workbookViewId="0">
      <pane xSplit="5" ySplit="6" topLeftCell="F7" activePane="bottomRight" state="frozen"/>
      <selection/>
      <selection pane="topRight"/>
      <selection pane="bottomLeft"/>
      <selection pane="bottomRight" activeCell="F7" sqref="F7"/>
    </sheetView>
  </sheetViews>
  <sheetFormatPr defaultColWidth="9" defaultRowHeight="22.2"/>
  <cols>
    <col min="1" max="1" width="18.2407407407407" style="556" customWidth="1"/>
    <col min="2" max="3" width="35.8055555555556" style="556" customWidth="1"/>
    <col min="4" max="4" width="35.8055555555556" style="554" customWidth="1"/>
    <col min="5" max="5" width="107.768518518519" style="641" customWidth="1"/>
    <col min="6" max="6" width="23.0277777777778" style="642" customWidth="1"/>
    <col min="7" max="7" width="20.9444444444444" style="557" customWidth="1"/>
    <col min="8" max="8" width="20.9444444444444" style="642" customWidth="1"/>
    <col min="9" max="9" width="20.9444444444444" style="557" customWidth="1"/>
    <col min="10" max="10" width="20.9444444444444" style="642" customWidth="1"/>
    <col min="11" max="11" width="20.9444444444444" style="557" customWidth="1"/>
    <col min="12" max="12" width="20.9444444444444" style="642" customWidth="1"/>
    <col min="13" max="13" width="20.9444444444444" style="557" customWidth="1"/>
    <col min="14" max="14" width="20.9444444444444" style="642" customWidth="1"/>
    <col min="15" max="15" width="20.9444444444444" style="557" customWidth="1"/>
    <col min="16" max="16" width="20.9444444444444" style="642" customWidth="1"/>
    <col min="17" max="17" width="20.9444444444444" style="557" customWidth="1"/>
    <col min="18" max="18" width="20.9444444444444" style="642" customWidth="1"/>
    <col min="19" max="19" width="20.9444444444444" style="557" customWidth="1"/>
    <col min="20" max="20" width="20.9444444444444" style="642" customWidth="1"/>
    <col min="21" max="21" width="20.9444444444444" style="557" customWidth="1"/>
    <col min="22" max="22" width="20.9444444444444" style="642" customWidth="1"/>
    <col min="23" max="23" width="20.9444444444444" style="557" customWidth="1"/>
    <col min="24" max="24" width="20.9444444444444" style="642" customWidth="1"/>
    <col min="25" max="25" width="20.9444444444444" style="557" customWidth="1"/>
    <col min="26" max="26" width="20.9444444444444" style="642" customWidth="1"/>
    <col min="27" max="27" width="20.9444444444444" style="557" customWidth="1"/>
    <col min="28" max="28" width="20.9444444444444" style="642" customWidth="1"/>
    <col min="29" max="29" width="20.9444444444444" style="557" customWidth="1"/>
    <col min="30" max="30" width="20.9444444444444" style="642" customWidth="1"/>
    <col min="31" max="31" width="20.9444444444444" style="557" customWidth="1"/>
    <col min="32" max="32" width="20.9444444444444" style="642" customWidth="1"/>
    <col min="33" max="33" width="20.9444444444444" style="557" customWidth="1"/>
    <col min="34" max="34" width="20.9444444444444" style="642" customWidth="1"/>
    <col min="35" max="35" width="20.9444444444444" style="557" customWidth="1"/>
    <col min="36" max="36" width="29.3796296296296" style="556" customWidth="1"/>
    <col min="37" max="37" width="36.8240740740741" style="556" customWidth="1"/>
    <col min="38" max="41" width="9" style="556" customWidth="1"/>
    <col min="42" max="42" width="9" style="556" hidden="1" customWidth="1"/>
    <col min="43" max="16384" width="9" style="556" customWidth="1"/>
  </cols>
  <sheetData>
    <row r="1" s="556" customFormat="1" ht="35" customHeight="1" spans="1:42">
      <c r="D1" s="554"/>
      <c r="E1" s="641"/>
      <c r="F1" s="642"/>
      <c r="G1" s="557"/>
      <c r="H1" s="642"/>
      <c r="I1" s="557"/>
      <c r="J1" s="642"/>
      <c r="K1" s="557"/>
      <c r="L1" s="642"/>
      <c r="M1" s="557"/>
      <c r="N1" s="642"/>
      <c r="O1" s="557"/>
      <c r="P1" s="642"/>
      <c r="Q1" s="557"/>
      <c r="R1" s="642"/>
      <c r="S1" s="557"/>
      <c r="T1" s="642"/>
      <c r="U1" s="557"/>
      <c r="V1" s="642"/>
      <c r="W1" s="557"/>
      <c r="X1" s="642"/>
      <c r="Y1" s="557"/>
      <c r="Z1" s="642"/>
      <c r="AA1" s="557"/>
      <c r="AB1" s="642"/>
      <c r="AC1" s="557"/>
      <c r="AD1" s="642"/>
      <c r="AE1" s="557"/>
      <c r="AF1" s="642"/>
      <c r="AG1" s="557"/>
      <c r="AH1" s="642"/>
      <c r="AI1" s="557"/>
      <c r="AJ1" s="642"/>
    </row>
    <row r="2" s="556" customFormat="1" ht="87" customHeight="1" spans="1:42">
      <c r="A2" s="643" t="s">
        <v>1</v>
      </c>
      <c r="B2" s="644"/>
      <c r="C2" s="644"/>
      <c r="D2" s="644"/>
      <c r="E2" s="644"/>
      <c r="F2" s="645"/>
      <c r="G2" s="646"/>
      <c r="H2" s="645"/>
      <c r="I2" s="646"/>
      <c r="J2" s="645"/>
      <c r="K2" s="646"/>
      <c r="L2" s="645"/>
      <c r="M2" s="646"/>
      <c r="N2" s="645"/>
      <c r="O2" s="646"/>
      <c r="P2" s="645"/>
      <c r="Q2" s="646"/>
      <c r="R2" s="645"/>
      <c r="S2" s="646"/>
      <c r="T2" s="645"/>
      <c r="U2" s="646"/>
      <c r="V2" s="645"/>
      <c r="W2" s="646"/>
      <c r="X2" s="645"/>
      <c r="Y2" s="646"/>
      <c r="Z2" s="645"/>
      <c r="AA2" s="646"/>
      <c r="AB2" s="645"/>
      <c r="AC2" s="646"/>
      <c r="AD2" s="645"/>
      <c r="AE2" s="646"/>
      <c r="AF2" s="645"/>
      <c r="AG2" s="646"/>
      <c r="AH2" s="645"/>
      <c r="AI2" s="646"/>
      <c r="AJ2" s="644"/>
      <c r="AK2" s="644"/>
    </row>
    <row r="3" s="556" customFormat="1" ht="72" customHeight="1" spans="1:42">
      <c r="A3" s="647" t="s">
        <v>1189</v>
      </c>
      <c r="B3" s="648"/>
      <c r="C3" s="648"/>
      <c r="D3" s="648"/>
      <c r="E3" s="648"/>
      <c r="F3" s="649"/>
      <c r="G3" s="650"/>
      <c r="H3" s="649"/>
      <c r="I3" s="650"/>
      <c r="J3" s="649"/>
      <c r="K3" s="650"/>
      <c r="L3" s="649"/>
      <c r="M3" s="650"/>
      <c r="N3" s="649"/>
      <c r="O3" s="650"/>
      <c r="P3" s="649"/>
      <c r="Q3" s="650"/>
      <c r="R3" s="649"/>
      <c r="S3" s="650"/>
      <c r="T3" s="649"/>
      <c r="U3" s="650"/>
      <c r="V3" s="649"/>
      <c r="W3" s="650"/>
      <c r="X3" s="649"/>
      <c r="Y3" s="650"/>
      <c r="Z3" s="649"/>
      <c r="AA3" s="650"/>
      <c r="AB3" s="649"/>
      <c r="AC3" s="650"/>
      <c r="AD3" s="649"/>
      <c r="AE3" s="650"/>
      <c r="AF3" s="649"/>
      <c r="AG3" s="650"/>
      <c r="AH3" s="649"/>
      <c r="AI3" s="650"/>
      <c r="AJ3" s="648"/>
      <c r="AK3" s="651"/>
    </row>
    <row r="4" s="556" customFormat="1" ht="137"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635" customFormat="1" ht="77" customHeight="1" spans="1:42">
      <c r="A5" s="573" t="s">
        <v>480</v>
      </c>
      <c r="B5" s="574" t="s">
        <v>107</v>
      </c>
      <c r="C5" s="574" t="s">
        <v>1040</v>
      </c>
      <c r="D5" s="574" t="s">
        <v>1041</v>
      </c>
      <c r="E5" s="652" t="s">
        <v>1042</v>
      </c>
      <c r="F5" s="653" t="s">
        <v>632</v>
      </c>
      <c r="G5" s="654"/>
      <c r="H5" s="655"/>
      <c r="I5" s="654"/>
      <c r="J5" s="655"/>
      <c r="K5" s="654"/>
      <c r="L5" s="653" t="s">
        <v>935</v>
      </c>
      <c r="M5" s="654"/>
      <c r="N5" s="655"/>
      <c r="O5" s="654"/>
      <c r="P5" s="655"/>
      <c r="Q5" s="654"/>
      <c r="R5" s="653" t="s">
        <v>631</v>
      </c>
      <c r="S5" s="654"/>
      <c r="T5" s="655"/>
      <c r="U5" s="654"/>
      <c r="V5" s="655"/>
      <c r="W5" s="654"/>
      <c r="X5" s="653" t="s">
        <v>487</v>
      </c>
      <c r="Y5" s="654"/>
      <c r="Z5" s="655"/>
      <c r="AA5" s="654"/>
      <c r="AB5" s="655"/>
      <c r="AC5" s="654"/>
      <c r="AD5" s="653" t="s">
        <v>305</v>
      </c>
      <c r="AE5" s="654"/>
      <c r="AF5" s="655"/>
      <c r="AG5" s="654"/>
      <c r="AH5" s="655"/>
      <c r="AI5" s="654"/>
      <c r="AJ5" s="656" t="s">
        <v>490</v>
      </c>
      <c r="AK5" s="657" t="s">
        <v>491</v>
      </c>
    </row>
    <row r="6" s="635" customFormat="1" ht="58" customHeight="1" spans="1:42">
      <c r="A6" s="658"/>
      <c r="B6" s="659"/>
      <c r="C6" s="659"/>
      <c r="D6" s="659"/>
      <c r="E6" s="660"/>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659"/>
      <c r="AK6" s="661"/>
    </row>
    <row r="7" s="636" customFormat="1" ht="60" customHeight="1" spans="1:42">
      <c r="A7" s="662" t="s">
        <v>354</v>
      </c>
      <c r="B7" s="723" t="s">
        <v>695</v>
      </c>
      <c r="C7" s="723" t="s">
        <v>1051</v>
      </c>
      <c r="D7" s="724" t="s">
        <v>1052</v>
      </c>
      <c r="E7" s="725" t="s">
        <v>1074</v>
      </c>
      <c r="F7" s="726">
        <v>1136</v>
      </c>
      <c r="G7" s="727">
        <v>7.7</v>
      </c>
      <c r="H7" s="726">
        <v>1096</v>
      </c>
      <c r="I7" s="727">
        <v>7.5</v>
      </c>
      <c r="J7" s="726">
        <v>1076</v>
      </c>
      <c r="K7" s="727">
        <v>7.4</v>
      </c>
      <c r="L7" s="726">
        <v>1236</v>
      </c>
      <c r="M7" s="727">
        <v>8.2</v>
      </c>
      <c r="N7" s="726">
        <v>1196</v>
      </c>
      <c r="O7" s="727">
        <v>8</v>
      </c>
      <c r="P7" s="726">
        <v>1176</v>
      </c>
      <c r="Q7" s="727">
        <v>7.9</v>
      </c>
      <c r="R7" s="726" t="s">
        <v>326</v>
      </c>
      <c r="S7" s="727" t="s">
        <v>326</v>
      </c>
      <c r="T7" s="726" t="s">
        <v>326</v>
      </c>
      <c r="U7" s="727" t="s">
        <v>326</v>
      </c>
      <c r="V7" s="726" t="s">
        <v>326</v>
      </c>
      <c r="W7" s="727" t="s">
        <v>326</v>
      </c>
      <c r="X7" s="726" t="s">
        <v>326</v>
      </c>
      <c r="Y7" s="727" t="s">
        <v>326</v>
      </c>
      <c r="Z7" s="726" t="s">
        <v>326</v>
      </c>
      <c r="AA7" s="727" t="s">
        <v>326</v>
      </c>
      <c r="AB7" s="726" t="s">
        <v>326</v>
      </c>
      <c r="AC7" s="727" t="s">
        <v>326</v>
      </c>
      <c r="AD7" s="726">
        <v>1136</v>
      </c>
      <c r="AE7" s="727">
        <v>7.7</v>
      </c>
      <c r="AF7" s="726">
        <v>1096</v>
      </c>
      <c r="AG7" s="727">
        <v>7.5</v>
      </c>
      <c r="AH7" s="726">
        <v>1076</v>
      </c>
      <c r="AI7" s="727">
        <v>7.4</v>
      </c>
      <c r="AJ7" s="668" t="s">
        <v>509</v>
      </c>
      <c r="AK7" s="669" t="s">
        <v>539</v>
      </c>
      <c r="AP7" s="728" t="s">
        <v>1052</v>
      </c>
    </row>
    <row r="8" s="636" customFormat="1" ht="77.4" spans="1:42">
      <c r="A8" s="671"/>
      <c r="B8" s="729"/>
      <c r="C8" s="729"/>
      <c r="D8" s="724"/>
      <c r="E8" s="725" t="s">
        <v>1190</v>
      </c>
      <c r="F8" s="726">
        <v>1657</v>
      </c>
      <c r="G8" s="727">
        <v>10.8</v>
      </c>
      <c r="H8" s="726">
        <v>1617</v>
      </c>
      <c r="I8" s="727">
        <v>10.6</v>
      </c>
      <c r="J8" s="726">
        <v>1597</v>
      </c>
      <c r="K8" s="727">
        <v>10.5</v>
      </c>
      <c r="L8" s="726">
        <v>1757</v>
      </c>
      <c r="M8" s="727">
        <v>11.3</v>
      </c>
      <c r="N8" s="726">
        <v>1717</v>
      </c>
      <c r="O8" s="727">
        <v>11.1</v>
      </c>
      <c r="P8" s="726">
        <v>1697</v>
      </c>
      <c r="Q8" s="727">
        <v>11</v>
      </c>
      <c r="R8" s="726" t="s">
        <v>326</v>
      </c>
      <c r="S8" s="727" t="s">
        <v>326</v>
      </c>
      <c r="T8" s="726" t="s">
        <v>326</v>
      </c>
      <c r="U8" s="727" t="s">
        <v>326</v>
      </c>
      <c r="V8" s="726" t="s">
        <v>326</v>
      </c>
      <c r="W8" s="727" t="s">
        <v>326</v>
      </c>
      <c r="X8" s="726" t="s">
        <v>326</v>
      </c>
      <c r="Y8" s="727" t="s">
        <v>326</v>
      </c>
      <c r="Z8" s="726" t="s">
        <v>326</v>
      </c>
      <c r="AA8" s="727" t="s">
        <v>326</v>
      </c>
      <c r="AB8" s="726" t="s">
        <v>326</v>
      </c>
      <c r="AC8" s="727" t="s">
        <v>326</v>
      </c>
      <c r="AD8" s="726">
        <v>1657</v>
      </c>
      <c r="AE8" s="727">
        <v>10.8</v>
      </c>
      <c r="AF8" s="726">
        <v>1617</v>
      </c>
      <c r="AG8" s="727">
        <v>10.6</v>
      </c>
      <c r="AH8" s="726">
        <v>1597</v>
      </c>
      <c r="AI8" s="727">
        <v>10.5</v>
      </c>
      <c r="AJ8" s="668" t="s">
        <v>585</v>
      </c>
      <c r="AK8" s="669" t="s">
        <v>580</v>
      </c>
      <c r="AP8" s="728" t="s">
        <v>1052</v>
      </c>
    </row>
    <row r="9" s="636" customFormat="1" ht="60" customHeight="1" spans="1:42">
      <c r="A9" s="671"/>
      <c r="B9" s="729"/>
      <c r="C9" s="729"/>
      <c r="D9" s="724"/>
      <c r="E9" s="725" t="s">
        <v>1191</v>
      </c>
      <c r="F9" s="726">
        <v>1793</v>
      </c>
      <c r="G9" s="727">
        <v>11.7</v>
      </c>
      <c r="H9" s="726">
        <v>1753</v>
      </c>
      <c r="I9" s="727">
        <v>11.5</v>
      </c>
      <c r="J9" s="726">
        <v>1733</v>
      </c>
      <c r="K9" s="727">
        <v>11.4</v>
      </c>
      <c r="L9" s="726">
        <v>1893</v>
      </c>
      <c r="M9" s="727">
        <v>12.2</v>
      </c>
      <c r="N9" s="726">
        <v>1853</v>
      </c>
      <c r="O9" s="727">
        <v>12</v>
      </c>
      <c r="P9" s="726">
        <v>1833</v>
      </c>
      <c r="Q9" s="727">
        <v>11.9</v>
      </c>
      <c r="R9" s="726" t="s">
        <v>326</v>
      </c>
      <c r="S9" s="727" t="s">
        <v>326</v>
      </c>
      <c r="T9" s="726" t="s">
        <v>326</v>
      </c>
      <c r="U9" s="727" t="s">
        <v>326</v>
      </c>
      <c r="V9" s="726" t="s">
        <v>326</v>
      </c>
      <c r="W9" s="727" t="s">
        <v>326</v>
      </c>
      <c r="X9" s="726" t="s">
        <v>326</v>
      </c>
      <c r="Y9" s="727" t="s">
        <v>326</v>
      </c>
      <c r="Z9" s="726" t="s">
        <v>326</v>
      </c>
      <c r="AA9" s="727" t="s">
        <v>326</v>
      </c>
      <c r="AB9" s="726" t="s">
        <v>326</v>
      </c>
      <c r="AC9" s="727" t="s">
        <v>326</v>
      </c>
      <c r="AD9" s="726">
        <v>1793</v>
      </c>
      <c r="AE9" s="727">
        <v>11.7</v>
      </c>
      <c r="AF9" s="726">
        <v>1753</v>
      </c>
      <c r="AG9" s="727">
        <v>11.5</v>
      </c>
      <c r="AH9" s="726">
        <v>1733</v>
      </c>
      <c r="AI9" s="727">
        <v>11.4</v>
      </c>
      <c r="AJ9" s="668" t="s">
        <v>519</v>
      </c>
      <c r="AK9" s="669" t="s">
        <v>575</v>
      </c>
      <c r="AP9" s="728" t="s">
        <v>1052</v>
      </c>
    </row>
    <row r="10" s="636" customFormat="1" ht="50" customHeight="1" spans="1:42">
      <c r="A10" s="671"/>
      <c r="B10" s="729"/>
      <c r="C10" s="729"/>
      <c r="D10" s="724"/>
      <c r="E10" s="725" t="s">
        <v>1060</v>
      </c>
      <c r="F10" s="726">
        <v>1976</v>
      </c>
      <c r="G10" s="727">
        <v>12</v>
      </c>
      <c r="H10" s="726">
        <v>1936</v>
      </c>
      <c r="I10" s="727">
        <v>11.8</v>
      </c>
      <c r="J10" s="726">
        <v>1916</v>
      </c>
      <c r="K10" s="727">
        <v>11.7</v>
      </c>
      <c r="L10" s="726">
        <v>2076</v>
      </c>
      <c r="M10" s="727">
        <v>12.5</v>
      </c>
      <c r="N10" s="726">
        <v>2036</v>
      </c>
      <c r="O10" s="727">
        <v>12.3</v>
      </c>
      <c r="P10" s="726">
        <v>2016</v>
      </c>
      <c r="Q10" s="727">
        <v>12.2</v>
      </c>
      <c r="R10" s="726" t="s">
        <v>326</v>
      </c>
      <c r="S10" s="727" t="s">
        <v>326</v>
      </c>
      <c r="T10" s="726" t="s">
        <v>326</v>
      </c>
      <c r="U10" s="727" t="s">
        <v>326</v>
      </c>
      <c r="V10" s="726" t="s">
        <v>326</v>
      </c>
      <c r="W10" s="727" t="s">
        <v>326</v>
      </c>
      <c r="X10" s="726" t="s">
        <v>326</v>
      </c>
      <c r="Y10" s="727" t="s">
        <v>326</v>
      </c>
      <c r="Z10" s="726" t="s">
        <v>326</v>
      </c>
      <c r="AA10" s="727" t="s">
        <v>326</v>
      </c>
      <c r="AB10" s="726" t="s">
        <v>326</v>
      </c>
      <c r="AC10" s="727" t="s">
        <v>326</v>
      </c>
      <c r="AD10" s="726">
        <v>1976</v>
      </c>
      <c r="AE10" s="727">
        <v>12</v>
      </c>
      <c r="AF10" s="726">
        <v>1936</v>
      </c>
      <c r="AG10" s="727">
        <v>11.8</v>
      </c>
      <c r="AH10" s="726">
        <v>1916</v>
      </c>
      <c r="AI10" s="727">
        <v>11.7</v>
      </c>
      <c r="AJ10" s="668" t="s">
        <v>539</v>
      </c>
      <c r="AK10" s="669" t="s">
        <v>859</v>
      </c>
      <c r="AP10" s="728" t="s">
        <v>1052</v>
      </c>
    </row>
    <row r="11" s="636" customFormat="1" ht="54" customHeight="1" spans="1:42">
      <c r="A11" s="671"/>
      <c r="B11" s="729"/>
      <c r="C11" s="729"/>
      <c r="D11" s="724"/>
      <c r="E11" s="725" t="s">
        <v>1192</v>
      </c>
      <c r="F11" s="726">
        <v>1980</v>
      </c>
      <c r="G11" s="727">
        <v>12.2</v>
      </c>
      <c r="H11" s="726">
        <v>1940</v>
      </c>
      <c r="I11" s="727">
        <v>12</v>
      </c>
      <c r="J11" s="726">
        <v>1920</v>
      </c>
      <c r="K11" s="727">
        <v>11.9</v>
      </c>
      <c r="L11" s="726">
        <v>2080</v>
      </c>
      <c r="M11" s="727">
        <v>12.7</v>
      </c>
      <c r="N11" s="726">
        <v>2040</v>
      </c>
      <c r="O11" s="727">
        <v>12.5</v>
      </c>
      <c r="P11" s="726">
        <v>2020</v>
      </c>
      <c r="Q11" s="727">
        <v>12.4</v>
      </c>
      <c r="R11" s="726" t="s">
        <v>326</v>
      </c>
      <c r="S11" s="727" t="s">
        <v>326</v>
      </c>
      <c r="T11" s="726" t="s">
        <v>326</v>
      </c>
      <c r="U11" s="727" t="s">
        <v>326</v>
      </c>
      <c r="V11" s="726" t="s">
        <v>326</v>
      </c>
      <c r="W11" s="727" t="s">
        <v>326</v>
      </c>
      <c r="X11" s="726" t="s">
        <v>326</v>
      </c>
      <c r="Y11" s="727" t="s">
        <v>326</v>
      </c>
      <c r="Z11" s="726" t="s">
        <v>326</v>
      </c>
      <c r="AA11" s="727" t="s">
        <v>326</v>
      </c>
      <c r="AB11" s="726" t="s">
        <v>326</v>
      </c>
      <c r="AC11" s="727" t="s">
        <v>326</v>
      </c>
      <c r="AD11" s="726">
        <v>1980</v>
      </c>
      <c r="AE11" s="727">
        <v>12.2</v>
      </c>
      <c r="AF11" s="726">
        <v>1940</v>
      </c>
      <c r="AG11" s="727">
        <v>12</v>
      </c>
      <c r="AH11" s="726">
        <v>1920</v>
      </c>
      <c r="AI11" s="727">
        <v>11.9</v>
      </c>
      <c r="AJ11" s="668" t="s">
        <v>580</v>
      </c>
      <c r="AK11" s="669" t="s">
        <v>859</v>
      </c>
      <c r="AP11" s="728" t="s">
        <v>1052</v>
      </c>
    </row>
    <row r="12" s="636" customFormat="1" ht="54" customHeight="1" spans="1:42">
      <c r="A12" s="671"/>
      <c r="B12" s="729"/>
      <c r="C12" s="729"/>
      <c r="D12" s="724"/>
      <c r="E12" s="731" t="s">
        <v>1072</v>
      </c>
      <c r="F12" s="726">
        <v>1943</v>
      </c>
      <c r="G12" s="727">
        <v>12.3</v>
      </c>
      <c r="H12" s="726">
        <v>1903</v>
      </c>
      <c r="I12" s="727">
        <v>12.1</v>
      </c>
      <c r="J12" s="726">
        <v>1883</v>
      </c>
      <c r="K12" s="727">
        <v>12</v>
      </c>
      <c r="L12" s="726">
        <v>2043</v>
      </c>
      <c r="M12" s="727">
        <v>12.8</v>
      </c>
      <c r="N12" s="726">
        <v>2003</v>
      </c>
      <c r="O12" s="727">
        <v>12.6</v>
      </c>
      <c r="P12" s="726">
        <v>1983</v>
      </c>
      <c r="Q12" s="727">
        <v>12.5</v>
      </c>
      <c r="R12" s="726" t="s">
        <v>326</v>
      </c>
      <c r="S12" s="727" t="s">
        <v>326</v>
      </c>
      <c r="T12" s="726" t="s">
        <v>326</v>
      </c>
      <c r="U12" s="727" t="s">
        <v>326</v>
      </c>
      <c r="V12" s="726" t="s">
        <v>326</v>
      </c>
      <c r="W12" s="727" t="s">
        <v>326</v>
      </c>
      <c r="X12" s="726" t="s">
        <v>326</v>
      </c>
      <c r="Y12" s="727" t="s">
        <v>326</v>
      </c>
      <c r="Z12" s="726" t="s">
        <v>326</v>
      </c>
      <c r="AA12" s="727" t="s">
        <v>326</v>
      </c>
      <c r="AB12" s="726" t="s">
        <v>326</v>
      </c>
      <c r="AC12" s="727" t="s">
        <v>326</v>
      </c>
      <c r="AD12" s="726">
        <v>1943</v>
      </c>
      <c r="AE12" s="727">
        <v>12.3</v>
      </c>
      <c r="AF12" s="726">
        <v>1903</v>
      </c>
      <c r="AG12" s="727">
        <v>12.1</v>
      </c>
      <c r="AH12" s="726">
        <v>1883</v>
      </c>
      <c r="AI12" s="727">
        <v>12</v>
      </c>
      <c r="AJ12" s="668" t="s">
        <v>580</v>
      </c>
      <c r="AK12" s="608" t="s">
        <v>555</v>
      </c>
      <c r="AP12" s="728" t="s">
        <v>1052</v>
      </c>
    </row>
    <row r="13" s="636" customFormat="1" ht="154.8" spans="1:42">
      <c r="A13" s="671"/>
      <c r="B13" s="729"/>
      <c r="C13" s="729"/>
      <c r="D13" s="732" t="s">
        <v>1090</v>
      </c>
      <c r="E13" s="731" t="s">
        <v>1130</v>
      </c>
      <c r="F13" s="726">
        <v>1136</v>
      </c>
      <c r="G13" s="727">
        <v>7.7</v>
      </c>
      <c r="H13" s="726">
        <v>1096</v>
      </c>
      <c r="I13" s="727">
        <v>7.5</v>
      </c>
      <c r="J13" s="726">
        <v>1076</v>
      </c>
      <c r="K13" s="727">
        <v>7.4</v>
      </c>
      <c r="L13" s="726">
        <v>1236</v>
      </c>
      <c r="M13" s="727">
        <v>8.2</v>
      </c>
      <c r="N13" s="726">
        <v>1196</v>
      </c>
      <c r="O13" s="727">
        <v>8</v>
      </c>
      <c r="P13" s="726">
        <v>1176</v>
      </c>
      <c r="Q13" s="727">
        <v>7.9</v>
      </c>
      <c r="R13" s="726" t="s">
        <v>326</v>
      </c>
      <c r="S13" s="727" t="s">
        <v>326</v>
      </c>
      <c r="T13" s="726" t="s">
        <v>326</v>
      </c>
      <c r="U13" s="727" t="s">
        <v>326</v>
      </c>
      <c r="V13" s="726" t="s">
        <v>326</v>
      </c>
      <c r="W13" s="727" t="s">
        <v>326</v>
      </c>
      <c r="X13" s="726" t="s">
        <v>326</v>
      </c>
      <c r="Y13" s="727" t="s">
        <v>326</v>
      </c>
      <c r="Z13" s="726" t="s">
        <v>326</v>
      </c>
      <c r="AA13" s="727" t="s">
        <v>326</v>
      </c>
      <c r="AB13" s="726" t="s">
        <v>326</v>
      </c>
      <c r="AC13" s="727" t="s">
        <v>326</v>
      </c>
      <c r="AD13" s="726">
        <v>1136</v>
      </c>
      <c r="AE13" s="727">
        <v>7.7</v>
      </c>
      <c r="AF13" s="726">
        <v>1096</v>
      </c>
      <c r="AG13" s="727">
        <v>7.5</v>
      </c>
      <c r="AH13" s="726">
        <v>1076</v>
      </c>
      <c r="AI13" s="727">
        <v>7.4</v>
      </c>
      <c r="AJ13" s="668" t="s">
        <v>709</v>
      </c>
      <c r="AK13" s="669" t="s">
        <v>539</v>
      </c>
      <c r="AP13" s="733" t="s">
        <v>1090</v>
      </c>
    </row>
    <row r="14" s="636" customFormat="1" ht="77.4" spans="1:42">
      <c r="A14" s="671"/>
      <c r="B14" s="729"/>
      <c r="C14" s="729"/>
      <c r="D14" s="734"/>
      <c r="E14" s="731" t="s">
        <v>1193</v>
      </c>
      <c r="F14" s="726">
        <v>1725</v>
      </c>
      <c r="G14" s="727">
        <v>10.8</v>
      </c>
      <c r="H14" s="726">
        <v>1685</v>
      </c>
      <c r="I14" s="727">
        <v>10.6</v>
      </c>
      <c r="J14" s="726">
        <v>1665</v>
      </c>
      <c r="K14" s="727">
        <v>10.5</v>
      </c>
      <c r="L14" s="726">
        <v>1825</v>
      </c>
      <c r="M14" s="727">
        <v>11.3</v>
      </c>
      <c r="N14" s="726">
        <v>1785</v>
      </c>
      <c r="O14" s="727">
        <v>11.1</v>
      </c>
      <c r="P14" s="726">
        <v>1765</v>
      </c>
      <c r="Q14" s="727">
        <v>11</v>
      </c>
      <c r="R14" s="726" t="s">
        <v>326</v>
      </c>
      <c r="S14" s="727" t="s">
        <v>326</v>
      </c>
      <c r="T14" s="726" t="s">
        <v>326</v>
      </c>
      <c r="U14" s="727" t="s">
        <v>326</v>
      </c>
      <c r="V14" s="726" t="s">
        <v>326</v>
      </c>
      <c r="W14" s="727" t="s">
        <v>326</v>
      </c>
      <c r="X14" s="726" t="s">
        <v>326</v>
      </c>
      <c r="Y14" s="727" t="s">
        <v>326</v>
      </c>
      <c r="Z14" s="726" t="s">
        <v>326</v>
      </c>
      <c r="AA14" s="727" t="s">
        <v>326</v>
      </c>
      <c r="AB14" s="726" t="s">
        <v>326</v>
      </c>
      <c r="AC14" s="727" t="s">
        <v>326</v>
      </c>
      <c r="AD14" s="726">
        <v>1725</v>
      </c>
      <c r="AE14" s="727">
        <v>10.8</v>
      </c>
      <c r="AF14" s="726">
        <v>1685</v>
      </c>
      <c r="AG14" s="727">
        <v>10.6</v>
      </c>
      <c r="AH14" s="726">
        <v>1665</v>
      </c>
      <c r="AI14" s="727">
        <v>10.5</v>
      </c>
      <c r="AJ14" s="668" t="s">
        <v>585</v>
      </c>
      <c r="AK14" s="669" t="s">
        <v>580</v>
      </c>
      <c r="AP14" s="736" t="s">
        <v>1090</v>
      </c>
    </row>
    <row r="15" s="636" customFormat="1" ht="46" customHeight="1" spans="1:42">
      <c r="A15" s="671"/>
      <c r="B15" s="729"/>
      <c r="C15" s="729"/>
      <c r="D15" s="734"/>
      <c r="E15" s="731" t="s">
        <v>1086</v>
      </c>
      <c r="F15" s="726">
        <v>1725</v>
      </c>
      <c r="G15" s="727">
        <v>10.8</v>
      </c>
      <c r="H15" s="726">
        <v>1685</v>
      </c>
      <c r="I15" s="727">
        <v>10.6</v>
      </c>
      <c r="J15" s="726">
        <v>1665</v>
      </c>
      <c r="K15" s="727">
        <v>10.5</v>
      </c>
      <c r="L15" s="726">
        <v>1825</v>
      </c>
      <c r="M15" s="727">
        <v>11.3</v>
      </c>
      <c r="N15" s="726">
        <v>1785</v>
      </c>
      <c r="O15" s="727">
        <v>11.1</v>
      </c>
      <c r="P15" s="726">
        <v>1765</v>
      </c>
      <c r="Q15" s="727">
        <v>11</v>
      </c>
      <c r="R15" s="726" t="s">
        <v>326</v>
      </c>
      <c r="S15" s="727" t="s">
        <v>326</v>
      </c>
      <c r="T15" s="726" t="s">
        <v>326</v>
      </c>
      <c r="U15" s="727" t="s">
        <v>326</v>
      </c>
      <c r="V15" s="726" t="s">
        <v>326</v>
      </c>
      <c r="W15" s="727" t="s">
        <v>326</v>
      </c>
      <c r="X15" s="726" t="s">
        <v>326</v>
      </c>
      <c r="Y15" s="727" t="s">
        <v>326</v>
      </c>
      <c r="Z15" s="726" t="s">
        <v>326</v>
      </c>
      <c r="AA15" s="727" t="s">
        <v>326</v>
      </c>
      <c r="AB15" s="726" t="s">
        <v>326</v>
      </c>
      <c r="AC15" s="727" t="s">
        <v>326</v>
      </c>
      <c r="AD15" s="726">
        <v>1725</v>
      </c>
      <c r="AE15" s="727">
        <v>10.8</v>
      </c>
      <c r="AF15" s="726">
        <v>1685</v>
      </c>
      <c r="AG15" s="727">
        <v>10.6</v>
      </c>
      <c r="AH15" s="726">
        <v>1665</v>
      </c>
      <c r="AI15" s="727">
        <v>10.5</v>
      </c>
      <c r="AJ15" s="668" t="s">
        <v>585</v>
      </c>
      <c r="AK15" s="669" t="s">
        <v>580</v>
      </c>
      <c r="AP15" s="736" t="s">
        <v>1090</v>
      </c>
    </row>
    <row r="16" s="636" customFormat="1" ht="51.6" spans="1:42">
      <c r="A16" s="671"/>
      <c r="B16" s="729"/>
      <c r="C16" s="729"/>
      <c r="D16" s="734"/>
      <c r="E16" s="731" t="s">
        <v>1089</v>
      </c>
      <c r="F16" s="726">
        <v>1909</v>
      </c>
      <c r="G16" s="727">
        <v>12.1</v>
      </c>
      <c r="H16" s="726">
        <v>1869</v>
      </c>
      <c r="I16" s="727">
        <v>11.9</v>
      </c>
      <c r="J16" s="726">
        <v>1849</v>
      </c>
      <c r="K16" s="727">
        <v>11.8</v>
      </c>
      <c r="L16" s="726">
        <v>2009</v>
      </c>
      <c r="M16" s="727">
        <v>12.6</v>
      </c>
      <c r="N16" s="726">
        <v>1969</v>
      </c>
      <c r="O16" s="727">
        <v>12.4</v>
      </c>
      <c r="P16" s="726">
        <v>1949</v>
      </c>
      <c r="Q16" s="727">
        <v>12.3</v>
      </c>
      <c r="R16" s="726" t="s">
        <v>326</v>
      </c>
      <c r="S16" s="727" t="s">
        <v>326</v>
      </c>
      <c r="T16" s="726" t="s">
        <v>326</v>
      </c>
      <c r="U16" s="727" t="s">
        <v>326</v>
      </c>
      <c r="V16" s="726" t="s">
        <v>326</v>
      </c>
      <c r="W16" s="727" t="s">
        <v>326</v>
      </c>
      <c r="X16" s="726" t="s">
        <v>326</v>
      </c>
      <c r="Y16" s="727" t="s">
        <v>326</v>
      </c>
      <c r="Z16" s="726" t="s">
        <v>326</v>
      </c>
      <c r="AA16" s="727" t="s">
        <v>326</v>
      </c>
      <c r="AB16" s="726" t="s">
        <v>326</v>
      </c>
      <c r="AC16" s="727" t="s">
        <v>326</v>
      </c>
      <c r="AD16" s="726">
        <v>1909</v>
      </c>
      <c r="AE16" s="727">
        <v>12.1</v>
      </c>
      <c r="AF16" s="726">
        <v>1869</v>
      </c>
      <c r="AG16" s="727">
        <v>11.9</v>
      </c>
      <c r="AH16" s="726">
        <v>1849</v>
      </c>
      <c r="AI16" s="727">
        <v>11.8</v>
      </c>
      <c r="AJ16" s="668" t="s">
        <v>535</v>
      </c>
      <c r="AK16" s="669" t="s">
        <v>550</v>
      </c>
      <c r="AP16" s="736" t="s">
        <v>1090</v>
      </c>
    </row>
    <row r="17" s="636" customFormat="1" ht="77.4" spans="1:42">
      <c r="A17" s="671"/>
      <c r="B17" s="729"/>
      <c r="C17" s="729"/>
      <c r="D17" s="734"/>
      <c r="E17" s="731" t="s">
        <v>1131</v>
      </c>
      <c r="F17" s="726">
        <v>1725</v>
      </c>
      <c r="G17" s="727">
        <v>11.3</v>
      </c>
      <c r="H17" s="726">
        <v>1685</v>
      </c>
      <c r="I17" s="727">
        <v>11.1</v>
      </c>
      <c r="J17" s="726">
        <v>1665</v>
      </c>
      <c r="K17" s="727">
        <v>11</v>
      </c>
      <c r="L17" s="726">
        <v>1825</v>
      </c>
      <c r="M17" s="727">
        <v>11.8</v>
      </c>
      <c r="N17" s="726">
        <v>1785</v>
      </c>
      <c r="O17" s="727">
        <v>11.6</v>
      </c>
      <c r="P17" s="726">
        <v>1765</v>
      </c>
      <c r="Q17" s="727">
        <v>11.5</v>
      </c>
      <c r="R17" s="726" t="s">
        <v>326</v>
      </c>
      <c r="S17" s="727" t="s">
        <v>326</v>
      </c>
      <c r="T17" s="726" t="s">
        <v>326</v>
      </c>
      <c r="U17" s="727" t="s">
        <v>326</v>
      </c>
      <c r="V17" s="726" t="s">
        <v>326</v>
      </c>
      <c r="W17" s="727" t="s">
        <v>326</v>
      </c>
      <c r="X17" s="726" t="s">
        <v>326</v>
      </c>
      <c r="Y17" s="727" t="s">
        <v>326</v>
      </c>
      <c r="Z17" s="726" t="s">
        <v>326</v>
      </c>
      <c r="AA17" s="727" t="s">
        <v>326</v>
      </c>
      <c r="AB17" s="726" t="s">
        <v>326</v>
      </c>
      <c r="AC17" s="727" t="s">
        <v>326</v>
      </c>
      <c r="AD17" s="726">
        <v>1725</v>
      </c>
      <c r="AE17" s="727">
        <v>11.3</v>
      </c>
      <c r="AF17" s="726">
        <v>1685</v>
      </c>
      <c r="AG17" s="727">
        <v>11.1</v>
      </c>
      <c r="AH17" s="726">
        <v>1665</v>
      </c>
      <c r="AI17" s="727">
        <v>11</v>
      </c>
      <c r="AJ17" s="668" t="s">
        <v>585</v>
      </c>
      <c r="AK17" s="669" t="s">
        <v>580</v>
      </c>
      <c r="AP17" s="736" t="s">
        <v>1090</v>
      </c>
    </row>
    <row r="18" s="636" customFormat="1" ht="103.2" spans="1:42">
      <c r="A18" s="671"/>
      <c r="B18" s="729"/>
      <c r="C18" s="729"/>
      <c r="D18" s="734"/>
      <c r="E18" s="731" t="s">
        <v>1133</v>
      </c>
      <c r="F18" s="726">
        <v>1943</v>
      </c>
      <c r="G18" s="727">
        <v>12.3</v>
      </c>
      <c r="H18" s="726">
        <v>1903</v>
      </c>
      <c r="I18" s="727">
        <v>12.1</v>
      </c>
      <c r="J18" s="726">
        <v>1883</v>
      </c>
      <c r="K18" s="727">
        <v>12</v>
      </c>
      <c r="L18" s="726">
        <v>2043</v>
      </c>
      <c r="M18" s="727">
        <v>12.8</v>
      </c>
      <c r="N18" s="726">
        <v>2003</v>
      </c>
      <c r="O18" s="727">
        <v>12.6</v>
      </c>
      <c r="P18" s="726">
        <v>1983</v>
      </c>
      <c r="Q18" s="727">
        <v>12.5</v>
      </c>
      <c r="R18" s="726" t="s">
        <v>326</v>
      </c>
      <c r="S18" s="727" t="s">
        <v>326</v>
      </c>
      <c r="T18" s="726" t="s">
        <v>326</v>
      </c>
      <c r="U18" s="727" t="s">
        <v>326</v>
      </c>
      <c r="V18" s="726" t="s">
        <v>326</v>
      </c>
      <c r="W18" s="727" t="s">
        <v>326</v>
      </c>
      <c r="X18" s="726" t="s">
        <v>326</v>
      </c>
      <c r="Y18" s="727" t="s">
        <v>326</v>
      </c>
      <c r="Z18" s="726" t="s">
        <v>326</v>
      </c>
      <c r="AA18" s="727" t="s">
        <v>326</v>
      </c>
      <c r="AB18" s="726" t="s">
        <v>326</v>
      </c>
      <c r="AC18" s="727" t="s">
        <v>326</v>
      </c>
      <c r="AD18" s="726">
        <v>1943</v>
      </c>
      <c r="AE18" s="727">
        <v>12.3</v>
      </c>
      <c r="AF18" s="726">
        <v>1903</v>
      </c>
      <c r="AG18" s="727">
        <v>12.1</v>
      </c>
      <c r="AH18" s="726">
        <v>1883</v>
      </c>
      <c r="AI18" s="727">
        <v>12</v>
      </c>
      <c r="AJ18" s="668" t="s">
        <v>539</v>
      </c>
      <c r="AK18" s="669" t="s">
        <v>859</v>
      </c>
      <c r="AP18" s="736" t="s">
        <v>1090</v>
      </c>
    </row>
    <row r="19" s="636" customFormat="1" ht="58" customHeight="1" spans="1:42">
      <c r="A19" s="671"/>
      <c r="B19" s="729"/>
      <c r="C19" s="729"/>
      <c r="D19" s="724" t="s">
        <v>1124</v>
      </c>
      <c r="E19" s="725" t="s">
        <v>1125</v>
      </c>
      <c r="F19" s="726">
        <v>1249</v>
      </c>
      <c r="G19" s="727">
        <v>8.4</v>
      </c>
      <c r="H19" s="726">
        <v>1209</v>
      </c>
      <c r="I19" s="727">
        <v>8.2</v>
      </c>
      <c r="J19" s="726">
        <v>1189</v>
      </c>
      <c r="K19" s="727">
        <v>8.1</v>
      </c>
      <c r="L19" s="726">
        <v>1349</v>
      </c>
      <c r="M19" s="727">
        <v>8.9</v>
      </c>
      <c r="N19" s="726">
        <v>1309</v>
      </c>
      <c r="O19" s="727">
        <v>8.7</v>
      </c>
      <c r="P19" s="726">
        <v>1289</v>
      </c>
      <c r="Q19" s="727">
        <v>8.6</v>
      </c>
      <c r="R19" s="726" t="s">
        <v>326</v>
      </c>
      <c r="S19" s="727" t="s">
        <v>326</v>
      </c>
      <c r="T19" s="726" t="s">
        <v>326</v>
      </c>
      <c r="U19" s="727" t="s">
        <v>326</v>
      </c>
      <c r="V19" s="726" t="s">
        <v>326</v>
      </c>
      <c r="W19" s="727" t="s">
        <v>326</v>
      </c>
      <c r="X19" s="726" t="s">
        <v>326</v>
      </c>
      <c r="Y19" s="727" t="s">
        <v>326</v>
      </c>
      <c r="Z19" s="726" t="s">
        <v>326</v>
      </c>
      <c r="AA19" s="727" t="s">
        <v>326</v>
      </c>
      <c r="AB19" s="726" t="s">
        <v>326</v>
      </c>
      <c r="AC19" s="727" t="s">
        <v>326</v>
      </c>
      <c r="AD19" s="726">
        <v>1249</v>
      </c>
      <c r="AE19" s="727">
        <v>8.4</v>
      </c>
      <c r="AF19" s="726">
        <v>1209</v>
      </c>
      <c r="AG19" s="727">
        <v>8.2</v>
      </c>
      <c r="AH19" s="726">
        <v>1189</v>
      </c>
      <c r="AI19" s="727">
        <v>8.1</v>
      </c>
      <c r="AJ19" s="668" t="s">
        <v>709</v>
      </c>
      <c r="AK19" s="669" t="s">
        <v>539</v>
      </c>
      <c r="AP19" s="728" t="s">
        <v>1124</v>
      </c>
    </row>
    <row r="20" s="636" customFormat="1" ht="58" customHeight="1" spans="1:42">
      <c r="A20" s="671"/>
      <c r="B20" s="729"/>
      <c r="C20" s="729"/>
      <c r="D20" s="680"/>
      <c r="E20" s="725" t="s">
        <v>1108</v>
      </c>
      <c r="F20" s="726">
        <v>1929</v>
      </c>
      <c r="G20" s="727">
        <v>12.5</v>
      </c>
      <c r="H20" s="726">
        <v>1889</v>
      </c>
      <c r="I20" s="727">
        <v>12.3</v>
      </c>
      <c r="J20" s="726">
        <v>1869</v>
      </c>
      <c r="K20" s="727">
        <v>12.2</v>
      </c>
      <c r="L20" s="726">
        <v>2029</v>
      </c>
      <c r="M20" s="727">
        <v>13</v>
      </c>
      <c r="N20" s="726">
        <v>1989</v>
      </c>
      <c r="O20" s="727">
        <v>12.8</v>
      </c>
      <c r="P20" s="726">
        <v>1969</v>
      </c>
      <c r="Q20" s="727">
        <v>12.7</v>
      </c>
      <c r="R20" s="726" t="s">
        <v>326</v>
      </c>
      <c r="S20" s="727" t="s">
        <v>326</v>
      </c>
      <c r="T20" s="726" t="s">
        <v>326</v>
      </c>
      <c r="U20" s="727" t="s">
        <v>326</v>
      </c>
      <c r="V20" s="726" t="s">
        <v>326</v>
      </c>
      <c r="W20" s="727" t="s">
        <v>326</v>
      </c>
      <c r="X20" s="726" t="s">
        <v>326</v>
      </c>
      <c r="Y20" s="727" t="s">
        <v>326</v>
      </c>
      <c r="Z20" s="726" t="s">
        <v>326</v>
      </c>
      <c r="AA20" s="727" t="s">
        <v>326</v>
      </c>
      <c r="AB20" s="726" t="s">
        <v>326</v>
      </c>
      <c r="AC20" s="727" t="s">
        <v>326</v>
      </c>
      <c r="AD20" s="726">
        <v>1929</v>
      </c>
      <c r="AE20" s="727">
        <v>12.5</v>
      </c>
      <c r="AF20" s="726">
        <v>1889</v>
      </c>
      <c r="AG20" s="727">
        <v>12.3</v>
      </c>
      <c r="AH20" s="726">
        <v>1869</v>
      </c>
      <c r="AI20" s="727">
        <v>12.2</v>
      </c>
      <c r="AJ20" s="668" t="s">
        <v>580</v>
      </c>
      <c r="AK20" s="669" t="s">
        <v>555</v>
      </c>
      <c r="AP20" s="728" t="s">
        <v>1124</v>
      </c>
    </row>
    <row r="21" s="636" customFormat="1" ht="48" customHeight="1" spans="1:42">
      <c r="A21" s="671"/>
      <c r="B21" s="729"/>
      <c r="C21" s="729"/>
      <c r="D21" s="680"/>
      <c r="E21" s="2363" t="s">
        <v>1126</v>
      </c>
      <c r="F21" s="726">
        <v>1827</v>
      </c>
      <c r="G21" s="727">
        <v>11.2</v>
      </c>
      <c r="H21" s="726">
        <v>1787</v>
      </c>
      <c r="I21" s="727">
        <v>11</v>
      </c>
      <c r="J21" s="726">
        <v>1767</v>
      </c>
      <c r="K21" s="727">
        <v>10.9</v>
      </c>
      <c r="L21" s="726">
        <v>1927</v>
      </c>
      <c r="M21" s="727">
        <v>11.7</v>
      </c>
      <c r="N21" s="726">
        <v>1887</v>
      </c>
      <c r="O21" s="727">
        <v>11.5</v>
      </c>
      <c r="P21" s="726">
        <v>1867</v>
      </c>
      <c r="Q21" s="727">
        <v>11.4</v>
      </c>
      <c r="R21" s="726" t="s">
        <v>326</v>
      </c>
      <c r="S21" s="727" t="s">
        <v>326</v>
      </c>
      <c r="T21" s="726" t="s">
        <v>326</v>
      </c>
      <c r="U21" s="727" t="s">
        <v>326</v>
      </c>
      <c r="V21" s="726" t="s">
        <v>326</v>
      </c>
      <c r="W21" s="727" t="s">
        <v>326</v>
      </c>
      <c r="X21" s="726" t="s">
        <v>326</v>
      </c>
      <c r="Y21" s="727" t="s">
        <v>326</v>
      </c>
      <c r="Z21" s="726" t="s">
        <v>326</v>
      </c>
      <c r="AA21" s="727" t="s">
        <v>326</v>
      </c>
      <c r="AB21" s="726" t="s">
        <v>326</v>
      </c>
      <c r="AC21" s="727" t="s">
        <v>326</v>
      </c>
      <c r="AD21" s="726">
        <v>1827</v>
      </c>
      <c r="AE21" s="727">
        <v>11.2</v>
      </c>
      <c r="AF21" s="726">
        <v>1787</v>
      </c>
      <c r="AG21" s="727">
        <v>11</v>
      </c>
      <c r="AH21" s="726">
        <v>1767</v>
      </c>
      <c r="AI21" s="727">
        <v>10.9</v>
      </c>
      <c r="AJ21" s="668" t="s">
        <v>585</v>
      </c>
      <c r="AK21" s="669" t="s">
        <v>555</v>
      </c>
      <c r="AP21" s="728" t="s">
        <v>1124</v>
      </c>
    </row>
    <row r="22" s="636" customFormat="1" ht="77.4" spans="1:42">
      <c r="A22" s="671"/>
      <c r="B22" s="729"/>
      <c r="C22" s="729"/>
      <c r="D22" s="737" t="s">
        <v>1127</v>
      </c>
      <c r="E22" s="731" t="s">
        <v>1128</v>
      </c>
      <c r="F22" s="726">
        <v>1232</v>
      </c>
      <c r="G22" s="727">
        <v>8.3</v>
      </c>
      <c r="H22" s="726">
        <v>1192</v>
      </c>
      <c r="I22" s="727">
        <v>8.1</v>
      </c>
      <c r="J22" s="726">
        <v>1172</v>
      </c>
      <c r="K22" s="727">
        <v>8</v>
      </c>
      <c r="L22" s="726">
        <v>1332</v>
      </c>
      <c r="M22" s="727">
        <v>8.8</v>
      </c>
      <c r="N22" s="726">
        <v>1292</v>
      </c>
      <c r="O22" s="727">
        <v>8.6</v>
      </c>
      <c r="P22" s="726">
        <v>1272</v>
      </c>
      <c r="Q22" s="727">
        <v>8.5</v>
      </c>
      <c r="R22" s="726" t="s">
        <v>326</v>
      </c>
      <c r="S22" s="727" t="s">
        <v>326</v>
      </c>
      <c r="T22" s="726" t="s">
        <v>326</v>
      </c>
      <c r="U22" s="727" t="s">
        <v>326</v>
      </c>
      <c r="V22" s="726" t="s">
        <v>326</v>
      </c>
      <c r="W22" s="727" t="s">
        <v>326</v>
      </c>
      <c r="X22" s="726" t="s">
        <v>326</v>
      </c>
      <c r="Y22" s="727" t="s">
        <v>326</v>
      </c>
      <c r="Z22" s="726" t="s">
        <v>326</v>
      </c>
      <c r="AA22" s="727" t="s">
        <v>326</v>
      </c>
      <c r="AB22" s="726" t="s">
        <v>326</v>
      </c>
      <c r="AC22" s="727" t="s">
        <v>326</v>
      </c>
      <c r="AD22" s="726">
        <v>1232</v>
      </c>
      <c r="AE22" s="727">
        <v>8.3</v>
      </c>
      <c r="AF22" s="726">
        <v>1192</v>
      </c>
      <c r="AG22" s="727">
        <v>8.1</v>
      </c>
      <c r="AH22" s="726">
        <v>1172</v>
      </c>
      <c r="AI22" s="727">
        <v>8</v>
      </c>
      <c r="AJ22" s="668" t="s">
        <v>709</v>
      </c>
      <c r="AK22" s="669" t="s">
        <v>48</v>
      </c>
      <c r="AP22" s="737" t="s">
        <v>1127</v>
      </c>
    </row>
    <row r="23" s="636" customFormat="1" ht="46" customHeight="1" spans="1:42">
      <c r="A23" s="671"/>
      <c r="B23" s="729"/>
      <c r="C23" s="729"/>
      <c r="D23" s="737" t="s">
        <v>1127</v>
      </c>
      <c r="E23" s="731" t="s">
        <v>1108</v>
      </c>
      <c r="F23" s="726">
        <v>1963</v>
      </c>
      <c r="G23" s="727">
        <v>12.7</v>
      </c>
      <c r="H23" s="726">
        <v>1923</v>
      </c>
      <c r="I23" s="727">
        <v>12.5</v>
      </c>
      <c r="J23" s="726">
        <v>1903</v>
      </c>
      <c r="K23" s="727">
        <v>12.4</v>
      </c>
      <c r="L23" s="726">
        <v>2063</v>
      </c>
      <c r="M23" s="727">
        <v>13.2</v>
      </c>
      <c r="N23" s="726">
        <v>2023</v>
      </c>
      <c r="O23" s="727">
        <v>13</v>
      </c>
      <c r="P23" s="726">
        <v>2003</v>
      </c>
      <c r="Q23" s="727">
        <v>12.9</v>
      </c>
      <c r="R23" s="726" t="s">
        <v>326</v>
      </c>
      <c r="S23" s="727" t="s">
        <v>326</v>
      </c>
      <c r="T23" s="726" t="s">
        <v>326</v>
      </c>
      <c r="U23" s="727" t="s">
        <v>326</v>
      </c>
      <c r="V23" s="726" t="s">
        <v>326</v>
      </c>
      <c r="W23" s="727" t="s">
        <v>326</v>
      </c>
      <c r="X23" s="726" t="s">
        <v>326</v>
      </c>
      <c r="Y23" s="727" t="s">
        <v>326</v>
      </c>
      <c r="Z23" s="726" t="s">
        <v>326</v>
      </c>
      <c r="AA23" s="727" t="s">
        <v>326</v>
      </c>
      <c r="AB23" s="726" t="s">
        <v>326</v>
      </c>
      <c r="AC23" s="727" t="s">
        <v>326</v>
      </c>
      <c r="AD23" s="726">
        <v>1963</v>
      </c>
      <c r="AE23" s="727">
        <v>12.7</v>
      </c>
      <c r="AF23" s="726">
        <v>1923</v>
      </c>
      <c r="AG23" s="727">
        <v>12.5</v>
      </c>
      <c r="AH23" s="726">
        <v>1903</v>
      </c>
      <c r="AI23" s="727">
        <v>12.4</v>
      </c>
      <c r="AJ23" s="668" t="s">
        <v>580</v>
      </c>
      <c r="AK23" s="669" t="s">
        <v>48</v>
      </c>
      <c r="AP23" s="737" t="s">
        <v>1127</v>
      </c>
    </row>
    <row r="24" s="636" customFormat="1" ht="42" customHeight="1" spans="1:42">
      <c r="A24" s="671"/>
      <c r="B24" s="729"/>
      <c r="C24" s="729"/>
      <c r="D24" s="738" t="s">
        <v>1127</v>
      </c>
      <c r="E24" s="731" t="s">
        <v>1129</v>
      </c>
      <c r="F24" s="726">
        <v>1725</v>
      </c>
      <c r="G24" s="727">
        <v>10.6</v>
      </c>
      <c r="H24" s="726">
        <v>1685</v>
      </c>
      <c r="I24" s="727">
        <v>10.4</v>
      </c>
      <c r="J24" s="726">
        <v>1665</v>
      </c>
      <c r="K24" s="727">
        <v>10.3</v>
      </c>
      <c r="L24" s="726">
        <v>1825</v>
      </c>
      <c r="M24" s="727">
        <v>11.1</v>
      </c>
      <c r="N24" s="726">
        <v>1785</v>
      </c>
      <c r="O24" s="727">
        <v>10.9</v>
      </c>
      <c r="P24" s="726">
        <v>1765</v>
      </c>
      <c r="Q24" s="727">
        <v>10.8</v>
      </c>
      <c r="R24" s="726" t="s">
        <v>326</v>
      </c>
      <c r="S24" s="727" t="s">
        <v>326</v>
      </c>
      <c r="T24" s="726" t="s">
        <v>326</v>
      </c>
      <c r="U24" s="727" t="s">
        <v>326</v>
      </c>
      <c r="V24" s="726" t="s">
        <v>326</v>
      </c>
      <c r="W24" s="727" t="s">
        <v>326</v>
      </c>
      <c r="X24" s="726" t="s">
        <v>326</v>
      </c>
      <c r="Y24" s="727" t="s">
        <v>326</v>
      </c>
      <c r="Z24" s="726" t="s">
        <v>326</v>
      </c>
      <c r="AA24" s="727" t="s">
        <v>326</v>
      </c>
      <c r="AB24" s="726" t="s">
        <v>326</v>
      </c>
      <c r="AC24" s="727" t="s">
        <v>326</v>
      </c>
      <c r="AD24" s="726">
        <v>1725</v>
      </c>
      <c r="AE24" s="727">
        <v>10.6</v>
      </c>
      <c r="AF24" s="726">
        <v>1685</v>
      </c>
      <c r="AG24" s="727">
        <v>10.4</v>
      </c>
      <c r="AH24" s="726">
        <v>1665</v>
      </c>
      <c r="AI24" s="727">
        <v>10.3</v>
      </c>
      <c r="AJ24" s="668" t="s">
        <v>585</v>
      </c>
      <c r="AK24" s="669" t="s">
        <v>48</v>
      </c>
      <c r="AP24" s="738" t="s">
        <v>1127</v>
      </c>
    </row>
    <row r="25" s="636" customFormat="1" ht="42" customHeight="1" spans="1:42">
      <c r="A25" s="671"/>
      <c r="B25" s="729"/>
      <c r="C25" s="729"/>
      <c r="D25" s="738" t="s">
        <v>1127</v>
      </c>
      <c r="E25" s="731" t="s">
        <v>1137</v>
      </c>
      <c r="F25" s="726">
        <v>2031</v>
      </c>
      <c r="G25" s="727">
        <v>13.1</v>
      </c>
      <c r="H25" s="726">
        <v>1991</v>
      </c>
      <c r="I25" s="727">
        <v>12.9</v>
      </c>
      <c r="J25" s="726">
        <v>1971</v>
      </c>
      <c r="K25" s="727">
        <v>12.8</v>
      </c>
      <c r="L25" s="726">
        <v>2131</v>
      </c>
      <c r="M25" s="727">
        <v>13.6</v>
      </c>
      <c r="N25" s="726">
        <v>2091</v>
      </c>
      <c r="O25" s="727">
        <v>13.4</v>
      </c>
      <c r="P25" s="726">
        <v>2071</v>
      </c>
      <c r="Q25" s="727">
        <v>13.3</v>
      </c>
      <c r="R25" s="726" t="s">
        <v>326</v>
      </c>
      <c r="S25" s="727" t="s">
        <v>326</v>
      </c>
      <c r="T25" s="726" t="s">
        <v>326</v>
      </c>
      <c r="U25" s="727" t="s">
        <v>326</v>
      </c>
      <c r="V25" s="726" t="s">
        <v>326</v>
      </c>
      <c r="W25" s="727" t="s">
        <v>326</v>
      </c>
      <c r="X25" s="726" t="s">
        <v>326</v>
      </c>
      <c r="Y25" s="727" t="s">
        <v>326</v>
      </c>
      <c r="Z25" s="726" t="s">
        <v>326</v>
      </c>
      <c r="AA25" s="727" t="s">
        <v>326</v>
      </c>
      <c r="AB25" s="726" t="s">
        <v>326</v>
      </c>
      <c r="AC25" s="727" t="s">
        <v>326</v>
      </c>
      <c r="AD25" s="726">
        <v>2031</v>
      </c>
      <c r="AE25" s="727">
        <v>13.1</v>
      </c>
      <c r="AF25" s="726">
        <v>1991</v>
      </c>
      <c r="AG25" s="727">
        <v>12.9</v>
      </c>
      <c r="AH25" s="726">
        <v>1971</v>
      </c>
      <c r="AI25" s="727">
        <v>12.8</v>
      </c>
      <c r="AJ25" s="668" t="s">
        <v>580</v>
      </c>
      <c r="AK25" s="669" t="s">
        <v>859</v>
      </c>
      <c r="AP25" s="738" t="s">
        <v>1127</v>
      </c>
    </row>
    <row r="26" s="636" customFormat="1" ht="48" customHeight="1" spans="1:42">
      <c r="A26" s="671"/>
      <c r="B26" s="729"/>
      <c r="C26" s="729"/>
      <c r="D26" s="738" t="s">
        <v>1127</v>
      </c>
      <c r="E26" s="731" t="s">
        <v>1194</v>
      </c>
      <c r="F26" s="726">
        <v>1691</v>
      </c>
      <c r="G26" s="727">
        <v>11.1</v>
      </c>
      <c r="H26" s="726">
        <v>1651</v>
      </c>
      <c r="I26" s="727">
        <v>10.9</v>
      </c>
      <c r="J26" s="726">
        <v>1631</v>
      </c>
      <c r="K26" s="727">
        <v>10.8</v>
      </c>
      <c r="L26" s="726">
        <v>1791</v>
      </c>
      <c r="M26" s="727">
        <v>11.6</v>
      </c>
      <c r="N26" s="726">
        <v>1751</v>
      </c>
      <c r="O26" s="727">
        <v>11.4</v>
      </c>
      <c r="P26" s="726">
        <v>1731</v>
      </c>
      <c r="Q26" s="727">
        <v>11.3</v>
      </c>
      <c r="R26" s="726" t="s">
        <v>326</v>
      </c>
      <c r="S26" s="727" t="s">
        <v>326</v>
      </c>
      <c r="T26" s="726" t="s">
        <v>326</v>
      </c>
      <c r="U26" s="727" t="s">
        <v>326</v>
      </c>
      <c r="V26" s="726" t="s">
        <v>326</v>
      </c>
      <c r="W26" s="727" t="s">
        <v>326</v>
      </c>
      <c r="X26" s="726" t="s">
        <v>326</v>
      </c>
      <c r="Y26" s="727" t="s">
        <v>326</v>
      </c>
      <c r="Z26" s="726" t="s">
        <v>326</v>
      </c>
      <c r="AA26" s="727" t="s">
        <v>326</v>
      </c>
      <c r="AB26" s="726" t="s">
        <v>326</v>
      </c>
      <c r="AC26" s="727" t="s">
        <v>326</v>
      </c>
      <c r="AD26" s="726">
        <v>1691</v>
      </c>
      <c r="AE26" s="727">
        <v>11.1</v>
      </c>
      <c r="AF26" s="726">
        <v>1651</v>
      </c>
      <c r="AG26" s="727">
        <v>10.9</v>
      </c>
      <c r="AH26" s="726">
        <v>1631</v>
      </c>
      <c r="AI26" s="727">
        <v>10.8</v>
      </c>
      <c r="AJ26" s="668" t="s">
        <v>580</v>
      </c>
      <c r="AK26" s="669" t="s">
        <v>48</v>
      </c>
      <c r="AP26" s="738" t="s">
        <v>1127</v>
      </c>
    </row>
    <row r="27" s="636" customFormat="1" ht="58" customHeight="1" spans="1:42">
      <c r="A27" s="671"/>
      <c r="B27" s="729"/>
      <c r="C27" s="729"/>
      <c r="D27" s="738" t="s">
        <v>1134</v>
      </c>
      <c r="E27" s="2364" t="s">
        <v>1135</v>
      </c>
      <c r="F27" s="726">
        <v>1232</v>
      </c>
      <c r="G27" s="727">
        <v>8.3</v>
      </c>
      <c r="H27" s="726">
        <v>1192</v>
      </c>
      <c r="I27" s="727">
        <v>8.1</v>
      </c>
      <c r="J27" s="726">
        <v>1172</v>
      </c>
      <c r="K27" s="727">
        <v>8</v>
      </c>
      <c r="L27" s="726">
        <v>1332</v>
      </c>
      <c r="M27" s="727">
        <v>8.8</v>
      </c>
      <c r="N27" s="726">
        <v>1292</v>
      </c>
      <c r="O27" s="727">
        <v>8.6</v>
      </c>
      <c r="P27" s="726">
        <v>1272</v>
      </c>
      <c r="Q27" s="727">
        <v>8.5</v>
      </c>
      <c r="R27" s="726" t="s">
        <v>326</v>
      </c>
      <c r="S27" s="727" t="s">
        <v>326</v>
      </c>
      <c r="T27" s="726" t="s">
        <v>326</v>
      </c>
      <c r="U27" s="727" t="s">
        <v>326</v>
      </c>
      <c r="V27" s="726" t="s">
        <v>326</v>
      </c>
      <c r="W27" s="727" t="s">
        <v>326</v>
      </c>
      <c r="X27" s="726" t="s">
        <v>326</v>
      </c>
      <c r="Y27" s="727" t="s">
        <v>326</v>
      </c>
      <c r="Z27" s="726" t="s">
        <v>326</v>
      </c>
      <c r="AA27" s="727" t="s">
        <v>326</v>
      </c>
      <c r="AB27" s="726" t="s">
        <v>326</v>
      </c>
      <c r="AC27" s="727" t="s">
        <v>326</v>
      </c>
      <c r="AD27" s="726">
        <v>1232</v>
      </c>
      <c r="AE27" s="727">
        <v>8.3</v>
      </c>
      <c r="AF27" s="726">
        <v>1192</v>
      </c>
      <c r="AG27" s="727">
        <v>8.1</v>
      </c>
      <c r="AH27" s="726">
        <v>1172</v>
      </c>
      <c r="AI27" s="727">
        <v>8</v>
      </c>
      <c r="AJ27" s="668" t="s">
        <v>509</v>
      </c>
      <c r="AK27" s="669" t="s">
        <v>539</v>
      </c>
      <c r="AP27" s="738" t="s">
        <v>1134</v>
      </c>
    </row>
    <row r="28" s="636" customFormat="1" ht="61" customHeight="1" spans="1:42">
      <c r="A28" s="671"/>
      <c r="B28" s="729"/>
      <c r="C28" s="729"/>
      <c r="D28" s="739" t="s">
        <v>1136</v>
      </c>
      <c r="E28" s="2363" t="s">
        <v>1135</v>
      </c>
      <c r="F28" s="726">
        <v>1232</v>
      </c>
      <c r="G28" s="727">
        <v>8.3</v>
      </c>
      <c r="H28" s="726">
        <v>1192</v>
      </c>
      <c r="I28" s="727">
        <v>8.1</v>
      </c>
      <c r="J28" s="726">
        <v>1172</v>
      </c>
      <c r="K28" s="727">
        <v>8</v>
      </c>
      <c r="L28" s="726">
        <v>1332</v>
      </c>
      <c r="M28" s="727">
        <v>8.8</v>
      </c>
      <c r="N28" s="726">
        <v>1292</v>
      </c>
      <c r="O28" s="727">
        <v>8.6</v>
      </c>
      <c r="P28" s="726">
        <v>1272</v>
      </c>
      <c r="Q28" s="727">
        <v>8.5</v>
      </c>
      <c r="R28" s="726" t="s">
        <v>326</v>
      </c>
      <c r="S28" s="727" t="s">
        <v>326</v>
      </c>
      <c r="T28" s="726" t="s">
        <v>326</v>
      </c>
      <c r="U28" s="727" t="s">
        <v>326</v>
      </c>
      <c r="V28" s="726" t="s">
        <v>326</v>
      </c>
      <c r="W28" s="727" t="s">
        <v>326</v>
      </c>
      <c r="X28" s="726" t="s">
        <v>326</v>
      </c>
      <c r="Y28" s="727" t="s">
        <v>326</v>
      </c>
      <c r="Z28" s="726" t="s">
        <v>326</v>
      </c>
      <c r="AA28" s="727" t="s">
        <v>326</v>
      </c>
      <c r="AB28" s="726" t="s">
        <v>326</v>
      </c>
      <c r="AC28" s="727" t="s">
        <v>326</v>
      </c>
      <c r="AD28" s="726">
        <v>1232</v>
      </c>
      <c r="AE28" s="727">
        <v>8.3</v>
      </c>
      <c r="AF28" s="726">
        <v>1192</v>
      </c>
      <c r="AG28" s="727">
        <v>8.1</v>
      </c>
      <c r="AH28" s="726">
        <v>1172</v>
      </c>
      <c r="AI28" s="727">
        <v>8</v>
      </c>
      <c r="AJ28" s="668" t="s">
        <v>509</v>
      </c>
      <c r="AK28" s="669" t="s">
        <v>580</v>
      </c>
      <c r="AP28" s="740" t="s">
        <v>1136</v>
      </c>
    </row>
    <row r="29" s="636" customFormat="1" ht="54" customHeight="1" spans="1:42">
      <c r="A29" s="671"/>
      <c r="B29" s="729"/>
      <c r="C29" s="729"/>
      <c r="D29" s="680"/>
      <c r="E29" s="725" t="s">
        <v>1137</v>
      </c>
      <c r="F29" s="726">
        <v>1997</v>
      </c>
      <c r="G29" s="727">
        <v>12.9</v>
      </c>
      <c r="H29" s="726">
        <v>1957</v>
      </c>
      <c r="I29" s="727">
        <v>12.7</v>
      </c>
      <c r="J29" s="726">
        <v>1937</v>
      </c>
      <c r="K29" s="727">
        <v>12.6</v>
      </c>
      <c r="L29" s="726">
        <v>2097</v>
      </c>
      <c r="M29" s="727">
        <v>13.4</v>
      </c>
      <c r="N29" s="726">
        <v>2057</v>
      </c>
      <c r="O29" s="727">
        <v>13.2</v>
      </c>
      <c r="P29" s="726">
        <v>2037</v>
      </c>
      <c r="Q29" s="727">
        <v>13.1</v>
      </c>
      <c r="R29" s="726" t="s">
        <v>326</v>
      </c>
      <c r="S29" s="727" t="s">
        <v>326</v>
      </c>
      <c r="T29" s="726" t="s">
        <v>326</v>
      </c>
      <c r="U29" s="727" t="s">
        <v>326</v>
      </c>
      <c r="V29" s="726" t="s">
        <v>326</v>
      </c>
      <c r="W29" s="727" t="s">
        <v>326</v>
      </c>
      <c r="X29" s="726" t="s">
        <v>326</v>
      </c>
      <c r="Y29" s="727" t="s">
        <v>326</v>
      </c>
      <c r="Z29" s="726" t="s">
        <v>326</v>
      </c>
      <c r="AA29" s="727" t="s">
        <v>326</v>
      </c>
      <c r="AB29" s="726" t="s">
        <v>326</v>
      </c>
      <c r="AC29" s="727" t="s">
        <v>326</v>
      </c>
      <c r="AD29" s="726">
        <v>1997</v>
      </c>
      <c r="AE29" s="727">
        <v>12.9</v>
      </c>
      <c r="AF29" s="726">
        <v>1957</v>
      </c>
      <c r="AG29" s="727">
        <v>12.7</v>
      </c>
      <c r="AH29" s="726">
        <v>1937</v>
      </c>
      <c r="AI29" s="727">
        <v>12.6</v>
      </c>
      <c r="AJ29" s="668" t="s">
        <v>580</v>
      </c>
      <c r="AK29" s="669" t="s">
        <v>859</v>
      </c>
      <c r="AP29" s="741" t="s">
        <v>1136</v>
      </c>
    </row>
    <row r="30" s="636" customFormat="1" ht="54" customHeight="1" spans="1:42">
      <c r="A30" s="671"/>
      <c r="B30" s="729"/>
      <c r="C30" s="729"/>
      <c r="D30" s="680"/>
      <c r="E30" s="725" t="s">
        <v>1104</v>
      </c>
      <c r="F30" s="726">
        <v>1929</v>
      </c>
      <c r="G30" s="727">
        <v>12.5</v>
      </c>
      <c r="H30" s="726">
        <v>1889</v>
      </c>
      <c r="I30" s="727">
        <v>12.3</v>
      </c>
      <c r="J30" s="726">
        <v>1869</v>
      </c>
      <c r="K30" s="727">
        <v>12.2</v>
      </c>
      <c r="L30" s="726">
        <v>2029</v>
      </c>
      <c r="M30" s="727">
        <v>13</v>
      </c>
      <c r="N30" s="726">
        <v>1989</v>
      </c>
      <c r="O30" s="727">
        <v>12.8</v>
      </c>
      <c r="P30" s="726">
        <v>1969</v>
      </c>
      <c r="Q30" s="727">
        <v>12.7</v>
      </c>
      <c r="R30" s="726" t="s">
        <v>326</v>
      </c>
      <c r="S30" s="727" t="s">
        <v>326</v>
      </c>
      <c r="T30" s="726" t="s">
        <v>326</v>
      </c>
      <c r="U30" s="727" t="s">
        <v>326</v>
      </c>
      <c r="V30" s="726" t="s">
        <v>326</v>
      </c>
      <c r="W30" s="727" t="s">
        <v>326</v>
      </c>
      <c r="X30" s="726" t="s">
        <v>326</v>
      </c>
      <c r="Y30" s="727" t="s">
        <v>326</v>
      </c>
      <c r="Z30" s="726" t="s">
        <v>326</v>
      </c>
      <c r="AA30" s="727" t="s">
        <v>326</v>
      </c>
      <c r="AB30" s="726" t="s">
        <v>326</v>
      </c>
      <c r="AC30" s="727" t="s">
        <v>326</v>
      </c>
      <c r="AD30" s="726">
        <v>1929</v>
      </c>
      <c r="AE30" s="727">
        <v>12.5</v>
      </c>
      <c r="AF30" s="726">
        <v>1889</v>
      </c>
      <c r="AG30" s="727">
        <v>12.3</v>
      </c>
      <c r="AH30" s="726">
        <v>1869</v>
      </c>
      <c r="AI30" s="727">
        <v>12.2</v>
      </c>
      <c r="AJ30" s="668" t="s">
        <v>580</v>
      </c>
      <c r="AK30" s="669" t="s">
        <v>859</v>
      </c>
      <c r="AP30" s="741" t="s">
        <v>1136</v>
      </c>
    </row>
    <row r="31" s="636" customFormat="1" ht="40" customHeight="1" spans="1:42">
      <c r="A31" s="671"/>
      <c r="B31" s="729"/>
      <c r="C31" s="729"/>
      <c r="D31" s="680"/>
      <c r="E31" s="725" t="s">
        <v>1138</v>
      </c>
      <c r="F31" s="726">
        <v>2031</v>
      </c>
      <c r="G31" s="727">
        <v>13.1</v>
      </c>
      <c r="H31" s="726">
        <v>1991</v>
      </c>
      <c r="I31" s="727">
        <v>12.9</v>
      </c>
      <c r="J31" s="726">
        <v>1971</v>
      </c>
      <c r="K31" s="727">
        <v>12.8</v>
      </c>
      <c r="L31" s="726">
        <v>2131</v>
      </c>
      <c r="M31" s="727">
        <v>13.6</v>
      </c>
      <c r="N31" s="726">
        <v>2091</v>
      </c>
      <c r="O31" s="727">
        <v>13.4</v>
      </c>
      <c r="P31" s="726">
        <v>2071</v>
      </c>
      <c r="Q31" s="727">
        <v>13.3</v>
      </c>
      <c r="R31" s="726" t="s">
        <v>326</v>
      </c>
      <c r="S31" s="727" t="s">
        <v>326</v>
      </c>
      <c r="T31" s="726" t="s">
        <v>326</v>
      </c>
      <c r="U31" s="727" t="s">
        <v>326</v>
      </c>
      <c r="V31" s="726" t="s">
        <v>326</v>
      </c>
      <c r="W31" s="727" t="s">
        <v>326</v>
      </c>
      <c r="X31" s="726" t="s">
        <v>326</v>
      </c>
      <c r="Y31" s="727" t="s">
        <v>326</v>
      </c>
      <c r="Z31" s="726" t="s">
        <v>326</v>
      </c>
      <c r="AA31" s="727" t="s">
        <v>326</v>
      </c>
      <c r="AB31" s="726" t="s">
        <v>326</v>
      </c>
      <c r="AC31" s="727" t="s">
        <v>326</v>
      </c>
      <c r="AD31" s="726">
        <v>2031</v>
      </c>
      <c r="AE31" s="727">
        <v>13.1</v>
      </c>
      <c r="AF31" s="726">
        <v>1991</v>
      </c>
      <c r="AG31" s="727">
        <v>12.9</v>
      </c>
      <c r="AH31" s="726">
        <v>1971</v>
      </c>
      <c r="AI31" s="727">
        <v>12.8</v>
      </c>
      <c r="AJ31" s="668" t="s">
        <v>580</v>
      </c>
      <c r="AK31" s="669" t="s">
        <v>859</v>
      </c>
      <c r="AP31" s="741" t="s">
        <v>1136</v>
      </c>
    </row>
    <row r="32" s="636" customFormat="1" ht="168" customHeight="1" spans="1:42">
      <c r="A32" s="671"/>
      <c r="B32" s="729"/>
      <c r="C32" s="729"/>
      <c r="D32" s="724" t="s">
        <v>1110</v>
      </c>
      <c r="E32" s="731" t="s">
        <v>1111</v>
      </c>
      <c r="F32" s="726">
        <v>1181</v>
      </c>
      <c r="G32" s="727">
        <v>7.9</v>
      </c>
      <c r="H32" s="726">
        <v>1141</v>
      </c>
      <c r="I32" s="727">
        <v>7.7</v>
      </c>
      <c r="J32" s="726">
        <v>1121</v>
      </c>
      <c r="K32" s="727">
        <v>7.6</v>
      </c>
      <c r="L32" s="726">
        <v>1281</v>
      </c>
      <c r="M32" s="727">
        <v>8.4</v>
      </c>
      <c r="N32" s="726">
        <v>1241</v>
      </c>
      <c r="O32" s="727">
        <v>8.2</v>
      </c>
      <c r="P32" s="726">
        <v>1221</v>
      </c>
      <c r="Q32" s="727">
        <v>8.1</v>
      </c>
      <c r="R32" s="726" t="s">
        <v>326</v>
      </c>
      <c r="S32" s="727" t="s">
        <v>326</v>
      </c>
      <c r="T32" s="726" t="s">
        <v>326</v>
      </c>
      <c r="U32" s="727" t="s">
        <v>326</v>
      </c>
      <c r="V32" s="726" t="s">
        <v>326</v>
      </c>
      <c r="W32" s="727" t="s">
        <v>326</v>
      </c>
      <c r="X32" s="726" t="s">
        <v>326</v>
      </c>
      <c r="Y32" s="727" t="s">
        <v>326</v>
      </c>
      <c r="Z32" s="726" t="s">
        <v>326</v>
      </c>
      <c r="AA32" s="727" t="s">
        <v>326</v>
      </c>
      <c r="AB32" s="726" t="s">
        <v>326</v>
      </c>
      <c r="AC32" s="727" t="s">
        <v>326</v>
      </c>
      <c r="AD32" s="726">
        <v>1181</v>
      </c>
      <c r="AE32" s="727">
        <v>7.9</v>
      </c>
      <c r="AF32" s="726">
        <v>1141</v>
      </c>
      <c r="AG32" s="727">
        <v>7.7</v>
      </c>
      <c r="AH32" s="726">
        <v>1121</v>
      </c>
      <c r="AI32" s="727">
        <v>7.6</v>
      </c>
      <c r="AJ32" s="668" t="s">
        <v>509</v>
      </c>
      <c r="AK32" s="669" t="s">
        <v>539</v>
      </c>
      <c r="AP32" s="728" t="s">
        <v>1110</v>
      </c>
    </row>
    <row r="33" s="636" customFormat="1" ht="46" customHeight="1" spans="1:42">
      <c r="A33" s="671"/>
      <c r="B33" s="729"/>
      <c r="C33" s="729"/>
      <c r="D33" s="724"/>
      <c r="E33" s="731" t="s">
        <v>1112</v>
      </c>
      <c r="F33" s="726">
        <v>1249</v>
      </c>
      <c r="G33" s="727">
        <v>8.4</v>
      </c>
      <c r="H33" s="726">
        <v>1209</v>
      </c>
      <c r="I33" s="727">
        <v>8.2</v>
      </c>
      <c r="J33" s="726">
        <v>1189</v>
      </c>
      <c r="K33" s="727">
        <v>8.1</v>
      </c>
      <c r="L33" s="726">
        <v>1349</v>
      </c>
      <c r="M33" s="727">
        <v>8.9</v>
      </c>
      <c r="N33" s="726">
        <v>1309</v>
      </c>
      <c r="O33" s="727">
        <v>8.7</v>
      </c>
      <c r="P33" s="726">
        <v>1289</v>
      </c>
      <c r="Q33" s="727">
        <v>8.6</v>
      </c>
      <c r="R33" s="726" t="s">
        <v>326</v>
      </c>
      <c r="S33" s="727" t="s">
        <v>326</v>
      </c>
      <c r="T33" s="726" t="s">
        <v>326</v>
      </c>
      <c r="U33" s="727" t="s">
        <v>326</v>
      </c>
      <c r="V33" s="726" t="s">
        <v>326</v>
      </c>
      <c r="W33" s="727" t="s">
        <v>326</v>
      </c>
      <c r="X33" s="726" t="s">
        <v>326</v>
      </c>
      <c r="Y33" s="727" t="s">
        <v>326</v>
      </c>
      <c r="Z33" s="726" t="s">
        <v>326</v>
      </c>
      <c r="AA33" s="727" t="s">
        <v>326</v>
      </c>
      <c r="AB33" s="726" t="s">
        <v>326</v>
      </c>
      <c r="AC33" s="727" t="s">
        <v>326</v>
      </c>
      <c r="AD33" s="726">
        <v>1249</v>
      </c>
      <c r="AE33" s="727">
        <v>8.4</v>
      </c>
      <c r="AF33" s="726">
        <v>1209</v>
      </c>
      <c r="AG33" s="727">
        <v>8.2</v>
      </c>
      <c r="AH33" s="726">
        <v>1189</v>
      </c>
      <c r="AI33" s="727">
        <v>8.1</v>
      </c>
      <c r="AJ33" s="668" t="s">
        <v>709</v>
      </c>
      <c r="AK33" s="669" t="s">
        <v>539</v>
      </c>
      <c r="AP33" s="728" t="s">
        <v>1110</v>
      </c>
    </row>
    <row r="34" s="636" customFormat="1" ht="52" customHeight="1" spans="1:42">
      <c r="A34" s="671"/>
      <c r="B34" s="729"/>
      <c r="C34" s="729"/>
      <c r="D34" s="680"/>
      <c r="E34" s="2363" t="s">
        <v>1113</v>
      </c>
      <c r="F34" s="726">
        <v>1895</v>
      </c>
      <c r="G34" s="727">
        <v>12.3</v>
      </c>
      <c r="H34" s="726">
        <v>1855</v>
      </c>
      <c r="I34" s="727">
        <v>12.1</v>
      </c>
      <c r="J34" s="726">
        <v>1835</v>
      </c>
      <c r="K34" s="727">
        <v>12</v>
      </c>
      <c r="L34" s="726">
        <v>1995</v>
      </c>
      <c r="M34" s="727">
        <v>12.8</v>
      </c>
      <c r="N34" s="726">
        <v>1955</v>
      </c>
      <c r="O34" s="727">
        <v>12.6</v>
      </c>
      <c r="P34" s="726">
        <v>1935</v>
      </c>
      <c r="Q34" s="727">
        <v>12.5</v>
      </c>
      <c r="R34" s="726" t="s">
        <v>326</v>
      </c>
      <c r="S34" s="727" t="s">
        <v>326</v>
      </c>
      <c r="T34" s="726" t="s">
        <v>326</v>
      </c>
      <c r="U34" s="727" t="s">
        <v>326</v>
      </c>
      <c r="V34" s="726" t="s">
        <v>326</v>
      </c>
      <c r="W34" s="727" t="s">
        <v>326</v>
      </c>
      <c r="X34" s="726" t="s">
        <v>326</v>
      </c>
      <c r="Y34" s="727" t="s">
        <v>326</v>
      </c>
      <c r="Z34" s="726" t="s">
        <v>326</v>
      </c>
      <c r="AA34" s="727" t="s">
        <v>326</v>
      </c>
      <c r="AB34" s="726" t="s">
        <v>326</v>
      </c>
      <c r="AC34" s="727" t="s">
        <v>326</v>
      </c>
      <c r="AD34" s="726">
        <v>1895</v>
      </c>
      <c r="AE34" s="727">
        <v>12.3</v>
      </c>
      <c r="AF34" s="726">
        <v>1855</v>
      </c>
      <c r="AG34" s="727">
        <v>12.1</v>
      </c>
      <c r="AH34" s="726">
        <v>1835</v>
      </c>
      <c r="AI34" s="727">
        <v>12</v>
      </c>
      <c r="AJ34" s="668" t="s">
        <v>580</v>
      </c>
      <c r="AK34" s="669" t="s">
        <v>555</v>
      </c>
      <c r="AP34" s="728" t="s">
        <v>1110</v>
      </c>
    </row>
    <row r="35" s="636" customFormat="1" ht="139" customHeight="1" spans="1:42">
      <c r="A35" s="671"/>
      <c r="B35" s="729"/>
      <c r="C35" s="729"/>
      <c r="D35" s="680"/>
      <c r="E35" s="742" t="s">
        <v>1121</v>
      </c>
      <c r="F35" s="726">
        <v>2031</v>
      </c>
      <c r="G35" s="727">
        <v>12.4</v>
      </c>
      <c r="H35" s="726">
        <v>1991</v>
      </c>
      <c r="I35" s="727">
        <v>12.2</v>
      </c>
      <c r="J35" s="726">
        <v>1971</v>
      </c>
      <c r="K35" s="727">
        <v>12.1</v>
      </c>
      <c r="L35" s="726">
        <v>2131</v>
      </c>
      <c r="M35" s="727">
        <v>12.9</v>
      </c>
      <c r="N35" s="726">
        <v>2091</v>
      </c>
      <c r="O35" s="727">
        <v>12.7</v>
      </c>
      <c r="P35" s="726">
        <v>2071</v>
      </c>
      <c r="Q35" s="727">
        <v>12.6</v>
      </c>
      <c r="R35" s="726" t="s">
        <v>326</v>
      </c>
      <c r="S35" s="727" t="s">
        <v>326</v>
      </c>
      <c r="T35" s="726" t="s">
        <v>326</v>
      </c>
      <c r="U35" s="727" t="s">
        <v>326</v>
      </c>
      <c r="V35" s="726" t="s">
        <v>326</v>
      </c>
      <c r="W35" s="727" t="s">
        <v>326</v>
      </c>
      <c r="X35" s="726" t="s">
        <v>326</v>
      </c>
      <c r="Y35" s="727" t="s">
        <v>326</v>
      </c>
      <c r="Z35" s="726" t="s">
        <v>326</v>
      </c>
      <c r="AA35" s="727" t="s">
        <v>326</v>
      </c>
      <c r="AB35" s="726" t="s">
        <v>326</v>
      </c>
      <c r="AC35" s="727" t="s">
        <v>326</v>
      </c>
      <c r="AD35" s="726">
        <v>2031</v>
      </c>
      <c r="AE35" s="727">
        <v>12.4</v>
      </c>
      <c r="AF35" s="726">
        <v>1991</v>
      </c>
      <c r="AG35" s="727">
        <v>12.2</v>
      </c>
      <c r="AH35" s="726">
        <v>1971</v>
      </c>
      <c r="AI35" s="727">
        <v>12.1</v>
      </c>
      <c r="AJ35" s="668" t="s">
        <v>539</v>
      </c>
      <c r="AK35" s="669" t="s">
        <v>555</v>
      </c>
      <c r="AP35" s="728" t="s">
        <v>1110</v>
      </c>
    </row>
    <row r="36" s="636" customFormat="1" ht="54" customHeight="1" spans="1:42">
      <c r="A36" s="671"/>
      <c r="B36" s="729"/>
      <c r="C36" s="729"/>
      <c r="D36" s="738" t="s">
        <v>1139</v>
      </c>
      <c r="E36" s="743" t="s">
        <v>1140</v>
      </c>
      <c r="F36" s="726">
        <v>1963</v>
      </c>
      <c r="G36" s="727">
        <v>12.7</v>
      </c>
      <c r="H36" s="726">
        <v>1923</v>
      </c>
      <c r="I36" s="727">
        <v>12.5</v>
      </c>
      <c r="J36" s="726">
        <v>1903</v>
      </c>
      <c r="K36" s="727">
        <v>12.4</v>
      </c>
      <c r="L36" s="726">
        <v>2063</v>
      </c>
      <c r="M36" s="727">
        <v>13.2</v>
      </c>
      <c r="N36" s="726">
        <v>2023</v>
      </c>
      <c r="O36" s="727">
        <v>13</v>
      </c>
      <c r="P36" s="726">
        <v>2003</v>
      </c>
      <c r="Q36" s="727">
        <v>12.9</v>
      </c>
      <c r="R36" s="726" t="s">
        <v>326</v>
      </c>
      <c r="S36" s="727" t="s">
        <v>326</v>
      </c>
      <c r="T36" s="726" t="s">
        <v>326</v>
      </c>
      <c r="U36" s="727" t="s">
        <v>326</v>
      </c>
      <c r="V36" s="726" t="s">
        <v>326</v>
      </c>
      <c r="W36" s="727" t="s">
        <v>326</v>
      </c>
      <c r="X36" s="726" t="s">
        <v>326</v>
      </c>
      <c r="Y36" s="727" t="s">
        <v>326</v>
      </c>
      <c r="Z36" s="726" t="s">
        <v>326</v>
      </c>
      <c r="AA36" s="727" t="s">
        <v>326</v>
      </c>
      <c r="AB36" s="726" t="s">
        <v>326</v>
      </c>
      <c r="AC36" s="727" t="s">
        <v>326</v>
      </c>
      <c r="AD36" s="726">
        <v>1963</v>
      </c>
      <c r="AE36" s="727">
        <v>12.7</v>
      </c>
      <c r="AF36" s="726">
        <v>1923</v>
      </c>
      <c r="AG36" s="727">
        <v>12.5</v>
      </c>
      <c r="AH36" s="726">
        <v>1903</v>
      </c>
      <c r="AI36" s="727">
        <v>12.4</v>
      </c>
      <c r="AJ36" s="668" t="s">
        <v>539</v>
      </c>
      <c r="AK36" s="669" t="s">
        <v>859</v>
      </c>
      <c r="AP36" s="744" t="s">
        <v>1139</v>
      </c>
    </row>
    <row r="37" s="636" customFormat="1" ht="54" customHeight="1" spans="1:42">
      <c r="A37" s="671"/>
      <c r="B37" s="729"/>
      <c r="C37" s="729"/>
      <c r="D37" s="738"/>
      <c r="E37" s="745" t="s">
        <v>1141</v>
      </c>
      <c r="F37" s="726">
        <v>1844</v>
      </c>
      <c r="G37" s="727">
        <v>12</v>
      </c>
      <c r="H37" s="726">
        <v>1804</v>
      </c>
      <c r="I37" s="727">
        <v>11.8</v>
      </c>
      <c r="J37" s="726">
        <v>1784</v>
      </c>
      <c r="K37" s="727">
        <v>11.7</v>
      </c>
      <c r="L37" s="726">
        <v>1944</v>
      </c>
      <c r="M37" s="727">
        <v>12.5</v>
      </c>
      <c r="N37" s="726">
        <v>1904</v>
      </c>
      <c r="O37" s="727">
        <v>12.3</v>
      </c>
      <c r="P37" s="726">
        <v>1884</v>
      </c>
      <c r="Q37" s="727">
        <v>12.2</v>
      </c>
      <c r="R37" s="726" t="s">
        <v>326</v>
      </c>
      <c r="S37" s="727" t="s">
        <v>326</v>
      </c>
      <c r="T37" s="726" t="s">
        <v>326</v>
      </c>
      <c r="U37" s="727" t="s">
        <v>326</v>
      </c>
      <c r="V37" s="726" t="s">
        <v>326</v>
      </c>
      <c r="W37" s="727" t="s">
        <v>326</v>
      </c>
      <c r="X37" s="726" t="s">
        <v>326</v>
      </c>
      <c r="Y37" s="727" t="s">
        <v>326</v>
      </c>
      <c r="Z37" s="726" t="s">
        <v>326</v>
      </c>
      <c r="AA37" s="727" t="s">
        <v>326</v>
      </c>
      <c r="AB37" s="726" t="s">
        <v>326</v>
      </c>
      <c r="AC37" s="727" t="s">
        <v>326</v>
      </c>
      <c r="AD37" s="726">
        <v>1844</v>
      </c>
      <c r="AE37" s="727">
        <v>12</v>
      </c>
      <c r="AF37" s="726">
        <v>1804</v>
      </c>
      <c r="AG37" s="727">
        <v>11.8</v>
      </c>
      <c r="AH37" s="726">
        <v>1784</v>
      </c>
      <c r="AI37" s="727">
        <v>11.7</v>
      </c>
      <c r="AJ37" s="668" t="s">
        <v>519</v>
      </c>
      <c r="AK37" s="669" t="s">
        <v>575</v>
      </c>
      <c r="AP37" s="744" t="s">
        <v>1139</v>
      </c>
    </row>
    <row r="38" s="636" customFormat="1" ht="54" customHeight="1" spans="1:42">
      <c r="A38" s="671"/>
      <c r="B38" s="729"/>
      <c r="C38" s="729"/>
      <c r="D38" s="746" t="s">
        <v>1149</v>
      </c>
      <c r="E38" s="745" t="s">
        <v>1150</v>
      </c>
      <c r="F38" s="726">
        <v>1249</v>
      </c>
      <c r="G38" s="727">
        <v>8.4</v>
      </c>
      <c r="H38" s="726">
        <v>1209</v>
      </c>
      <c r="I38" s="727">
        <v>8.2</v>
      </c>
      <c r="J38" s="726">
        <v>1189</v>
      </c>
      <c r="K38" s="727">
        <v>8.1</v>
      </c>
      <c r="L38" s="726">
        <v>1349</v>
      </c>
      <c r="M38" s="727">
        <v>8.9</v>
      </c>
      <c r="N38" s="726">
        <v>1309</v>
      </c>
      <c r="O38" s="727">
        <v>8.7</v>
      </c>
      <c r="P38" s="726">
        <v>1289</v>
      </c>
      <c r="Q38" s="727">
        <v>8.6</v>
      </c>
      <c r="R38" s="726" t="s">
        <v>326</v>
      </c>
      <c r="S38" s="727" t="s">
        <v>326</v>
      </c>
      <c r="T38" s="726" t="s">
        <v>326</v>
      </c>
      <c r="U38" s="727" t="s">
        <v>326</v>
      </c>
      <c r="V38" s="726" t="s">
        <v>326</v>
      </c>
      <c r="W38" s="727" t="s">
        <v>326</v>
      </c>
      <c r="X38" s="726" t="s">
        <v>326</v>
      </c>
      <c r="Y38" s="727" t="s">
        <v>326</v>
      </c>
      <c r="Z38" s="726" t="s">
        <v>326</v>
      </c>
      <c r="AA38" s="727" t="s">
        <v>326</v>
      </c>
      <c r="AB38" s="726" t="s">
        <v>326</v>
      </c>
      <c r="AC38" s="727" t="s">
        <v>326</v>
      </c>
      <c r="AD38" s="726">
        <v>1249</v>
      </c>
      <c r="AE38" s="727">
        <v>8.4</v>
      </c>
      <c r="AF38" s="726">
        <v>1209</v>
      </c>
      <c r="AG38" s="727">
        <v>8.2</v>
      </c>
      <c r="AH38" s="726">
        <v>1189</v>
      </c>
      <c r="AI38" s="727">
        <v>8.1</v>
      </c>
      <c r="AJ38" s="668" t="s">
        <v>509</v>
      </c>
      <c r="AK38" s="669" t="s">
        <v>539</v>
      </c>
      <c r="AP38" s="688" t="s">
        <v>1149</v>
      </c>
    </row>
    <row r="39" s="636" customFormat="1" ht="54" customHeight="1" spans="1:42">
      <c r="A39" s="671"/>
      <c r="B39" s="729"/>
      <c r="C39" s="729"/>
      <c r="D39" s="747"/>
      <c r="E39" s="745" t="s">
        <v>1177</v>
      </c>
      <c r="F39" s="726">
        <v>1725</v>
      </c>
      <c r="G39" s="727">
        <v>11.3</v>
      </c>
      <c r="H39" s="726">
        <v>1685</v>
      </c>
      <c r="I39" s="727">
        <v>11.1</v>
      </c>
      <c r="J39" s="726">
        <v>1665</v>
      </c>
      <c r="K39" s="727">
        <v>11</v>
      </c>
      <c r="L39" s="726">
        <v>1825</v>
      </c>
      <c r="M39" s="727">
        <v>11.8</v>
      </c>
      <c r="N39" s="726">
        <v>1785</v>
      </c>
      <c r="O39" s="727">
        <v>11.6</v>
      </c>
      <c r="P39" s="726">
        <v>1765</v>
      </c>
      <c r="Q39" s="727">
        <v>11.5</v>
      </c>
      <c r="R39" s="726" t="s">
        <v>326</v>
      </c>
      <c r="S39" s="727" t="s">
        <v>326</v>
      </c>
      <c r="T39" s="726" t="s">
        <v>326</v>
      </c>
      <c r="U39" s="727" t="s">
        <v>326</v>
      </c>
      <c r="V39" s="726" t="s">
        <v>326</v>
      </c>
      <c r="W39" s="727" t="s">
        <v>326</v>
      </c>
      <c r="X39" s="726" t="s">
        <v>326</v>
      </c>
      <c r="Y39" s="727" t="s">
        <v>326</v>
      </c>
      <c r="Z39" s="726" t="s">
        <v>326</v>
      </c>
      <c r="AA39" s="727" t="s">
        <v>326</v>
      </c>
      <c r="AB39" s="726" t="s">
        <v>326</v>
      </c>
      <c r="AC39" s="727" t="s">
        <v>326</v>
      </c>
      <c r="AD39" s="726">
        <v>1725</v>
      </c>
      <c r="AE39" s="727">
        <v>11.3</v>
      </c>
      <c r="AF39" s="726">
        <v>1685</v>
      </c>
      <c r="AG39" s="727">
        <v>11.1</v>
      </c>
      <c r="AH39" s="726">
        <v>1665</v>
      </c>
      <c r="AI39" s="727">
        <v>11</v>
      </c>
      <c r="AJ39" s="668" t="s">
        <v>580</v>
      </c>
      <c r="AK39" s="669" t="s">
        <v>48</v>
      </c>
      <c r="AP39" s="688" t="s">
        <v>1149</v>
      </c>
    </row>
    <row r="40" s="636" customFormat="1" ht="54" customHeight="1" spans="1:42">
      <c r="A40" s="671"/>
      <c r="B40" s="729"/>
      <c r="C40" s="729"/>
      <c r="D40" s="748"/>
      <c r="E40" s="749" t="s">
        <v>1166</v>
      </c>
      <c r="F40" s="726">
        <v>1963</v>
      </c>
      <c r="G40" s="727">
        <v>12.1</v>
      </c>
      <c r="H40" s="726">
        <v>1923</v>
      </c>
      <c r="I40" s="727">
        <v>11.9</v>
      </c>
      <c r="J40" s="726">
        <v>1903</v>
      </c>
      <c r="K40" s="727">
        <v>11.8</v>
      </c>
      <c r="L40" s="726">
        <v>2063</v>
      </c>
      <c r="M40" s="727">
        <v>12.6</v>
      </c>
      <c r="N40" s="726">
        <v>2023</v>
      </c>
      <c r="O40" s="727">
        <v>12.4</v>
      </c>
      <c r="P40" s="726">
        <v>2003</v>
      </c>
      <c r="Q40" s="727">
        <v>12.3</v>
      </c>
      <c r="R40" s="726" t="s">
        <v>326</v>
      </c>
      <c r="S40" s="727" t="s">
        <v>326</v>
      </c>
      <c r="T40" s="726" t="s">
        <v>326</v>
      </c>
      <c r="U40" s="727" t="s">
        <v>326</v>
      </c>
      <c r="V40" s="726" t="s">
        <v>326</v>
      </c>
      <c r="W40" s="727" t="s">
        <v>326</v>
      </c>
      <c r="X40" s="726" t="s">
        <v>326</v>
      </c>
      <c r="Y40" s="727" t="s">
        <v>326</v>
      </c>
      <c r="Z40" s="726" t="s">
        <v>326</v>
      </c>
      <c r="AA40" s="727" t="s">
        <v>326</v>
      </c>
      <c r="AB40" s="726" t="s">
        <v>326</v>
      </c>
      <c r="AC40" s="727" t="s">
        <v>326</v>
      </c>
      <c r="AD40" s="726">
        <v>1963</v>
      </c>
      <c r="AE40" s="727">
        <v>12.1</v>
      </c>
      <c r="AF40" s="726">
        <v>1923</v>
      </c>
      <c r="AG40" s="727">
        <v>11.9</v>
      </c>
      <c r="AH40" s="726">
        <v>1903</v>
      </c>
      <c r="AI40" s="727">
        <v>11.8</v>
      </c>
      <c r="AJ40" s="668" t="s">
        <v>539</v>
      </c>
      <c r="AK40" s="669" t="s">
        <v>859</v>
      </c>
      <c r="AP40" s="688" t="s">
        <v>1149</v>
      </c>
    </row>
    <row r="41" s="636" customFormat="1" ht="68" customHeight="1" spans="1:42">
      <c r="A41" s="671"/>
      <c r="B41" s="729"/>
      <c r="C41" s="729"/>
      <c r="D41" s="750" t="s">
        <v>1142</v>
      </c>
      <c r="E41" s="743" t="s">
        <v>1195</v>
      </c>
      <c r="F41" s="726">
        <v>1249</v>
      </c>
      <c r="G41" s="727">
        <v>8.4</v>
      </c>
      <c r="H41" s="726">
        <v>1209</v>
      </c>
      <c r="I41" s="727">
        <v>8.2</v>
      </c>
      <c r="J41" s="726">
        <v>1189</v>
      </c>
      <c r="K41" s="727">
        <v>8.1</v>
      </c>
      <c r="L41" s="726">
        <v>1349</v>
      </c>
      <c r="M41" s="727">
        <v>8.9</v>
      </c>
      <c r="N41" s="726">
        <v>1309</v>
      </c>
      <c r="O41" s="727">
        <v>8.7</v>
      </c>
      <c r="P41" s="726">
        <v>1289</v>
      </c>
      <c r="Q41" s="727">
        <v>8.6</v>
      </c>
      <c r="R41" s="726" t="s">
        <v>326</v>
      </c>
      <c r="S41" s="727" t="s">
        <v>326</v>
      </c>
      <c r="T41" s="726" t="s">
        <v>326</v>
      </c>
      <c r="U41" s="727" t="s">
        <v>326</v>
      </c>
      <c r="V41" s="726" t="s">
        <v>326</v>
      </c>
      <c r="W41" s="727" t="s">
        <v>326</v>
      </c>
      <c r="X41" s="726" t="s">
        <v>326</v>
      </c>
      <c r="Y41" s="727" t="s">
        <v>326</v>
      </c>
      <c r="Z41" s="726" t="s">
        <v>326</v>
      </c>
      <c r="AA41" s="727" t="s">
        <v>326</v>
      </c>
      <c r="AB41" s="726" t="s">
        <v>326</v>
      </c>
      <c r="AC41" s="727" t="s">
        <v>326</v>
      </c>
      <c r="AD41" s="726">
        <v>1249</v>
      </c>
      <c r="AE41" s="727">
        <v>8.4</v>
      </c>
      <c r="AF41" s="726">
        <v>1209</v>
      </c>
      <c r="AG41" s="727">
        <v>8.2</v>
      </c>
      <c r="AH41" s="726">
        <v>1189</v>
      </c>
      <c r="AI41" s="727">
        <v>8.1</v>
      </c>
      <c r="AJ41" s="668" t="s">
        <v>509</v>
      </c>
      <c r="AK41" s="669" t="s">
        <v>539</v>
      </c>
      <c r="AP41" s="740" t="s">
        <v>1142</v>
      </c>
    </row>
    <row r="42" s="636" customFormat="1" ht="68" customHeight="1" spans="1:42">
      <c r="A42" s="671"/>
      <c r="B42" s="729"/>
      <c r="C42" s="729"/>
      <c r="D42" s="751" t="s">
        <v>1142</v>
      </c>
      <c r="E42" s="743" t="s">
        <v>1163</v>
      </c>
      <c r="F42" s="726">
        <v>2031</v>
      </c>
      <c r="G42" s="727">
        <v>13.1</v>
      </c>
      <c r="H42" s="726">
        <v>1991</v>
      </c>
      <c r="I42" s="727">
        <v>12.9</v>
      </c>
      <c r="J42" s="726">
        <v>1971</v>
      </c>
      <c r="K42" s="727">
        <v>12.8</v>
      </c>
      <c r="L42" s="726">
        <v>2131</v>
      </c>
      <c r="M42" s="727">
        <v>13.6</v>
      </c>
      <c r="N42" s="726">
        <v>2091</v>
      </c>
      <c r="O42" s="727">
        <v>13.4</v>
      </c>
      <c r="P42" s="726">
        <v>2071</v>
      </c>
      <c r="Q42" s="727">
        <v>13.3</v>
      </c>
      <c r="R42" s="726" t="s">
        <v>326</v>
      </c>
      <c r="S42" s="727" t="s">
        <v>326</v>
      </c>
      <c r="T42" s="726" t="s">
        <v>326</v>
      </c>
      <c r="U42" s="727" t="s">
        <v>326</v>
      </c>
      <c r="V42" s="726" t="s">
        <v>326</v>
      </c>
      <c r="W42" s="727" t="s">
        <v>326</v>
      </c>
      <c r="X42" s="726" t="s">
        <v>326</v>
      </c>
      <c r="Y42" s="727" t="s">
        <v>326</v>
      </c>
      <c r="Z42" s="726" t="s">
        <v>326</v>
      </c>
      <c r="AA42" s="727" t="s">
        <v>326</v>
      </c>
      <c r="AB42" s="726" t="s">
        <v>326</v>
      </c>
      <c r="AC42" s="727" t="s">
        <v>326</v>
      </c>
      <c r="AD42" s="726">
        <v>2031</v>
      </c>
      <c r="AE42" s="727">
        <v>13.1</v>
      </c>
      <c r="AF42" s="726">
        <v>1991</v>
      </c>
      <c r="AG42" s="727">
        <v>12.9</v>
      </c>
      <c r="AH42" s="726">
        <v>1971</v>
      </c>
      <c r="AI42" s="727">
        <v>12.8</v>
      </c>
      <c r="AJ42" s="668" t="s">
        <v>539</v>
      </c>
      <c r="AK42" s="669" t="s">
        <v>859</v>
      </c>
      <c r="AP42" s="740" t="s">
        <v>1142</v>
      </c>
    </row>
    <row r="43" s="636" customFormat="1" ht="68" customHeight="1" spans="1:42">
      <c r="A43" s="671"/>
      <c r="B43" s="729"/>
      <c r="C43" s="729"/>
      <c r="D43" s="751" t="s">
        <v>1147</v>
      </c>
      <c r="E43" s="743" t="s">
        <v>1163</v>
      </c>
      <c r="F43" s="726">
        <v>2031</v>
      </c>
      <c r="G43" s="727">
        <v>13.1</v>
      </c>
      <c r="H43" s="726">
        <v>1991</v>
      </c>
      <c r="I43" s="727">
        <v>12.9</v>
      </c>
      <c r="J43" s="726">
        <v>1971</v>
      </c>
      <c r="K43" s="727">
        <v>12.8</v>
      </c>
      <c r="L43" s="726">
        <v>2131</v>
      </c>
      <c r="M43" s="727">
        <v>13.6</v>
      </c>
      <c r="N43" s="726">
        <v>2091</v>
      </c>
      <c r="O43" s="727">
        <v>13.4</v>
      </c>
      <c r="P43" s="726">
        <v>2071</v>
      </c>
      <c r="Q43" s="727">
        <v>13.3</v>
      </c>
      <c r="R43" s="726" t="s">
        <v>326</v>
      </c>
      <c r="S43" s="727" t="s">
        <v>326</v>
      </c>
      <c r="T43" s="726" t="s">
        <v>326</v>
      </c>
      <c r="U43" s="727" t="s">
        <v>326</v>
      </c>
      <c r="V43" s="726" t="s">
        <v>326</v>
      </c>
      <c r="W43" s="727" t="s">
        <v>326</v>
      </c>
      <c r="X43" s="726" t="s">
        <v>326</v>
      </c>
      <c r="Y43" s="727" t="s">
        <v>326</v>
      </c>
      <c r="Z43" s="726" t="s">
        <v>326</v>
      </c>
      <c r="AA43" s="727" t="s">
        <v>326</v>
      </c>
      <c r="AB43" s="726" t="s">
        <v>326</v>
      </c>
      <c r="AC43" s="727" t="s">
        <v>326</v>
      </c>
      <c r="AD43" s="726">
        <v>2031</v>
      </c>
      <c r="AE43" s="727">
        <v>13.1</v>
      </c>
      <c r="AF43" s="726">
        <v>1991</v>
      </c>
      <c r="AG43" s="727">
        <v>12.9</v>
      </c>
      <c r="AH43" s="726">
        <v>1971</v>
      </c>
      <c r="AI43" s="727">
        <v>12.8</v>
      </c>
      <c r="AJ43" s="668" t="s">
        <v>585</v>
      </c>
      <c r="AK43" s="669" t="s">
        <v>555</v>
      </c>
      <c r="AP43" s="741" t="s">
        <v>1147</v>
      </c>
    </row>
    <row r="44" s="636" customFormat="1" ht="77" customHeight="1" spans="1:42">
      <c r="A44" s="671"/>
      <c r="B44" s="729"/>
      <c r="C44" s="729"/>
      <c r="D44" s="750" t="s">
        <v>1147</v>
      </c>
      <c r="E44" s="2365" t="s">
        <v>1196</v>
      </c>
      <c r="F44" s="726">
        <v>1232</v>
      </c>
      <c r="G44" s="727">
        <v>8.3</v>
      </c>
      <c r="H44" s="726">
        <v>1192</v>
      </c>
      <c r="I44" s="727">
        <v>8.1</v>
      </c>
      <c r="J44" s="726">
        <v>1172</v>
      </c>
      <c r="K44" s="727">
        <v>8</v>
      </c>
      <c r="L44" s="726">
        <v>1332</v>
      </c>
      <c r="M44" s="727">
        <v>8.8</v>
      </c>
      <c r="N44" s="726">
        <v>1292</v>
      </c>
      <c r="O44" s="727">
        <v>8.6</v>
      </c>
      <c r="P44" s="726">
        <v>1272</v>
      </c>
      <c r="Q44" s="727">
        <v>8.5</v>
      </c>
      <c r="R44" s="726" t="s">
        <v>326</v>
      </c>
      <c r="S44" s="727" t="s">
        <v>326</v>
      </c>
      <c r="T44" s="726" t="s">
        <v>326</v>
      </c>
      <c r="U44" s="727" t="s">
        <v>326</v>
      </c>
      <c r="V44" s="726" t="s">
        <v>326</v>
      </c>
      <c r="W44" s="727" t="s">
        <v>326</v>
      </c>
      <c r="X44" s="726" t="s">
        <v>326</v>
      </c>
      <c r="Y44" s="727" t="s">
        <v>326</v>
      </c>
      <c r="Z44" s="726" t="s">
        <v>326</v>
      </c>
      <c r="AA44" s="727" t="s">
        <v>326</v>
      </c>
      <c r="AB44" s="726" t="s">
        <v>326</v>
      </c>
      <c r="AC44" s="727" t="s">
        <v>326</v>
      </c>
      <c r="AD44" s="726">
        <v>1232</v>
      </c>
      <c r="AE44" s="727">
        <v>8.3</v>
      </c>
      <c r="AF44" s="726">
        <v>1192</v>
      </c>
      <c r="AG44" s="727">
        <v>8.1</v>
      </c>
      <c r="AH44" s="726">
        <v>1172</v>
      </c>
      <c r="AI44" s="727">
        <v>8</v>
      </c>
      <c r="AJ44" s="668" t="s">
        <v>509</v>
      </c>
      <c r="AK44" s="669" t="s">
        <v>539</v>
      </c>
      <c r="AP44" s="739" t="s">
        <v>1147</v>
      </c>
    </row>
    <row r="45" s="636" customFormat="1" ht="129" spans="1:42">
      <c r="A45" s="671"/>
      <c r="B45" s="729"/>
      <c r="C45" s="729"/>
      <c r="D45" s="750" t="s">
        <v>1145</v>
      </c>
      <c r="E45" s="2365" t="s">
        <v>1197</v>
      </c>
      <c r="F45" s="726">
        <v>1232</v>
      </c>
      <c r="G45" s="727">
        <v>8.3</v>
      </c>
      <c r="H45" s="726">
        <v>1192</v>
      </c>
      <c r="I45" s="727">
        <v>8.1</v>
      </c>
      <c r="J45" s="726">
        <v>1172</v>
      </c>
      <c r="K45" s="727">
        <v>8</v>
      </c>
      <c r="L45" s="726">
        <v>1332</v>
      </c>
      <c r="M45" s="727">
        <v>8.8</v>
      </c>
      <c r="N45" s="726">
        <v>1292</v>
      </c>
      <c r="O45" s="727">
        <v>8.6</v>
      </c>
      <c r="P45" s="726">
        <v>1272</v>
      </c>
      <c r="Q45" s="727">
        <v>8.5</v>
      </c>
      <c r="R45" s="726" t="s">
        <v>326</v>
      </c>
      <c r="S45" s="727" t="s">
        <v>326</v>
      </c>
      <c r="T45" s="726" t="s">
        <v>326</v>
      </c>
      <c r="U45" s="727" t="s">
        <v>326</v>
      </c>
      <c r="V45" s="726" t="s">
        <v>326</v>
      </c>
      <c r="W45" s="727" t="s">
        <v>326</v>
      </c>
      <c r="X45" s="726" t="s">
        <v>326</v>
      </c>
      <c r="Y45" s="727" t="s">
        <v>326</v>
      </c>
      <c r="Z45" s="726" t="s">
        <v>326</v>
      </c>
      <c r="AA45" s="727" t="s">
        <v>326</v>
      </c>
      <c r="AB45" s="726" t="s">
        <v>326</v>
      </c>
      <c r="AC45" s="727" t="s">
        <v>326</v>
      </c>
      <c r="AD45" s="726">
        <v>1232</v>
      </c>
      <c r="AE45" s="727">
        <v>8.3</v>
      </c>
      <c r="AF45" s="726">
        <v>1192</v>
      </c>
      <c r="AG45" s="727">
        <v>8.1</v>
      </c>
      <c r="AH45" s="726">
        <v>1172</v>
      </c>
      <c r="AI45" s="727">
        <v>8</v>
      </c>
      <c r="AJ45" s="668" t="s">
        <v>509</v>
      </c>
      <c r="AK45" s="669" t="s">
        <v>539</v>
      </c>
      <c r="AP45" s="739" t="s">
        <v>1145</v>
      </c>
    </row>
    <row r="46" s="636" customFormat="1" ht="46" customHeight="1" spans="1:42">
      <c r="A46" s="671"/>
      <c r="B46" s="729"/>
      <c r="C46" s="729"/>
      <c r="D46" s="732" t="s">
        <v>1102</v>
      </c>
      <c r="E46" s="743" t="s">
        <v>1103</v>
      </c>
      <c r="F46" s="726">
        <v>1232</v>
      </c>
      <c r="G46" s="727">
        <v>8.3</v>
      </c>
      <c r="H46" s="726">
        <v>1192</v>
      </c>
      <c r="I46" s="727">
        <v>8.1</v>
      </c>
      <c r="J46" s="726">
        <v>1172</v>
      </c>
      <c r="K46" s="727">
        <v>8</v>
      </c>
      <c r="L46" s="726">
        <v>1332</v>
      </c>
      <c r="M46" s="727">
        <v>8.8</v>
      </c>
      <c r="N46" s="726">
        <v>1292</v>
      </c>
      <c r="O46" s="727">
        <v>8.6</v>
      </c>
      <c r="P46" s="726">
        <v>1272</v>
      </c>
      <c r="Q46" s="727">
        <v>8.5</v>
      </c>
      <c r="R46" s="726" t="s">
        <v>326</v>
      </c>
      <c r="S46" s="727" t="s">
        <v>326</v>
      </c>
      <c r="T46" s="726" t="s">
        <v>326</v>
      </c>
      <c r="U46" s="727" t="s">
        <v>326</v>
      </c>
      <c r="V46" s="726" t="s">
        <v>326</v>
      </c>
      <c r="W46" s="727" t="s">
        <v>326</v>
      </c>
      <c r="X46" s="726" t="s">
        <v>326</v>
      </c>
      <c r="Y46" s="727" t="s">
        <v>326</v>
      </c>
      <c r="Z46" s="726" t="s">
        <v>326</v>
      </c>
      <c r="AA46" s="727" t="s">
        <v>326</v>
      </c>
      <c r="AB46" s="726" t="s">
        <v>326</v>
      </c>
      <c r="AC46" s="727" t="s">
        <v>326</v>
      </c>
      <c r="AD46" s="726">
        <v>1232</v>
      </c>
      <c r="AE46" s="727">
        <v>8.3</v>
      </c>
      <c r="AF46" s="726">
        <v>1192</v>
      </c>
      <c r="AG46" s="727">
        <v>8.1</v>
      </c>
      <c r="AH46" s="726">
        <v>1172</v>
      </c>
      <c r="AI46" s="727">
        <v>8</v>
      </c>
      <c r="AJ46" s="668" t="s">
        <v>509</v>
      </c>
      <c r="AK46" s="669" t="s">
        <v>539</v>
      </c>
      <c r="AP46" s="750" t="s">
        <v>1102</v>
      </c>
    </row>
    <row r="47" s="636" customFormat="1" ht="46" customHeight="1" spans="1:42">
      <c r="A47" s="671"/>
      <c r="B47" s="729"/>
      <c r="C47" s="729"/>
      <c r="D47" s="752"/>
      <c r="E47" s="743" t="s">
        <v>1104</v>
      </c>
      <c r="F47" s="726">
        <v>1895</v>
      </c>
      <c r="G47" s="727">
        <v>12.3</v>
      </c>
      <c r="H47" s="726">
        <v>1855</v>
      </c>
      <c r="I47" s="727">
        <v>12.1</v>
      </c>
      <c r="J47" s="726">
        <v>1835</v>
      </c>
      <c r="K47" s="727">
        <v>12</v>
      </c>
      <c r="L47" s="726">
        <v>1995</v>
      </c>
      <c r="M47" s="727">
        <v>12.8</v>
      </c>
      <c r="N47" s="726">
        <v>1955</v>
      </c>
      <c r="O47" s="727">
        <v>12.6</v>
      </c>
      <c r="P47" s="726">
        <v>1935</v>
      </c>
      <c r="Q47" s="727">
        <v>12.5</v>
      </c>
      <c r="R47" s="726" t="s">
        <v>326</v>
      </c>
      <c r="S47" s="727" t="s">
        <v>326</v>
      </c>
      <c r="T47" s="726" t="s">
        <v>326</v>
      </c>
      <c r="U47" s="727" t="s">
        <v>326</v>
      </c>
      <c r="V47" s="726" t="s">
        <v>326</v>
      </c>
      <c r="W47" s="727" t="s">
        <v>326</v>
      </c>
      <c r="X47" s="726" t="s">
        <v>326</v>
      </c>
      <c r="Y47" s="727" t="s">
        <v>326</v>
      </c>
      <c r="Z47" s="726" t="s">
        <v>326</v>
      </c>
      <c r="AA47" s="727" t="s">
        <v>326</v>
      </c>
      <c r="AB47" s="726" t="s">
        <v>326</v>
      </c>
      <c r="AC47" s="727" t="s">
        <v>326</v>
      </c>
      <c r="AD47" s="726">
        <v>1895</v>
      </c>
      <c r="AE47" s="727">
        <v>12.3</v>
      </c>
      <c r="AF47" s="726">
        <v>1855</v>
      </c>
      <c r="AG47" s="727">
        <v>12.1</v>
      </c>
      <c r="AH47" s="726">
        <v>1835</v>
      </c>
      <c r="AI47" s="727">
        <v>12</v>
      </c>
      <c r="AJ47" s="668" t="s">
        <v>580</v>
      </c>
      <c r="AK47" s="608" t="s">
        <v>555</v>
      </c>
      <c r="AP47" s="750" t="s">
        <v>1102</v>
      </c>
    </row>
    <row r="48" s="636" customFormat="1" ht="44" customHeight="1" spans="1:42">
      <c r="A48" s="671"/>
      <c r="B48" s="729"/>
      <c r="C48" s="729"/>
      <c r="D48" s="753" t="s">
        <v>1151</v>
      </c>
      <c r="E48" s="2366" t="s">
        <v>1152</v>
      </c>
      <c r="F48" s="726">
        <v>1249</v>
      </c>
      <c r="G48" s="727">
        <v>8.4</v>
      </c>
      <c r="H48" s="726">
        <v>1209</v>
      </c>
      <c r="I48" s="727">
        <v>8.2</v>
      </c>
      <c r="J48" s="726">
        <v>1189</v>
      </c>
      <c r="K48" s="727">
        <v>8.1</v>
      </c>
      <c r="L48" s="726">
        <v>1349</v>
      </c>
      <c r="M48" s="727">
        <v>8.9</v>
      </c>
      <c r="N48" s="726">
        <v>1309</v>
      </c>
      <c r="O48" s="727">
        <v>8.7</v>
      </c>
      <c r="P48" s="726">
        <v>1289</v>
      </c>
      <c r="Q48" s="727">
        <v>8.6</v>
      </c>
      <c r="R48" s="726" t="s">
        <v>326</v>
      </c>
      <c r="S48" s="727" t="s">
        <v>326</v>
      </c>
      <c r="T48" s="726" t="s">
        <v>326</v>
      </c>
      <c r="U48" s="727" t="s">
        <v>326</v>
      </c>
      <c r="V48" s="726" t="s">
        <v>326</v>
      </c>
      <c r="W48" s="727" t="s">
        <v>326</v>
      </c>
      <c r="X48" s="726" t="s">
        <v>326</v>
      </c>
      <c r="Y48" s="727" t="s">
        <v>326</v>
      </c>
      <c r="Z48" s="726" t="s">
        <v>326</v>
      </c>
      <c r="AA48" s="727" t="s">
        <v>326</v>
      </c>
      <c r="AB48" s="726" t="s">
        <v>326</v>
      </c>
      <c r="AC48" s="727" t="s">
        <v>326</v>
      </c>
      <c r="AD48" s="726">
        <v>1249</v>
      </c>
      <c r="AE48" s="727">
        <v>8.4</v>
      </c>
      <c r="AF48" s="726">
        <v>1209</v>
      </c>
      <c r="AG48" s="727">
        <v>8.2</v>
      </c>
      <c r="AH48" s="726">
        <v>1189</v>
      </c>
      <c r="AI48" s="727">
        <v>8.1</v>
      </c>
      <c r="AJ48" s="668" t="s">
        <v>509</v>
      </c>
      <c r="AK48" s="669" t="s">
        <v>539</v>
      </c>
      <c r="AP48" s="752" t="s">
        <v>1151</v>
      </c>
    </row>
    <row r="49" s="636" customFormat="1" ht="44" customHeight="1" spans="1:42">
      <c r="A49" s="671"/>
      <c r="B49" s="729"/>
      <c r="C49" s="729"/>
      <c r="D49" s="753"/>
      <c r="E49" s="754" t="s">
        <v>1168</v>
      </c>
      <c r="F49" s="726">
        <v>1963</v>
      </c>
      <c r="G49" s="727">
        <v>12.7</v>
      </c>
      <c r="H49" s="726">
        <v>1923</v>
      </c>
      <c r="I49" s="727">
        <v>12.5</v>
      </c>
      <c r="J49" s="726">
        <v>1903</v>
      </c>
      <c r="K49" s="727">
        <v>12.4</v>
      </c>
      <c r="L49" s="726">
        <v>2063</v>
      </c>
      <c r="M49" s="727">
        <v>13.2</v>
      </c>
      <c r="N49" s="726">
        <v>2023</v>
      </c>
      <c r="O49" s="727">
        <v>13</v>
      </c>
      <c r="P49" s="726">
        <v>2003</v>
      </c>
      <c r="Q49" s="727">
        <v>12.9</v>
      </c>
      <c r="R49" s="726" t="s">
        <v>326</v>
      </c>
      <c r="S49" s="727" t="s">
        <v>326</v>
      </c>
      <c r="T49" s="726" t="s">
        <v>326</v>
      </c>
      <c r="U49" s="727" t="s">
        <v>326</v>
      </c>
      <c r="V49" s="726" t="s">
        <v>326</v>
      </c>
      <c r="W49" s="727" t="s">
        <v>326</v>
      </c>
      <c r="X49" s="726" t="s">
        <v>326</v>
      </c>
      <c r="Y49" s="727" t="s">
        <v>326</v>
      </c>
      <c r="Z49" s="726" t="s">
        <v>326</v>
      </c>
      <c r="AA49" s="727" t="s">
        <v>326</v>
      </c>
      <c r="AB49" s="726" t="s">
        <v>326</v>
      </c>
      <c r="AC49" s="727" t="s">
        <v>326</v>
      </c>
      <c r="AD49" s="726">
        <v>1963</v>
      </c>
      <c r="AE49" s="727">
        <v>12.7</v>
      </c>
      <c r="AF49" s="726">
        <v>1923</v>
      </c>
      <c r="AG49" s="727">
        <v>12.5</v>
      </c>
      <c r="AH49" s="726">
        <v>1903</v>
      </c>
      <c r="AI49" s="727">
        <v>12.4</v>
      </c>
      <c r="AJ49" s="668" t="s">
        <v>539</v>
      </c>
      <c r="AK49" s="669" t="s">
        <v>555</v>
      </c>
      <c r="AP49" s="752" t="s">
        <v>1151</v>
      </c>
    </row>
    <row r="50" s="636" customFormat="1" ht="62" customHeight="1" spans="1:42">
      <c r="A50" s="671"/>
      <c r="B50" s="755"/>
      <c r="C50" s="755"/>
      <c r="D50" s="752" t="s">
        <v>1153</v>
      </c>
      <c r="E50" s="756" t="s">
        <v>1198</v>
      </c>
      <c r="F50" s="726">
        <v>1249</v>
      </c>
      <c r="G50" s="727">
        <v>8.4</v>
      </c>
      <c r="H50" s="726">
        <v>1209</v>
      </c>
      <c r="I50" s="727">
        <v>8.2</v>
      </c>
      <c r="J50" s="726">
        <v>1189</v>
      </c>
      <c r="K50" s="727">
        <v>8.1</v>
      </c>
      <c r="L50" s="726">
        <v>1349</v>
      </c>
      <c r="M50" s="727">
        <v>8.9</v>
      </c>
      <c r="N50" s="726">
        <v>1309</v>
      </c>
      <c r="O50" s="727">
        <v>8.7</v>
      </c>
      <c r="P50" s="726">
        <v>1289</v>
      </c>
      <c r="Q50" s="727">
        <v>8.6</v>
      </c>
      <c r="R50" s="726" t="s">
        <v>326</v>
      </c>
      <c r="S50" s="727" t="s">
        <v>326</v>
      </c>
      <c r="T50" s="726" t="s">
        <v>326</v>
      </c>
      <c r="U50" s="727" t="s">
        <v>326</v>
      </c>
      <c r="V50" s="726" t="s">
        <v>326</v>
      </c>
      <c r="W50" s="727" t="s">
        <v>326</v>
      </c>
      <c r="X50" s="726" t="s">
        <v>326</v>
      </c>
      <c r="Y50" s="727" t="s">
        <v>326</v>
      </c>
      <c r="Z50" s="726" t="s">
        <v>326</v>
      </c>
      <c r="AA50" s="727" t="s">
        <v>326</v>
      </c>
      <c r="AB50" s="726" t="s">
        <v>326</v>
      </c>
      <c r="AC50" s="727" t="s">
        <v>326</v>
      </c>
      <c r="AD50" s="726">
        <v>1249</v>
      </c>
      <c r="AE50" s="727">
        <v>8.4</v>
      </c>
      <c r="AF50" s="726">
        <v>1209</v>
      </c>
      <c r="AG50" s="727">
        <v>8.2</v>
      </c>
      <c r="AH50" s="726">
        <v>1189</v>
      </c>
      <c r="AI50" s="727">
        <v>8.1</v>
      </c>
      <c r="AJ50" s="668" t="s">
        <v>509</v>
      </c>
      <c r="AK50" s="669" t="s">
        <v>539</v>
      </c>
      <c r="AP50" s="752" t="s">
        <v>1153</v>
      </c>
    </row>
    <row r="51" s="637" customFormat="1" ht="64" customHeight="1" spans="1:42">
      <c r="A51" s="702" t="s">
        <v>627</v>
      </c>
      <c r="B51" s="703"/>
      <c r="C51" s="703"/>
      <c r="D51" s="703"/>
      <c r="E51" s="703"/>
      <c r="F51" s="704"/>
      <c r="G51" s="705"/>
      <c r="H51" s="704"/>
      <c r="I51" s="705"/>
      <c r="J51" s="704"/>
      <c r="K51" s="705"/>
      <c r="L51" s="704"/>
      <c r="M51" s="705"/>
      <c r="N51" s="704"/>
      <c r="O51" s="705"/>
      <c r="P51" s="704"/>
      <c r="Q51" s="705"/>
      <c r="R51" s="704"/>
      <c r="S51" s="705"/>
      <c r="T51" s="704"/>
      <c r="U51" s="705"/>
      <c r="V51" s="704"/>
      <c r="W51" s="705"/>
      <c r="X51" s="704"/>
      <c r="Y51" s="705"/>
      <c r="Z51" s="704"/>
      <c r="AA51" s="705"/>
      <c r="AB51" s="704"/>
      <c r="AC51" s="705"/>
      <c r="AD51" s="704"/>
      <c r="AE51" s="705"/>
      <c r="AF51" s="704"/>
      <c r="AG51" s="705"/>
      <c r="AH51" s="704"/>
      <c r="AI51" s="705"/>
      <c r="AJ51" s="703"/>
      <c r="AK51" s="706"/>
    </row>
    <row r="52" s="638" customFormat="1" ht="64" customHeight="1" spans="1:42">
      <c r="A52" s="707" t="s">
        <v>15</v>
      </c>
      <c r="B52" s="708"/>
      <c r="C52" s="708"/>
      <c r="D52" s="708"/>
      <c r="E52" s="708"/>
      <c r="F52" s="709"/>
      <c r="G52" s="710"/>
      <c r="H52" s="709"/>
      <c r="I52" s="710"/>
      <c r="J52" s="709"/>
      <c r="K52" s="710"/>
      <c r="L52" s="709"/>
      <c r="M52" s="710"/>
      <c r="N52" s="709"/>
      <c r="O52" s="710"/>
      <c r="P52" s="709"/>
      <c r="Q52" s="710"/>
      <c r="R52" s="709"/>
      <c r="S52" s="710"/>
      <c r="T52" s="709"/>
      <c r="U52" s="710"/>
      <c r="V52" s="709"/>
      <c r="W52" s="710"/>
      <c r="X52" s="709"/>
      <c r="Y52" s="710"/>
      <c r="Z52" s="709"/>
      <c r="AA52" s="710"/>
      <c r="AB52" s="709"/>
      <c r="AC52" s="710"/>
      <c r="AD52" s="709"/>
      <c r="AE52" s="710"/>
      <c r="AF52" s="709"/>
      <c r="AG52" s="710"/>
      <c r="AH52" s="709"/>
      <c r="AI52" s="710"/>
      <c r="AJ52" s="708"/>
      <c r="AK52" s="711"/>
    </row>
    <row r="53" s="639" customFormat="1" ht="272" customHeight="1" spans="1:42">
      <c r="A53" s="757" t="s">
        <v>1199</v>
      </c>
      <c r="B53" s="758"/>
      <c r="C53" s="758"/>
      <c r="D53" s="758"/>
      <c r="E53" s="758"/>
      <c r="F53" s="759"/>
      <c r="G53" s="760"/>
      <c r="H53" s="759"/>
      <c r="I53" s="760"/>
      <c r="J53" s="759"/>
      <c r="K53" s="760"/>
      <c r="L53" s="759"/>
      <c r="M53" s="760"/>
      <c r="N53" s="759"/>
      <c r="O53" s="760"/>
      <c r="P53" s="759"/>
      <c r="Q53" s="760"/>
      <c r="R53" s="759"/>
      <c r="S53" s="760"/>
      <c r="T53" s="759"/>
      <c r="U53" s="760"/>
      <c r="V53" s="759"/>
      <c r="W53" s="760"/>
      <c r="X53" s="759"/>
      <c r="Y53" s="760"/>
      <c r="Z53" s="759"/>
      <c r="AA53" s="760"/>
      <c r="AB53" s="759"/>
      <c r="AC53" s="760"/>
      <c r="AD53" s="759"/>
      <c r="AE53" s="760"/>
      <c r="AF53" s="759"/>
      <c r="AG53" s="760"/>
      <c r="AH53" s="759"/>
      <c r="AI53" s="760"/>
      <c r="AJ53" s="758"/>
      <c r="AK53" s="761"/>
    </row>
    <row r="54" s="556" customFormat="1" spans="1:42">
      <c r="D54" s="554"/>
      <c r="E54" s="641"/>
      <c r="F54" s="642"/>
      <c r="G54" s="557"/>
      <c r="H54" s="642"/>
      <c r="I54" s="557"/>
      <c r="J54" s="642"/>
      <c r="K54" s="557"/>
      <c r="L54" s="642"/>
      <c r="M54" s="557"/>
      <c r="N54" s="642"/>
      <c r="O54" s="557"/>
      <c r="P54" s="642"/>
      <c r="Q54" s="557"/>
      <c r="R54" s="642"/>
      <c r="S54" s="557"/>
      <c r="T54" s="642"/>
      <c r="U54" s="557"/>
      <c r="V54" s="642"/>
      <c r="W54" s="557"/>
      <c r="X54" s="642"/>
      <c r="Y54" s="557"/>
      <c r="Z54" s="642"/>
      <c r="AA54" s="557"/>
      <c r="AB54" s="642"/>
      <c r="AC54" s="557"/>
      <c r="AD54" s="642"/>
      <c r="AE54" s="557"/>
      <c r="AF54" s="642"/>
      <c r="AG54" s="557"/>
      <c r="AH54" s="642"/>
      <c r="AI54" s="557"/>
    </row>
  </sheetData>
  <mergeCells count="30">
    <mergeCell ref="A2:AK2"/>
    <mergeCell ref="A3:AK3"/>
    <mergeCell ref="A4:AK4"/>
    <mergeCell ref="F5:K5"/>
    <mergeCell ref="L5:Q5"/>
    <mergeCell ref="R5:W5"/>
    <mergeCell ref="X5:AC5"/>
    <mergeCell ref="AD5:AI5"/>
    <mergeCell ref="A51:AK51"/>
    <mergeCell ref="A52:AK52"/>
    <mergeCell ref="A53:AK53"/>
    <mergeCell ref="A5:A6"/>
    <mergeCell ref="A7:A50"/>
    <mergeCell ref="B5:B6"/>
    <mergeCell ref="B7:B50"/>
    <mergeCell ref="C5:C6"/>
    <mergeCell ref="C7:C50"/>
    <mergeCell ref="D5:D6"/>
    <mergeCell ref="D7:D12"/>
    <mergeCell ref="D13:D18"/>
    <mergeCell ref="D19:D21"/>
    <mergeCell ref="D28:D31"/>
    <mergeCell ref="D32:D35"/>
    <mergeCell ref="D36:D37"/>
    <mergeCell ref="D38:D40"/>
    <mergeCell ref="D46:D47"/>
    <mergeCell ref="D48:D49"/>
    <mergeCell ref="E5:E6"/>
    <mergeCell ref="AJ5:AJ6"/>
    <mergeCell ref="AK5:AK6"/>
  </mergeCells>
  <pageMargins left="0.75" right="0.75" top="1" bottom="1" header="0.5" footer="0.5"/>
  <pageSetup paperSize="9" orientation="portrait"/>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autoPageBreaks="0"/>
  </sheetPr>
  <dimension ref="A1:AP54"/>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22.2"/>
  <cols>
    <col min="1" max="1" width="18.2407407407407" style="556" customWidth="1"/>
    <col min="2" max="3" width="35.8055555555556" style="556" customWidth="1"/>
    <col min="4" max="4" width="35.8055555555556" style="554" customWidth="1"/>
    <col min="5" max="5" width="107.768518518519" style="641" customWidth="1"/>
    <col min="6" max="6" width="23.0277777777778" style="642" customWidth="1"/>
    <col min="7" max="7" width="20.9444444444444" style="557" customWidth="1"/>
    <col min="8" max="8" width="20.9444444444444" style="642" customWidth="1"/>
    <col min="9" max="9" width="20.9444444444444" style="557" customWidth="1"/>
    <col min="10" max="10" width="20.9444444444444" style="642" customWidth="1"/>
    <col min="11" max="11" width="20.9444444444444" style="557" customWidth="1"/>
    <col min="12" max="12" width="20.9444444444444" style="642" customWidth="1"/>
    <col min="13" max="13" width="20.9444444444444" style="557" customWidth="1"/>
    <col min="14" max="14" width="20.9444444444444" style="642" customWidth="1"/>
    <col min="15" max="15" width="20.9444444444444" style="557" customWidth="1"/>
    <col min="16" max="16" width="20.9444444444444" style="642" customWidth="1"/>
    <col min="17" max="17" width="20.9444444444444" style="557" customWidth="1"/>
    <col min="18" max="18" width="20.9444444444444" style="642" customWidth="1"/>
    <col min="19" max="19" width="20.9444444444444" style="557" customWidth="1"/>
    <col min="20" max="20" width="20.9444444444444" style="642" customWidth="1"/>
    <col min="21" max="21" width="20.9444444444444" style="557" customWidth="1"/>
    <col min="22" max="22" width="20.9444444444444" style="642" customWidth="1"/>
    <col min="23" max="23" width="20.9444444444444" style="557" customWidth="1"/>
    <col min="24" max="24" width="20.9444444444444" style="642" customWidth="1"/>
    <col min="25" max="25" width="20.9444444444444" style="557" customWidth="1"/>
    <col min="26" max="26" width="20.9444444444444" style="642" customWidth="1"/>
    <col min="27" max="27" width="20.9444444444444" style="557" customWidth="1"/>
    <col min="28" max="28" width="20.9444444444444" style="642" customWidth="1"/>
    <col min="29" max="29" width="20.9444444444444" style="557" customWidth="1"/>
    <col min="30" max="30" width="20.9444444444444" style="642" customWidth="1"/>
    <col min="31" max="31" width="20.9444444444444" style="557" customWidth="1"/>
    <col min="32" max="32" width="20.9444444444444" style="642" customWidth="1"/>
    <col min="33" max="33" width="20.9444444444444" style="557" customWidth="1"/>
    <col min="34" max="34" width="20.9444444444444" style="642" customWidth="1"/>
    <col min="35" max="35" width="20.9444444444444" style="557" customWidth="1"/>
    <col min="36" max="36" width="29.3796296296296" style="556" customWidth="1"/>
    <col min="37" max="37" width="36.8240740740741" style="556" customWidth="1"/>
    <col min="38" max="41" width="9" style="556" customWidth="1"/>
    <col min="42" max="42" width="9" style="556" hidden="1" customWidth="1"/>
    <col min="43" max="16384" width="9" style="556" customWidth="1"/>
  </cols>
  <sheetData>
    <row r="1" s="556" customFormat="1" ht="35" customHeight="1" spans="1:42">
      <c r="D1" s="554"/>
      <c r="E1" s="641"/>
      <c r="F1" s="642"/>
      <c r="G1" s="557"/>
      <c r="H1" s="642"/>
      <c r="I1" s="557"/>
      <c r="J1" s="642"/>
      <c r="K1" s="557"/>
      <c r="L1" s="642"/>
      <c r="M1" s="557"/>
      <c r="N1" s="642"/>
      <c r="O1" s="557"/>
      <c r="P1" s="642"/>
      <c r="Q1" s="557"/>
      <c r="R1" s="642"/>
      <c r="S1" s="557"/>
      <c r="T1" s="642"/>
      <c r="U1" s="557"/>
      <c r="V1" s="642"/>
      <c r="W1" s="557"/>
      <c r="X1" s="642"/>
      <c r="Y1" s="557"/>
      <c r="Z1" s="642"/>
      <c r="AA1" s="557"/>
      <c r="AB1" s="642"/>
      <c r="AC1" s="557"/>
      <c r="AD1" s="642"/>
      <c r="AE1" s="557"/>
      <c r="AF1" s="642"/>
      <c r="AG1" s="557"/>
      <c r="AH1" s="642"/>
      <c r="AI1" s="557"/>
      <c r="AJ1" s="642"/>
    </row>
    <row r="2" s="556" customFormat="1" ht="87" customHeight="1" spans="1:42">
      <c r="A2" s="643" t="s">
        <v>1</v>
      </c>
      <c r="B2" s="644"/>
      <c r="C2" s="644"/>
      <c r="D2" s="644"/>
      <c r="E2" s="644"/>
      <c r="F2" s="645"/>
      <c r="G2" s="646"/>
      <c r="H2" s="645"/>
      <c r="I2" s="646"/>
      <c r="J2" s="645"/>
      <c r="K2" s="646"/>
      <c r="L2" s="645"/>
      <c r="M2" s="646"/>
      <c r="N2" s="645"/>
      <c r="O2" s="646"/>
      <c r="P2" s="645"/>
      <c r="Q2" s="646"/>
      <c r="R2" s="645"/>
      <c r="S2" s="646"/>
      <c r="T2" s="645"/>
      <c r="U2" s="646"/>
      <c r="V2" s="645"/>
      <c r="W2" s="646"/>
      <c r="X2" s="645"/>
      <c r="Y2" s="646"/>
      <c r="Z2" s="645"/>
      <c r="AA2" s="646"/>
      <c r="AB2" s="645"/>
      <c r="AC2" s="646"/>
      <c r="AD2" s="645"/>
      <c r="AE2" s="646"/>
      <c r="AF2" s="645"/>
      <c r="AG2" s="646"/>
      <c r="AH2" s="645"/>
      <c r="AI2" s="646"/>
      <c r="AJ2" s="644"/>
      <c r="AK2" s="644"/>
    </row>
    <row r="3" s="556" customFormat="1" ht="72" customHeight="1" spans="1:42">
      <c r="A3" s="647" t="s">
        <v>1200</v>
      </c>
      <c r="B3" s="648"/>
      <c r="C3" s="648"/>
      <c r="D3" s="648"/>
      <c r="E3" s="648"/>
      <c r="F3" s="649"/>
      <c r="G3" s="650"/>
      <c r="H3" s="649"/>
      <c r="I3" s="650"/>
      <c r="J3" s="649"/>
      <c r="K3" s="650"/>
      <c r="L3" s="649"/>
      <c r="M3" s="650"/>
      <c r="N3" s="649"/>
      <c r="O3" s="650"/>
      <c r="P3" s="649"/>
      <c r="Q3" s="650"/>
      <c r="R3" s="649"/>
      <c r="S3" s="650"/>
      <c r="T3" s="649"/>
      <c r="U3" s="650"/>
      <c r="V3" s="649"/>
      <c r="W3" s="650"/>
      <c r="X3" s="649"/>
      <c r="Y3" s="650"/>
      <c r="Z3" s="649"/>
      <c r="AA3" s="650"/>
      <c r="AB3" s="649"/>
      <c r="AC3" s="650"/>
      <c r="AD3" s="649"/>
      <c r="AE3" s="650"/>
      <c r="AF3" s="649"/>
      <c r="AG3" s="650"/>
      <c r="AH3" s="649"/>
      <c r="AI3" s="650"/>
      <c r="AJ3" s="648"/>
      <c r="AK3" s="651"/>
    </row>
    <row r="4" s="556" customFormat="1" ht="162"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635" customFormat="1" ht="77" customHeight="1" spans="1:42">
      <c r="A5" s="573" t="s">
        <v>480</v>
      </c>
      <c r="B5" s="574" t="s">
        <v>107</v>
      </c>
      <c r="C5" s="574" t="s">
        <v>1040</v>
      </c>
      <c r="D5" s="574" t="s">
        <v>1041</v>
      </c>
      <c r="E5" s="652" t="s">
        <v>1042</v>
      </c>
      <c r="F5" s="653" t="s">
        <v>632</v>
      </c>
      <c r="G5" s="654"/>
      <c r="H5" s="655"/>
      <c r="I5" s="654"/>
      <c r="J5" s="655"/>
      <c r="K5" s="654"/>
      <c r="L5" s="653" t="s">
        <v>1201</v>
      </c>
      <c r="M5" s="654"/>
      <c r="N5" s="655"/>
      <c r="O5" s="654"/>
      <c r="P5" s="655"/>
      <c r="Q5" s="654"/>
      <c r="R5" s="653" t="s">
        <v>646</v>
      </c>
      <c r="S5" s="654"/>
      <c r="T5" s="655"/>
      <c r="U5" s="654"/>
      <c r="V5" s="655"/>
      <c r="W5" s="654"/>
      <c r="X5" s="653" t="s">
        <v>487</v>
      </c>
      <c r="Y5" s="654"/>
      <c r="Z5" s="655"/>
      <c r="AA5" s="654"/>
      <c r="AB5" s="655"/>
      <c r="AC5" s="654"/>
      <c r="AD5" s="653" t="s">
        <v>305</v>
      </c>
      <c r="AE5" s="654"/>
      <c r="AF5" s="655"/>
      <c r="AG5" s="654"/>
      <c r="AH5" s="655"/>
      <c r="AI5" s="654"/>
      <c r="AJ5" s="656" t="s">
        <v>490</v>
      </c>
      <c r="AK5" s="657" t="s">
        <v>491</v>
      </c>
    </row>
    <row r="6" s="635" customFormat="1" ht="58" customHeight="1" spans="1:42">
      <c r="A6" s="658"/>
      <c r="B6" s="659"/>
      <c r="C6" s="659"/>
      <c r="D6" s="659"/>
      <c r="E6" s="660"/>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659"/>
      <c r="AK6" s="661"/>
    </row>
    <row r="7" s="636" customFormat="1" ht="60" customHeight="1" spans="1:42">
      <c r="A7" s="662" t="s">
        <v>354</v>
      </c>
      <c r="B7" s="663" t="s">
        <v>985</v>
      </c>
      <c r="C7" s="663" t="s">
        <v>1051</v>
      </c>
      <c r="D7" s="664" t="s">
        <v>1052</v>
      </c>
      <c r="E7" s="665" t="s">
        <v>1074</v>
      </c>
      <c r="F7" s="666">
        <v>1251</v>
      </c>
      <c r="G7" s="667">
        <v>8.3</v>
      </c>
      <c r="H7" s="666">
        <v>1211</v>
      </c>
      <c r="I7" s="667">
        <v>8.1</v>
      </c>
      <c r="J7" s="666">
        <v>1191</v>
      </c>
      <c r="K7" s="667">
        <v>8</v>
      </c>
      <c r="L7" s="666">
        <v>1251</v>
      </c>
      <c r="M7" s="667">
        <v>8.3</v>
      </c>
      <c r="N7" s="666">
        <v>1211</v>
      </c>
      <c r="O7" s="667">
        <v>8.1</v>
      </c>
      <c r="P7" s="666">
        <v>1191</v>
      </c>
      <c r="Q7" s="667">
        <v>8</v>
      </c>
      <c r="R7" s="666">
        <v>1151</v>
      </c>
      <c r="S7" s="667">
        <v>7.8</v>
      </c>
      <c r="T7" s="666">
        <v>1111</v>
      </c>
      <c r="U7" s="667">
        <v>7.6</v>
      </c>
      <c r="V7" s="666">
        <v>1091</v>
      </c>
      <c r="W7" s="667">
        <v>7.5</v>
      </c>
      <c r="X7" s="666">
        <v>1251</v>
      </c>
      <c r="Y7" s="667">
        <v>8.3</v>
      </c>
      <c r="Z7" s="666">
        <v>1211</v>
      </c>
      <c r="AA7" s="667">
        <v>8.1</v>
      </c>
      <c r="AB7" s="666">
        <v>1191</v>
      </c>
      <c r="AC7" s="667">
        <v>8</v>
      </c>
      <c r="AD7" s="666">
        <v>1251</v>
      </c>
      <c r="AE7" s="667">
        <v>8.3</v>
      </c>
      <c r="AF7" s="666">
        <v>1211</v>
      </c>
      <c r="AG7" s="667">
        <v>8.1</v>
      </c>
      <c r="AH7" s="666">
        <v>1191</v>
      </c>
      <c r="AI7" s="667">
        <v>8</v>
      </c>
      <c r="AJ7" s="668" t="s">
        <v>509</v>
      </c>
      <c r="AK7" s="669" t="s">
        <v>539</v>
      </c>
      <c r="AP7" s="670" t="s">
        <v>1052</v>
      </c>
    </row>
    <row r="8" s="636" customFormat="1" ht="77.4" spans="1:42">
      <c r="A8" s="671"/>
      <c r="B8" s="672"/>
      <c r="C8" s="672"/>
      <c r="D8" s="664"/>
      <c r="E8" s="665" t="s">
        <v>1190</v>
      </c>
      <c r="F8" s="666">
        <v>1772</v>
      </c>
      <c r="G8" s="667">
        <v>11.4</v>
      </c>
      <c r="H8" s="666">
        <v>1732</v>
      </c>
      <c r="I8" s="667">
        <v>11.2</v>
      </c>
      <c r="J8" s="666">
        <v>1712</v>
      </c>
      <c r="K8" s="667">
        <v>11.1</v>
      </c>
      <c r="L8" s="666">
        <v>1772</v>
      </c>
      <c r="M8" s="667">
        <v>11.4</v>
      </c>
      <c r="N8" s="666">
        <v>1732</v>
      </c>
      <c r="O8" s="667">
        <v>11.2</v>
      </c>
      <c r="P8" s="666">
        <v>1712</v>
      </c>
      <c r="Q8" s="667">
        <v>11.1</v>
      </c>
      <c r="R8" s="666">
        <v>1672</v>
      </c>
      <c r="S8" s="667">
        <v>10.9</v>
      </c>
      <c r="T8" s="666">
        <v>1632</v>
      </c>
      <c r="U8" s="667">
        <v>10.7</v>
      </c>
      <c r="V8" s="666">
        <v>1612</v>
      </c>
      <c r="W8" s="667">
        <v>10.6</v>
      </c>
      <c r="X8" s="666">
        <v>1772</v>
      </c>
      <c r="Y8" s="667">
        <v>11.4</v>
      </c>
      <c r="Z8" s="666">
        <v>1732</v>
      </c>
      <c r="AA8" s="667">
        <v>11.2</v>
      </c>
      <c r="AB8" s="666">
        <v>1712</v>
      </c>
      <c r="AC8" s="667">
        <v>11.1</v>
      </c>
      <c r="AD8" s="666">
        <v>1772</v>
      </c>
      <c r="AE8" s="667">
        <v>11.4</v>
      </c>
      <c r="AF8" s="666">
        <v>1732</v>
      </c>
      <c r="AG8" s="667">
        <v>11.2</v>
      </c>
      <c r="AH8" s="666">
        <v>1712</v>
      </c>
      <c r="AI8" s="667">
        <v>11.1</v>
      </c>
      <c r="AJ8" s="668" t="s">
        <v>585</v>
      </c>
      <c r="AK8" s="669" t="s">
        <v>580</v>
      </c>
      <c r="AP8" s="670" t="s">
        <v>1052</v>
      </c>
    </row>
    <row r="9" s="636" customFormat="1" ht="60" customHeight="1" spans="1:42">
      <c r="A9" s="671"/>
      <c r="B9" s="672"/>
      <c r="C9" s="672"/>
      <c r="D9" s="664"/>
      <c r="E9" s="665" t="s">
        <v>1191</v>
      </c>
      <c r="F9" s="666">
        <v>1908</v>
      </c>
      <c r="G9" s="667">
        <v>12.2</v>
      </c>
      <c r="H9" s="666">
        <v>1868</v>
      </c>
      <c r="I9" s="667">
        <v>12</v>
      </c>
      <c r="J9" s="666">
        <v>1848</v>
      </c>
      <c r="K9" s="667">
        <v>11.9</v>
      </c>
      <c r="L9" s="666">
        <v>1908</v>
      </c>
      <c r="M9" s="667">
        <v>12.2</v>
      </c>
      <c r="N9" s="666">
        <v>1868</v>
      </c>
      <c r="O9" s="667">
        <v>12</v>
      </c>
      <c r="P9" s="666">
        <v>1848</v>
      </c>
      <c r="Q9" s="667">
        <v>11.9</v>
      </c>
      <c r="R9" s="666">
        <v>1808</v>
      </c>
      <c r="S9" s="667">
        <v>11.7</v>
      </c>
      <c r="T9" s="666">
        <v>1768</v>
      </c>
      <c r="U9" s="667">
        <v>11.5</v>
      </c>
      <c r="V9" s="666">
        <v>1748</v>
      </c>
      <c r="W9" s="667">
        <v>11.4</v>
      </c>
      <c r="X9" s="666">
        <v>1908</v>
      </c>
      <c r="Y9" s="667">
        <v>12.2</v>
      </c>
      <c r="Z9" s="666">
        <v>1868</v>
      </c>
      <c r="AA9" s="667">
        <v>12</v>
      </c>
      <c r="AB9" s="666">
        <v>1848</v>
      </c>
      <c r="AC9" s="667">
        <v>11.9</v>
      </c>
      <c r="AD9" s="666">
        <v>1908</v>
      </c>
      <c r="AE9" s="667">
        <v>12.2</v>
      </c>
      <c r="AF9" s="666">
        <v>1868</v>
      </c>
      <c r="AG9" s="667">
        <v>12</v>
      </c>
      <c r="AH9" s="666">
        <v>1848</v>
      </c>
      <c r="AI9" s="667">
        <v>11.9</v>
      </c>
      <c r="AJ9" s="668" t="s">
        <v>519</v>
      </c>
      <c r="AK9" s="669" t="s">
        <v>575</v>
      </c>
      <c r="AP9" s="670" t="s">
        <v>1052</v>
      </c>
    </row>
    <row r="10" s="636" customFormat="1" ht="56" customHeight="1" spans="1:42">
      <c r="A10" s="671"/>
      <c r="B10" s="672"/>
      <c r="C10" s="672"/>
      <c r="D10" s="664"/>
      <c r="E10" s="665" t="s">
        <v>1060</v>
      </c>
      <c r="F10" s="666">
        <v>2091</v>
      </c>
      <c r="G10" s="667">
        <v>12.6</v>
      </c>
      <c r="H10" s="666">
        <v>2051</v>
      </c>
      <c r="I10" s="667">
        <v>12.4</v>
      </c>
      <c r="J10" s="666">
        <v>2031</v>
      </c>
      <c r="K10" s="667">
        <v>12.3</v>
      </c>
      <c r="L10" s="666">
        <v>2091</v>
      </c>
      <c r="M10" s="667">
        <v>12.6</v>
      </c>
      <c r="N10" s="666">
        <v>2051</v>
      </c>
      <c r="O10" s="667">
        <v>12.4</v>
      </c>
      <c r="P10" s="666">
        <v>2031</v>
      </c>
      <c r="Q10" s="667">
        <v>12.3</v>
      </c>
      <c r="R10" s="666">
        <v>1991</v>
      </c>
      <c r="S10" s="667">
        <v>12.1</v>
      </c>
      <c r="T10" s="666">
        <v>1951</v>
      </c>
      <c r="U10" s="667">
        <v>11.9</v>
      </c>
      <c r="V10" s="666">
        <v>1931</v>
      </c>
      <c r="W10" s="667">
        <v>11.8</v>
      </c>
      <c r="X10" s="666">
        <v>2091</v>
      </c>
      <c r="Y10" s="667">
        <v>12.6</v>
      </c>
      <c r="Z10" s="666">
        <v>2051</v>
      </c>
      <c r="AA10" s="667">
        <v>12.4</v>
      </c>
      <c r="AB10" s="666">
        <v>2031</v>
      </c>
      <c r="AC10" s="667">
        <v>12.3</v>
      </c>
      <c r="AD10" s="666">
        <v>2091</v>
      </c>
      <c r="AE10" s="667">
        <v>12.6</v>
      </c>
      <c r="AF10" s="666">
        <v>2051</v>
      </c>
      <c r="AG10" s="667">
        <v>12.4</v>
      </c>
      <c r="AH10" s="666">
        <v>2031</v>
      </c>
      <c r="AI10" s="667">
        <v>12.3</v>
      </c>
      <c r="AJ10" s="668" t="s">
        <v>539</v>
      </c>
      <c r="AK10" s="669" t="s">
        <v>859</v>
      </c>
      <c r="AP10" s="670" t="s">
        <v>1052</v>
      </c>
    </row>
    <row r="11" s="636" customFormat="1" ht="109" customHeight="1" spans="1:42">
      <c r="A11" s="671"/>
      <c r="B11" s="672"/>
      <c r="C11" s="672"/>
      <c r="D11" s="664"/>
      <c r="E11" s="665" t="s">
        <v>1192</v>
      </c>
      <c r="F11" s="666">
        <v>2095</v>
      </c>
      <c r="G11" s="667">
        <v>12.7</v>
      </c>
      <c r="H11" s="666">
        <v>2055</v>
      </c>
      <c r="I11" s="667">
        <v>12.5</v>
      </c>
      <c r="J11" s="666">
        <v>2035</v>
      </c>
      <c r="K11" s="667">
        <v>12.4</v>
      </c>
      <c r="L11" s="666">
        <v>2095</v>
      </c>
      <c r="M11" s="667">
        <v>12.7</v>
      </c>
      <c r="N11" s="666">
        <v>2055</v>
      </c>
      <c r="O11" s="667">
        <v>12.5</v>
      </c>
      <c r="P11" s="666">
        <v>2035</v>
      </c>
      <c r="Q11" s="667">
        <v>12.4</v>
      </c>
      <c r="R11" s="666">
        <v>1995</v>
      </c>
      <c r="S11" s="667">
        <v>12.2</v>
      </c>
      <c r="T11" s="666">
        <v>1955</v>
      </c>
      <c r="U11" s="667">
        <v>12</v>
      </c>
      <c r="V11" s="666">
        <v>1935</v>
      </c>
      <c r="W11" s="667">
        <v>11.9</v>
      </c>
      <c r="X11" s="666">
        <v>2095</v>
      </c>
      <c r="Y11" s="667">
        <v>12.7</v>
      </c>
      <c r="Z11" s="666">
        <v>2055</v>
      </c>
      <c r="AA11" s="667">
        <v>12.5</v>
      </c>
      <c r="AB11" s="666">
        <v>2035</v>
      </c>
      <c r="AC11" s="667">
        <v>12.4</v>
      </c>
      <c r="AD11" s="666">
        <v>2095</v>
      </c>
      <c r="AE11" s="667">
        <v>12.7</v>
      </c>
      <c r="AF11" s="666">
        <v>2055</v>
      </c>
      <c r="AG11" s="667">
        <v>12.5</v>
      </c>
      <c r="AH11" s="666">
        <v>2035</v>
      </c>
      <c r="AI11" s="667">
        <v>12.4</v>
      </c>
      <c r="AJ11" s="668" t="s">
        <v>580</v>
      </c>
      <c r="AK11" s="669" t="s">
        <v>859</v>
      </c>
      <c r="AP11" s="670" t="s">
        <v>1052</v>
      </c>
    </row>
    <row r="12" s="636" customFormat="1" ht="54" customHeight="1" spans="1:42">
      <c r="A12" s="671"/>
      <c r="B12" s="672"/>
      <c r="C12" s="672"/>
      <c r="D12" s="664"/>
      <c r="E12" s="674" t="s">
        <v>1072</v>
      </c>
      <c r="F12" s="666">
        <v>2058</v>
      </c>
      <c r="G12" s="667">
        <v>12.9</v>
      </c>
      <c r="H12" s="666">
        <v>2018</v>
      </c>
      <c r="I12" s="667">
        <v>12.7</v>
      </c>
      <c r="J12" s="666">
        <v>1998</v>
      </c>
      <c r="K12" s="667">
        <v>12.6</v>
      </c>
      <c r="L12" s="666">
        <v>2058</v>
      </c>
      <c r="M12" s="667">
        <v>12.9</v>
      </c>
      <c r="N12" s="666">
        <v>2018</v>
      </c>
      <c r="O12" s="667">
        <v>12.7</v>
      </c>
      <c r="P12" s="666">
        <v>1998</v>
      </c>
      <c r="Q12" s="667">
        <v>12.6</v>
      </c>
      <c r="R12" s="666">
        <v>1958</v>
      </c>
      <c r="S12" s="667">
        <v>12.4</v>
      </c>
      <c r="T12" s="666">
        <v>1918</v>
      </c>
      <c r="U12" s="667">
        <v>12.2</v>
      </c>
      <c r="V12" s="666">
        <v>1898</v>
      </c>
      <c r="W12" s="667">
        <v>12.1</v>
      </c>
      <c r="X12" s="666">
        <v>2058</v>
      </c>
      <c r="Y12" s="667">
        <v>12.9</v>
      </c>
      <c r="Z12" s="666">
        <v>2018</v>
      </c>
      <c r="AA12" s="667">
        <v>12.7</v>
      </c>
      <c r="AB12" s="666">
        <v>1998</v>
      </c>
      <c r="AC12" s="667">
        <v>12.6</v>
      </c>
      <c r="AD12" s="666">
        <v>2058</v>
      </c>
      <c r="AE12" s="667">
        <v>12.9</v>
      </c>
      <c r="AF12" s="666">
        <v>2018</v>
      </c>
      <c r="AG12" s="667">
        <v>12.7</v>
      </c>
      <c r="AH12" s="666">
        <v>1998</v>
      </c>
      <c r="AI12" s="667">
        <v>12.6</v>
      </c>
      <c r="AJ12" s="668" t="s">
        <v>580</v>
      </c>
      <c r="AK12" s="608" t="s">
        <v>555</v>
      </c>
      <c r="AP12" s="670" t="s">
        <v>1052</v>
      </c>
    </row>
    <row r="13" s="636" customFormat="1" ht="154.8" spans="1:42">
      <c r="A13" s="671"/>
      <c r="B13" s="672"/>
      <c r="C13" s="672"/>
      <c r="D13" s="675" t="s">
        <v>1090</v>
      </c>
      <c r="E13" s="674" t="s">
        <v>1130</v>
      </c>
      <c r="F13" s="666">
        <v>1251</v>
      </c>
      <c r="G13" s="667">
        <v>8.3</v>
      </c>
      <c r="H13" s="666">
        <v>1211</v>
      </c>
      <c r="I13" s="667">
        <v>8.1</v>
      </c>
      <c r="J13" s="666">
        <v>1191</v>
      </c>
      <c r="K13" s="667">
        <v>8</v>
      </c>
      <c r="L13" s="666">
        <v>1251</v>
      </c>
      <c r="M13" s="667">
        <v>8.3</v>
      </c>
      <c r="N13" s="666">
        <v>1211</v>
      </c>
      <c r="O13" s="667">
        <v>8.1</v>
      </c>
      <c r="P13" s="666">
        <v>1191</v>
      </c>
      <c r="Q13" s="667">
        <v>8</v>
      </c>
      <c r="R13" s="666">
        <v>1151</v>
      </c>
      <c r="S13" s="667">
        <v>7.8</v>
      </c>
      <c r="T13" s="666">
        <v>1111</v>
      </c>
      <c r="U13" s="667">
        <v>7.6</v>
      </c>
      <c r="V13" s="666">
        <v>1091</v>
      </c>
      <c r="W13" s="667">
        <v>7.5</v>
      </c>
      <c r="X13" s="666">
        <v>1251</v>
      </c>
      <c r="Y13" s="667">
        <v>8.3</v>
      </c>
      <c r="Z13" s="666">
        <v>1211</v>
      </c>
      <c r="AA13" s="667">
        <v>8.1</v>
      </c>
      <c r="AB13" s="666">
        <v>1191</v>
      </c>
      <c r="AC13" s="667">
        <v>8</v>
      </c>
      <c r="AD13" s="666">
        <v>1251</v>
      </c>
      <c r="AE13" s="667">
        <v>8.3</v>
      </c>
      <c r="AF13" s="666">
        <v>1211</v>
      </c>
      <c r="AG13" s="667">
        <v>8.1</v>
      </c>
      <c r="AH13" s="666">
        <v>1191</v>
      </c>
      <c r="AI13" s="667">
        <v>8</v>
      </c>
      <c r="AJ13" s="668" t="s">
        <v>709</v>
      </c>
      <c r="AK13" s="669" t="s">
        <v>539</v>
      </c>
      <c r="AP13" s="676" t="s">
        <v>1090</v>
      </c>
    </row>
    <row r="14" s="636" customFormat="1" ht="77.4" spans="1:42">
      <c r="A14" s="671"/>
      <c r="B14" s="672"/>
      <c r="C14" s="672"/>
      <c r="D14" s="677"/>
      <c r="E14" s="674" t="s">
        <v>1193</v>
      </c>
      <c r="F14" s="666">
        <v>1840</v>
      </c>
      <c r="G14" s="667">
        <v>11.4</v>
      </c>
      <c r="H14" s="666">
        <v>1800</v>
      </c>
      <c r="I14" s="667">
        <v>11.2</v>
      </c>
      <c r="J14" s="666">
        <v>1780</v>
      </c>
      <c r="K14" s="667">
        <v>11.1</v>
      </c>
      <c r="L14" s="666">
        <v>1840</v>
      </c>
      <c r="M14" s="667">
        <v>11.4</v>
      </c>
      <c r="N14" s="666">
        <v>1800</v>
      </c>
      <c r="O14" s="667">
        <v>11.2</v>
      </c>
      <c r="P14" s="666">
        <v>1780</v>
      </c>
      <c r="Q14" s="667">
        <v>11.1</v>
      </c>
      <c r="R14" s="666">
        <v>1740</v>
      </c>
      <c r="S14" s="667">
        <v>10.9</v>
      </c>
      <c r="T14" s="666">
        <v>1700</v>
      </c>
      <c r="U14" s="667">
        <v>10.7</v>
      </c>
      <c r="V14" s="666">
        <v>1680</v>
      </c>
      <c r="W14" s="667">
        <v>10.6</v>
      </c>
      <c r="X14" s="666">
        <v>1840</v>
      </c>
      <c r="Y14" s="667">
        <v>11.4</v>
      </c>
      <c r="Z14" s="666">
        <v>1800</v>
      </c>
      <c r="AA14" s="667">
        <v>11.2</v>
      </c>
      <c r="AB14" s="666">
        <v>1780</v>
      </c>
      <c r="AC14" s="667">
        <v>11.1</v>
      </c>
      <c r="AD14" s="666">
        <v>1840</v>
      </c>
      <c r="AE14" s="667">
        <v>11.4</v>
      </c>
      <c r="AF14" s="666">
        <v>1800</v>
      </c>
      <c r="AG14" s="667">
        <v>11.2</v>
      </c>
      <c r="AH14" s="666">
        <v>1780</v>
      </c>
      <c r="AI14" s="667">
        <v>11.1</v>
      </c>
      <c r="AJ14" s="668" t="s">
        <v>585</v>
      </c>
      <c r="AK14" s="669" t="s">
        <v>580</v>
      </c>
      <c r="AP14" s="679" t="s">
        <v>1090</v>
      </c>
    </row>
    <row r="15" s="636" customFormat="1" ht="41" customHeight="1" spans="1:42">
      <c r="A15" s="671"/>
      <c r="B15" s="672"/>
      <c r="C15" s="672"/>
      <c r="D15" s="677"/>
      <c r="E15" s="674" t="s">
        <v>1086</v>
      </c>
      <c r="F15" s="666">
        <v>1840</v>
      </c>
      <c r="G15" s="667">
        <v>11.4</v>
      </c>
      <c r="H15" s="666">
        <v>1800</v>
      </c>
      <c r="I15" s="667">
        <v>11.2</v>
      </c>
      <c r="J15" s="666">
        <v>1780</v>
      </c>
      <c r="K15" s="667">
        <v>11.1</v>
      </c>
      <c r="L15" s="666">
        <v>1840</v>
      </c>
      <c r="M15" s="667">
        <v>11.4</v>
      </c>
      <c r="N15" s="666">
        <v>1800</v>
      </c>
      <c r="O15" s="667">
        <v>11.2</v>
      </c>
      <c r="P15" s="666">
        <v>1780</v>
      </c>
      <c r="Q15" s="667">
        <v>11.1</v>
      </c>
      <c r="R15" s="666">
        <v>1740</v>
      </c>
      <c r="S15" s="667">
        <v>10.9</v>
      </c>
      <c r="T15" s="666">
        <v>1700</v>
      </c>
      <c r="U15" s="667">
        <v>10.7</v>
      </c>
      <c r="V15" s="666">
        <v>1680</v>
      </c>
      <c r="W15" s="667">
        <v>10.6</v>
      </c>
      <c r="X15" s="666">
        <v>1840</v>
      </c>
      <c r="Y15" s="667">
        <v>11.4</v>
      </c>
      <c r="Z15" s="666">
        <v>1800</v>
      </c>
      <c r="AA15" s="667">
        <v>11.2</v>
      </c>
      <c r="AB15" s="666">
        <v>1780</v>
      </c>
      <c r="AC15" s="667">
        <v>11.1</v>
      </c>
      <c r="AD15" s="666">
        <v>1840</v>
      </c>
      <c r="AE15" s="667">
        <v>11.4</v>
      </c>
      <c r="AF15" s="666">
        <v>1800</v>
      </c>
      <c r="AG15" s="667">
        <v>11.2</v>
      </c>
      <c r="AH15" s="666">
        <v>1780</v>
      </c>
      <c r="AI15" s="667">
        <v>11.1</v>
      </c>
      <c r="AJ15" s="668" t="s">
        <v>585</v>
      </c>
      <c r="AK15" s="669" t="s">
        <v>580</v>
      </c>
      <c r="AP15" s="679" t="s">
        <v>1090</v>
      </c>
    </row>
    <row r="16" s="636" customFormat="1" ht="51.6" spans="1:42">
      <c r="A16" s="671"/>
      <c r="B16" s="672"/>
      <c r="C16" s="672"/>
      <c r="D16" s="677"/>
      <c r="E16" s="674" t="s">
        <v>1089</v>
      </c>
      <c r="F16" s="666">
        <v>2024</v>
      </c>
      <c r="G16" s="667">
        <v>12.7</v>
      </c>
      <c r="H16" s="666">
        <v>1984</v>
      </c>
      <c r="I16" s="667">
        <v>12.5</v>
      </c>
      <c r="J16" s="666">
        <v>1964</v>
      </c>
      <c r="K16" s="667">
        <v>12.4</v>
      </c>
      <c r="L16" s="666">
        <v>2024</v>
      </c>
      <c r="M16" s="667">
        <v>12.7</v>
      </c>
      <c r="N16" s="666">
        <v>1984</v>
      </c>
      <c r="O16" s="667">
        <v>12.5</v>
      </c>
      <c r="P16" s="666">
        <v>1964</v>
      </c>
      <c r="Q16" s="667">
        <v>12.4</v>
      </c>
      <c r="R16" s="666">
        <v>1924</v>
      </c>
      <c r="S16" s="667">
        <v>12.2</v>
      </c>
      <c r="T16" s="666">
        <v>1884</v>
      </c>
      <c r="U16" s="667">
        <v>12</v>
      </c>
      <c r="V16" s="666">
        <v>1864</v>
      </c>
      <c r="W16" s="667">
        <v>11.9</v>
      </c>
      <c r="X16" s="666">
        <v>2024</v>
      </c>
      <c r="Y16" s="667">
        <v>12.7</v>
      </c>
      <c r="Z16" s="666">
        <v>1984</v>
      </c>
      <c r="AA16" s="667">
        <v>12.5</v>
      </c>
      <c r="AB16" s="666">
        <v>1964</v>
      </c>
      <c r="AC16" s="667">
        <v>12.4</v>
      </c>
      <c r="AD16" s="666">
        <v>2024</v>
      </c>
      <c r="AE16" s="667">
        <v>12.7</v>
      </c>
      <c r="AF16" s="666">
        <v>1984</v>
      </c>
      <c r="AG16" s="667">
        <v>12.5</v>
      </c>
      <c r="AH16" s="666">
        <v>1964</v>
      </c>
      <c r="AI16" s="667">
        <v>12.4</v>
      </c>
      <c r="AJ16" s="668" t="s">
        <v>535</v>
      </c>
      <c r="AK16" s="669" t="s">
        <v>550</v>
      </c>
      <c r="AP16" s="679" t="s">
        <v>1090</v>
      </c>
    </row>
    <row r="17" s="636" customFormat="1" ht="77.4" spans="1:42">
      <c r="A17" s="671"/>
      <c r="B17" s="672"/>
      <c r="C17" s="672"/>
      <c r="D17" s="677"/>
      <c r="E17" s="674" t="s">
        <v>1131</v>
      </c>
      <c r="F17" s="666">
        <v>1840</v>
      </c>
      <c r="G17" s="667">
        <v>11.8</v>
      </c>
      <c r="H17" s="666">
        <v>1800</v>
      </c>
      <c r="I17" s="667">
        <v>11.6</v>
      </c>
      <c r="J17" s="666">
        <v>1780</v>
      </c>
      <c r="K17" s="667">
        <v>11.5</v>
      </c>
      <c r="L17" s="666">
        <v>1840</v>
      </c>
      <c r="M17" s="667">
        <v>11.8</v>
      </c>
      <c r="N17" s="666">
        <v>1800</v>
      </c>
      <c r="O17" s="667">
        <v>11.6</v>
      </c>
      <c r="P17" s="666">
        <v>1780</v>
      </c>
      <c r="Q17" s="667">
        <v>11.5</v>
      </c>
      <c r="R17" s="666">
        <v>1740</v>
      </c>
      <c r="S17" s="667">
        <v>11.3</v>
      </c>
      <c r="T17" s="666">
        <v>1700</v>
      </c>
      <c r="U17" s="667">
        <v>11.1</v>
      </c>
      <c r="V17" s="666">
        <v>1680</v>
      </c>
      <c r="W17" s="667">
        <v>11</v>
      </c>
      <c r="X17" s="666">
        <v>1840</v>
      </c>
      <c r="Y17" s="667">
        <v>11.8</v>
      </c>
      <c r="Z17" s="666">
        <v>1800</v>
      </c>
      <c r="AA17" s="667">
        <v>11.6</v>
      </c>
      <c r="AB17" s="666">
        <v>1780</v>
      </c>
      <c r="AC17" s="667">
        <v>11.5</v>
      </c>
      <c r="AD17" s="666">
        <v>1840</v>
      </c>
      <c r="AE17" s="667">
        <v>11.8</v>
      </c>
      <c r="AF17" s="666">
        <v>1800</v>
      </c>
      <c r="AG17" s="667">
        <v>11.6</v>
      </c>
      <c r="AH17" s="666">
        <v>1780</v>
      </c>
      <c r="AI17" s="667">
        <v>11.5</v>
      </c>
      <c r="AJ17" s="668" t="s">
        <v>585</v>
      </c>
      <c r="AK17" s="669" t="s">
        <v>580</v>
      </c>
      <c r="AP17" s="679" t="s">
        <v>1090</v>
      </c>
    </row>
    <row r="18" s="636" customFormat="1" ht="103.2" spans="1:42">
      <c r="A18" s="671"/>
      <c r="B18" s="672"/>
      <c r="C18" s="672"/>
      <c r="D18" s="677"/>
      <c r="E18" s="674" t="s">
        <v>1133</v>
      </c>
      <c r="F18" s="666">
        <v>2058</v>
      </c>
      <c r="G18" s="667">
        <v>12.9</v>
      </c>
      <c r="H18" s="666">
        <v>2018</v>
      </c>
      <c r="I18" s="667">
        <v>12.7</v>
      </c>
      <c r="J18" s="666">
        <v>1998</v>
      </c>
      <c r="K18" s="667">
        <v>12.6</v>
      </c>
      <c r="L18" s="666">
        <v>2058</v>
      </c>
      <c r="M18" s="667">
        <v>12.9</v>
      </c>
      <c r="N18" s="666">
        <v>2018</v>
      </c>
      <c r="O18" s="667">
        <v>12.7</v>
      </c>
      <c r="P18" s="666">
        <v>1998</v>
      </c>
      <c r="Q18" s="667">
        <v>12.6</v>
      </c>
      <c r="R18" s="666">
        <v>1958</v>
      </c>
      <c r="S18" s="667">
        <v>12.4</v>
      </c>
      <c r="T18" s="666">
        <v>1918</v>
      </c>
      <c r="U18" s="667">
        <v>12.2</v>
      </c>
      <c r="V18" s="666">
        <v>1898</v>
      </c>
      <c r="W18" s="667">
        <v>12.1</v>
      </c>
      <c r="X18" s="666">
        <v>2058</v>
      </c>
      <c r="Y18" s="667">
        <v>12.9</v>
      </c>
      <c r="Z18" s="666">
        <v>2018</v>
      </c>
      <c r="AA18" s="667">
        <v>12.7</v>
      </c>
      <c r="AB18" s="666">
        <v>1998</v>
      </c>
      <c r="AC18" s="667">
        <v>12.6</v>
      </c>
      <c r="AD18" s="666">
        <v>2058</v>
      </c>
      <c r="AE18" s="667">
        <v>12.9</v>
      </c>
      <c r="AF18" s="666">
        <v>2018</v>
      </c>
      <c r="AG18" s="667">
        <v>12.7</v>
      </c>
      <c r="AH18" s="666">
        <v>1998</v>
      </c>
      <c r="AI18" s="667">
        <v>12.6</v>
      </c>
      <c r="AJ18" s="668" t="s">
        <v>539</v>
      </c>
      <c r="AK18" s="669" t="s">
        <v>859</v>
      </c>
      <c r="AP18" s="679" t="s">
        <v>1090</v>
      </c>
    </row>
    <row r="19" s="636" customFormat="1" ht="58" customHeight="1" spans="1:42">
      <c r="A19" s="671"/>
      <c r="B19" s="672"/>
      <c r="C19" s="672"/>
      <c r="D19" s="664" t="s">
        <v>1124</v>
      </c>
      <c r="E19" s="665" t="s">
        <v>1125</v>
      </c>
      <c r="F19" s="666">
        <v>1364</v>
      </c>
      <c r="G19" s="667">
        <v>9</v>
      </c>
      <c r="H19" s="666">
        <v>1324</v>
      </c>
      <c r="I19" s="667">
        <v>8.8</v>
      </c>
      <c r="J19" s="666">
        <v>1304</v>
      </c>
      <c r="K19" s="667">
        <v>8.7</v>
      </c>
      <c r="L19" s="666">
        <v>1364</v>
      </c>
      <c r="M19" s="667">
        <v>9</v>
      </c>
      <c r="N19" s="666">
        <v>1324</v>
      </c>
      <c r="O19" s="667">
        <v>8.8</v>
      </c>
      <c r="P19" s="666">
        <v>1304</v>
      </c>
      <c r="Q19" s="667">
        <v>8.7</v>
      </c>
      <c r="R19" s="666">
        <v>1264</v>
      </c>
      <c r="S19" s="667">
        <v>8.5</v>
      </c>
      <c r="T19" s="666">
        <v>1224</v>
      </c>
      <c r="U19" s="667">
        <v>8.3</v>
      </c>
      <c r="V19" s="666">
        <v>1204</v>
      </c>
      <c r="W19" s="667">
        <v>8.2</v>
      </c>
      <c r="X19" s="666">
        <v>1364</v>
      </c>
      <c r="Y19" s="667">
        <v>9</v>
      </c>
      <c r="Z19" s="666">
        <v>1324</v>
      </c>
      <c r="AA19" s="667">
        <v>8.8</v>
      </c>
      <c r="AB19" s="666">
        <v>1304</v>
      </c>
      <c r="AC19" s="667">
        <v>8.7</v>
      </c>
      <c r="AD19" s="666">
        <v>1364</v>
      </c>
      <c r="AE19" s="667">
        <v>9</v>
      </c>
      <c r="AF19" s="666">
        <v>1324</v>
      </c>
      <c r="AG19" s="667">
        <v>8.8</v>
      </c>
      <c r="AH19" s="666">
        <v>1304</v>
      </c>
      <c r="AI19" s="667">
        <v>8.7</v>
      </c>
      <c r="AJ19" s="668" t="s">
        <v>709</v>
      </c>
      <c r="AK19" s="669" t="s">
        <v>539</v>
      </c>
      <c r="AP19" s="670" t="s">
        <v>1124</v>
      </c>
    </row>
    <row r="20" s="636" customFormat="1" ht="58" customHeight="1" spans="1:42">
      <c r="A20" s="671"/>
      <c r="B20" s="672"/>
      <c r="C20" s="672"/>
      <c r="D20" s="680"/>
      <c r="E20" s="665" t="s">
        <v>1108</v>
      </c>
      <c r="F20" s="666">
        <v>2044</v>
      </c>
      <c r="G20" s="667">
        <v>13</v>
      </c>
      <c r="H20" s="666">
        <v>2004</v>
      </c>
      <c r="I20" s="667">
        <v>12.8</v>
      </c>
      <c r="J20" s="666">
        <v>1984</v>
      </c>
      <c r="K20" s="667">
        <v>12.7</v>
      </c>
      <c r="L20" s="666">
        <v>2044</v>
      </c>
      <c r="M20" s="667">
        <v>13</v>
      </c>
      <c r="N20" s="666">
        <v>2004</v>
      </c>
      <c r="O20" s="667">
        <v>12.8</v>
      </c>
      <c r="P20" s="666">
        <v>1984</v>
      </c>
      <c r="Q20" s="667">
        <v>12.7</v>
      </c>
      <c r="R20" s="666">
        <v>1944</v>
      </c>
      <c r="S20" s="667">
        <v>12.5</v>
      </c>
      <c r="T20" s="666">
        <v>1904</v>
      </c>
      <c r="U20" s="667">
        <v>12.3</v>
      </c>
      <c r="V20" s="666">
        <v>1884</v>
      </c>
      <c r="W20" s="667">
        <v>12.2</v>
      </c>
      <c r="X20" s="666">
        <v>2044</v>
      </c>
      <c r="Y20" s="667">
        <v>13</v>
      </c>
      <c r="Z20" s="666">
        <v>2004</v>
      </c>
      <c r="AA20" s="667">
        <v>12.8</v>
      </c>
      <c r="AB20" s="666">
        <v>1984</v>
      </c>
      <c r="AC20" s="667">
        <v>12.7</v>
      </c>
      <c r="AD20" s="666">
        <v>2044</v>
      </c>
      <c r="AE20" s="667">
        <v>13</v>
      </c>
      <c r="AF20" s="666">
        <v>2004</v>
      </c>
      <c r="AG20" s="667">
        <v>12.8</v>
      </c>
      <c r="AH20" s="666">
        <v>1984</v>
      </c>
      <c r="AI20" s="667">
        <v>12.7</v>
      </c>
      <c r="AJ20" s="668" t="s">
        <v>580</v>
      </c>
      <c r="AK20" s="669" t="s">
        <v>555</v>
      </c>
      <c r="AP20" s="670" t="s">
        <v>1124</v>
      </c>
    </row>
    <row r="21" s="636" customFormat="1" ht="48" customHeight="1" spans="1:42">
      <c r="A21" s="671"/>
      <c r="B21" s="672"/>
      <c r="C21" s="672"/>
      <c r="D21" s="680"/>
      <c r="E21" s="2367" t="s">
        <v>1126</v>
      </c>
      <c r="F21" s="666">
        <v>1942</v>
      </c>
      <c r="G21" s="667">
        <v>11.7</v>
      </c>
      <c r="H21" s="666">
        <v>1902</v>
      </c>
      <c r="I21" s="667">
        <v>11.5</v>
      </c>
      <c r="J21" s="666">
        <v>1882</v>
      </c>
      <c r="K21" s="667">
        <v>11.4</v>
      </c>
      <c r="L21" s="666">
        <v>1942</v>
      </c>
      <c r="M21" s="667">
        <v>11.7</v>
      </c>
      <c r="N21" s="666">
        <v>1902</v>
      </c>
      <c r="O21" s="667">
        <v>11.5</v>
      </c>
      <c r="P21" s="666">
        <v>1882</v>
      </c>
      <c r="Q21" s="667">
        <v>11.4</v>
      </c>
      <c r="R21" s="666">
        <v>1842</v>
      </c>
      <c r="S21" s="667">
        <v>11.2</v>
      </c>
      <c r="T21" s="666">
        <v>1802</v>
      </c>
      <c r="U21" s="667">
        <v>11</v>
      </c>
      <c r="V21" s="666">
        <v>1782</v>
      </c>
      <c r="W21" s="667">
        <v>10.9</v>
      </c>
      <c r="X21" s="666">
        <v>1942</v>
      </c>
      <c r="Y21" s="667">
        <v>11.7</v>
      </c>
      <c r="Z21" s="666">
        <v>1902</v>
      </c>
      <c r="AA21" s="667">
        <v>11.5</v>
      </c>
      <c r="AB21" s="666">
        <v>1882</v>
      </c>
      <c r="AC21" s="667">
        <v>11.4</v>
      </c>
      <c r="AD21" s="666">
        <v>1942</v>
      </c>
      <c r="AE21" s="667">
        <v>11.7</v>
      </c>
      <c r="AF21" s="666">
        <v>1902</v>
      </c>
      <c r="AG21" s="667">
        <v>11.5</v>
      </c>
      <c r="AH21" s="666">
        <v>1882</v>
      </c>
      <c r="AI21" s="667">
        <v>11.4</v>
      </c>
      <c r="AJ21" s="668" t="s">
        <v>585</v>
      </c>
      <c r="AK21" s="669" t="s">
        <v>555</v>
      </c>
      <c r="AP21" s="670" t="s">
        <v>1124</v>
      </c>
    </row>
    <row r="22" s="636" customFormat="1" ht="77.4" spans="1:42">
      <c r="A22" s="671"/>
      <c r="B22" s="672"/>
      <c r="C22" s="672"/>
      <c r="D22" s="681" t="s">
        <v>1127</v>
      </c>
      <c r="E22" s="674" t="s">
        <v>1128</v>
      </c>
      <c r="F22" s="666">
        <v>1347</v>
      </c>
      <c r="G22" s="667">
        <v>8.9</v>
      </c>
      <c r="H22" s="666">
        <v>1307</v>
      </c>
      <c r="I22" s="667">
        <v>8.7</v>
      </c>
      <c r="J22" s="666">
        <v>1287</v>
      </c>
      <c r="K22" s="667">
        <v>8.6</v>
      </c>
      <c r="L22" s="666">
        <v>1347</v>
      </c>
      <c r="M22" s="667">
        <v>8.9</v>
      </c>
      <c r="N22" s="666">
        <v>1307</v>
      </c>
      <c r="O22" s="667">
        <v>8.7</v>
      </c>
      <c r="P22" s="666">
        <v>1287</v>
      </c>
      <c r="Q22" s="667">
        <v>8.6</v>
      </c>
      <c r="R22" s="666">
        <v>1247</v>
      </c>
      <c r="S22" s="667">
        <v>8.4</v>
      </c>
      <c r="T22" s="666">
        <v>1207</v>
      </c>
      <c r="U22" s="667">
        <v>8.2</v>
      </c>
      <c r="V22" s="666">
        <v>1187</v>
      </c>
      <c r="W22" s="667">
        <v>8.1</v>
      </c>
      <c r="X22" s="666">
        <v>1347</v>
      </c>
      <c r="Y22" s="667">
        <v>8.9</v>
      </c>
      <c r="Z22" s="666">
        <v>1307</v>
      </c>
      <c r="AA22" s="667">
        <v>8.7</v>
      </c>
      <c r="AB22" s="666">
        <v>1287</v>
      </c>
      <c r="AC22" s="667">
        <v>8.6</v>
      </c>
      <c r="AD22" s="666">
        <v>1347</v>
      </c>
      <c r="AE22" s="667">
        <v>8.9</v>
      </c>
      <c r="AF22" s="666">
        <v>1307</v>
      </c>
      <c r="AG22" s="667">
        <v>8.7</v>
      </c>
      <c r="AH22" s="666">
        <v>1287</v>
      </c>
      <c r="AI22" s="667">
        <v>8.6</v>
      </c>
      <c r="AJ22" s="668" t="s">
        <v>709</v>
      </c>
      <c r="AK22" s="669" t="s">
        <v>48</v>
      </c>
      <c r="AP22" s="681" t="s">
        <v>1127</v>
      </c>
    </row>
    <row r="23" s="636" customFormat="1" ht="46" customHeight="1" spans="1:42">
      <c r="A23" s="671"/>
      <c r="B23" s="672"/>
      <c r="C23" s="672"/>
      <c r="D23" s="682" t="s">
        <v>1127</v>
      </c>
      <c r="E23" s="674" t="s">
        <v>1108</v>
      </c>
      <c r="F23" s="666">
        <v>2078</v>
      </c>
      <c r="G23" s="667">
        <v>13.2</v>
      </c>
      <c r="H23" s="666">
        <v>2038</v>
      </c>
      <c r="I23" s="667">
        <v>13</v>
      </c>
      <c r="J23" s="666">
        <v>2018</v>
      </c>
      <c r="K23" s="667">
        <v>12.9</v>
      </c>
      <c r="L23" s="666">
        <v>2078</v>
      </c>
      <c r="M23" s="667">
        <v>13.2</v>
      </c>
      <c r="N23" s="666">
        <v>2038</v>
      </c>
      <c r="O23" s="667">
        <v>13</v>
      </c>
      <c r="P23" s="666">
        <v>2018</v>
      </c>
      <c r="Q23" s="667">
        <v>12.9</v>
      </c>
      <c r="R23" s="666">
        <v>1978</v>
      </c>
      <c r="S23" s="667">
        <v>12.7</v>
      </c>
      <c r="T23" s="666">
        <v>1938</v>
      </c>
      <c r="U23" s="667">
        <v>12.5</v>
      </c>
      <c r="V23" s="666">
        <v>1918</v>
      </c>
      <c r="W23" s="667">
        <v>12.4</v>
      </c>
      <c r="X23" s="666">
        <v>2078</v>
      </c>
      <c r="Y23" s="667">
        <v>13.2</v>
      </c>
      <c r="Z23" s="666">
        <v>2038</v>
      </c>
      <c r="AA23" s="667">
        <v>13</v>
      </c>
      <c r="AB23" s="666">
        <v>2018</v>
      </c>
      <c r="AC23" s="667">
        <v>12.9</v>
      </c>
      <c r="AD23" s="666">
        <v>2078</v>
      </c>
      <c r="AE23" s="667">
        <v>13.2</v>
      </c>
      <c r="AF23" s="666">
        <v>2038</v>
      </c>
      <c r="AG23" s="667">
        <v>13</v>
      </c>
      <c r="AH23" s="666">
        <v>2018</v>
      </c>
      <c r="AI23" s="667">
        <v>12.9</v>
      </c>
      <c r="AJ23" s="668" t="s">
        <v>580</v>
      </c>
      <c r="AK23" s="669" t="s">
        <v>48</v>
      </c>
      <c r="AP23" s="682" t="s">
        <v>1127</v>
      </c>
    </row>
    <row r="24" s="636" customFormat="1" ht="38" customHeight="1" spans="1:42">
      <c r="A24" s="671"/>
      <c r="B24" s="672"/>
      <c r="C24" s="672"/>
      <c r="D24" s="682" t="s">
        <v>1127</v>
      </c>
      <c r="E24" s="674" t="s">
        <v>1129</v>
      </c>
      <c r="F24" s="666">
        <v>1840</v>
      </c>
      <c r="G24" s="667">
        <v>11.2</v>
      </c>
      <c r="H24" s="666">
        <v>1800</v>
      </c>
      <c r="I24" s="667">
        <v>11</v>
      </c>
      <c r="J24" s="666">
        <v>1780</v>
      </c>
      <c r="K24" s="667">
        <v>10.9</v>
      </c>
      <c r="L24" s="666">
        <v>1840</v>
      </c>
      <c r="M24" s="667">
        <v>11.2</v>
      </c>
      <c r="N24" s="666">
        <v>1800</v>
      </c>
      <c r="O24" s="667">
        <v>11</v>
      </c>
      <c r="P24" s="666">
        <v>1780</v>
      </c>
      <c r="Q24" s="667">
        <v>10.9</v>
      </c>
      <c r="R24" s="666">
        <v>1740</v>
      </c>
      <c r="S24" s="667">
        <v>10.7</v>
      </c>
      <c r="T24" s="666">
        <v>1700</v>
      </c>
      <c r="U24" s="667">
        <v>10.5</v>
      </c>
      <c r="V24" s="666">
        <v>1680</v>
      </c>
      <c r="W24" s="667">
        <v>10.4</v>
      </c>
      <c r="X24" s="666">
        <v>1840</v>
      </c>
      <c r="Y24" s="667">
        <v>11.2</v>
      </c>
      <c r="Z24" s="666">
        <v>1800</v>
      </c>
      <c r="AA24" s="667">
        <v>11</v>
      </c>
      <c r="AB24" s="666">
        <v>1780</v>
      </c>
      <c r="AC24" s="667">
        <v>10.9</v>
      </c>
      <c r="AD24" s="666">
        <v>1840</v>
      </c>
      <c r="AE24" s="667">
        <v>11.2</v>
      </c>
      <c r="AF24" s="666">
        <v>1800</v>
      </c>
      <c r="AG24" s="667">
        <v>11</v>
      </c>
      <c r="AH24" s="666">
        <v>1780</v>
      </c>
      <c r="AI24" s="667">
        <v>10.9</v>
      </c>
      <c r="AJ24" s="668" t="s">
        <v>585</v>
      </c>
      <c r="AK24" s="669" t="s">
        <v>48</v>
      </c>
      <c r="AP24" s="682" t="s">
        <v>1127</v>
      </c>
    </row>
    <row r="25" s="636" customFormat="1" ht="38" customHeight="1" spans="1:42">
      <c r="A25" s="671"/>
      <c r="B25" s="672"/>
      <c r="C25" s="672"/>
      <c r="D25" s="682" t="s">
        <v>1127</v>
      </c>
      <c r="E25" s="674" t="s">
        <v>1137</v>
      </c>
      <c r="F25" s="666">
        <v>2146</v>
      </c>
      <c r="G25" s="667">
        <v>13.7</v>
      </c>
      <c r="H25" s="666">
        <v>2106</v>
      </c>
      <c r="I25" s="667">
        <v>13.5</v>
      </c>
      <c r="J25" s="666">
        <v>2086</v>
      </c>
      <c r="K25" s="667">
        <v>13.4</v>
      </c>
      <c r="L25" s="666">
        <v>2146</v>
      </c>
      <c r="M25" s="667">
        <v>13.7</v>
      </c>
      <c r="N25" s="666">
        <v>2106</v>
      </c>
      <c r="O25" s="667">
        <v>13.5</v>
      </c>
      <c r="P25" s="666">
        <v>2086</v>
      </c>
      <c r="Q25" s="667">
        <v>13.4</v>
      </c>
      <c r="R25" s="666">
        <v>2046</v>
      </c>
      <c r="S25" s="667">
        <v>13.2</v>
      </c>
      <c r="T25" s="666">
        <v>2006</v>
      </c>
      <c r="U25" s="667">
        <v>13</v>
      </c>
      <c r="V25" s="666">
        <v>1986</v>
      </c>
      <c r="W25" s="667">
        <v>12.9</v>
      </c>
      <c r="X25" s="666">
        <v>2146</v>
      </c>
      <c r="Y25" s="667">
        <v>13.7</v>
      </c>
      <c r="Z25" s="666">
        <v>2106</v>
      </c>
      <c r="AA25" s="667">
        <v>13.5</v>
      </c>
      <c r="AB25" s="666">
        <v>2086</v>
      </c>
      <c r="AC25" s="667">
        <v>13.4</v>
      </c>
      <c r="AD25" s="666">
        <v>2146</v>
      </c>
      <c r="AE25" s="667">
        <v>13.7</v>
      </c>
      <c r="AF25" s="666">
        <v>2106</v>
      </c>
      <c r="AG25" s="667">
        <v>13.5</v>
      </c>
      <c r="AH25" s="666">
        <v>2086</v>
      </c>
      <c r="AI25" s="667">
        <v>13.4</v>
      </c>
      <c r="AJ25" s="668" t="s">
        <v>580</v>
      </c>
      <c r="AK25" s="669" t="s">
        <v>859</v>
      </c>
      <c r="AP25" s="682" t="s">
        <v>1127</v>
      </c>
    </row>
    <row r="26" s="636" customFormat="1" ht="48" customHeight="1" spans="1:42">
      <c r="A26" s="671"/>
      <c r="B26" s="672"/>
      <c r="C26" s="672"/>
      <c r="D26" s="682" t="s">
        <v>1127</v>
      </c>
      <c r="E26" s="674" t="s">
        <v>1194</v>
      </c>
      <c r="F26" s="666">
        <v>1806</v>
      </c>
      <c r="G26" s="667">
        <v>11.6</v>
      </c>
      <c r="H26" s="666">
        <v>1766</v>
      </c>
      <c r="I26" s="667">
        <v>11.4</v>
      </c>
      <c r="J26" s="666">
        <v>1746</v>
      </c>
      <c r="K26" s="667">
        <v>11.3</v>
      </c>
      <c r="L26" s="666">
        <v>1806</v>
      </c>
      <c r="M26" s="667">
        <v>11.6</v>
      </c>
      <c r="N26" s="666">
        <v>1766</v>
      </c>
      <c r="O26" s="667">
        <v>11.4</v>
      </c>
      <c r="P26" s="666">
        <v>1746</v>
      </c>
      <c r="Q26" s="667">
        <v>11.3</v>
      </c>
      <c r="R26" s="666">
        <v>1706</v>
      </c>
      <c r="S26" s="667">
        <v>11.1</v>
      </c>
      <c r="T26" s="666">
        <v>1666</v>
      </c>
      <c r="U26" s="667">
        <v>10.9</v>
      </c>
      <c r="V26" s="666">
        <v>1646</v>
      </c>
      <c r="W26" s="667">
        <v>10.8</v>
      </c>
      <c r="X26" s="666">
        <v>1806</v>
      </c>
      <c r="Y26" s="667">
        <v>11.6</v>
      </c>
      <c r="Z26" s="666">
        <v>1766</v>
      </c>
      <c r="AA26" s="667">
        <v>11.4</v>
      </c>
      <c r="AB26" s="666">
        <v>1746</v>
      </c>
      <c r="AC26" s="667">
        <v>11.3</v>
      </c>
      <c r="AD26" s="666">
        <v>1806</v>
      </c>
      <c r="AE26" s="667">
        <v>11.6</v>
      </c>
      <c r="AF26" s="666">
        <v>1766</v>
      </c>
      <c r="AG26" s="667">
        <v>11.4</v>
      </c>
      <c r="AH26" s="666">
        <v>1746</v>
      </c>
      <c r="AI26" s="667">
        <v>11.3</v>
      </c>
      <c r="AJ26" s="668" t="s">
        <v>580</v>
      </c>
      <c r="AK26" s="669" t="s">
        <v>48</v>
      </c>
      <c r="AP26" s="682" t="s">
        <v>1127</v>
      </c>
    </row>
    <row r="27" s="636" customFormat="1" ht="58" customHeight="1" spans="1:42">
      <c r="A27" s="671"/>
      <c r="B27" s="672"/>
      <c r="C27" s="672"/>
      <c r="D27" s="682" t="s">
        <v>1134</v>
      </c>
      <c r="E27" s="2368" t="s">
        <v>1135</v>
      </c>
      <c r="F27" s="666">
        <v>1347</v>
      </c>
      <c r="G27" s="667">
        <v>8.9</v>
      </c>
      <c r="H27" s="666">
        <v>1307</v>
      </c>
      <c r="I27" s="667">
        <v>8.7</v>
      </c>
      <c r="J27" s="666">
        <v>1287</v>
      </c>
      <c r="K27" s="667">
        <v>8.6</v>
      </c>
      <c r="L27" s="666">
        <v>1347</v>
      </c>
      <c r="M27" s="667">
        <v>8.9</v>
      </c>
      <c r="N27" s="666">
        <v>1307</v>
      </c>
      <c r="O27" s="667">
        <v>8.7</v>
      </c>
      <c r="P27" s="666">
        <v>1287</v>
      </c>
      <c r="Q27" s="667">
        <v>8.6</v>
      </c>
      <c r="R27" s="666">
        <v>1247</v>
      </c>
      <c r="S27" s="667">
        <v>8.4</v>
      </c>
      <c r="T27" s="666">
        <v>1207</v>
      </c>
      <c r="U27" s="667">
        <v>8.2</v>
      </c>
      <c r="V27" s="666">
        <v>1187</v>
      </c>
      <c r="W27" s="667">
        <v>8.1</v>
      </c>
      <c r="X27" s="666">
        <v>1347</v>
      </c>
      <c r="Y27" s="667">
        <v>8.9</v>
      </c>
      <c r="Z27" s="666">
        <v>1307</v>
      </c>
      <c r="AA27" s="667">
        <v>8.7</v>
      </c>
      <c r="AB27" s="666">
        <v>1287</v>
      </c>
      <c r="AC27" s="667">
        <v>8.6</v>
      </c>
      <c r="AD27" s="666">
        <v>1347</v>
      </c>
      <c r="AE27" s="667">
        <v>8.9</v>
      </c>
      <c r="AF27" s="666">
        <v>1307</v>
      </c>
      <c r="AG27" s="667">
        <v>8.7</v>
      </c>
      <c r="AH27" s="666">
        <v>1287</v>
      </c>
      <c r="AI27" s="667">
        <v>8.6</v>
      </c>
      <c r="AJ27" s="668" t="s">
        <v>509</v>
      </c>
      <c r="AK27" s="669" t="s">
        <v>539</v>
      </c>
      <c r="AP27" s="682" t="s">
        <v>1134</v>
      </c>
    </row>
    <row r="28" s="636" customFormat="1" ht="48" customHeight="1" spans="1:42">
      <c r="A28" s="671"/>
      <c r="B28" s="672"/>
      <c r="C28" s="672"/>
      <c r="D28" s="683" t="s">
        <v>1136</v>
      </c>
      <c r="E28" s="2367" t="s">
        <v>1135</v>
      </c>
      <c r="F28" s="666">
        <v>1347</v>
      </c>
      <c r="G28" s="667">
        <v>8.9</v>
      </c>
      <c r="H28" s="666">
        <v>1307</v>
      </c>
      <c r="I28" s="667">
        <v>8.7</v>
      </c>
      <c r="J28" s="666">
        <v>1287</v>
      </c>
      <c r="K28" s="667">
        <v>8.6</v>
      </c>
      <c r="L28" s="666">
        <v>1347</v>
      </c>
      <c r="M28" s="667">
        <v>8.9</v>
      </c>
      <c r="N28" s="666">
        <v>1307</v>
      </c>
      <c r="O28" s="667">
        <v>8.7</v>
      </c>
      <c r="P28" s="666">
        <v>1287</v>
      </c>
      <c r="Q28" s="667">
        <v>8.6</v>
      </c>
      <c r="R28" s="666">
        <v>1247</v>
      </c>
      <c r="S28" s="667">
        <v>8.4</v>
      </c>
      <c r="T28" s="666">
        <v>1207</v>
      </c>
      <c r="U28" s="667">
        <v>8.2</v>
      </c>
      <c r="V28" s="666">
        <v>1187</v>
      </c>
      <c r="W28" s="667">
        <v>8.1</v>
      </c>
      <c r="X28" s="666">
        <v>1347</v>
      </c>
      <c r="Y28" s="667">
        <v>8.9</v>
      </c>
      <c r="Z28" s="666">
        <v>1307</v>
      </c>
      <c r="AA28" s="667">
        <v>8.7</v>
      </c>
      <c r="AB28" s="666">
        <v>1287</v>
      </c>
      <c r="AC28" s="667">
        <v>8.6</v>
      </c>
      <c r="AD28" s="666">
        <v>1347</v>
      </c>
      <c r="AE28" s="667">
        <v>8.9</v>
      </c>
      <c r="AF28" s="666">
        <v>1307</v>
      </c>
      <c r="AG28" s="667">
        <v>8.7</v>
      </c>
      <c r="AH28" s="666">
        <v>1287</v>
      </c>
      <c r="AI28" s="667">
        <v>8.6</v>
      </c>
      <c r="AJ28" s="668" t="s">
        <v>509</v>
      </c>
      <c r="AK28" s="669" t="s">
        <v>580</v>
      </c>
      <c r="AP28" s="684" t="s">
        <v>1136</v>
      </c>
    </row>
    <row r="29" s="636" customFormat="1" ht="48" customHeight="1" spans="1:42">
      <c r="A29" s="671"/>
      <c r="B29" s="672"/>
      <c r="C29" s="672"/>
      <c r="D29" s="680"/>
      <c r="E29" s="665" t="s">
        <v>1137</v>
      </c>
      <c r="F29" s="666">
        <v>2112</v>
      </c>
      <c r="G29" s="667">
        <v>13.4</v>
      </c>
      <c r="H29" s="666">
        <v>2072</v>
      </c>
      <c r="I29" s="667">
        <v>13.2</v>
      </c>
      <c r="J29" s="666">
        <v>2052</v>
      </c>
      <c r="K29" s="667">
        <v>13.1</v>
      </c>
      <c r="L29" s="666">
        <v>2112</v>
      </c>
      <c r="M29" s="667">
        <v>13.4</v>
      </c>
      <c r="N29" s="666">
        <v>2072</v>
      </c>
      <c r="O29" s="667">
        <v>13.2</v>
      </c>
      <c r="P29" s="666">
        <v>2052</v>
      </c>
      <c r="Q29" s="667">
        <v>13.1</v>
      </c>
      <c r="R29" s="666">
        <v>2012</v>
      </c>
      <c r="S29" s="667">
        <v>12.9</v>
      </c>
      <c r="T29" s="666">
        <v>1972</v>
      </c>
      <c r="U29" s="667">
        <v>12.7</v>
      </c>
      <c r="V29" s="666">
        <v>1952</v>
      </c>
      <c r="W29" s="667">
        <v>12.6</v>
      </c>
      <c r="X29" s="666">
        <v>2112</v>
      </c>
      <c r="Y29" s="667">
        <v>13.4</v>
      </c>
      <c r="Z29" s="666">
        <v>2072</v>
      </c>
      <c r="AA29" s="667">
        <v>13.2</v>
      </c>
      <c r="AB29" s="666">
        <v>2052</v>
      </c>
      <c r="AC29" s="667">
        <v>13.1</v>
      </c>
      <c r="AD29" s="666">
        <v>2112</v>
      </c>
      <c r="AE29" s="667">
        <v>13.4</v>
      </c>
      <c r="AF29" s="666">
        <v>2072</v>
      </c>
      <c r="AG29" s="667">
        <v>13.2</v>
      </c>
      <c r="AH29" s="666">
        <v>2052</v>
      </c>
      <c r="AI29" s="667">
        <v>13.1</v>
      </c>
      <c r="AJ29" s="668" t="s">
        <v>580</v>
      </c>
      <c r="AK29" s="669" t="s">
        <v>859</v>
      </c>
      <c r="AP29" s="685" t="s">
        <v>1136</v>
      </c>
    </row>
    <row r="30" s="636" customFormat="1" ht="48" customHeight="1" spans="1:42">
      <c r="A30" s="671"/>
      <c r="B30" s="672"/>
      <c r="C30" s="672"/>
      <c r="D30" s="680"/>
      <c r="E30" s="665" t="s">
        <v>1104</v>
      </c>
      <c r="F30" s="666">
        <v>2044</v>
      </c>
      <c r="G30" s="667">
        <v>13</v>
      </c>
      <c r="H30" s="666">
        <v>2004</v>
      </c>
      <c r="I30" s="667">
        <v>12.8</v>
      </c>
      <c r="J30" s="666">
        <v>1984</v>
      </c>
      <c r="K30" s="667">
        <v>12.7</v>
      </c>
      <c r="L30" s="666">
        <v>2044</v>
      </c>
      <c r="M30" s="667">
        <v>13</v>
      </c>
      <c r="N30" s="666">
        <v>2004</v>
      </c>
      <c r="O30" s="667">
        <v>12.8</v>
      </c>
      <c r="P30" s="666">
        <v>1984</v>
      </c>
      <c r="Q30" s="667">
        <v>12.7</v>
      </c>
      <c r="R30" s="666">
        <v>1944</v>
      </c>
      <c r="S30" s="667">
        <v>12.5</v>
      </c>
      <c r="T30" s="666">
        <v>1904</v>
      </c>
      <c r="U30" s="667">
        <v>12.3</v>
      </c>
      <c r="V30" s="666">
        <v>1884</v>
      </c>
      <c r="W30" s="667">
        <v>12.2</v>
      </c>
      <c r="X30" s="666">
        <v>2044</v>
      </c>
      <c r="Y30" s="667">
        <v>13</v>
      </c>
      <c r="Z30" s="666">
        <v>2004</v>
      </c>
      <c r="AA30" s="667">
        <v>12.8</v>
      </c>
      <c r="AB30" s="666">
        <v>1984</v>
      </c>
      <c r="AC30" s="667">
        <v>12.7</v>
      </c>
      <c r="AD30" s="666">
        <v>2044</v>
      </c>
      <c r="AE30" s="667">
        <v>13</v>
      </c>
      <c r="AF30" s="666">
        <v>2004</v>
      </c>
      <c r="AG30" s="667">
        <v>12.8</v>
      </c>
      <c r="AH30" s="666">
        <v>1984</v>
      </c>
      <c r="AI30" s="667">
        <v>12.7</v>
      </c>
      <c r="AJ30" s="668" t="s">
        <v>580</v>
      </c>
      <c r="AK30" s="669" t="s">
        <v>859</v>
      </c>
      <c r="AP30" s="685" t="s">
        <v>1136</v>
      </c>
    </row>
    <row r="31" s="636" customFormat="1" ht="48" customHeight="1" spans="1:42">
      <c r="A31" s="671"/>
      <c r="B31" s="672"/>
      <c r="C31" s="672"/>
      <c r="D31" s="680"/>
      <c r="E31" s="665" t="s">
        <v>1138</v>
      </c>
      <c r="F31" s="666">
        <v>2146</v>
      </c>
      <c r="G31" s="667">
        <v>13.7</v>
      </c>
      <c r="H31" s="666">
        <v>2106</v>
      </c>
      <c r="I31" s="667">
        <v>13.5</v>
      </c>
      <c r="J31" s="666">
        <v>2086</v>
      </c>
      <c r="K31" s="667">
        <v>13.4</v>
      </c>
      <c r="L31" s="666">
        <v>2146</v>
      </c>
      <c r="M31" s="667">
        <v>13.7</v>
      </c>
      <c r="N31" s="666">
        <v>2106</v>
      </c>
      <c r="O31" s="667">
        <v>13.5</v>
      </c>
      <c r="P31" s="666">
        <v>2086</v>
      </c>
      <c r="Q31" s="667">
        <v>13.4</v>
      </c>
      <c r="R31" s="666">
        <v>2046</v>
      </c>
      <c r="S31" s="667">
        <v>13.2</v>
      </c>
      <c r="T31" s="666">
        <v>2006</v>
      </c>
      <c r="U31" s="667">
        <v>13</v>
      </c>
      <c r="V31" s="666">
        <v>1986</v>
      </c>
      <c r="W31" s="667">
        <v>12.9</v>
      </c>
      <c r="X31" s="666">
        <v>2146</v>
      </c>
      <c r="Y31" s="667">
        <v>13.7</v>
      </c>
      <c r="Z31" s="666">
        <v>2106</v>
      </c>
      <c r="AA31" s="667">
        <v>13.5</v>
      </c>
      <c r="AB31" s="666">
        <v>2086</v>
      </c>
      <c r="AC31" s="667">
        <v>13.4</v>
      </c>
      <c r="AD31" s="666">
        <v>2146</v>
      </c>
      <c r="AE31" s="667">
        <v>13.7</v>
      </c>
      <c r="AF31" s="666">
        <v>2106</v>
      </c>
      <c r="AG31" s="667">
        <v>13.5</v>
      </c>
      <c r="AH31" s="666">
        <v>2086</v>
      </c>
      <c r="AI31" s="667">
        <v>13.4</v>
      </c>
      <c r="AJ31" s="668" t="s">
        <v>580</v>
      </c>
      <c r="AK31" s="669" t="s">
        <v>859</v>
      </c>
      <c r="AP31" s="685" t="s">
        <v>1136</v>
      </c>
    </row>
    <row r="32" s="636" customFormat="1" ht="170" customHeight="1" spans="1:42">
      <c r="A32" s="671"/>
      <c r="B32" s="672"/>
      <c r="C32" s="672"/>
      <c r="D32" s="664" t="s">
        <v>1110</v>
      </c>
      <c r="E32" s="674" t="s">
        <v>1111</v>
      </c>
      <c r="F32" s="666">
        <v>1296</v>
      </c>
      <c r="G32" s="667">
        <v>8.5</v>
      </c>
      <c r="H32" s="666">
        <v>1256</v>
      </c>
      <c r="I32" s="667">
        <v>8.3</v>
      </c>
      <c r="J32" s="666">
        <v>1236</v>
      </c>
      <c r="K32" s="667">
        <v>8.2</v>
      </c>
      <c r="L32" s="666">
        <v>1296</v>
      </c>
      <c r="M32" s="667">
        <v>8.5</v>
      </c>
      <c r="N32" s="666">
        <v>1256</v>
      </c>
      <c r="O32" s="667">
        <v>8.3</v>
      </c>
      <c r="P32" s="666">
        <v>1236</v>
      </c>
      <c r="Q32" s="667">
        <v>8.2</v>
      </c>
      <c r="R32" s="666">
        <v>1196</v>
      </c>
      <c r="S32" s="667">
        <v>8</v>
      </c>
      <c r="T32" s="666">
        <v>1156</v>
      </c>
      <c r="U32" s="667">
        <v>7.8</v>
      </c>
      <c r="V32" s="666">
        <v>1136</v>
      </c>
      <c r="W32" s="667">
        <v>7.7</v>
      </c>
      <c r="X32" s="666">
        <v>1296</v>
      </c>
      <c r="Y32" s="667">
        <v>8.5</v>
      </c>
      <c r="Z32" s="666">
        <v>1256</v>
      </c>
      <c r="AA32" s="667">
        <v>8.3</v>
      </c>
      <c r="AB32" s="666">
        <v>1236</v>
      </c>
      <c r="AC32" s="667">
        <v>8.2</v>
      </c>
      <c r="AD32" s="666">
        <v>1296</v>
      </c>
      <c r="AE32" s="667">
        <v>8.5</v>
      </c>
      <c r="AF32" s="666">
        <v>1256</v>
      </c>
      <c r="AG32" s="667">
        <v>8.3</v>
      </c>
      <c r="AH32" s="666">
        <v>1236</v>
      </c>
      <c r="AI32" s="667">
        <v>8.2</v>
      </c>
      <c r="AJ32" s="668" t="s">
        <v>509</v>
      </c>
      <c r="AK32" s="669" t="s">
        <v>539</v>
      </c>
      <c r="AP32" s="670" t="s">
        <v>1110</v>
      </c>
    </row>
    <row r="33" s="636" customFormat="1" ht="48" customHeight="1" spans="1:42">
      <c r="A33" s="671"/>
      <c r="B33" s="672"/>
      <c r="C33" s="672"/>
      <c r="D33" s="664"/>
      <c r="E33" s="674" t="s">
        <v>1112</v>
      </c>
      <c r="F33" s="666">
        <v>1364</v>
      </c>
      <c r="G33" s="667">
        <v>9</v>
      </c>
      <c r="H33" s="666">
        <v>1324</v>
      </c>
      <c r="I33" s="667">
        <v>8.8</v>
      </c>
      <c r="J33" s="666">
        <v>1304</v>
      </c>
      <c r="K33" s="667">
        <v>8.7</v>
      </c>
      <c r="L33" s="666">
        <v>1364</v>
      </c>
      <c r="M33" s="667">
        <v>9</v>
      </c>
      <c r="N33" s="666">
        <v>1324</v>
      </c>
      <c r="O33" s="667">
        <v>8.8</v>
      </c>
      <c r="P33" s="666">
        <v>1304</v>
      </c>
      <c r="Q33" s="667">
        <v>8.7</v>
      </c>
      <c r="R33" s="666">
        <v>1264</v>
      </c>
      <c r="S33" s="667">
        <v>8.5</v>
      </c>
      <c r="T33" s="666">
        <v>1224</v>
      </c>
      <c r="U33" s="667">
        <v>8.3</v>
      </c>
      <c r="V33" s="666">
        <v>1204</v>
      </c>
      <c r="W33" s="667">
        <v>8.2</v>
      </c>
      <c r="X33" s="666">
        <v>1364</v>
      </c>
      <c r="Y33" s="667">
        <v>9</v>
      </c>
      <c r="Z33" s="666">
        <v>1324</v>
      </c>
      <c r="AA33" s="667">
        <v>8.8</v>
      </c>
      <c r="AB33" s="666">
        <v>1304</v>
      </c>
      <c r="AC33" s="667">
        <v>8.7</v>
      </c>
      <c r="AD33" s="666">
        <v>1364</v>
      </c>
      <c r="AE33" s="667">
        <v>9</v>
      </c>
      <c r="AF33" s="666">
        <v>1324</v>
      </c>
      <c r="AG33" s="667">
        <v>8.8</v>
      </c>
      <c r="AH33" s="666">
        <v>1304</v>
      </c>
      <c r="AI33" s="667">
        <v>8.7</v>
      </c>
      <c r="AJ33" s="668" t="s">
        <v>709</v>
      </c>
      <c r="AK33" s="669" t="s">
        <v>539</v>
      </c>
      <c r="AP33" s="670" t="s">
        <v>1110</v>
      </c>
    </row>
    <row r="34" s="636" customFormat="1" ht="48" customHeight="1" spans="1:42">
      <c r="A34" s="671"/>
      <c r="B34" s="672"/>
      <c r="C34" s="672"/>
      <c r="D34" s="680"/>
      <c r="E34" s="2367" t="s">
        <v>1113</v>
      </c>
      <c r="F34" s="666">
        <v>2010</v>
      </c>
      <c r="G34" s="667">
        <v>12.8</v>
      </c>
      <c r="H34" s="666">
        <v>1970</v>
      </c>
      <c r="I34" s="667">
        <v>12.6</v>
      </c>
      <c r="J34" s="666">
        <v>1950</v>
      </c>
      <c r="K34" s="667">
        <v>12.5</v>
      </c>
      <c r="L34" s="666">
        <v>2010</v>
      </c>
      <c r="M34" s="667">
        <v>12.8</v>
      </c>
      <c r="N34" s="666">
        <v>1970</v>
      </c>
      <c r="O34" s="667">
        <v>12.6</v>
      </c>
      <c r="P34" s="666">
        <v>1950</v>
      </c>
      <c r="Q34" s="667">
        <v>12.5</v>
      </c>
      <c r="R34" s="666">
        <v>1910</v>
      </c>
      <c r="S34" s="667">
        <v>12.3</v>
      </c>
      <c r="T34" s="666">
        <v>1870</v>
      </c>
      <c r="U34" s="667">
        <v>12.1</v>
      </c>
      <c r="V34" s="666">
        <v>1850</v>
      </c>
      <c r="W34" s="667">
        <v>12</v>
      </c>
      <c r="X34" s="666">
        <v>2010</v>
      </c>
      <c r="Y34" s="667">
        <v>12.8</v>
      </c>
      <c r="Z34" s="666">
        <v>1970</v>
      </c>
      <c r="AA34" s="667">
        <v>12.6</v>
      </c>
      <c r="AB34" s="666">
        <v>1950</v>
      </c>
      <c r="AC34" s="667">
        <v>12.5</v>
      </c>
      <c r="AD34" s="666">
        <v>2010</v>
      </c>
      <c r="AE34" s="667">
        <v>12.8</v>
      </c>
      <c r="AF34" s="666">
        <v>1970</v>
      </c>
      <c r="AG34" s="667">
        <v>12.6</v>
      </c>
      <c r="AH34" s="666">
        <v>1950</v>
      </c>
      <c r="AI34" s="667">
        <v>12.5</v>
      </c>
      <c r="AJ34" s="668" t="s">
        <v>580</v>
      </c>
      <c r="AK34" s="669" t="s">
        <v>555</v>
      </c>
      <c r="AP34" s="670" t="s">
        <v>1110</v>
      </c>
    </row>
    <row r="35" s="636" customFormat="1" ht="137" customHeight="1" spans="1:42">
      <c r="A35" s="671"/>
      <c r="B35" s="672"/>
      <c r="C35" s="672"/>
      <c r="D35" s="680"/>
      <c r="E35" s="686" t="s">
        <v>1121</v>
      </c>
      <c r="F35" s="666">
        <v>2146</v>
      </c>
      <c r="G35" s="667">
        <v>13</v>
      </c>
      <c r="H35" s="666">
        <v>2106</v>
      </c>
      <c r="I35" s="667">
        <v>12.8</v>
      </c>
      <c r="J35" s="666">
        <v>2086</v>
      </c>
      <c r="K35" s="667">
        <v>12.7</v>
      </c>
      <c r="L35" s="666">
        <v>2146</v>
      </c>
      <c r="M35" s="667">
        <v>13</v>
      </c>
      <c r="N35" s="666">
        <v>2106</v>
      </c>
      <c r="O35" s="667">
        <v>12.8</v>
      </c>
      <c r="P35" s="666">
        <v>2086</v>
      </c>
      <c r="Q35" s="667">
        <v>12.7</v>
      </c>
      <c r="R35" s="666">
        <v>2046</v>
      </c>
      <c r="S35" s="667">
        <v>12.5</v>
      </c>
      <c r="T35" s="666">
        <v>2006</v>
      </c>
      <c r="U35" s="667">
        <v>12.3</v>
      </c>
      <c r="V35" s="666">
        <v>1986</v>
      </c>
      <c r="W35" s="667">
        <v>12.2</v>
      </c>
      <c r="X35" s="666">
        <v>2146</v>
      </c>
      <c r="Y35" s="667">
        <v>13</v>
      </c>
      <c r="Z35" s="666">
        <v>2106</v>
      </c>
      <c r="AA35" s="667">
        <v>12.8</v>
      </c>
      <c r="AB35" s="666">
        <v>2086</v>
      </c>
      <c r="AC35" s="667">
        <v>12.7</v>
      </c>
      <c r="AD35" s="666">
        <v>2146</v>
      </c>
      <c r="AE35" s="667">
        <v>13</v>
      </c>
      <c r="AF35" s="666">
        <v>2106</v>
      </c>
      <c r="AG35" s="667">
        <v>12.8</v>
      </c>
      <c r="AH35" s="666">
        <v>2086</v>
      </c>
      <c r="AI35" s="667">
        <v>12.7</v>
      </c>
      <c r="AJ35" s="668" t="s">
        <v>539</v>
      </c>
      <c r="AK35" s="669" t="s">
        <v>555</v>
      </c>
      <c r="AP35" s="670" t="s">
        <v>1110</v>
      </c>
    </row>
    <row r="36" s="636" customFormat="1" ht="54" customHeight="1" spans="1:42">
      <c r="A36" s="671"/>
      <c r="B36" s="672"/>
      <c r="C36" s="672"/>
      <c r="D36" s="682" t="s">
        <v>1139</v>
      </c>
      <c r="E36" s="687" t="s">
        <v>1140</v>
      </c>
      <c r="F36" s="666">
        <v>2078</v>
      </c>
      <c r="G36" s="667">
        <v>13.2</v>
      </c>
      <c r="H36" s="666">
        <v>2038</v>
      </c>
      <c r="I36" s="667">
        <v>13</v>
      </c>
      <c r="J36" s="666">
        <v>2018</v>
      </c>
      <c r="K36" s="667">
        <v>12.9</v>
      </c>
      <c r="L36" s="666">
        <v>2078</v>
      </c>
      <c r="M36" s="667">
        <v>13.2</v>
      </c>
      <c r="N36" s="666">
        <v>2038</v>
      </c>
      <c r="O36" s="667">
        <v>13</v>
      </c>
      <c r="P36" s="666">
        <v>2018</v>
      </c>
      <c r="Q36" s="667">
        <v>12.9</v>
      </c>
      <c r="R36" s="666">
        <v>1978</v>
      </c>
      <c r="S36" s="667">
        <v>12.7</v>
      </c>
      <c r="T36" s="666">
        <v>1938</v>
      </c>
      <c r="U36" s="667">
        <v>12.5</v>
      </c>
      <c r="V36" s="666">
        <v>1918</v>
      </c>
      <c r="W36" s="667">
        <v>12.4</v>
      </c>
      <c r="X36" s="666">
        <v>2078</v>
      </c>
      <c r="Y36" s="667">
        <v>13.2</v>
      </c>
      <c r="Z36" s="666">
        <v>2038</v>
      </c>
      <c r="AA36" s="667">
        <v>13</v>
      </c>
      <c r="AB36" s="666">
        <v>2018</v>
      </c>
      <c r="AC36" s="667">
        <v>12.9</v>
      </c>
      <c r="AD36" s="666">
        <v>2078</v>
      </c>
      <c r="AE36" s="667">
        <v>13.2</v>
      </c>
      <c r="AF36" s="666">
        <v>2038</v>
      </c>
      <c r="AG36" s="667">
        <v>13</v>
      </c>
      <c r="AH36" s="666">
        <v>2018</v>
      </c>
      <c r="AI36" s="667">
        <v>12.9</v>
      </c>
      <c r="AJ36" s="668" t="s">
        <v>539</v>
      </c>
      <c r="AK36" s="669" t="s">
        <v>859</v>
      </c>
      <c r="AP36" s="688" t="s">
        <v>1139</v>
      </c>
    </row>
    <row r="37" s="636" customFormat="1" ht="54" customHeight="1" spans="1:42">
      <c r="A37" s="671"/>
      <c r="B37" s="672"/>
      <c r="C37" s="672"/>
      <c r="D37" s="682"/>
      <c r="E37" s="689" t="s">
        <v>1141</v>
      </c>
      <c r="F37" s="666">
        <v>1959</v>
      </c>
      <c r="G37" s="667">
        <v>12.5</v>
      </c>
      <c r="H37" s="666">
        <v>1919</v>
      </c>
      <c r="I37" s="667">
        <v>12.3</v>
      </c>
      <c r="J37" s="666">
        <v>1899</v>
      </c>
      <c r="K37" s="667">
        <v>12.2</v>
      </c>
      <c r="L37" s="666">
        <v>1959</v>
      </c>
      <c r="M37" s="667">
        <v>12.5</v>
      </c>
      <c r="N37" s="666">
        <v>1919</v>
      </c>
      <c r="O37" s="667">
        <v>12.3</v>
      </c>
      <c r="P37" s="666">
        <v>1899</v>
      </c>
      <c r="Q37" s="667">
        <v>12.2</v>
      </c>
      <c r="R37" s="666">
        <v>1859</v>
      </c>
      <c r="S37" s="667">
        <v>12</v>
      </c>
      <c r="T37" s="666">
        <v>1819</v>
      </c>
      <c r="U37" s="667">
        <v>11.8</v>
      </c>
      <c r="V37" s="666">
        <v>1799</v>
      </c>
      <c r="W37" s="667">
        <v>11.7</v>
      </c>
      <c r="X37" s="666">
        <v>1959</v>
      </c>
      <c r="Y37" s="667">
        <v>12.5</v>
      </c>
      <c r="Z37" s="666">
        <v>1919</v>
      </c>
      <c r="AA37" s="667">
        <v>12.3</v>
      </c>
      <c r="AB37" s="666">
        <v>1899</v>
      </c>
      <c r="AC37" s="667">
        <v>12.2</v>
      </c>
      <c r="AD37" s="666">
        <v>1959</v>
      </c>
      <c r="AE37" s="667">
        <v>12.5</v>
      </c>
      <c r="AF37" s="666">
        <v>1919</v>
      </c>
      <c r="AG37" s="667">
        <v>12.3</v>
      </c>
      <c r="AH37" s="666">
        <v>1899</v>
      </c>
      <c r="AI37" s="667">
        <v>12.2</v>
      </c>
      <c r="AJ37" s="668" t="s">
        <v>519</v>
      </c>
      <c r="AK37" s="669" t="s">
        <v>575</v>
      </c>
      <c r="AP37" s="688" t="s">
        <v>1139</v>
      </c>
    </row>
    <row r="38" s="636" customFormat="1" ht="54" customHeight="1" spans="1:42">
      <c r="A38" s="671"/>
      <c r="B38" s="672"/>
      <c r="C38" s="672"/>
      <c r="D38" s="690" t="s">
        <v>1149</v>
      </c>
      <c r="E38" s="689" t="s">
        <v>1150</v>
      </c>
      <c r="F38" s="666">
        <v>1364</v>
      </c>
      <c r="G38" s="667">
        <v>9</v>
      </c>
      <c r="H38" s="666">
        <v>1324</v>
      </c>
      <c r="I38" s="667">
        <v>8.8</v>
      </c>
      <c r="J38" s="666">
        <v>1304</v>
      </c>
      <c r="K38" s="667">
        <v>8.7</v>
      </c>
      <c r="L38" s="666">
        <v>1364</v>
      </c>
      <c r="M38" s="667">
        <v>9</v>
      </c>
      <c r="N38" s="666">
        <v>1324</v>
      </c>
      <c r="O38" s="667">
        <v>8.8</v>
      </c>
      <c r="P38" s="666">
        <v>1304</v>
      </c>
      <c r="Q38" s="667">
        <v>8.7</v>
      </c>
      <c r="R38" s="666">
        <v>1264</v>
      </c>
      <c r="S38" s="667">
        <v>8.5</v>
      </c>
      <c r="T38" s="666">
        <v>1224</v>
      </c>
      <c r="U38" s="667">
        <v>8.3</v>
      </c>
      <c r="V38" s="666">
        <v>1204</v>
      </c>
      <c r="W38" s="667">
        <v>8.2</v>
      </c>
      <c r="X38" s="666">
        <v>1364</v>
      </c>
      <c r="Y38" s="667">
        <v>9</v>
      </c>
      <c r="Z38" s="666">
        <v>1324</v>
      </c>
      <c r="AA38" s="667">
        <v>8.8</v>
      </c>
      <c r="AB38" s="666">
        <v>1304</v>
      </c>
      <c r="AC38" s="667">
        <v>8.7</v>
      </c>
      <c r="AD38" s="666">
        <v>1364</v>
      </c>
      <c r="AE38" s="667">
        <v>9</v>
      </c>
      <c r="AF38" s="666">
        <v>1324</v>
      </c>
      <c r="AG38" s="667">
        <v>8.8</v>
      </c>
      <c r="AH38" s="666">
        <v>1304</v>
      </c>
      <c r="AI38" s="667">
        <v>8.7</v>
      </c>
      <c r="AJ38" s="668" t="s">
        <v>509</v>
      </c>
      <c r="AK38" s="669" t="s">
        <v>539</v>
      </c>
      <c r="AP38" s="688" t="s">
        <v>1149</v>
      </c>
    </row>
    <row r="39" s="636" customFormat="1" ht="54" customHeight="1" spans="1:42">
      <c r="A39" s="671"/>
      <c r="B39" s="672"/>
      <c r="C39" s="672"/>
      <c r="D39" s="691"/>
      <c r="E39" s="689" t="s">
        <v>1177</v>
      </c>
      <c r="F39" s="666">
        <v>1840</v>
      </c>
      <c r="G39" s="667">
        <v>11.8</v>
      </c>
      <c r="H39" s="666">
        <v>1800</v>
      </c>
      <c r="I39" s="667">
        <v>11.6</v>
      </c>
      <c r="J39" s="666">
        <v>1780</v>
      </c>
      <c r="K39" s="667">
        <v>11.5</v>
      </c>
      <c r="L39" s="666">
        <v>1840</v>
      </c>
      <c r="M39" s="667">
        <v>11.8</v>
      </c>
      <c r="N39" s="666">
        <v>1800</v>
      </c>
      <c r="O39" s="667">
        <v>11.6</v>
      </c>
      <c r="P39" s="666">
        <v>1780</v>
      </c>
      <c r="Q39" s="667">
        <v>11.5</v>
      </c>
      <c r="R39" s="666">
        <v>1740</v>
      </c>
      <c r="S39" s="667">
        <v>11.3</v>
      </c>
      <c r="T39" s="666">
        <v>1700</v>
      </c>
      <c r="U39" s="667">
        <v>11.1</v>
      </c>
      <c r="V39" s="666">
        <v>1680</v>
      </c>
      <c r="W39" s="667">
        <v>11</v>
      </c>
      <c r="X39" s="666">
        <v>1840</v>
      </c>
      <c r="Y39" s="667">
        <v>11.8</v>
      </c>
      <c r="Z39" s="666">
        <v>1800</v>
      </c>
      <c r="AA39" s="667">
        <v>11.6</v>
      </c>
      <c r="AB39" s="666">
        <v>1780</v>
      </c>
      <c r="AC39" s="667">
        <v>11.5</v>
      </c>
      <c r="AD39" s="666">
        <v>1840</v>
      </c>
      <c r="AE39" s="667">
        <v>11.8</v>
      </c>
      <c r="AF39" s="666">
        <v>1800</v>
      </c>
      <c r="AG39" s="667">
        <v>11.6</v>
      </c>
      <c r="AH39" s="666">
        <v>1780</v>
      </c>
      <c r="AI39" s="667">
        <v>11.5</v>
      </c>
      <c r="AJ39" s="668" t="s">
        <v>580</v>
      </c>
      <c r="AK39" s="669" t="s">
        <v>48</v>
      </c>
      <c r="AP39" s="688" t="s">
        <v>1149</v>
      </c>
    </row>
    <row r="40" s="636" customFormat="1" ht="54" customHeight="1" spans="1:42">
      <c r="A40" s="671"/>
      <c r="B40" s="672"/>
      <c r="C40" s="672"/>
      <c r="D40" s="692"/>
      <c r="E40" s="693" t="s">
        <v>1166</v>
      </c>
      <c r="F40" s="666">
        <v>2078</v>
      </c>
      <c r="G40" s="667">
        <v>12.6</v>
      </c>
      <c r="H40" s="666">
        <v>2038</v>
      </c>
      <c r="I40" s="667">
        <v>12.4</v>
      </c>
      <c r="J40" s="666">
        <v>2018</v>
      </c>
      <c r="K40" s="667">
        <v>12.3</v>
      </c>
      <c r="L40" s="666">
        <v>2078</v>
      </c>
      <c r="M40" s="667">
        <v>12.6</v>
      </c>
      <c r="N40" s="666">
        <v>2038</v>
      </c>
      <c r="O40" s="667">
        <v>12.4</v>
      </c>
      <c r="P40" s="666">
        <v>2018</v>
      </c>
      <c r="Q40" s="667">
        <v>12.3</v>
      </c>
      <c r="R40" s="666">
        <v>1978</v>
      </c>
      <c r="S40" s="667">
        <v>12.1</v>
      </c>
      <c r="T40" s="666">
        <v>1938</v>
      </c>
      <c r="U40" s="667">
        <v>11.9</v>
      </c>
      <c r="V40" s="666">
        <v>1918</v>
      </c>
      <c r="W40" s="667">
        <v>11.8</v>
      </c>
      <c r="X40" s="666">
        <v>2078</v>
      </c>
      <c r="Y40" s="667">
        <v>12.6</v>
      </c>
      <c r="Z40" s="666">
        <v>2038</v>
      </c>
      <c r="AA40" s="667">
        <v>12.4</v>
      </c>
      <c r="AB40" s="666">
        <v>2018</v>
      </c>
      <c r="AC40" s="667">
        <v>12.3</v>
      </c>
      <c r="AD40" s="666">
        <v>2078</v>
      </c>
      <c r="AE40" s="667">
        <v>12.6</v>
      </c>
      <c r="AF40" s="666">
        <v>2038</v>
      </c>
      <c r="AG40" s="667">
        <v>12.4</v>
      </c>
      <c r="AH40" s="666">
        <v>2018</v>
      </c>
      <c r="AI40" s="667">
        <v>12.3</v>
      </c>
      <c r="AJ40" s="668" t="s">
        <v>539</v>
      </c>
      <c r="AK40" s="669" t="s">
        <v>859</v>
      </c>
      <c r="AP40" s="688" t="s">
        <v>1149</v>
      </c>
    </row>
    <row r="41" s="636" customFormat="1" ht="68" customHeight="1" spans="1:42">
      <c r="A41" s="671"/>
      <c r="B41" s="672"/>
      <c r="C41" s="672"/>
      <c r="D41" s="694" t="s">
        <v>1142</v>
      </c>
      <c r="E41" s="687" t="s">
        <v>1195</v>
      </c>
      <c r="F41" s="666">
        <v>1364</v>
      </c>
      <c r="G41" s="667">
        <v>9</v>
      </c>
      <c r="H41" s="666">
        <v>1324</v>
      </c>
      <c r="I41" s="667">
        <v>8.8</v>
      </c>
      <c r="J41" s="666">
        <v>1304</v>
      </c>
      <c r="K41" s="667">
        <v>8.7</v>
      </c>
      <c r="L41" s="666">
        <v>1364</v>
      </c>
      <c r="M41" s="667">
        <v>9</v>
      </c>
      <c r="N41" s="666">
        <v>1324</v>
      </c>
      <c r="O41" s="667">
        <v>8.8</v>
      </c>
      <c r="P41" s="666">
        <v>1304</v>
      </c>
      <c r="Q41" s="667">
        <v>8.7</v>
      </c>
      <c r="R41" s="666">
        <v>1264</v>
      </c>
      <c r="S41" s="667">
        <v>8.5</v>
      </c>
      <c r="T41" s="666">
        <v>1224</v>
      </c>
      <c r="U41" s="667">
        <v>8.3</v>
      </c>
      <c r="V41" s="666">
        <v>1204</v>
      </c>
      <c r="W41" s="667">
        <v>8.2</v>
      </c>
      <c r="X41" s="666">
        <v>1364</v>
      </c>
      <c r="Y41" s="667">
        <v>9</v>
      </c>
      <c r="Z41" s="666">
        <v>1324</v>
      </c>
      <c r="AA41" s="667">
        <v>8.8</v>
      </c>
      <c r="AB41" s="666">
        <v>1304</v>
      </c>
      <c r="AC41" s="667">
        <v>8.7</v>
      </c>
      <c r="AD41" s="666">
        <v>1364</v>
      </c>
      <c r="AE41" s="667">
        <v>9</v>
      </c>
      <c r="AF41" s="666">
        <v>1324</v>
      </c>
      <c r="AG41" s="667">
        <v>8.8</v>
      </c>
      <c r="AH41" s="666">
        <v>1304</v>
      </c>
      <c r="AI41" s="667">
        <v>8.7</v>
      </c>
      <c r="AJ41" s="668" t="s">
        <v>509</v>
      </c>
      <c r="AK41" s="669" t="s">
        <v>539</v>
      </c>
      <c r="AP41" s="684" t="s">
        <v>1142</v>
      </c>
    </row>
    <row r="42" s="636" customFormat="1" ht="68" customHeight="1" spans="1:42">
      <c r="A42" s="671"/>
      <c r="B42" s="672"/>
      <c r="C42" s="672"/>
      <c r="D42" s="695" t="s">
        <v>1142</v>
      </c>
      <c r="E42" s="687" t="s">
        <v>1163</v>
      </c>
      <c r="F42" s="666">
        <v>2146</v>
      </c>
      <c r="G42" s="667">
        <v>13.7</v>
      </c>
      <c r="H42" s="666">
        <v>2106</v>
      </c>
      <c r="I42" s="667">
        <v>13.5</v>
      </c>
      <c r="J42" s="666">
        <v>2086</v>
      </c>
      <c r="K42" s="667">
        <v>13.4</v>
      </c>
      <c r="L42" s="666">
        <v>2146</v>
      </c>
      <c r="M42" s="667">
        <v>13.7</v>
      </c>
      <c r="N42" s="666">
        <v>2106</v>
      </c>
      <c r="O42" s="667">
        <v>13.5</v>
      </c>
      <c r="P42" s="666">
        <v>2086</v>
      </c>
      <c r="Q42" s="667">
        <v>13.4</v>
      </c>
      <c r="R42" s="666">
        <v>2046</v>
      </c>
      <c r="S42" s="667">
        <v>13.2</v>
      </c>
      <c r="T42" s="666">
        <v>2006</v>
      </c>
      <c r="U42" s="667">
        <v>13</v>
      </c>
      <c r="V42" s="666">
        <v>1986</v>
      </c>
      <c r="W42" s="667">
        <v>12.9</v>
      </c>
      <c r="X42" s="666">
        <v>2146</v>
      </c>
      <c r="Y42" s="667">
        <v>13.7</v>
      </c>
      <c r="Z42" s="666">
        <v>2106</v>
      </c>
      <c r="AA42" s="667">
        <v>13.5</v>
      </c>
      <c r="AB42" s="666">
        <v>2086</v>
      </c>
      <c r="AC42" s="667">
        <v>13.4</v>
      </c>
      <c r="AD42" s="666">
        <v>2146</v>
      </c>
      <c r="AE42" s="667">
        <v>13.7</v>
      </c>
      <c r="AF42" s="666">
        <v>2106</v>
      </c>
      <c r="AG42" s="667">
        <v>13.5</v>
      </c>
      <c r="AH42" s="666">
        <v>2086</v>
      </c>
      <c r="AI42" s="667">
        <v>13.4</v>
      </c>
      <c r="AJ42" s="668" t="s">
        <v>539</v>
      </c>
      <c r="AK42" s="669" t="s">
        <v>859</v>
      </c>
      <c r="AP42" s="684" t="s">
        <v>1142</v>
      </c>
    </row>
    <row r="43" s="636" customFormat="1" ht="129" spans="1:42">
      <c r="A43" s="671"/>
      <c r="B43" s="672"/>
      <c r="C43" s="672"/>
      <c r="D43" s="695" t="s">
        <v>1145</v>
      </c>
      <c r="E43" s="2369" t="s">
        <v>1197</v>
      </c>
      <c r="F43" s="666">
        <v>1347</v>
      </c>
      <c r="G43" s="667">
        <v>8.9</v>
      </c>
      <c r="H43" s="666">
        <v>1307</v>
      </c>
      <c r="I43" s="667">
        <v>8.7</v>
      </c>
      <c r="J43" s="666">
        <v>1287</v>
      </c>
      <c r="K43" s="667">
        <v>8.6</v>
      </c>
      <c r="L43" s="666">
        <v>1347</v>
      </c>
      <c r="M43" s="667">
        <v>8.9</v>
      </c>
      <c r="N43" s="666">
        <v>1307</v>
      </c>
      <c r="O43" s="667">
        <v>8.7</v>
      </c>
      <c r="P43" s="666">
        <v>1287</v>
      </c>
      <c r="Q43" s="667">
        <v>8.6</v>
      </c>
      <c r="R43" s="666">
        <v>1247</v>
      </c>
      <c r="S43" s="667">
        <v>8.4</v>
      </c>
      <c r="T43" s="666">
        <v>1207</v>
      </c>
      <c r="U43" s="667">
        <v>8.2</v>
      </c>
      <c r="V43" s="666">
        <v>1187</v>
      </c>
      <c r="W43" s="667">
        <v>8.1</v>
      </c>
      <c r="X43" s="666">
        <v>1347</v>
      </c>
      <c r="Y43" s="667">
        <v>8.9</v>
      </c>
      <c r="Z43" s="666">
        <v>1307</v>
      </c>
      <c r="AA43" s="667">
        <v>8.7</v>
      </c>
      <c r="AB43" s="666">
        <v>1287</v>
      </c>
      <c r="AC43" s="667">
        <v>8.6</v>
      </c>
      <c r="AD43" s="666">
        <v>1347</v>
      </c>
      <c r="AE43" s="667">
        <v>8.9</v>
      </c>
      <c r="AF43" s="666">
        <v>1307</v>
      </c>
      <c r="AG43" s="667">
        <v>8.7</v>
      </c>
      <c r="AH43" s="666">
        <v>1287</v>
      </c>
      <c r="AI43" s="667">
        <v>8.6</v>
      </c>
      <c r="AJ43" s="668" t="s">
        <v>509</v>
      </c>
      <c r="AK43" s="669" t="s">
        <v>539</v>
      </c>
      <c r="AP43" s="684" t="s">
        <v>1145</v>
      </c>
    </row>
    <row r="44" s="636" customFormat="1" ht="68" customHeight="1" spans="1:42">
      <c r="A44" s="671"/>
      <c r="B44" s="672"/>
      <c r="C44" s="672"/>
      <c r="D44" s="695" t="s">
        <v>1147</v>
      </c>
      <c r="E44" s="687" t="s">
        <v>1163</v>
      </c>
      <c r="F44" s="666">
        <v>2146</v>
      </c>
      <c r="G44" s="667">
        <v>13.7</v>
      </c>
      <c r="H44" s="666">
        <v>2106</v>
      </c>
      <c r="I44" s="667">
        <v>13.5</v>
      </c>
      <c r="J44" s="666">
        <v>2086</v>
      </c>
      <c r="K44" s="667">
        <v>13.4</v>
      </c>
      <c r="L44" s="666">
        <v>2146</v>
      </c>
      <c r="M44" s="667">
        <v>13.7</v>
      </c>
      <c r="N44" s="666">
        <v>2106</v>
      </c>
      <c r="O44" s="667">
        <v>13.5</v>
      </c>
      <c r="P44" s="666">
        <v>2086</v>
      </c>
      <c r="Q44" s="667">
        <v>13.4</v>
      </c>
      <c r="R44" s="666">
        <v>2046</v>
      </c>
      <c r="S44" s="667">
        <v>13.2</v>
      </c>
      <c r="T44" s="666">
        <v>2006</v>
      </c>
      <c r="U44" s="667">
        <v>13</v>
      </c>
      <c r="V44" s="666">
        <v>1986</v>
      </c>
      <c r="W44" s="667">
        <v>12.9</v>
      </c>
      <c r="X44" s="666">
        <v>2146</v>
      </c>
      <c r="Y44" s="667">
        <v>13.7</v>
      </c>
      <c r="Z44" s="666">
        <v>2106</v>
      </c>
      <c r="AA44" s="667">
        <v>13.5</v>
      </c>
      <c r="AB44" s="666">
        <v>2086</v>
      </c>
      <c r="AC44" s="667">
        <v>13.4</v>
      </c>
      <c r="AD44" s="666">
        <v>2146</v>
      </c>
      <c r="AE44" s="667">
        <v>13.7</v>
      </c>
      <c r="AF44" s="666">
        <v>2106</v>
      </c>
      <c r="AG44" s="667">
        <v>13.5</v>
      </c>
      <c r="AH44" s="666">
        <v>2086</v>
      </c>
      <c r="AI44" s="667">
        <v>13.4</v>
      </c>
      <c r="AJ44" s="668" t="s">
        <v>585</v>
      </c>
      <c r="AK44" s="669" t="s">
        <v>555</v>
      </c>
      <c r="AP44" s="685" t="s">
        <v>1147</v>
      </c>
    </row>
    <row r="45" s="636" customFormat="1" ht="79" customHeight="1" spans="1:42">
      <c r="A45" s="671"/>
      <c r="B45" s="672"/>
      <c r="C45" s="672"/>
      <c r="D45" s="694" t="s">
        <v>1147</v>
      </c>
      <c r="E45" s="2369" t="s">
        <v>1196</v>
      </c>
      <c r="F45" s="666">
        <v>1347</v>
      </c>
      <c r="G45" s="667">
        <v>8.9</v>
      </c>
      <c r="H45" s="666">
        <v>1307</v>
      </c>
      <c r="I45" s="667">
        <v>8.7</v>
      </c>
      <c r="J45" s="666">
        <v>1287</v>
      </c>
      <c r="K45" s="667">
        <v>8.6</v>
      </c>
      <c r="L45" s="666">
        <v>1347</v>
      </c>
      <c r="M45" s="667">
        <v>8.9</v>
      </c>
      <c r="N45" s="666">
        <v>1307</v>
      </c>
      <c r="O45" s="667">
        <v>8.7</v>
      </c>
      <c r="P45" s="666">
        <v>1287</v>
      </c>
      <c r="Q45" s="667">
        <v>8.6</v>
      </c>
      <c r="R45" s="666">
        <v>1247</v>
      </c>
      <c r="S45" s="667">
        <v>8.4</v>
      </c>
      <c r="T45" s="666">
        <v>1207</v>
      </c>
      <c r="U45" s="667">
        <v>8.2</v>
      </c>
      <c r="V45" s="666">
        <v>1187</v>
      </c>
      <c r="W45" s="667">
        <v>8.1</v>
      </c>
      <c r="X45" s="666">
        <v>1347</v>
      </c>
      <c r="Y45" s="667">
        <v>8.9</v>
      </c>
      <c r="Z45" s="666">
        <v>1307</v>
      </c>
      <c r="AA45" s="667">
        <v>8.7</v>
      </c>
      <c r="AB45" s="666">
        <v>1287</v>
      </c>
      <c r="AC45" s="667">
        <v>8.6</v>
      </c>
      <c r="AD45" s="666">
        <v>1347</v>
      </c>
      <c r="AE45" s="667">
        <v>8.9</v>
      </c>
      <c r="AF45" s="666">
        <v>1307</v>
      </c>
      <c r="AG45" s="667">
        <v>8.7</v>
      </c>
      <c r="AH45" s="666">
        <v>1287</v>
      </c>
      <c r="AI45" s="667">
        <v>8.6</v>
      </c>
      <c r="AJ45" s="668" t="s">
        <v>509</v>
      </c>
      <c r="AK45" s="669" t="s">
        <v>539</v>
      </c>
      <c r="AP45" s="683" t="s">
        <v>1147</v>
      </c>
    </row>
    <row r="46" s="636" customFormat="1" ht="48" customHeight="1" spans="1:42">
      <c r="A46" s="671"/>
      <c r="B46" s="672"/>
      <c r="C46" s="672"/>
      <c r="D46" s="675" t="s">
        <v>1102</v>
      </c>
      <c r="E46" s="687" t="s">
        <v>1103</v>
      </c>
      <c r="F46" s="666">
        <v>1347</v>
      </c>
      <c r="G46" s="667">
        <v>8.9</v>
      </c>
      <c r="H46" s="666">
        <v>1307</v>
      </c>
      <c r="I46" s="667">
        <v>8.7</v>
      </c>
      <c r="J46" s="666">
        <v>1287</v>
      </c>
      <c r="K46" s="667">
        <v>8.6</v>
      </c>
      <c r="L46" s="666">
        <v>1347</v>
      </c>
      <c r="M46" s="667">
        <v>8.9</v>
      </c>
      <c r="N46" s="666">
        <v>1307</v>
      </c>
      <c r="O46" s="667">
        <v>8.7</v>
      </c>
      <c r="P46" s="666">
        <v>1287</v>
      </c>
      <c r="Q46" s="667">
        <v>8.6</v>
      </c>
      <c r="R46" s="666">
        <v>1247</v>
      </c>
      <c r="S46" s="667">
        <v>8.4</v>
      </c>
      <c r="T46" s="666">
        <v>1207</v>
      </c>
      <c r="U46" s="667">
        <v>8.2</v>
      </c>
      <c r="V46" s="666">
        <v>1187</v>
      </c>
      <c r="W46" s="667">
        <v>8.1</v>
      </c>
      <c r="X46" s="666">
        <v>1347</v>
      </c>
      <c r="Y46" s="667">
        <v>8.9</v>
      </c>
      <c r="Z46" s="666">
        <v>1307</v>
      </c>
      <c r="AA46" s="667">
        <v>8.7</v>
      </c>
      <c r="AB46" s="666">
        <v>1287</v>
      </c>
      <c r="AC46" s="667">
        <v>8.6</v>
      </c>
      <c r="AD46" s="666">
        <v>1347</v>
      </c>
      <c r="AE46" s="667">
        <v>8.9</v>
      </c>
      <c r="AF46" s="666">
        <v>1307</v>
      </c>
      <c r="AG46" s="667">
        <v>8.7</v>
      </c>
      <c r="AH46" s="666">
        <v>1287</v>
      </c>
      <c r="AI46" s="667">
        <v>8.6</v>
      </c>
      <c r="AJ46" s="668" t="s">
        <v>509</v>
      </c>
      <c r="AK46" s="669" t="s">
        <v>539</v>
      </c>
      <c r="AP46" s="694" t="s">
        <v>1102</v>
      </c>
    </row>
    <row r="47" s="636" customFormat="1" ht="48" customHeight="1" spans="1:42">
      <c r="A47" s="671"/>
      <c r="B47" s="672"/>
      <c r="C47" s="672"/>
      <c r="D47" s="696"/>
      <c r="E47" s="687" t="s">
        <v>1104</v>
      </c>
      <c r="F47" s="666">
        <v>2010</v>
      </c>
      <c r="G47" s="667">
        <v>12.8</v>
      </c>
      <c r="H47" s="666">
        <v>1970</v>
      </c>
      <c r="I47" s="667">
        <v>12.6</v>
      </c>
      <c r="J47" s="666">
        <v>1950</v>
      </c>
      <c r="K47" s="667">
        <v>12.5</v>
      </c>
      <c r="L47" s="666">
        <v>2010</v>
      </c>
      <c r="M47" s="667">
        <v>12.8</v>
      </c>
      <c r="N47" s="666">
        <v>1970</v>
      </c>
      <c r="O47" s="667">
        <v>12.6</v>
      </c>
      <c r="P47" s="666">
        <v>1950</v>
      </c>
      <c r="Q47" s="667">
        <v>12.5</v>
      </c>
      <c r="R47" s="666">
        <v>1910</v>
      </c>
      <c r="S47" s="667">
        <v>12.3</v>
      </c>
      <c r="T47" s="666">
        <v>1870</v>
      </c>
      <c r="U47" s="667">
        <v>12.1</v>
      </c>
      <c r="V47" s="666">
        <v>1850</v>
      </c>
      <c r="W47" s="667">
        <v>12</v>
      </c>
      <c r="X47" s="666">
        <v>2010</v>
      </c>
      <c r="Y47" s="667">
        <v>12.8</v>
      </c>
      <c r="Z47" s="666">
        <v>1970</v>
      </c>
      <c r="AA47" s="667">
        <v>12.6</v>
      </c>
      <c r="AB47" s="666">
        <v>1950</v>
      </c>
      <c r="AC47" s="667">
        <v>12.5</v>
      </c>
      <c r="AD47" s="666">
        <v>2010</v>
      </c>
      <c r="AE47" s="667">
        <v>12.8</v>
      </c>
      <c r="AF47" s="666">
        <v>1970</v>
      </c>
      <c r="AG47" s="667">
        <v>12.6</v>
      </c>
      <c r="AH47" s="666">
        <v>1950</v>
      </c>
      <c r="AI47" s="667">
        <v>12.5</v>
      </c>
      <c r="AJ47" s="668" t="s">
        <v>580</v>
      </c>
      <c r="AK47" s="608" t="s">
        <v>555</v>
      </c>
      <c r="AP47" s="694" t="s">
        <v>1102</v>
      </c>
    </row>
    <row r="48" s="636" customFormat="1" ht="56" customHeight="1" spans="1:42">
      <c r="A48" s="671"/>
      <c r="B48" s="672"/>
      <c r="C48" s="697"/>
      <c r="D48" s="698" t="s">
        <v>1151</v>
      </c>
      <c r="E48" s="2370" t="s">
        <v>1152</v>
      </c>
      <c r="F48" s="666">
        <v>1364</v>
      </c>
      <c r="G48" s="667">
        <v>9</v>
      </c>
      <c r="H48" s="666">
        <v>1324</v>
      </c>
      <c r="I48" s="667">
        <v>8.8</v>
      </c>
      <c r="J48" s="666">
        <v>1304</v>
      </c>
      <c r="K48" s="667">
        <v>8.7</v>
      </c>
      <c r="L48" s="666">
        <v>1364</v>
      </c>
      <c r="M48" s="667">
        <v>9</v>
      </c>
      <c r="N48" s="666">
        <v>1324</v>
      </c>
      <c r="O48" s="667">
        <v>8.8</v>
      </c>
      <c r="P48" s="666">
        <v>1304</v>
      </c>
      <c r="Q48" s="667">
        <v>8.7</v>
      </c>
      <c r="R48" s="666">
        <v>1264</v>
      </c>
      <c r="S48" s="667">
        <v>8.5</v>
      </c>
      <c r="T48" s="666">
        <v>1224</v>
      </c>
      <c r="U48" s="667">
        <v>8.3</v>
      </c>
      <c r="V48" s="666">
        <v>1204</v>
      </c>
      <c r="W48" s="667">
        <v>8.2</v>
      </c>
      <c r="X48" s="666">
        <v>1364</v>
      </c>
      <c r="Y48" s="667">
        <v>9</v>
      </c>
      <c r="Z48" s="666">
        <v>1324</v>
      </c>
      <c r="AA48" s="667">
        <v>8.8</v>
      </c>
      <c r="AB48" s="666">
        <v>1304</v>
      </c>
      <c r="AC48" s="667">
        <v>8.7</v>
      </c>
      <c r="AD48" s="666">
        <v>1364</v>
      </c>
      <c r="AE48" s="667">
        <v>9</v>
      </c>
      <c r="AF48" s="666">
        <v>1324</v>
      </c>
      <c r="AG48" s="667">
        <v>8.8</v>
      </c>
      <c r="AH48" s="666">
        <v>1304</v>
      </c>
      <c r="AI48" s="667">
        <v>8.7</v>
      </c>
      <c r="AJ48" s="668" t="s">
        <v>509</v>
      </c>
      <c r="AK48" s="669" t="s">
        <v>539</v>
      </c>
      <c r="AP48" s="694" t="s">
        <v>1151</v>
      </c>
    </row>
    <row r="49" s="636" customFormat="1" ht="56" customHeight="1" spans="1:42">
      <c r="A49" s="671"/>
      <c r="B49" s="672"/>
      <c r="C49" s="697"/>
      <c r="D49" s="698"/>
      <c r="E49" s="699" t="s">
        <v>1168</v>
      </c>
      <c r="F49" s="666">
        <v>2078</v>
      </c>
      <c r="G49" s="667">
        <v>13.2</v>
      </c>
      <c r="H49" s="666">
        <v>2038</v>
      </c>
      <c r="I49" s="667">
        <v>13</v>
      </c>
      <c r="J49" s="666">
        <v>2018</v>
      </c>
      <c r="K49" s="667">
        <v>12.9</v>
      </c>
      <c r="L49" s="666">
        <v>2078</v>
      </c>
      <c r="M49" s="667">
        <v>13.2</v>
      </c>
      <c r="N49" s="666">
        <v>2038</v>
      </c>
      <c r="O49" s="667">
        <v>13</v>
      </c>
      <c r="P49" s="666">
        <v>2018</v>
      </c>
      <c r="Q49" s="667">
        <v>12.9</v>
      </c>
      <c r="R49" s="666">
        <v>1978</v>
      </c>
      <c r="S49" s="667">
        <v>12.7</v>
      </c>
      <c r="T49" s="666">
        <v>1938</v>
      </c>
      <c r="U49" s="667">
        <v>12.5</v>
      </c>
      <c r="V49" s="666">
        <v>1918</v>
      </c>
      <c r="W49" s="667">
        <v>12.4</v>
      </c>
      <c r="X49" s="666">
        <v>2078</v>
      </c>
      <c r="Y49" s="667">
        <v>13.2</v>
      </c>
      <c r="Z49" s="666">
        <v>2038</v>
      </c>
      <c r="AA49" s="667">
        <v>13</v>
      </c>
      <c r="AB49" s="666">
        <v>2018</v>
      </c>
      <c r="AC49" s="667">
        <v>12.9</v>
      </c>
      <c r="AD49" s="666">
        <v>2078</v>
      </c>
      <c r="AE49" s="667">
        <v>13.2</v>
      </c>
      <c r="AF49" s="666">
        <v>2038</v>
      </c>
      <c r="AG49" s="667">
        <v>13</v>
      </c>
      <c r="AH49" s="666">
        <v>2018</v>
      </c>
      <c r="AI49" s="667">
        <v>12.9</v>
      </c>
      <c r="AJ49" s="668" t="s">
        <v>539</v>
      </c>
      <c r="AK49" s="669" t="s">
        <v>555</v>
      </c>
      <c r="AP49" s="694" t="s">
        <v>1151</v>
      </c>
    </row>
    <row r="50" s="636" customFormat="1" ht="56" customHeight="1" spans="1:42">
      <c r="A50" s="671"/>
      <c r="B50" s="700"/>
      <c r="C50" s="700"/>
      <c r="D50" s="696" t="s">
        <v>1153</v>
      </c>
      <c r="E50" s="701" t="s">
        <v>1198</v>
      </c>
      <c r="F50" s="666">
        <v>1364</v>
      </c>
      <c r="G50" s="667">
        <v>9</v>
      </c>
      <c r="H50" s="666">
        <v>1324</v>
      </c>
      <c r="I50" s="667">
        <v>8.8</v>
      </c>
      <c r="J50" s="666">
        <v>1304</v>
      </c>
      <c r="K50" s="667">
        <v>8.7</v>
      </c>
      <c r="L50" s="666">
        <v>1364</v>
      </c>
      <c r="M50" s="667">
        <v>9</v>
      </c>
      <c r="N50" s="666">
        <v>1324</v>
      </c>
      <c r="O50" s="667">
        <v>8.8</v>
      </c>
      <c r="P50" s="666">
        <v>1304</v>
      </c>
      <c r="Q50" s="667">
        <v>8.7</v>
      </c>
      <c r="R50" s="666">
        <v>1264</v>
      </c>
      <c r="S50" s="667">
        <v>8.5</v>
      </c>
      <c r="T50" s="666">
        <v>1224</v>
      </c>
      <c r="U50" s="667">
        <v>8.3</v>
      </c>
      <c r="V50" s="666">
        <v>1204</v>
      </c>
      <c r="W50" s="667">
        <v>8.2</v>
      </c>
      <c r="X50" s="666">
        <v>1364</v>
      </c>
      <c r="Y50" s="667">
        <v>9</v>
      </c>
      <c r="Z50" s="666">
        <v>1324</v>
      </c>
      <c r="AA50" s="667">
        <v>8.8</v>
      </c>
      <c r="AB50" s="666">
        <v>1304</v>
      </c>
      <c r="AC50" s="667">
        <v>8.7</v>
      </c>
      <c r="AD50" s="666">
        <v>1364</v>
      </c>
      <c r="AE50" s="667">
        <v>9</v>
      </c>
      <c r="AF50" s="666">
        <v>1324</v>
      </c>
      <c r="AG50" s="667">
        <v>8.8</v>
      </c>
      <c r="AH50" s="666">
        <v>1304</v>
      </c>
      <c r="AI50" s="667">
        <v>8.7</v>
      </c>
      <c r="AJ50" s="668" t="s">
        <v>509</v>
      </c>
      <c r="AK50" s="669" t="s">
        <v>539</v>
      </c>
      <c r="AP50" s="694" t="s">
        <v>1153</v>
      </c>
    </row>
    <row r="51" s="637" customFormat="1" ht="64" customHeight="1" spans="1:42">
      <c r="A51" s="702" t="s">
        <v>627</v>
      </c>
      <c r="B51" s="703"/>
      <c r="C51" s="703"/>
      <c r="D51" s="703"/>
      <c r="E51" s="703"/>
      <c r="F51" s="704"/>
      <c r="G51" s="705"/>
      <c r="H51" s="704"/>
      <c r="I51" s="705"/>
      <c r="J51" s="704"/>
      <c r="K51" s="705"/>
      <c r="L51" s="704"/>
      <c r="M51" s="705"/>
      <c r="N51" s="704"/>
      <c r="O51" s="705"/>
      <c r="P51" s="704"/>
      <c r="Q51" s="705"/>
      <c r="R51" s="704"/>
      <c r="S51" s="705"/>
      <c r="T51" s="704"/>
      <c r="U51" s="705"/>
      <c r="V51" s="704"/>
      <c r="W51" s="705"/>
      <c r="X51" s="704"/>
      <c r="Y51" s="705"/>
      <c r="Z51" s="704"/>
      <c r="AA51" s="705"/>
      <c r="AB51" s="704"/>
      <c r="AC51" s="705"/>
      <c r="AD51" s="704"/>
      <c r="AE51" s="705"/>
      <c r="AF51" s="704"/>
      <c r="AG51" s="705"/>
      <c r="AH51" s="704"/>
      <c r="AI51" s="705"/>
      <c r="AJ51" s="703"/>
      <c r="AK51" s="706"/>
    </row>
    <row r="52" s="638" customFormat="1" ht="64" customHeight="1" spans="1:42">
      <c r="A52" s="707" t="s">
        <v>34</v>
      </c>
      <c r="B52" s="708"/>
      <c r="C52" s="708"/>
      <c r="D52" s="708"/>
      <c r="E52" s="708"/>
      <c r="F52" s="709"/>
      <c r="G52" s="710"/>
      <c r="H52" s="709"/>
      <c r="I52" s="710"/>
      <c r="J52" s="709"/>
      <c r="K52" s="710"/>
      <c r="L52" s="709"/>
      <c r="M52" s="710"/>
      <c r="N52" s="709"/>
      <c r="O52" s="710"/>
      <c r="P52" s="709"/>
      <c r="Q52" s="710"/>
      <c r="R52" s="709"/>
      <c r="S52" s="710"/>
      <c r="T52" s="709"/>
      <c r="U52" s="710"/>
      <c r="V52" s="709"/>
      <c r="W52" s="710"/>
      <c r="X52" s="709"/>
      <c r="Y52" s="710"/>
      <c r="Z52" s="709"/>
      <c r="AA52" s="710"/>
      <c r="AB52" s="709"/>
      <c r="AC52" s="710"/>
      <c r="AD52" s="709"/>
      <c r="AE52" s="710"/>
      <c r="AF52" s="709"/>
      <c r="AG52" s="710"/>
      <c r="AH52" s="709"/>
      <c r="AI52" s="710"/>
      <c r="AJ52" s="708"/>
      <c r="AK52" s="711"/>
    </row>
    <row r="53" s="639" customFormat="1" ht="272" customHeight="1" spans="1:42">
      <c r="A53" s="757" t="s">
        <v>1199</v>
      </c>
      <c r="B53" s="758"/>
      <c r="C53" s="758"/>
      <c r="D53" s="758"/>
      <c r="E53" s="758"/>
      <c r="F53" s="759"/>
      <c r="G53" s="760"/>
      <c r="H53" s="759"/>
      <c r="I53" s="760"/>
      <c r="J53" s="759"/>
      <c r="K53" s="760"/>
      <c r="L53" s="759"/>
      <c r="M53" s="760"/>
      <c r="N53" s="759"/>
      <c r="O53" s="760"/>
      <c r="P53" s="759"/>
      <c r="Q53" s="760"/>
      <c r="R53" s="759"/>
      <c r="S53" s="760"/>
      <c r="T53" s="759"/>
      <c r="U53" s="760"/>
      <c r="V53" s="759"/>
      <c r="W53" s="760"/>
      <c r="X53" s="759"/>
      <c r="Y53" s="760"/>
      <c r="Z53" s="759"/>
      <c r="AA53" s="760"/>
      <c r="AB53" s="759"/>
      <c r="AC53" s="760"/>
      <c r="AD53" s="759"/>
      <c r="AE53" s="760"/>
      <c r="AF53" s="759"/>
      <c r="AG53" s="760"/>
      <c r="AH53" s="759"/>
      <c r="AI53" s="760"/>
      <c r="AJ53" s="758"/>
      <c r="AK53" s="761"/>
    </row>
    <row r="54" s="556" customFormat="1" spans="1:42">
      <c r="D54" s="554"/>
      <c r="E54" s="641"/>
      <c r="F54" s="642"/>
      <c r="G54" s="557"/>
      <c r="H54" s="642"/>
      <c r="I54" s="557"/>
      <c r="J54" s="642"/>
      <c r="K54" s="557"/>
      <c r="L54" s="642"/>
      <c r="M54" s="557"/>
      <c r="N54" s="642"/>
      <c r="O54" s="557"/>
      <c r="P54" s="642"/>
      <c r="Q54" s="557"/>
      <c r="R54" s="642"/>
      <c r="S54" s="557"/>
      <c r="T54" s="642"/>
      <c r="U54" s="557"/>
      <c r="V54" s="642"/>
      <c r="W54" s="557"/>
      <c r="X54" s="642"/>
      <c r="Y54" s="557"/>
      <c r="Z54" s="642"/>
      <c r="AA54" s="557"/>
      <c r="AB54" s="642"/>
      <c r="AC54" s="557"/>
      <c r="AD54" s="642"/>
      <c r="AE54" s="557"/>
      <c r="AF54" s="642"/>
      <c r="AG54" s="557"/>
      <c r="AH54" s="642"/>
      <c r="AI54" s="557"/>
    </row>
  </sheetData>
  <mergeCells count="30">
    <mergeCell ref="A2:AK2"/>
    <mergeCell ref="A3:AK3"/>
    <mergeCell ref="A4:AK4"/>
    <mergeCell ref="F5:K5"/>
    <mergeCell ref="L5:Q5"/>
    <mergeCell ref="R5:W5"/>
    <mergeCell ref="X5:AC5"/>
    <mergeCell ref="AD5:AI5"/>
    <mergeCell ref="A51:AK51"/>
    <mergeCell ref="A52:AK52"/>
    <mergeCell ref="A53:AK53"/>
    <mergeCell ref="A5:A6"/>
    <mergeCell ref="A7:A50"/>
    <mergeCell ref="B5:B6"/>
    <mergeCell ref="B7:B50"/>
    <mergeCell ref="C5:C6"/>
    <mergeCell ref="C7:C50"/>
    <mergeCell ref="D5:D6"/>
    <mergeCell ref="D7:D12"/>
    <mergeCell ref="D13:D18"/>
    <mergeCell ref="D19:D21"/>
    <mergeCell ref="D28:D31"/>
    <mergeCell ref="D32:D35"/>
    <mergeCell ref="D36:D37"/>
    <mergeCell ref="D38:D40"/>
    <mergeCell ref="D46:D47"/>
    <mergeCell ref="D48:D49"/>
    <mergeCell ref="E5:E6"/>
    <mergeCell ref="AJ5:AJ6"/>
    <mergeCell ref="AK5:AK6"/>
  </mergeCells>
  <pageMargins left="0.75" right="0.75" top="1" bottom="1" header="0.5" footer="0.5"/>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P30"/>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22.2"/>
  <cols>
    <col min="1" max="1" width="18.2407407407407" style="556" customWidth="1"/>
    <col min="2" max="3" width="35.8055555555556" style="556" customWidth="1"/>
    <col min="4" max="4" width="35.8055555555556" style="554" customWidth="1"/>
    <col min="5" max="5" width="107.768518518519" style="641" customWidth="1"/>
    <col min="6" max="6" width="23.0277777777778" style="642" customWidth="1"/>
    <col min="7" max="7" width="20.9444444444444" style="557" customWidth="1"/>
    <col min="8" max="8" width="20.9444444444444" style="642" customWidth="1"/>
    <col min="9" max="9" width="20.9444444444444" style="557" customWidth="1"/>
    <col min="10" max="10" width="20.9444444444444" style="642" customWidth="1"/>
    <col min="11" max="11" width="20.9444444444444" style="557" customWidth="1"/>
    <col min="12" max="12" width="20.9444444444444" style="642" customWidth="1"/>
    <col min="13" max="13" width="20.9444444444444" style="557" customWidth="1"/>
    <col min="14" max="14" width="20.9444444444444" style="642" customWidth="1"/>
    <col min="15" max="15" width="20.9444444444444" style="557" customWidth="1"/>
    <col min="16" max="16" width="20.9444444444444" style="642" customWidth="1"/>
    <col min="17" max="17" width="20.9444444444444" style="557" customWidth="1"/>
    <col min="18" max="18" width="20.9444444444444" style="642" customWidth="1"/>
    <col min="19" max="19" width="20.9444444444444" style="557" customWidth="1"/>
    <col min="20" max="20" width="20.9444444444444" style="642" customWidth="1"/>
    <col min="21" max="21" width="20.9444444444444" style="557" customWidth="1"/>
    <col min="22" max="22" width="20.9444444444444" style="642" customWidth="1"/>
    <col min="23" max="23" width="20.9444444444444" style="557" customWidth="1"/>
    <col min="24" max="24" width="20.9444444444444" style="642" customWidth="1"/>
    <col min="25" max="25" width="20.9444444444444" style="557" customWidth="1"/>
    <col min="26" max="26" width="20.9444444444444" style="642" customWidth="1"/>
    <col min="27" max="27" width="20.9444444444444" style="557" customWidth="1"/>
    <col min="28" max="28" width="20.9444444444444" style="642" customWidth="1"/>
    <col min="29" max="29" width="20.9444444444444" style="557" customWidth="1"/>
    <col min="30" max="30" width="20.9444444444444" style="642" customWidth="1"/>
    <col min="31" max="31" width="20.9444444444444" style="557" customWidth="1"/>
    <col min="32" max="32" width="20.9444444444444" style="642" customWidth="1"/>
    <col min="33" max="33" width="20.9444444444444" style="557" customWidth="1"/>
    <col min="34" max="34" width="20.9444444444444" style="642" customWidth="1"/>
    <col min="35" max="35" width="20.9444444444444" style="557" customWidth="1"/>
    <col min="36" max="36" width="29.3796296296296" style="556" customWidth="1"/>
    <col min="37" max="37" width="36.8240740740741" style="556" customWidth="1"/>
    <col min="38" max="41" width="9" style="556" customWidth="1"/>
    <col min="42" max="42" width="9" style="556" hidden="1" customWidth="1"/>
    <col min="43" max="16384" width="9" style="556" customWidth="1"/>
  </cols>
  <sheetData>
    <row r="1" s="556" customFormat="1" ht="35" customHeight="1" spans="1:42">
      <c r="D1" s="554"/>
      <c r="E1" s="641"/>
      <c r="F1" s="642"/>
      <c r="G1" s="557"/>
      <c r="H1" s="642"/>
      <c r="I1" s="557"/>
      <c r="J1" s="642"/>
      <c r="K1" s="557"/>
      <c r="L1" s="642"/>
      <c r="M1" s="557"/>
      <c r="N1" s="642"/>
      <c r="O1" s="557"/>
      <c r="P1" s="642"/>
      <c r="Q1" s="557"/>
      <c r="R1" s="642"/>
      <c r="S1" s="557"/>
      <c r="T1" s="642"/>
      <c r="U1" s="557"/>
      <c r="V1" s="642"/>
      <c r="W1" s="557"/>
      <c r="X1" s="642"/>
      <c r="Y1" s="557"/>
      <c r="Z1" s="642"/>
      <c r="AA1" s="557"/>
      <c r="AB1" s="642"/>
      <c r="AC1" s="557"/>
      <c r="AD1" s="642"/>
      <c r="AE1" s="557"/>
      <c r="AF1" s="642"/>
      <c r="AG1" s="557"/>
      <c r="AH1" s="642"/>
      <c r="AI1" s="557"/>
      <c r="AJ1" s="642"/>
    </row>
    <row r="2" s="556" customFormat="1" ht="87" customHeight="1" spans="1:42">
      <c r="A2" s="643" t="s">
        <v>1</v>
      </c>
      <c r="B2" s="644"/>
      <c r="C2" s="644"/>
      <c r="D2" s="644"/>
      <c r="E2" s="644"/>
      <c r="F2" s="645"/>
      <c r="G2" s="646"/>
      <c r="H2" s="645"/>
      <c r="I2" s="646"/>
      <c r="J2" s="645"/>
      <c r="K2" s="646"/>
      <c r="L2" s="645"/>
      <c r="M2" s="646"/>
      <c r="N2" s="645"/>
      <c r="O2" s="646"/>
      <c r="P2" s="645"/>
      <c r="Q2" s="646"/>
      <c r="R2" s="645"/>
      <c r="S2" s="646"/>
      <c r="T2" s="645"/>
      <c r="U2" s="646"/>
      <c r="V2" s="645"/>
      <c r="W2" s="646"/>
      <c r="X2" s="645"/>
      <c r="Y2" s="646"/>
      <c r="Z2" s="645"/>
      <c r="AA2" s="646"/>
      <c r="AB2" s="645"/>
      <c r="AC2" s="646"/>
      <c r="AD2" s="645"/>
      <c r="AE2" s="646"/>
      <c r="AF2" s="645"/>
      <c r="AG2" s="646"/>
      <c r="AH2" s="645"/>
      <c r="AI2" s="646"/>
      <c r="AJ2" s="644"/>
      <c r="AK2" s="644"/>
    </row>
    <row r="3" s="556" customFormat="1" ht="72" customHeight="1" spans="1:42">
      <c r="A3" s="647" t="s">
        <v>1202</v>
      </c>
      <c r="B3" s="648"/>
      <c r="C3" s="648"/>
      <c r="D3" s="648"/>
      <c r="E3" s="648"/>
      <c r="F3" s="649"/>
      <c r="G3" s="650"/>
      <c r="H3" s="649"/>
      <c r="I3" s="650"/>
      <c r="J3" s="649"/>
      <c r="K3" s="650"/>
      <c r="L3" s="649"/>
      <c r="M3" s="650"/>
      <c r="N3" s="649"/>
      <c r="O3" s="650"/>
      <c r="P3" s="649"/>
      <c r="Q3" s="650"/>
      <c r="R3" s="649"/>
      <c r="S3" s="650"/>
      <c r="T3" s="649"/>
      <c r="U3" s="650"/>
      <c r="V3" s="649"/>
      <c r="W3" s="650"/>
      <c r="X3" s="649"/>
      <c r="Y3" s="650"/>
      <c r="Z3" s="649"/>
      <c r="AA3" s="650"/>
      <c r="AB3" s="649"/>
      <c r="AC3" s="650"/>
      <c r="AD3" s="649"/>
      <c r="AE3" s="650"/>
      <c r="AF3" s="649"/>
      <c r="AG3" s="650"/>
      <c r="AH3" s="649"/>
      <c r="AI3" s="650"/>
      <c r="AJ3" s="648"/>
      <c r="AK3" s="651"/>
    </row>
    <row r="4" s="556" customFormat="1" ht="123"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635" customFormat="1" ht="77" customHeight="1" spans="1:42">
      <c r="A5" s="573" t="s">
        <v>480</v>
      </c>
      <c r="B5" s="574" t="s">
        <v>107</v>
      </c>
      <c r="C5" s="574" t="s">
        <v>1040</v>
      </c>
      <c r="D5" s="574" t="s">
        <v>1041</v>
      </c>
      <c r="E5" s="652" t="s">
        <v>1042</v>
      </c>
      <c r="F5" s="653" t="s">
        <v>632</v>
      </c>
      <c r="G5" s="654"/>
      <c r="H5" s="655"/>
      <c r="I5" s="654"/>
      <c r="J5" s="655"/>
      <c r="K5" s="654"/>
      <c r="L5" s="653" t="s">
        <v>1201</v>
      </c>
      <c r="M5" s="654"/>
      <c r="N5" s="655"/>
      <c r="O5" s="654"/>
      <c r="P5" s="655"/>
      <c r="Q5" s="654"/>
      <c r="R5" s="653" t="s">
        <v>631</v>
      </c>
      <c r="S5" s="654"/>
      <c r="T5" s="655"/>
      <c r="U5" s="654"/>
      <c r="V5" s="655"/>
      <c r="W5" s="654"/>
      <c r="X5" s="653" t="s">
        <v>487</v>
      </c>
      <c r="Y5" s="654"/>
      <c r="Z5" s="655"/>
      <c r="AA5" s="654"/>
      <c r="AB5" s="655"/>
      <c r="AC5" s="654"/>
      <c r="AD5" s="653" t="s">
        <v>305</v>
      </c>
      <c r="AE5" s="654"/>
      <c r="AF5" s="655"/>
      <c r="AG5" s="654"/>
      <c r="AH5" s="655"/>
      <c r="AI5" s="654"/>
      <c r="AJ5" s="656" t="s">
        <v>490</v>
      </c>
      <c r="AK5" s="657" t="s">
        <v>491</v>
      </c>
    </row>
    <row r="6" s="635" customFormat="1" ht="58" customHeight="1" spans="1:42">
      <c r="A6" s="658"/>
      <c r="B6" s="659"/>
      <c r="C6" s="659"/>
      <c r="D6" s="659"/>
      <c r="E6" s="660"/>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659"/>
      <c r="AK6" s="661"/>
    </row>
    <row r="7" s="636" customFormat="1" ht="60" customHeight="1" spans="1:42">
      <c r="A7" s="662" t="s">
        <v>354</v>
      </c>
      <c r="B7" s="803" t="s">
        <v>960</v>
      </c>
      <c r="C7" s="803" t="s">
        <v>1051</v>
      </c>
      <c r="D7" s="804" t="s">
        <v>1052</v>
      </c>
      <c r="E7" s="805" t="s">
        <v>1074</v>
      </c>
      <c r="F7" s="806">
        <v>1645</v>
      </c>
      <c r="G7" s="807">
        <v>10.3</v>
      </c>
      <c r="H7" s="806">
        <v>1605</v>
      </c>
      <c r="I7" s="807">
        <v>10.1</v>
      </c>
      <c r="J7" s="806">
        <v>1585</v>
      </c>
      <c r="K7" s="807">
        <v>10</v>
      </c>
      <c r="L7" s="806">
        <v>1645</v>
      </c>
      <c r="M7" s="807">
        <v>10.3</v>
      </c>
      <c r="N7" s="806">
        <v>1605</v>
      </c>
      <c r="O7" s="807">
        <v>10.1</v>
      </c>
      <c r="P7" s="806">
        <v>1585</v>
      </c>
      <c r="Q7" s="807">
        <v>10</v>
      </c>
      <c r="R7" s="806">
        <v>1545</v>
      </c>
      <c r="S7" s="807">
        <v>9.8</v>
      </c>
      <c r="T7" s="806">
        <v>1505</v>
      </c>
      <c r="U7" s="807">
        <v>9.6</v>
      </c>
      <c r="V7" s="806">
        <v>1485</v>
      </c>
      <c r="W7" s="807">
        <v>9.5</v>
      </c>
      <c r="X7" s="806">
        <v>1645</v>
      </c>
      <c r="Y7" s="807">
        <v>10.3</v>
      </c>
      <c r="Z7" s="806">
        <v>1605</v>
      </c>
      <c r="AA7" s="807">
        <v>10.1</v>
      </c>
      <c r="AB7" s="806">
        <v>1585</v>
      </c>
      <c r="AC7" s="807">
        <v>10</v>
      </c>
      <c r="AD7" s="806">
        <v>1645</v>
      </c>
      <c r="AE7" s="807">
        <v>10.3</v>
      </c>
      <c r="AF7" s="806">
        <v>1605</v>
      </c>
      <c r="AG7" s="807">
        <v>10.1</v>
      </c>
      <c r="AH7" s="806">
        <v>1585</v>
      </c>
      <c r="AI7" s="807">
        <v>10</v>
      </c>
      <c r="AJ7" s="808" t="s">
        <v>499</v>
      </c>
      <c r="AK7" s="809" t="s">
        <v>516</v>
      </c>
      <c r="AP7" s="804" t="s">
        <v>1052</v>
      </c>
    </row>
    <row r="8" s="636" customFormat="1" ht="129" spans="1:42">
      <c r="A8" s="671"/>
      <c r="B8" s="664"/>
      <c r="C8" s="664"/>
      <c r="D8" s="810" t="s">
        <v>1090</v>
      </c>
      <c r="E8" s="811" t="s">
        <v>1203</v>
      </c>
      <c r="F8" s="806">
        <v>1645</v>
      </c>
      <c r="G8" s="807">
        <v>10.3</v>
      </c>
      <c r="H8" s="806">
        <v>1605</v>
      </c>
      <c r="I8" s="807">
        <v>10.1</v>
      </c>
      <c r="J8" s="806">
        <v>1585</v>
      </c>
      <c r="K8" s="807">
        <v>10</v>
      </c>
      <c r="L8" s="806">
        <v>1645</v>
      </c>
      <c r="M8" s="807">
        <v>10.3</v>
      </c>
      <c r="N8" s="806">
        <v>1605</v>
      </c>
      <c r="O8" s="807">
        <v>10.1</v>
      </c>
      <c r="P8" s="806">
        <v>1585</v>
      </c>
      <c r="Q8" s="807">
        <v>10</v>
      </c>
      <c r="R8" s="806">
        <v>1545</v>
      </c>
      <c r="S8" s="807">
        <v>9.8</v>
      </c>
      <c r="T8" s="806">
        <v>1505</v>
      </c>
      <c r="U8" s="807">
        <v>9.6</v>
      </c>
      <c r="V8" s="806">
        <v>1485</v>
      </c>
      <c r="W8" s="807">
        <v>9.5</v>
      </c>
      <c r="X8" s="806">
        <v>1645</v>
      </c>
      <c r="Y8" s="807">
        <v>10.3</v>
      </c>
      <c r="Z8" s="806">
        <v>1605</v>
      </c>
      <c r="AA8" s="807">
        <v>10.1</v>
      </c>
      <c r="AB8" s="806">
        <v>1585</v>
      </c>
      <c r="AC8" s="807">
        <v>10</v>
      </c>
      <c r="AD8" s="806">
        <v>1645</v>
      </c>
      <c r="AE8" s="807">
        <v>10.3</v>
      </c>
      <c r="AF8" s="806">
        <v>1605</v>
      </c>
      <c r="AG8" s="807">
        <v>10.1</v>
      </c>
      <c r="AH8" s="806">
        <v>1585</v>
      </c>
      <c r="AI8" s="807">
        <v>10</v>
      </c>
      <c r="AJ8" s="812" t="s">
        <v>500</v>
      </c>
      <c r="AK8" s="767" t="s">
        <v>585</v>
      </c>
      <c r="AP8" s="810" t="s">
        <v>1090</v>
      </c>
    </row>
    <row r="9" s="636" customFormat="1" ht="54" customHeight="1" spans="1:42">
      <c r="A9" s="671"/>
      <c r="B9" s="664"/>
      <c r="C9" s="664"/>
      <c r="D9" s="810" t="s">
        <v>1124</v>
      </c>
      <c r="E9" s="813" t="s">
        <v>1125</v>
      </c>
      <c r="F9" s="806">
        <v>1758</v>
      </c>
      <c r="G9" s="807">
        <v>11</v>
      </c>
      <c r="H9" s="806">
        <v>1718</v>
      </c>
      <c r="I9" s="807">
        <v>10.8</v>
      </c>
      <c r="J9" s="806">
        <v>1698</v>
      </c>
      <c r="K9" s="807">
        <v>10.7</v>
      </c>
      <c r="L9" s="806">
        <v>1758</v>
      </c>
      <c r="M9" s="807">
        <v>11</v>
      </c>
      <c r="N9" s="806">
        <v>1718</v>
      </c>
      <c r="O9" s="807">
        <v>10.8</v>
      </c>
      <c r="P9" s="806">
        <v>1698</v>
      </c>
      <c r="Q9" s="807">
        <v>10.7</v>
      </c>
      <c r="R9" s="806">
        <v>1658</v>
      </c>
      <c r="S9" s="807">
        <v>10.5</v>
      </c>
      <c r="T9" s="806">
        <v>1618</v>
      </c>
      <c r="U9" s="807">
        <v>10.3</v>
      </c>
      <c r="V9" s="806">
        <v>1598</v>
      </c>
      <c r="W9" s="807">
        <v>10.2</v>
      </c>
      <c r="X9" s="806">
        <v>1758</v>
      </c>
      <c r="Y9" s="807">
        <v>11</v>
      </c>
      <c r="Z9" s="806">
        <v>1718</v>
      </c>
      <c r="AA9" s="807">
        <v>10.8</v>
      </c>
      <c r="AB9" s="806">
        <v>1698</v>
      </c>
      <c r="AC9" s="807">
        <v>10.7</v>
      </c>
      <c r="AD9" s="806">
        <v>1758</v>
      </c>
      <c r="AE9" s="807">
        <v>11</v>
      </c>
      <c r="AF9" s="806">
        <v>1718</v>
      </c>
      <c r="AG9" s="807">
        <v>10.8</v>
      </c>
      <c r="AH9" s="806">
        <v>1698</v>
      </c>
      <c r="AI9" s="807">
        <v>10.7</v>
      </c>
      <c r="AJ9" s="812" t="s">
        <v>500</v>
      </c>
      <c r="AK9" s="767" t="s">
        <v>585</v>
      </c>
      <c r="AP9" s="810" t="s">
        <v>1124</v>
      </c>
    </row>
    <row r="10" s="636" customFormat="1" ht="54" customHeight="1" spans="1:42">
      <c r="A10" s="671"/>
      <c r="B10" s="664"/>
      <c r="C10" s="664"/>
      <c r="D10" s="814" t="s">
        <v>1134</v>
      </c>
      <c r="E10" s="2371" t="s">
        <v>1135</v>
      </c>
      <c r="F10" s="806">
        <v>1741</v>
      </c>
      <c r="G10" s="807">
        <v>10.9</v>
      </c>
      <c r="H10" s="806">
        <v>1701</v>
      </c>
      <c r="I10" s="807">
        <v>10.7</v>
      </c>
      <c r="J10" s="806">
        <v>1681</v>
      </c>
      <c r="K10" s="807">
        <v>10.6</v>
      </c>
      <c r="L10" s="806">
        <v>1741</v>
      </c>
      <c r="M10" s="807">
        <v>10.9</v>
      </c>
      <c r="N10" s="806">
        <v>1701</v>
      </c>
      <c r="O10" s="807">
        <v>10.7</v>
      </c>
      <c r="P10" s="806">
        <v>1681</v>
      </c>
      <c r="Q10" s="807">
        <v>10.6</v>
      </c>
      <c r="R10" s="806">
        <v>1641</v>
      </c>
      <c r="S10" s="807">
        <v>10.4</v>
      </c>
      <c r="T10" s="806">
        <v>1601</v>
      </c>
      <c r="U10" s="807">
        <v>10.2</v>
      </c>
      <c r="V10" s="806">
        <v>1581</v>
      </c>
      <c r="W10" s="807">
        <v>10.1</v>
      </c>
      <c r="X10" s="806">
        <v>1741</v>
      </c>
      <c r="Y10" s="807">
        <v>10.9</v>
      </c>
      <c r="Z10" s="806">
        <v>1701</v>
      </c>
      <c r="AA10" s="807">
        <v>10.7</v>
      </c>
      <c r="AB10" s="806">
        <v>1681</v>
      </c>
      <c r="AC10" s="807">
        <v>10.6</v>
      </c>
      <c r="AD10" s="806">
        <v>1741</v>
      </c>
      <c r="AE10" s="807">
        <v>10.9</v>
      </c>
      <c r="AF10" s="806">
        <v>1701</v>
      </c>
      <c r="AG10" s="807">
        <v>10.7</v>
      </c>
      <c r="AH10" s="806">
        <v>1681</v>
      </c>
      <c r="AI10" s="807">
        <v>10.6</v>
      </c>
      <c r="AJ10" s="812" t="s">
        <v>500</v>
      </c>
      <c r="AK10" s="767" t="s">
        <v>519</v>
      </c>
      <c r="AP10" s="814" t="s">
        <v>1134</v>
      </c>
    </row>
    <row r="11" s="636" customFormat="1" ht="54" customHeight="1" spans="1:42">
      <c r="A11" s="671"/>
      <c r="B11" s="664"/>
      <c r="C11" s="664"/>
      <c r="D11" s="814" t="s">
        <v>1149</v>
      </c>
      <c r="E11" s="811" t="s">
        <v>1150</v>
      </c>
      <c r="F11" s="806">
        <v>1758</v>
      </c>
      <c r="G11" s="807">
        <v>11</v>
      </c>
      <c r="H11" s="806">
        <v>1718</v>
      </c>
      <c r="I11" s="807">
        <v>10.8</v>
      </c>
      <c r="J11" s="806">
        <v>1698</v>
      </c>
      <c r="K11" s="807">
        <v>10.7</v>
      </c>
      <c r="L11" s="806">
        <v>1758</v>
      </c>
      <c r="M11" s="807">
        <v>11</v>
      </c>
      <c r="N11" s="806">
        <v>1718</v>
      </c>
      <c r="O11" s="807">
        <v>10.8</v>
      </c>
      <c r="P11" s="806">
        <v>1698</v>
      </c>
      <c r="Q11" s="807">
        <v>10.7</v>
      </c>
      <c r="R11" s="806">
        <v>1658</v>
      </c>
      <c r="S11" s="807">
        <v>10.5</v>
      </c>
      <c r="T11" s="806">
        <v>1618</v>
      </c>
      <c r="U11" s="807">
        <v>10.3</v>
      </c>
      <c r="V11" s="806">
        <v>1598</v>
      </c>
      <c r="W11" s="807">
        <v>10.2</v>
      </c>
      <c r="X11" s="806">
        <v>1758</v>
      </c>
      <c r="Y11" s="807">
        <v>11</v>
      </c>
      <c r="Z11" s="806">
        <v>1718</v>
      </c>
      <c r="AA11" s="807">
        <v>10.8</v>
      </c>
      <c r="AB11" s="806">
        <v>1698</v>
      </c>
      <c r="AC11" s="807">
        <v>10.7</v>
      </c>
      <c r="AD11" s="806">
        <v>1758</v>
      </c>
      <c r="AE11" s="807">
        <v>11</v>
      </c>
      <c r="AF11" s="806">
        <v>1718</v>
      </c>
      <c r="AG11" s="807">
        <v>10.8</v>
      </c>
      <c r="AH11" s="806">
        <v>1698</v>
      </c>
      <c r="AI11" s="807">
        <v>10.7</v>
      </c>
      <c r="AJ11" s="812" t="s">
        <v>500</v>
      </c>
      <c r="AK11" s="767" t="s">
        <v>519</v>
      </c>
      <c r="AP11" s="814" t="s">
        <v>1149</v>
      </c>
    </row>
    <row r="12" s="636" customFormat="1" ht="109" customHeight="1" spans="1:42">
      <c r="A12" s="671"/>
      <c r="B12" s="664"/>
      <c r="C12" s="664"/>
      <c r="D12" s="810" t="s">
        <v>1110</v>
      </c>
      <c r="E12" s="811" t="s">
        <v>1119</v>
      </c>
      <c r="F12" s="806">
        <v>1690</v>
      </c>
      <c r="G12" s="807">
        <v>10.5</v>
      </c>
      <c r="H12" s="806">
        <v>1650</v>
      </c>
      <c r="I12" s="807">
        <v>10.3</v>
      </c>
      <c r="J12" s="806">
        <v>1630</v>
      </c>
      <c r="K12" s="807">
        <v>10.2</v>
      </c>
      <c r="L12" s="806">
        <v>1690</v>
      </c>
      <c r="M12" s="807">
        <v>10.5</v>
      </c>
      <c r="N12" s="806">
        <v>1650</v>
      </c>
      <c r="O12" s="807">
        <v>10.3</v>
      </c>
      <c r="P12" s="806">
        <v>1630</v>
      </c>
      <c r="Q12" s="807">
        <v>10.2</v>
      </c>
      <c r="R12" s="806">
        <v>1590</v>
      </c>
      <c r="S12" s="807">
        <v>10</v>
      </c>
      <c r="T12" s="806">
        <v>1550</v>
      </c>
      <c r="U12" s="807">
        <v>9.8</v>
      </c>
      <c r="V12" s="806">
        <v>1530</v>
      </c>
      <c r="W12" s="807">
        <v>9.7</v>
      </c>
      <c r="X12" s="806">
        <v>1690</v>
      </c>
      <c r="Y12" s="807">
        <v>10.5</v>
      </c>
      <c r="Z12" s="806">
        <v>1650</v>
      </c>
      <c r="AA12" s="807">
        <v>10.3</v>
      </c>
      <c r="AB12" s="806">
        <v>1630</v>
      </c>
      <c r="AC12" s="807">
        <v>10.2</v>
      </c>
      <c r="AD12" s="806">
        <v>1690</v>
      </c>
      <c r="AE12" s="807">
        <v>10.5</v>
      </c>
      <c r="AF12" s="806">
        <v>1650</v>
      </c>
      <c r="AG12" s="807">
        <v>10.3</v>
      </c>
      <c r="AH12" s="806">
        <v>1630</v>
      </c>
      <c r="AI12" s="807">
        <v>10.2</v>
      </c>
      <c r="AJ12" s="812" t="s">
        <v>500</v>
      </c>
      <c r="AK12" s="767" t="s">
        <v>585</v>
      </c>
      <c r="AP12" s="810" t="s">
        <v>1110</v>
      </c>
    </row>
    <row r="13" s="636" customFormat="1" ht="62" customHeight="1" spans="1:42">
      <c r="A13" s="671"/>
      <c r="B13" s="739" t="s">
        <v>987</v>
      </c>
      <c r="C13" s="723" t="s">
        <v>1051</v>
      </c>
      <c r="D13" s="815" t="s">
        <v>1052</v>
      </c>
      <c r="E13" s="725" t="s">
        <v>1074</v>
      </c>
      <c r="F13" s="816">
        <v>1286</v>
      </c>
      <c r="G13" s="817">
        <v>7.9</v>
      </c>
      <c r="H13" s="816">
        <v>1246</v>
      </c>
      <c r="I13" s="817">
        <v>7.7</v>
      </c>
      <c r="J13" s="816">
        <v>1226</v>
      </c>
      <c r="K13" s="817">
        <v>7.6</v>
      </c>
      <c r="L13" s="816">
        <v>1386</v>
      </c>
      <c r="M13" s="817">
        <v>8.4</v>
      </c>
      <c r="N13" s="816">
        <v>1346</v>
      </c>
      <c r="O13" s="817">
        <v>8.2</v>
      </c>
      <c r="P13" s="816">
        <v>1326</v>
      </c>
      <c r="Q13" s="817">
        <v>8.1</v>
      </c>
      <c r="R13" s="816">
        <v>1286</v>
      </c>
      <c r="S13" s="817">
        <v>7.9</v>
      </c>
      <c r="T13" s="816">
        <v>1246</v>
      </c>
      <c r="U13" s="817">
        <v>7.7</v>
      </c>
      <c r="V13" s="816">
        <v>1226</v>
      </c>
      <c r="W13" s="817">
        <v>7.6</v>
      </c>
      <c r="X13" s="816">
        <v>1326</v>
      </c>
      <c r="Y13" s="817">
        <v>8.7</v>
      </c>
      <c r="Z13" s="816">
        <v>1286</v>
      </c>
      <c r="AA13" s="817">
        <v>8.5</v>
      </c>
      <c r="AB13" s="816">
        <v>1266</v>
      </c>
      <c r="AC13" s="817">
        <v>8.4</v>
      </c>
      <c r="AD13" s="816">
        <v>1286</v>
      </c>
      <c r="AE13" s="817">
        <v>7.9</v>
      </c>
      <c r="AF13" s="816">
        <v>1246</v>
      </c>
      <c r="AG13" s="817">
        <v>7.7</v>
      </c>
      <c r="AH13" s="816">
        <v>1226</v>
      </c>
      <c r="AI13" s="817">
        <v>7.6</v>
      </c>
      <c r="AJ13" s="766" t="s">
        <v>500</v>
      </c>
      <c r="AK13" s="767" t="s">
        <v>585</v>
      </c>
      <c r="AP13" s="815" t="s">
        <v>1052</v>
      </c>
    </row>
    <row r="14" s="636" customFormat="1" ht="129" spans="1:42">
      <c r="A14" s="671"/>
      <c r="B14" s="739"/>
      <c r="C14" s="729"/>
      <c r="D14" s="818" t="s">
        <v>1090</v>
      </c>
      <c r="E14" s="731" t="s">
        <v>1203</v>
      </c>
      <c r="F14" s="816">
        <v>1286</v>
      </c>
      <c r="G14" s="817">
        <v>7.9</v>
      </c>
      <c r="H14" s="816">
        <v>1246</v>
      </c>
      <c r="I14" s="817">
        <v>7.7</v>
      </c>
      <c r="J14" s="816">
        <v>1226</v>
      </c>
      <c r="K14" s="817">
        <v>7.6</v>
      </c>
      <c r="L14" s="816">
        <v>1386</v>
      </c>
      <c r="M14" s="817">
        <v>8.4</v>
      </c>
      <c r="N14" s="816">
        <v>1346</v>
      </c>
      <c r="O14" s="817">
        <v>8.2</v>
      </c>
      <c r="P14" s="816">
        <v>1326</v>
      </c>
      <c r="Q14" s="817">
        <v>8.1</v>
      </c>
      <c r="R14" s="816">
        <v>1286</v>
      </c>
      <c r="S14" s="817">
        <v>7.9</v>
      </c>
      <c r="T14" s="816">
        <v>1246</v>
      </c>
      <c r="U14" s="817">
        <v>7.7</v>
      </c>
      <c r="V14" s="816">
        <v>1226</v>
      </c>
      <c r="W14" s="817">
        <v>7.6</v>
      </c>
      <c r="X14" s="816">
        <v>1326</v>
      </c>
      <c r="Y14" s="817">
        <v>8.7</v>
      </c>
      <c r="Z14" s="816">
        <v>1286</v>
      </c>
      <c r="AA14" s="817">
        <v>8.5</v>
      </c>
      <c r="AB14" s="816">
        <v>1266</v>
      </c>
      <c r="AC14" s="817">
        <v>8.4</v>
      </c>
      <c r="AD14" s="816">
        <v>1286</v>
      </c>
      <c r="AE14" s="817">
        <v>7.9</v>
      </c>
      <c r="AF14" s="816">
        <v>1246</v>
      </c>
      <c r="AG14" s="817">
        <v>7.7</v>
      </c>
      <c r="AH14" s="816">
        <v>1226</v>
      </c>
      <c r="AI14" s="817">
        <v>7.6</v>
      </c>
      <c r="AJ14" s="766" t="s">
        <v>500</v>
      </c>
      <c r="AK14" s="767" t="s">
        <v>585</v>
      </c>
      <c r="AP14" s="818" t="s">
        <v>1090</v>
      </c>
    </row>
    <row r="15" s="636" customFormat="1" ht="58" customHeight="1" spans="1:42">
      <c r="A15" s="671"/>
      <c r="B15" s="739"/>
      <c r="C15" s="729"/>
      <c r="D15" s="815" t="s">
        <v>1124</v>
      </c>
      <c r="E15" s="725" t="s">
        <v>1125</v>
      </c>
      <c r="F15" s="816">
        <v>1399</v>
      </c>
      <c r="G15" s="817">
        <v>8.6</v>
      </c>
      <c r="H15" s="816">
        <v>1359</v>
      </c>
      <c r="I15" s="817">
        <v>8.4</v>
      </c>
      <c r="J15" s="816">
        <v>1339</v>
      </c>
      <c r="K15" s="817">
        <v>8.3</v>
      </c>
      <c r="L15" s="816">
        <v>1499</v>
      </c>
      <c r="M15" s="817">
        <v>9.1</v>
      </c>
      <c r="N15" s="816">
        <v>1459</v>
      </c>
      <c r="O15" s="817">
        <v>8.9</v>
      </c>
      <c r="P15" s="816">
        <v>1439</v>
      </c>
      <c r="Q15" s="817">
        <v>8.8</v>
      </c>
      <c r="R15" s="816">
        <v>1399</v>
      </c>
      <c r="S15" s="817">
        <v>8.6</v>
      </c>
      <c r="T15" s="816">
        <v>1359</v>
      </c>
      <c r="U15" s="817">
        <v>8.4</v>
      </c>
      <c r="V15" s="816">
        <v>1339</v>
      </c>
      <c r="W15" s="817">
        <v>8.3</v>
      </c>
      <c r="X15" s="816">
        <v>1440</v>
      </c>
      <c r="Y15" s="817">
        <v>9.4</v>
      </c>
      <c r="Z15" s="816">
        <v>1400</v>
      </c>
      <c r="AA15" s="817">
        <v>9.2</v>
      </c>
      <c r="AB15" s="816">
        <v>1380</v>
      </c>
      <c r="AC15" s="817">
        <v>9.1</v>
      </c>
      <c r="AD15" s="816">
        <v>1399</v>
      </c>
      <c r="AE15" s="817">
        <v>8.6</v>
      </c>
      <c r="AF15" s="816">
        <v>1359</v>
      </c>
      <c r="AG15" s="817">
        <v>8.4</v>
      </c>
      <c r="AH15" s="816">
        <v>1339</v>
      </c>
      <c r="AI15" s="817">
        <v>8.3</v>
      </c>
      <c r="AJ15" s="766" t="s">
        <v>500</v>
      </c>
      <c r="AK15" s="767" t="s">
        <v>585</v>
      </c>
      <c r="AP15" s="819" t="s">
        <v>1124</v>
      </c>
    </row>
    <row r="16" s="636" customFormat="1" ht="58" customHeight="1" spans="1:42">
      <c r="A16" s="671"/>
      <c r="B16" s="739"/>
      <c r="C16" s="729"/>
      <c r="D16" s="820"/>
      <c r="E16" s="725" t="s">
        <v>1108</v>
      </c>
      <c r="F16" s="816">
        <v>2079</v>
      </c>
      <c r="G16" s="817">
        <v>12.7</v>
      </c>
      <c r="H16" s="816">
        <v>2039</v>
      </c>
      <c r="I16" s="817">
        <v>12.5</v>
      </c>
      <c r="J16" s="816">
        <v>2019</v>
      </c>
      <c r="K16" s="817">
        <v>12.4</v>
      </c>
      <c r="L16" s="816">
        <v>2179</v>
      </c>
      <c r="M16" s="817">
        <v>13.2</v>
      </c>
      <c r="N16" s="816">
        <v>2139</v>
      </c>
      <c r="O16" s="817">
        <v>13</v>
      </c>
      <c r="P16" s="816">
        <v>2119</v>
      </c>
      <c r="Q16" s="817">
        <v>12.9</v>
      </c>
      <c r="R16" s="816">
        <v>2079</v>
      </c>
      <c r="S16" s="817">
        <v>12.7</v>
      </c>
      <c r="T16" s="816">
        <v>2039</v>
      </c>
      <c r="U16" s="817">
        <v>12.5</v>
      </c>
      <c r="V16" s="816">
        <v>2019</v>
      </c>
      <c r="W16" s="817">
        <v>12.4</v>
      </c>
      <c r="X16" s="816">
        <v>2120</v>
      </c>
      <c r="Y16" s="817">
        <v>13.5</v>
      </c>
      <c r="Z16" s="816">
        <v>2080</v>
      </c>
      <c r="AA16" s="817">
        <v>13.3</v>
      </c>
      <c r="AB16" s="816">
        <v>2060</v>
      </c>
      <c r="AC16" s="817">
        <v>13.2</v>
      </c>
      <c r="AD16" s="816">
        <v>2079</v>
      </c>
      <c r="AE16" s="817">
        <v>12.7</v>
      </c>
      <c r="AF16" s="816">
        <v>2039</v>
      </c>
      <c r="AG16" s="817">
        <v>12.5</v>
      </c>
      <c r="AH16" s="816">
        <v>2019</v>
      </c>
      <c r="AI16" s="817">
        <v>12.4</v>
      </c>
      <c r="AJ16" s="766" t="s">
        <v>539</v>
      </c>
      <c r="AK16" s="767" t="s">
        <v>599</v>
      </c>
      <c r="AP16" s="819" t="s">
        <v>1124</v>
      </c>
    </row>
    <row r="17" s="636" customFormat="1" ht="58" customHeight="1" spans="1:42">
      <c r="A17" s="671"/>
      <c r="B17" s="739"/>
      <c r="C17" s="729"/>
      <c r="D17" s="820"/>
      <c r="E17" s="2363" t="s">
        <v>1126</v>
      </c>
      <c r="F17" s="816">
        <v>1977</v>
      </c>
      <c r="G17" s="817">
        <v>11.4</v>
      </c>
      <c r="H17" s="816">
        <v>1937</v>
      </c>
      <c r="I17" s="817">
        <v>11.2</v>
      </c>
      <c r="J17" s="816">
        <v>1917</v>
      </c>
      <c r="K17" s="817">
        <v>11.1</v>
      </c>
      <c r="L17" s="816">
        <v>2077</v>
      </c>
      <c r="M17" s="817">
        <v>11.9</v>
      </c>
      <c r="N17" s="816">
        <v>2037</v>
      </c>
      <c r="O17" s="817">
        <v>11.7</v>
      </c>
      <c r="P17" s="816">
        <v>2017</v>
      </c>
      <c r="Q17" s="817">
        <v>11.6</v>
      </c>
      <c r="R17" s="816">
        <v>1977</v>
      </c>
      <c r="S17" s="817">
        <v>11.4</v>
      </c>
      <c r="T17" s="816">
        <v>1937</v>
      </c>
      <c r="U17" s="817">
        <v>11.2</v>
      </c>
      <c r="V17" s="816">
        <v>1917</v>
      </c>
      <c r="W17" s="817">
        <v>11.1</v>
      </c>
      <c r="X17" s="816">
        <v>2018</v>
      </c>
      <c r="Y17" s="817">
        <v>12.2</v>
      </c>
      <c r="Z17" s="816">
        <v>1978</v>
      </c>
      <c r="AA17" s="817">
        <v>12</v>
      </c>
      <c r="AB17" s="816">
        <v>1958</v>
      </c>
      <c r="AC17" s="817">
        <v>11.9</v>
      </c>
      <c r="AD17" s="816">
        <v>1977</v>
      </c>
      <c r="AE17" s="817">
        <v>11.4</v>
      </c>
      <c r="AF17" s="816">
        <v>1937</v>
      </c>
      <c r="AG17" s="817">
        <v>11.2</v>
      </c>
      <c r="AH17" s="816">
        <v>1917</v>
      </c>
      <c r="AI17" s="817">
        <v>11.1</v>
      </c>
      <c r="AJ17" s="766" t="s">
        <v>516</v>
      </c>
      <c r="AK17" s="767" t="s">
        <v>539</v>
      </c>
      <c r="AP17" s="819" t="s">
        <v>1124</v>
      </c>
    </row>
    <row r="18" s="636" customFormat="1" ht="48" customHeight="1" spans="1:42">
      <c r="A18" s="671"/>
      <c r="B18" s="739"/>
      <c r="C18" s="729"/>
      <c r="D18" s="750" t="s">
        <v>1134</v>
      </c>
      <c r="E18" s="2365" t="s">
        <v>1135</v>
      </c>
      <c r="F18" s="816">
        <v>1382</v>
      </c>
      <c r="G18" s="817">
        <v>8.5</v>
      </c>
      <c r="H18" s="816">
        <v>1342</v>
      </c>
      <c r="I18" s="817">
        <v>8.3</v>
      </c>
      <c r="J18" s="816">
        <v>1322</v>
      </c>
      <c r="K18" s="817">
        <v>8.2</v>
      </c>
      <c r="L18" s="816">
        <v>1482</v>
      </c>
      <c r="M18" s="817">
        <v>9</v>
      </c>
      <c r="N18" s="816">
        <v>1442</v>
      </c>
      <c r="O18" s="817">
        <v>8.8</v>
      </c>
      <c r="P18" s="816">
        <v>1422</v>
      </c>
      <c r="Q18" s="817">
        <v>8.7</v>
      </c>
      <c r="R18" s="816">
        <v>1382</v>
      </c>
      <c r="S18" s="817">
        <v>8.5</v>
      </c>
      <c r="T18" s="816">
        <v>1342</v>
      </c>
      <c r="U18" s="817">
        <v>8.3</v>
      </c>
      <c r="V18" s="816">
        <v>1322</v>
      </c>
      <c r="W18" s="817">
        <v>8.2</v>
      </c>
      <c r="X18" s="816">
        <v>1423</v>
      </c>
      <c r="Y18" s="817">
        <v>9.3</v>
      </c>
      <c r="Z18" s="816">
        <v>1383</v>
      </c>
      <c r="AA18" s="817">
        <v>9.1</v>
      </c>
      <c r="AB18" s="816">
        <v>1363</v>
      </c>
      <c r="AC18" s="817">
        <v>9</v>
      </c>
      <c r="AD18" s="816">
        <v>1382</v>
      </c>
      <c r="AE18" s="817">
        <v>8.5</v>
      </c>
      <c r="AF18" s="816">
        <v>1342</v>
      </c>
      <c r="AG18" s="817">
        <v>8.3</v>
      </c>
      <c r="AH18" s="816">
        <v>1322</v>
      </c>
      <c r="AI18" s="817">
        <v>8.2</v>
      </c>
      <c r="AJ18" s="766" t="s">
        <v>500</v>
      </c>
      <c r="AK18" s="767" t="s">
        <v>519</v>
      </c>
      <c r="AP18" s="750" t="s">
        <v>1134</v>
      </c>
    </row>
    <row r="19" s="636" customFormat="1" ht="46" customHeight="1" spans="1:42">
      <c r="A19" s="671"/>
      <c r="B19" s="739"/>
      <c r="C19" s="729"/>
      <c r="D19" s="739" t="s">
        <v>1136</v>
      </c>
      <c r="E19" s="2363" t="s">
        <v>1135</v>
      </c>
      <c r="F19" s="816">
        <v>1382</v>
      </c>
      <c r="G19" s="817">
        <v>8.5</v>
      </c>
      <c r="H19" s="816">
        <v>1342</v>
      </c>
      <c r="I19" s="817">
        <v>8.3</v>
      </c>
      <c r="J19" s="816">
        <v>1322</v>
      </c>
      <c r="K19" s="817">
        <v>8.2</v>
      </c>
      <c r="L19" s="816">
        <v>1482</v>
      </c>
      <c r="M19" s="817">
        <v>9</v>
      </c>
      <c r="N19" s="816">
        <v>1442</v>
      </c>
      <c r="O19" s="817">
        <v>8.8</v>
      </c>
      <c r="P19" s="816">
        <v>1422</v>
      </c>
      <c r="Q19" s="817">
        <v>8.7</v>
      </c>
      <c r="R19" s="816">
        <v>1382</v>
      </c>
      <c r="S19" s="817">
        <v>8.5</v>
      </c>
      <c r="T19" s="816">
        <v>1342</v>
      </c>
      <c r="U19" s="817">
        <v>8.3</v>
      </c>
      <c r="V19" s="816">
        <v>1322</v>
      </c>
      <c r="W19" s="817">
        <v>8.2</v>
      </c>
      <c r="X19" s="816">
        <v>1423</v>
      </c>
      <c r="Y19" s="817">
        <v>9.3</v>
      </c>
      <c r="Z19" s="816">
        <v>1383</v>
      </c>
      <c r="AA19" s="817">
        <v>9.1</v>
      </c>
      <c r="AB19" s="816">
        <v>1363</v>
      </c>
      <c r="AC19" s="817">
        <v>9</v>
      </c>
      <c r="AD19" s="816">
        <v>1382</v>
      </c>
      <c r="AE19" s="817">
        <v>8.5</v>
      </c>
      <c r="AF19" s="816">
        <v>1342</v>
      </c>
      <c r="AG19" s="817">
        <v>8.3</v>
      </c>
      <c r="AH19" s="816">
        <v>1322</v>
      </c>
      <c r="AI19" s="817">
        <v>8.2</v>
      </c>
      <c r="AJ19" s="766" t="s">
        <v>500</v>
      </c>
      <c r="AK19" s="821" t="s">
        <v>539</v>
      </c>
      <c r="AP19" s="740" t="s">
        <v>1136</v>
      </c>
    </row>
    <row r="20" s="636" customFormat="1" ht="46" customHeight="1" spans="1:42">
      <c r="A20" s="671"/>
      <c r="B20" s="739"/>
      <c r="C20" s="729"/>
      <c r="D20" s="680"/>
      <c r="E20" s="725" t="s">
        <v>1137</v>
      </c>
      <c r="F20" s="816">
        <v>2147</v>
      </c>
      <c r="G20" s="817">
        <v>13.1</v>
      </c>
      <c r="H20" s="816">
        <v>2107</v>
      </c>
      <c r="I20" s="817">
        <v>12.9</v>
      </c>
      <c r="J20" s="816">
        <v>2087</v>
      </c>
      <c r="K20" s="817">
        <v>12.8</v>
      </c>
      <c r="L20" s="816">
        <v>2247</v>
      </c>
      <c r="M20" s="817">
        <v>13.6</v>
      </c>
      <c r="N20" s="816">
        <v>2207</v>
      </c>
      <c r="O20" s="817">
        <v>13.4</v>
      </c>
      <c r="P20" s="816">
        <v>2187</v>
      </c>
      <c r="Q20" s="817">
        <v>13.3</v>
      </c>
      <c r="R20" s="816">
        <v>2147</v>
      </c>
      <c r="S20" s="817">
        <v>13.1</v>
      </c>
      <c r="T20" s="816">
        <v>2107</v>
      </c>
      <c r="U20" s="817">
        <v>12.9</v>
      </c>
      <c r="V20" s="816">
        <v>2087</v>
      </c>
      <c r="W20" s="817">
        <v>12.8</v>
      </c>
      <c r="X20" s="816">
        <v>2188</v>
      </c>
      <c r="Y20" s="817">
        <v>13.9</v>
      </c>
      <c r="Z20" s="816">
        <v>2148</v>
      </c>
      <c r="AA20" s="817">
        <v>13.7</v>
      </c>
      <c r="AB20" s="816">
        <v>2128</v>
      </c>
      <c r="AC20" s="817">
        <v>13.6</v>
      </c>
      <c r="AD20" s="816">
        <v>2147</v>
      </c>
      <c r="AE20" s="817">
        <v>13.1</v>
      </c>
      <c r="AF20" s="816">
        <v>2107</v>
      </c>
      <c r="AG20" s="817">
        <v>12.9</v>
      </c>
      <c r="AH20" s="816">
        <v>2087</v>
      </c>
      <c r="AI20" s="817">
        <v>12.8</v>
      </c>
      <c r="AJ20" s="766" t="s">
        <v>539</v>
      </c>
      <c r="AK20" s="821" t="s">
        <v>555</v>
      </c>
      <c r="AP20" s="741" t="s">
        <v>1136</v>
      </c>
    </row>
    <row r="21" s="636" customFormat="1" ht="123" customHeight="1" spans="1:42">
      <c r="A21" s="671"/>
      <c r="B21" s="739"/>
      <c r="C21" s="729"/>
      <c r="D21" s="724" t="s">
        <v>1110</v>
      </c>
      <c r="E21" s="731" t="s">
        <v>1120</v>
      </c>
      <c r="F21" s="816">
        <v>1331</v>
      </c>
      <c r="G21" s="817">
        <v>8.1</v>
      </c>
      <c r="H21" s="816">
        <v>1291</v>
      </c>
      <c r="I21" s="817">
        <v>7.9</v>
      </c>
      <c r="J21" s="816">
        <v>1271</v>
      </c>
      <c r="K21" s="817">
        <v>7.8</v>
      </c>
      <c r="L21" s="816">
        <v>1431</v>
      </c>
      <c r="M21" s="817">
        <v>8.6</v>
      </c>
      <c r="N21" s="816">
        <v>1391</v>
      </c>
      <c r="O21" s="817">
        <v>8.4</v>
      </c>
      <c r="P21" s="816">
        <v>1371</v>
      </c>
      <c r="Q21" s="817">
        <v>8.3</v>
      </c>
      <c r="R21" s="816">
        <v>1331</v>
      </c>
      <c r="S21" s="817">
        <v>8.1</v>
      </c>
      <c r="T21" s="816">
        <v>1291</v>
      </c>
      <c r="U21" s="817">
        <v>7.9</v>
      </c>
      <c r="V21" s="816">
        <v>1271</v>
      </c>
      <c r="W21" s="817">
        <v>7.8</v>
      </c>
      <c r="X21" s="816">
        <v>1372</v>
      </c>
      <c r="Y21" s="817">
        <v>8.9</v>
      </c>
      <c r="Z21" s="816">
        <v>1332</v>
      </c>
      <c r="AA21" s="817">
        <v>8.7</v>
      </c>
      <c r="AB21" s="816">
        <v>1312</v>
      </c>
      <c r="AC21" s="817">
        <v>8.6</v>
      </c>
      <c r="AD21" s="816">
        <v>1331</v>
      </c>
      <c r="AE21" s="817">
        <v>8.1</v>
      </c>
      <c r="AF21" s="816">
        <v>1291</v>
      </c>
      <c r="AG21" s="817">
        <v>7.9</v>
      </c>
      <c r="AH21" s="816">
        <v>1271</v>
      </c>
      <c r="AI21" s="817">
        <v>7.8</v>
      </c>
      <c r="AJ21" s="766" t="s">
        <v>500</v>
      </c>
      <c r="AK21" s="767" t="s">
        <v>585</v>
      </c>
      <c r="AP21" s="728" t="s">
        <v>1110</v>
      </c>
    </row>
    <row r="22" s="636" customFormat="1" ht="48" customHeight="1" spans="1:42">
      <c r="A22" s="671"/>
      <c r="B22" s="739"/>
      <c r="C22" s="729"/>
      <c r="D22" s="680"/>
      <c r="E22" s="2363" t="s">
        <v>1113</v>
      </c>
      <c r="F22" s="816">
        <v>2045</v>
      </c>
      <c r="G22" s="817">
        <v>12.5</v>
      </c>
      <c r="H22" s="816">
        <v>2005</v>
      </c>
      <c r="I22" s="817">
        <v>12.3</v>
      </c>
      <c r="J22" s="816">
        <v>1985</v>
      </c>
      <c r="K22" s="817">
        <v>12.2</v>
      </c>
      <c r="L22" s="816">
        <v>2145</v>
      </c>
      <c r="M22" s="817">
        <v>13</v>
      </c>
      <c r="N22" s="816">
        <v>2105</v>
      </c>
      <c r="O22" s="817">
        <v>12.8</v>
      </c>
      <c r="P22" s="816">
        <v>2085</v>
      </c>
      <c r="Q22" s="817">
        <v>12.7</v>
      </c>
      <c r="R22" s="816">
        <v>2045</v>
      </c>
      <c r="S22" s="817">
        <v>12.5</v>
      </c>
      <c r="T22" s="816">
        <v>2005</v>
      </c>
      <c r="U22" s="817">
        <v>12.3</v>
      </c>
      <c r="V22" s="816">
        <v>1985</v>
      </c>
      <c r="W22" s="817">
        <v>12.2</v>
      </c>
      <c r="X22" s="816">
        <v>2086</v>
      </c>
      <c r="Y22" s="817">
        <v>13.3</v>
      </c>
      <c r="Z22" s="816">
        <v>2046</v>
      </c>
      <c r="AA22" s="817">
        <v>13.1</v>
      </c>
      <c r="AB22" s="816">
        <v>2026</v>
      </c>
      <c r="AC22" s="817">
        <v>13</v>
      </c>
      <c r="AD22" s="816">
        <v>2045</v>
      </c>
      <c r="AE22" s="817">
        <v>12.5</v>
      </c>
      <c r="AF22" s="816">
        <v>2005</v>
      </c>
      <c r="AG22" s="817">
        <v>12.3</v>
      </c>
      <c r="AH22" s="816">
        <v>1985</v>
      </c>
      <c r="AI22" s="817">
        <v>12.2</v>
      </c>
      <c r="AJ22" s="766" t="s">
        <v>539</v>
      </c>
      <c r="AK22" s="767" t="s">
        <v>599</v>
      </c>
      <c r="AP22" s="728" t="s">
        <v>1110</v>
      </c>
    </row>
    <row r="23" s="636" customFormat="1" ht="48" customHeight="1" spans="1:42">
      <c r="A23" s="671"/>
      <c r="B23" s="739"/>
      <c r="C23" s="729"/>
      <c r="D23" s="822" t="s">
        <v>1149</v>
      </c>
      <c r="E23" s="749" t="s">
        <v>1150</v>
      </c>
      <c r="F23" s="816">
        <v>1399</v>
      </c>
      <c r="G23" s="817">
        <v>8.6</v>
      </c>
      <c r="H23" s="816">
        <v>1359</v>
      </c>
      <c r="I23" s="817">
        <v>8.4</v>
      </c>
      <c r="J23" s="816">
        <v>1339</v>
      </c>
      <c r="K23" s="817">
        <v>8.3</v>
      </c>
      <c r="L23" s="816">
        <v>1499</v>
      </c>
      <c r="M23" s="817">
        <v>9.1</v>
      </c>
      <c r="N23" s="816">
        <v>1459</v>
      </c>
      <c r="O23" s="817">
        <v>8.9</v>
      </c>
      <c r="P23" s="816">
        <v>1439</v>
      </c>
      <c r="Q23" s="817">
        <v>8.8</v>
      </c>
      <c r="R23" s="816">
        <v>1399</v>
      </c>
      <c r="S23" s="817">
        <v>8.6</v>
      </c>
      <c r="T23" s="816">
        <v>1359</v>
      </c>
      <c r="U23" s="817">
        <v>8.4</v>
      </c>
      <c r="V23" s="816">
        <v>1339</v>
      </c>
      <c r="W23" s="817">
        <v>8.3</v>
      </c>
      <c r="X23" s="816">
        <v>1440</v>
      </c>
      <c r="Y23" s="817">
        <v>9.4</v>
      </c>
      <c r="Z23" s="816">
        <v>1400</v>
      </c>
      <c r="AA23" s="817">
        <v>9.2</v>
      </c>
      <c r="AB23" s="816">
        <v>1380</v>
      </c>
      <c r="AC23" s="817">
        <v>9.1</v>
      </c>
      <c r="AD23" s="816">
        <v>1399</v>
      </c>
      <c r="AE23" s="817">
        <v>8.6</v>
      </c>
      <c r="AF23" s="816">
        <v>1359</v>
      </c>
      <c r="AG23" s="817">
        <v>8.4</v>
      </c>
      <c r="AH23" s="816">
        <v>1339</v>
      </c>
      <c r="AI23" s="817">
        <v>8.3</v>
      </c>
      <c r="AJ23" s="766" t="s">
        <v>500</v>
      </c>
      <c r="AK23" s="767" t="s">
        <v>519</v>
      </c>
      <c r="AP23" s="728" t="s">
        <v>1149</v>
      </c>
    </row>
    <row r="24" s="636" customFormat="1" ht="58" customHeight="1" spans="1:42">
      <c r="A24" s="671"/>
      <c r="B24" s="739"/>
      <c r="C24" s="729"/>
      <c r="D24" s="739" t="s">
        <v>1142</v>
      </c>
      <c r="E24" s="742" t="s">
        <v>1195</v>
      </c>
      <c r="F24" s="816">
        <v>1399</v>
      </c>
      <c r="G24" s="817">
        <v>8.6</v>
      </c>
      <c r="H24" s="816">
        <v>1359</v>
      </c>
      <c r="I24" s="817">
        <v>8.4</v>
      </c>
      <c r="J24" s="816">
        <v>1339</v>
      </c>
      <c r="K24" s="817">
        <v>8.3</v>
      </c>
      <c r="L24" s="816">
        <v>1499</v>
      </c>
      <c r="M24" s="817">
        <v>9.1</v>
      </c>
      <c r="N24" s="816">
        <v>1459</v>
      </c>
      <c r="O24" s="817">
        <v>8.9</v>
      </c>
      <c r="P24" s="816">
        <v>1439</v>
      </c>
      <c r="Q24" s="817">
        <v>8.8</v>
      </c>
      <c r="R24" s="816">
        <v>1399</v>
      </c>
      <c r="S24" s="817">
        <v>8.6</v>
      </c>
      <c r="T24" s="816">
        <v>1359</v>
      </c>
      <c r="U24" s="817">
        <v>8.4</v>
      </c>
      <c r="V24" s="816">
        <v>1339</v>
      </c>
      <c r="W24" s="817">
        <v>8.3</v>
      </c>
      <c r="X24" s="816">
        <v>1440</v>
      </c>
      <c r="Y24" s="817">
        <v>9.4</v>
      </c>
      <c r="Z24" s="816">
        <v>1400</v>
      </c>
      <c r="AA24" s="817">
        <v>9.2</v>
      </c>
      <c r="AB24" s="816">
        <v>1380</v>
      </c>
      <c r="AC24" s="817">
        <v>9.1</v>
      </c>
      <c r="AD24" s="816">
        <v>1399</v>
      </c>
      <c r="AE24" s="817">
        <v>8.6</v>
      </c>
      <c r="AF24" s="816">
        <v>1359</v>
      </c>
      <c r="AG24" s="817">
        <v>8.4</v>
      </c>
      <c r="AH24" s="816">
        <v>1339</v>
      </c>
      <c r="AI24" s="817">
        <v>8.3</v>
      </c>
      <c r="AJ24" s="766" t="s">
        <v>500</v>
      </c>
      <c r="AK24" s="767" t="s">
        <v>585</v>
      </c>
      <c r="AP24" s="739" t="s">
        <v>1142</v>
      </c>
    </row>
    <row r="25" s="636" customFormat="1" ht="77" customHeight="1" spans="1:42">
      <c r="A25" s="671"/>
      <c r="B25" s="739"/>
      <c r="C25" s="729"/>
      <c r="D25" s="750" t="s">
        <v>1145</v>
      </c>
      <c r="E25" s="2365" t="s">
        <v>1196</v>
      </c>
      <c r="F25" s="816">
        <v>1382</v>
      </c>
      <c r="G25" s="817">
        <v>8.5</v>
      </c>
      <c r="H25" s="816">
        <v>1342</v>
      </c>
      <c r="I25" s="817">
        <v>8.3</v>
      </c>
      <c r="J25" s="816">
        <v>1322</v>
      </c>
      <c r="K25" s="817">
        <v>8.2</v>
      </c>
      <c r="L25" s="816">
        <v>1482</v>
      </c>
      <c r="M25" s="817">
        <v>9</v>
      </c>
      <c r="N25" s="816">
        <v>1442</v>
      </c>
      <c r="O25" s="817">
        <v>8.8</v>
      </c>
      <c r="P25" s="816">
        <v>1422</v>
      </c>
      <c r="Q25" s="817">
        <v>8.7</v>
      </c>
      <c r="R25" s="816">
        <v>1382</v>
      </c>
      <c r="S25" s="817">
        <v>8.5</v>
      </c>
      <c r="T25" s="816">
        <v>1342</v>
      </c>
      <c r="U25" s="817">
        <v>8.3</v>
      </c>
      <c r="V25" s="816">
        <v>1322</v>
      </c>
      <c r="W25" s="817">
        <v>8.2</v>
      </c>
      <c r="X25" s="816">
        <v>1423</v>
      </c>
      <c r="Y25" s="817">
        <v>9.3</v>
      </c>
      <c r="Z25" s="816">
        <v>1383</v>
      </c>
      <c r="AA25" s="817">
        <v>9.1</v>
      </c>
      <c r="AB25" s="816">
        <v>1363</v>
      </c>
      <c r="AC25" s="817">
        <v>9</v>
      </c>
      <c r="AD25" s="816">
        <v>1382</v>
      </c>
      <c r="AE25" s="817">
        <v>8.5</v>
      </c>
      <c r="AF25" s="816">
        <v>1342</v>
      </c>
      <c r="AG25" s="817">
        <v>8.3</v>
      </c>
      <c r="AH25" s="816">
        <v>1322</v>
      </c>
      <c r="AI25" s="817">
        <v>8.2</v>
      </c>
      <c r="AJ25" s="766" t="s">
        <v>500</v>
      </c>
      <c r="AK25" s="767" t="s">
        <v>585</v>
      </c>
      <c r="AP25" s="739" t="s">
        <v>1145</v>
      </c>
    </row>
    <row r="26" s="636" customFormat="1" ht="74" customHeight="1" spans="1:42">
      <c r="A26" s="671"/>
      <c r="B26" s="739"/>
      <c r="C26" s="755"/>
      <c r="D26" s="750" t="s">
        <v>1147</v>
      </c>
      <c r="E26" s="2365" t="s">
        <v>1196</v>
      </c>
      <c r="F26" s="816">
        <v>1382</v>
      </c>
      <c r="G26" s="817">
        <v>8.5</v>
      </c>
      <c r="H26" s="816">
        <v>1342</v>
      </c>
      <c r="I26" s="817">
        <v>8.3</v>
      </c>
      <c r="J26" s="816">
        <v>1322</v>
      </c>
      <c r="K26" s="817">
        <v>8.2</v>
      </c>
      <c r="L26" s="816">
        <v>1482</v>
      </c>
      <c r="M26" s="817">
        <v>9</v>
      </c>
      <c r="N26" s="816">
        <v>1442</v>
      </c>
      <c r="O26" s="817">
        <v>8.8</v>
      </c>
      <c r="P26" s="816">
        <v>1422</v>
      </c>
      <c r="Q26" s="817">
        <v>8.7</v>
      </c>
      <c r="R26" s="816">
        <v>1382</v>
      </c>
      <c r="S26" s="817">
        <v>8.5</v>
      </c>
      <c r="T26" s="816">
        <v>1342</v>
      </c>
      <c r="U26" s="817">
        <v>8.3</v>
      </c>
      <c r="V26" s="816">
        <v>1322</v>
      </c>
      <c r="W26" s="817">
        <v>8.2</v>
      </c>
      <c r="X26" s="816">
        <v>1423</v>
      </c>
      <c r="Y26" s="817">
        <v>9.3</v>
      </c>
      <c r="Z26" s="816">
        <v>1383</v>
      </c>
      <c r="AA26" s="817">
        <v>9.1</v>
      </c>
      <c r="AB26" s="816">
        <v>1363</v>
      </c>
      <c r="AC26" s="817">
        <v>9</v>
      </c>
      <c r="AD26" s="816">
        <v>1382</v>
      </c>
      <c r="AE26" s="817">
        <v>8.5</v>
      </c>
      <c r="AF26" s="816">
        <v>1342</v>
      </c>
      <c r="AG26" s="817">
        <v>8.3</v>
      </c>
      <c r="AH26" s="816">
        <v>1322</v>
      </c>
      <c r="AI26" s="817">
        <v>8.2</v>
      </c>
      <c r="AJ26" s="766" t="s">
        <v>500</v>
      </c>
      <c r="AK26" s="767" t="s">
        <v>585</v>
      </c>
      <c r="AP26" s="739" t="s">
        <v>1147</v>
      </c>
    </row>
    <row r="27" s="637" customFormat="1" ht="64" customHeight="1" spans="1:42">
      <c r="A27" s="702" t="s">
        <v>627</v>
      </c>
      <c r="B27" s="703"/>
      <c r="C27" s="703"/>
      <c r="D27" s="703"/>
      <c r="E27" s="703"/>
      <c r="F27" s="704"/>
      <c r="G27" s="705"/>
      <c r="H27" s="704"/>
      <c r="I27" s="705"/>
      <c r="J27" s="704"/>
      <c r="K27" s="705"/>
      <c r="L27" s="704"/>
      <c r="M27" s="705"/>
      <c r="N27" s="704"/>
      <c r="O27" s="705"/>
      <c r="P27" s="704"/>
      <c r="Q27" s="705"/>
      <c r="R27" s="704"/>
      <c r="S27" s="705"/>
      <c r="T27" s="704"/>
      <c r="U27" s="705"/>
      <c r="V27" s="704"/>
      <c r="W27" s="705"/>
      <c r="X27" s="704"/>
      <c r="Y27" s="705"/>
      <c r="Z27" s="704"/>
      <c r="AA27" s="705"/>
      <c r="AB27" s="704"/>
      <c r="AC27" s="705"/>
      <c r="AD27" s="704"/>
      <c r="AE27" s="705"/>
      <c r="AF27" s="704"/>
      <c r="AG27" s="705"/>
      <c r="AH27" s="704"/>
      <c r="AI27" s="705"/>
      <c r="AJ27" s="703"/>
      <c r="AK27" s="706"/>
    </row>
    <row r="28" s="638" customFormat="1" ht="64" customHeight="1" spans="1:42">
      <c r="A28" s="707" t="s">
        <v>1204</v>
      </c>
      <c r="B28" s="708"/>
      <c r="C28" s="708"/>
      <c r="D28" s="708"/>
      <c r="E28" s="708"/>
      <c r="F28" s="709"/>
      <c r="G28" s="710"/>
      <c r="H28" s="709"/>
      <c r="I28" s="710"/>
      <c r="J28" s="709"/>
      <c r="K28" s="710"/>
      <c r="L28" s="709"/>
      <c r="M28" s="710"/>
      <c r="N28" s="709"/>
      <c r="O28" s="710"/>
      <c r="P28" s="709"/>
      <c r="Q28" s="710"/>
      <c r="R28" s="709"/>
      <c r="S28" s="710"/>
      <c r="T28" s="709"/>
      <c r="U28" s="710"/>
      <c r="V28" s="709"/>
      <c r="W28" s="710"/>
      <c r="X28" s="709"/>
      <c r="Y28" s="710"/>
      <c r="Z28" s="709"/>
      <c r="AA28" s="710"/>
      <c r="AB28" s="709"/>
      <c r="AC28" s="710"/>
      <c r="AD28" s="709"/>
      <c r="AE28" s="710"/>
      <c r="AF28" s="709"/>
      <c r="AG28" s="710"/>
      <c r="AH28" s="709"/>
      <c r="AI28" s="710"/>
      <c r="AJ28" s="708"/>
      <c r="AK28" s="711"/>
    </row>
    <row r="29" s="639" customFormat="1" ht="272" customHeight="1" spans="1:42">
      <c r="A29" s="757" t="s">
        <v>1199</v>
      </c>
      <c r="B29" s="758"/>
      <c r="C29" s="758"/>
      <c r="D29" s="758"/>
      <c r="E29" s="758"/>
      <c r="F29" s="759"/>
      <c r="G29" s="760"/>
      <c r="H29" s="759"/>
      <c r="I29" s="760"/>
      <c r="J29" s="759"/>
      <c r="K29" s="760"/>
      <c r="L29" s="759"/>
      <c r="M29" s="760"/>
      <c r="N29" s="759"/>
      <c r="O29" s="760"/>
      <c r="P29" s="759"/>
      <c r="Q29" s="760"/>
      <c r="R29" s="759"/>
      <c r="S29" s="760"/>
      <c r="T29" s="759"/>
      <c r="U29" s="760"/>
      <c r="V29" s="759"/>
      <c r="W29" s="760"/>
      <c r="X29" s="759"/>
      <c r="Y29" s="760"/>
      <c r="Z29" s="759"/>
      <c r="AA29" s="760"/>
      <c r="AB29" s="759"/>
      <c r="AC29" s="760"/>
      <c r="AD29" s="759"/>
      <c r="AE29" s="760"/>
      <c r="AF29" s="759"/>
      <c r="AG29" s="760"/>
      <c r="AH29" s="759"/>
      <c r="AI29" s="760"/>
      <c r="AJ29" s="758"/>
      <c r="AK29" s="761"/>
    </row>
    <row r="30" s="556" customFormat="1" spans="1:42">
      <c r="D30" s="554"/>
      <c r="E30" s="641"/>
      <c r="F30" s="642"/>
      <c r="G30" s="557"/>
      <c r="H30" s="642"/>
      <c r="I30" s="557"/>
      <c r="J30" s="642"/>
      <c r="K30" s="557"/>
      <c r="L30" s="642"/>
      <c r="M30" s="557"/>
      <c r="N30" s="642"/>
      <c r="O30" s="557"/>
      <c r="P30" s="642"/>
      <c r="Q30" s="557"/>
      <c r="R30" s="642"/>
      <c r="S30" s="557"/>
      <c r="T30" s="642"/>
      <c r="U30" s="557"/>
      <c r="V30" s="642"/>
      <c r="W30" s="557"/>
      <c r="X30" s="642"/>
      <c r="Y30" s="557"/>
      <c r="Z30" s="642"/>
      <c r="AA30" s="557"/>
      <c r="AB30" s="642"/>
      <c r="AC30" s="557"/>
      <c r="AD30" s="642"/>
      <c r="AE30" s="557"/>
      <c r="AF30" s="642"/>
      <c r="AG30" s="557"/>
      <c r="AH30" s="642"/>
      <c r="AI30" s="557"/>
    </row>
  </sheetData>
  <mergeCells count="26">
    <mergeCell ref="A2:AK2"/>
    <mergeCell ref="A3:AK3"/>
    <mergeCell ref="A4:AK4"/>
    <mergeCell ref="F5:K5"/>
    <mergeCell ref="L5:Q5"/>
    <mergeCell ref="R5:W5"/>
    <mergeCell ref="X5:AC5"/>
    <mergeCell ref="AD5:AI5"/>
    <mergeCell ref="A27:AK27"/>
    <mergeCell ref="A28:AK28"/>
    <mergeCell ref="A29:AK29"/>
    <mergeCell ref="A5:A6"/>
    <mergeCell ref="A7:A26"/>
    <mergeCell ref="B5:B6"/>
    <mergeCell ref="B7:B12"/>
    <mergeCell ref="B13:B26"/>
    <mergeCell ref="C5:C6"/>
    <mergeCell ref="C7:C12"/>
    <mergeCell ref="C13:C26"/>
    <mergeCell ref="D5:D6"/>
    <mergeCell ref="D15:D17"/>
    <mergeCell ref="D19:D20"/>
    <mergeCell ref="D21:D22"/>
    <mergeCell ref="E5:E6"/>
    <mergeCell ref="AJ5:AJ6"/>
    <mergeCell ref="AK5:AK6"/>
  </mergeCells>
  <pageMargins left="0.75" right="0.75" top="1" bottom="1" header="0.5" footer="0.5"/>
  <pageSetup paperSize="9" orientation="portrait"/>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P36"/>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22.2"/>
  <cols>
    <col min="1" max="1" width="18.2407407407407" style="556" customWidth="1"/>
    <col min="2" max="3" width="35.8055555555556" style="556" customWidth="1"/>
    <col min="4" max="4" width="35.8055555555556" style="554" customWidth="1"/>
    <col min="5" max="5" width="107.768518518519" style="641" customWidth="1"/>
    <col min="6" max="6" width="23.0277777777778" style="642" customWidth="1"/>
    <col min="7" max="7" width="20.9444444444444" style="557" customWidth="1"/>
    <col min="8" max="8" width="20.9444444444444" style="642" customWidth="1"/>
    <col min="9" max="9" width="20.9444444444444" style="557" customWidth="1"/>
    <col min="10" max="10" width="20.9444444444444" style="642" customWidth="1"/>
    <col min="11" max="11" width="20.9444444444444" style="557" customWidth="1"/>
    <col min="12" max="12" width="20.9444444444444" style="642" customWidth="1"/>
    <col min="13" max="13" width="20.9444444444444" style="557" customWidth="1"/>
    <col min="14" max="14" width="20.9444444444444" style="642" customWidth="1"/>
    <col min="15" max="15" width="20.9444444444444" style="557" customWidth="1"/>
    <col min="16" max="16" width="20.9444444444444" style="642" customWidth="1"/>
    <col min="17" max="17" width="20.9444444444444" style="557" customWidth="1"/>
    <col min="18" max="18" width="20.9444444444444" style="642" customWidth="1"/>
    <col min="19" max="19" width="20.9444444444444" style="557" customWidth="1"/>
    <col min="20" max="20" width="20.9444444444444" style="642" customWidth="1"/>
    <col min="21" max="21" width="20.9444444444444" style="557" customWidth="1"/>
    <col min="22" max="22" width="20.9444444444444" style="642" customWidth="1"/>
    <col min="23" max="23" width="20.9444444444444" style="557" customWidth="1"/>
    <col min="24" max="24" width="20.9444444444444" style="642" customWidth="1"/>
    <col min="25" max="25" width="20.9444444444444" style="557" customWidth="1"/>
    <col min="26" max="26" width="20.9444444444444" style="642" customWidth="1"/>
    <col min="27" max="27" width="20.9444444444444" style="557" customWidth="1"/>
    <col min="28" max="28" width="20.9444444444444" style="642" customWidth="1"/>
    <col min="29" max="29" width="20.9444444444444" style="557" customWidth="1"/>
    <col min="30" max="30" width="20.9444444444444" style="642" customWidth="1"/>
    <col min="31" max="31" width="20.9444444444444" style="557" customWidth="1"/>
    <col min="32" max="32" width="20.9444444444444" style="642" customWidth="1"/>
    <col min="33" max="33" width="20.9444444444444" style="557" customWidth="1"/>
    <col min="34" max="34" width="20.9444444444444" style="642" customWidth="1"/>
    <col min="35" max="35" width="20.9444444444444" style="557" customWidth="1"/>
    <col min="36" max="36" width="29.3796296296296" style="556" customWidth="1"/>
    <col min="37" max="37" width="36.8240740740741" style="556" customWidth="1"/>
    <col min="38" max="41" width="9" style="556" customWidth="1"/>
    <col min="42" max="42" width="9" style="556" hidden="1" customWidth="1"/>
    <col min="43" max="16384" width="9" style="556" customWidth="1"/>
  </cols>
  <sheetData>
    <row r="1" s="556" customFormat="1" ht="35" customHeight="1" spans="1:42">
      <c r="D1" s="554"/>
      <c r="E1" s="641"/>
      <c r="F1" s="642"/>
      <c r="G1" s="557"/>
      <c r="H1" s="642"/>
      <c r="I1" s="557"/>
      <c r="J1" s="642"/>
      <c r="K1" s="557"/>
      <c r="L1" s="642"/>
      <c r="M1" s="557"/>
      <c r="N1" s="642"/>
      <c r="O1" s="557"/>
      <c r="P1" s="642"/>
      <c r="Q1" s="557"/>
      <c r="R1" s="642"/>
      <c r="S1" s="557"/>
      <c r="T1" s="642"/>
      <c r="U1" s="557"/>
      <c r="V1" s="642"/>
      <c r="W1" s="557"/>
      <c r="X1" s="642"/>
      <c r="Y1" s="557"/>
      <c r="Z1" s="642"/>
      <c r="AA1" s="557"/>
      <c r="AB1" s="642"/>
      <c r="AC1" s="557"/>
      <c r="AD1" s="642"/>
      <c r="AE1" s="557"/>
      <c r="AF1" s="642"/>
      <c r="AG1" s="557"/>
      <c r="AH1" s="642"/>
      <c r="AI1" s="557"/>
      <c r="AJ1" s="642"/>
    </row>
    <row r="2" s="556" customFormat="1" ht="87" customHeight="1" spans="1:42">
      <c r="A2" s="643" t="s">
        <v>1</v>
      </c>
      <c r="B2" s="644"/>
      <c r="C2" s="644"/>
      <c r="D2" s="644"/>
      <c r="E2" s="644"/>
      <c r="F2" s="645"/>
      <c r="G2" s="646"/>
      <c r="H2" s="645"/>
      <c r="I2" s="646"/>
      <c r="J2" s="645"/>
      <c r="K2" s="646"/>
      <c r="L2" s="645"/>
      <c r="M2" s="646"/>
      <c r="N2" s="645"/>
      <c r="O2" s="646"/>
      <c r="P2" s="645"/>
      <c r="Q2" s="646"/>
      <c r="R2" s="645"/>
      <c r="S2" s="646"/>
      <c r="T2" s="645"/>
      <c r="U2" s="646"/>
      <c r="V2" s="645"/>
      <c r="W2" s="646"/>
      <c r="X2" s="645"/>
      <c r="Y2" s="646"/>
      <c r="Z2" s="645"/>
      <c r="AA2" s="646"/>
      <c r="AB2" s="645"/>
      <c r="AC2" s="646"/>
      <c r="AD2" s="645"/>
      <c r="AE2" s="646"/>
      <c r="AF2" s="645"/>
      <c r="AG2" s="646"/>
      <c r="AH2" s="645"/>
      <c r="AI2" s="646"/>
      <c r="AJ2" s="644"/>
      <c r="AK2" s="644"/>
    </row>
    <row r="3" s="556" customFormat="1" ht="72" customHeight="1" spans="1:42">
      <c r="A3" s="647" t="s">
        <v>1205</v>
      </c>
      <c r="B3" s="648"/>
      <c r="C3" s="648"/>
      <c r="D3" s="648"/>
      <c r="E3" s="648"/>
      <c r="F3" s="649"/>
      <c r="G3" s="650"/>
      <c r="H3" s="649"/>
      <c r="I3" s="650"/>
      <c r="J3" s="649"/>
      <c r="K3" s="650"/>
      <c r="L3" s="649"/>
      <c r="M3" s="650"/>
      <c r="N3" s="649"/>
      <c r="O3" s="650"/>
      <c r="P3" s="649"/>
      <c r="Q3" s="650"/>
      <c r="R3" s="649"/>
      <c r="S3" s="650"/>
      <c r="T3" s="649"/>
      <c r="U3" s="650"/>
      <c r="V3" s="649"/>
      <c r="W3" s="650"/>
      <c r="X3" s="649"/>
      <c r="Y3" s="650"/>
      <c r="Z3" s="649"/>
      <c r="AA3" s="650"/>
      <c r="AB3" s="649"/>
      <c r="AC3" s="650"/>
      <c r="AD3" s="649"/>
      <c r="AE3" s="650"/>
      <c r="AF3" s="649"/>
      <c r="AG3" s="650"/>
      <c r="AH3" s="649"/>
      <c r="AI3" s="650"/>
      <c r="AJ3" s="648"/>
      <c r="AK3" s="651"/>
    </row>
    <row r="4" s="556" customFormat="1" ht="125"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635" customFormat="1" ht="77" customHeight="1" spans="1:42">
      <c r="A5" s="573" t="s">
        <v>480</v>
      </c>
      <c r="B5" s="574" t="s">
        <v>107</v>
      </c>
      <c r="C5" s="574" t="s">
        <v>1040</v>
      </c>
      <c r="D5" s="574" t="s">
        <v>1041</v>
      </c>
      <c r="E5" s="652" t="s">
        <v>1042</v>
      </c>
      <c r="F5" s="653" t="s">
        <v>632</v>
      </c>
      <c r="G5" s="654"/>
      <c r="H5" s="655"/>
      <c r="I5" s="654"/>
      <c r="J5" s="655"/>
      <c r="K5" s="654"/>
      <c r="L5" s="653" t="s">
        <v>1201</v>
      </c>
      <c r="M5" s="654"/>
      <c r="N5" s="655"/>
      <c r="O5" s="654"/>
      <c r="P5" s="655"/>
      <c r="Q5" s="654"/>
      <c r="R5" s="653" t="s">
        <v>631</v>
      </c>
      <c r="S5" s="654"/>
      <c r="T5" s="655"/>
      <c r="U5" s="654"/>
      <c r="V5" s="655"/>
      <c r="W5" s="654"/>
      <c r="X5" s="653" t="s">
        <v>487</v>
      </c>
      <c r="Y5" s="654"/>
      <c r="Z5" s="655"/>
      <c r="AA5" s="654"/>
      <c r="AB5" s="655"/>
      <c r="AC5" s="654"/>
      <c r="AD5" s="653" t="s">
        <v>305</v>
      </c>
      <c r="AE5" s="654"/>
      <c r="AF5" s="655"/>
      <c r="AG5" s="654"/>
      <c r="AH5" s="655"/>
      <c r="AI5" s="654"/>
      <c r="AJ5" s="656" t="s">
        <v>490</v>
      </c>
      <c r="AK5" s="657" t="s">
        <v>491</v>
      </c>
    </row>
    <row r="6" s="635" customFormat="1" ht="58" customHeight="1" spans="1:42">
      <c r="A6" s="658"/>
      <c r="B6" s="659"/>
      <c r="C6" s="659"/>
      <c r="D6" s="659"/>
      <c r="E6" s="660"/>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659"/>
      <c r="AK6" s="661"/>
    </row>
    <row r="7" s="636" customFormat="1" ht="60" customHeight="1" spans="1:42">
      <c r="A7" s="762" t="s">
        <v>339</v>
      </c>
      <c r="B7" s="683" t="s">
        <v>938</v>
      </c>
      <c r="C7" s="683" t="s">
        <v>1057</v>
      </c>
      <c r="D7" s="763" t="s">
        <v>1136</v>
      </c>
      <c r="E7" s="686" t="s">
        <v>1138</v>
      </c>
      <c r="F7" s="764">
        <v>1593</v>
      </c>
      <c r="G7" s="765">
        <v>10.4</v>
      </c>
      <c r="H7" s="764">
        <v>1553</v>
      </c>
      <c r="I7" s="765">
        <v>10.2</v>
      </c>
      <c r="J7" s="764">
        <v>1533</v>
      </c>
      <c r="K7" s="765">
        <v>10.1</v>
      </c>
      <c r="L7" s="764">
        <v>1693</v>
      </c>
      <c r="M7" s="765">
        <v>10.9</v>
      </c>
      <c r="N7" s="764">
        <v>1653</v>
      </c>
      <c r="O7" s="765">
        <v>10.7</v>
      </c>
      <c r="P7" s="764">
        <v>1633</v>
      </c>
      <c r="Q7" s="765">
        <v>10.6</v>
      </c>
      <c r="R7" s="764" t="s">
        <v>326</v>
      </c>
      <c r="S7" s="765" t="s">
        <v>326</v>
      </c>
      <c r="T7" s="764" t="s">
        <v>326</v>
      </c>
      <c r="U7" s="765" t="s">
        <v>326</v>
      </c>
      <c r="V7" s="764" t="s">
        <v>326</v>
      </c>
      <c r="W7" s="765" t="s">
        <v>326</v>
      </c>
      <c r="X7" s="764" t="s">
        <v>326</v>
      </c>
      <c r="Y7" s="765" t="s">
        <v>326</v>
      </c>
      <c r="Z7" s="764" t="s">
        <v>326</v>
      </c>
      <c r="AA7" s="765" t="s">
        <v>326</v>
      </c>
      <c r="AB7" s="764" t="s">
        <v>326</v>
      </c>
      <c r="AC7" s="765" t="s">
        <v>326</v>
      </c>
      <c r="AD7" s="764">
        <v>1593</v>
      </c>
      <c r="AE7" s="765">
        <v>10.4</v>
      </c>
      <c r="AF7" s="764">
        <v>1553</v>
      </c>
      <c r="AG7" s="765">
        <v>10.2</v>
      </c>
      <c r="AH7" s="764">
        <v>1533</v>
      </c>
      <c r="AI7" s="765">
        <v>10.1</v>
      </c>
      <c r="AJ7" s="766" t="s">
        <v>585</v>
      </c>
      <c r="AK7" s="767" t="s">
        <v>555</v>
      </c>
      <c r="AP7" s="763" t="s">
        <v>1136</v>
      </c>
    </row>
    <row r="8" s="636" customFormat="1" ht="56" customHeight="1" spans="1:42">
      <c r="A8" s="768"/>
      <c r="B8" s="683"/>
      <c r="C8" s="683"/>
      <c r="D8" s="681" t="s">
        <v>1052</v>
      </c>
      <c r="E8" s="687" t="s">
        <v>1060</v>
      </c>
      <c r="F8" s="764">
        <v>1576</v>
      </c>
      <c r="G8" s="765">
        <v>10.3</v>
      </c>
      <c r="H8" s="764">
        <v>1536</v>
      </c>
      <c r="I8" s="765">
        <v>10.1</v>
      </c>
      <c r="J8" s="764">
        <v>1516</v>
      </c>
      <c r="K8" s="765">
        <v>10</v>
      </c>
      <c r="L8" s="764">
        <v>1676</v>
      </c>
      <c r="M8" s="765">
        <v>10.8</v>
      </c>
      <c r="N8" s="764">
        <v>1636</v>
      </c>
      <c r="O8" s="765">
        <v>10.6</v>
      </c>
      <c r="P8" s="764">
        <v>1616</v>
      </c>
      <c r="Q8" s="765">
        <v>10.5</v>
      </c>
      <c r="R8" s="764" t="s">
        <v>326</v>
      </c>
      <c r="S8" s="765" t="s">
        <v>326</v>
      </c>
      <c r="T8" s="764" t="s">
        <v>326</v>
      </c>
      <c r="U8" s="765" t="s">
        <v>326</v>
      </c>
      <c r="V8" s="764" t="s">
        <v>326</v>
      </c>
      <c r="W8" s="765" t="s">
        <v>326</v>
      </c>
      <c r="X8" s="764" t="s">
        <v>326</v>
      </c>
      <c r="Y8" s="765" t="s">
        <v>326</v>
      </c>
      <c r="Z8" s="764" t="s">
        <v>326</v>
      </c>
      <c r="AA8" s="765" t="s">
        <v>326</v>
      </c>
      <c r="AB8" s="764" t="s">
        <v>326</v>
      </c>
      <c r="AC8" s="765" t="s">
        <v>326</v>
      </c>
      <c r="AD8" s="764">
        <v>1576</v>
      </c>
      <c r="AE8" s="765">
        <v>10.3</v>
      </c>
      <c r="AF8" s="764">
        <v>1536</v>
      </c>
      <c r="AG8" s="765">
        <v>10.1</v>
      </c>
      <c r="AH8" s="764">
        <v>1516</v>
      </c>
      <c r="AI8" s="765">
        <v>10</v>
      </c>
      <c r="AJ8" s="766" t="s">
        <v>539</v>
      </c>
      <c r="AK8" s="767" t="s">
        <v>859</v>
      </c>
      <c r="AP8" s="681" t="s">
        <v>1052</v>
      </c>
    </row>
    <row r="9" s="636" customFormat="1" ht="77.4" spans="1:42">
      <c r="A9" s="768"/>
      <c r="B9" s="683"/>
      <c r="C9" s="683"/>
      <c r="D9" s="763" t="s">
        <v>1090</v>
      </c>
      <c r="E9" s="686" t="s">
        <v>1158</v>
      </c>
      <c r="F9" s="764">
        <v>1525</v>
      </c>
      <c r="G9" s="765">
        <v>10</v>
      </c>
      <c r="H9" s="764">
        <v>1485</v>
      </c>
      <c r="I9" s="765">
        <v>9.8</v>
      </c>
      <c r="J9" s="764">
        <v>1465</v>
      </c>
      <c r="K9" s="765">
        <v>9.7</v>
      </c>
      <c r="L9" s="764">
        <v>1625</v>
      </c>
      <c r="M9" s="765">
        <v>10.5</v>
      </c>
      <c r="N9" s="764">
        <v>1585</v>
      </c>
      <c r="O9" s="765">
        <v>10.3</v>
      </c>
      <c r="P9" s="764">
        <v>1565</v>
      </c>
      <c r="Q9" s="765">
        <v>10.2</v>
      </c>
      <c r="R9" s="764" t="s">
        <v>326</v>
      </c>
      <c r="S9" s="765" t="s">
        <v>326</v>
      </c>
      <c r="T9" s="764" t="s">
        <v>326</v>
      </c>
      <c r="U9" s="765" t="s">
        <v>326</v>
      </c>
      <c r="V9" s="764" t="s">
        <v>326</v>
      </c>
      <c r="W9" s="765" t="s">
        <v>326</v>
      </c>
      <c r="X9" s="764" t="s">
        <v>326</v>
      </c>
      <c r="Y9" s="765" t="s">
        <v>326</v>
      </c>
      <c r="Z9" s="764" t="s">
        <v>326</v>
      </c>
      <c r="AA9" s="765" t="s">
        <v>326</v>
      </c>
      <c r="AB9" s="764" t="s">
        <v>326</v>
      </c>
      <c r="AC9" s="765" t="s">
        <v>326</v>
      </c>
      <c r="AD9" s="764">
        <v>1525</v>
      </c>
      <c r="AE9" s="765">
        <v>10</v>
      </c>
      <c r="AF9" s="764">
        <v>1485</v>
      </c>
      <c r="AG9" s="765">
        <v>9.8</v>
      </c>
      <c r="AH9" s="764">
        <v>1465</v>
      </c>
      <c r="AI9" s="765">
        <v>9.7</v>
      </c>
      <c r="AJ9" s="766" t="s">
        <v>539</v>
      </c>
      <c r="AK9" s="767" t="s">
        <v>859</v>
      </c>
      <c r="AP9" s="763" t="s">
        <v>1090</v>
      </c>
    </row>
    <row r="10" s="636" customFormat="1" ht="54" customHeight="1" spans="1:42">
      <c r="A10" s="768"/>
      <c r="B10" s="683"/>
      <c r="C10" s="683"/>
      <c r="D10" s="681" t="s">
        <v>1142</v>
      </c>
      <c r="E10" s="687" t="s">
        <v>1163</v>
      </c>
      <c r="F10" s="764">
        <v>1610</v>
      </c>
      <c r="G10" s="765">
        <v>10.5</v>
      </c>
      <c r="H10" s="764">
        <v>1570</v>
      </c>
      <c r="I10" s="765">
        <v>10.3</v>
      </c>
      <c r="J10" s="764">
        <v>1550</v>
      </c>
      <c r="K10" s="765">
        <v>10.2</v>
      </c>
      <c r="L10" s="764">
        <v>1710</v>
      </c>
      <c r="M10" s="765">
        <v>11</v>
      </c>
      <c r="N10" s="764">
        <v>1670</v>
      </c>
      <c r="O10" s="765">
        <v>10.8</v>
      </c>
      <c r="P10" s="764">
        <v>1650</v>
      </c>
      <c r="Q10" s="765">
        <v>10.7</v>
      </c>
      <c r="R10" s="764" t="s">
        <v>326</v>
      </c>
      <c r="S10" s="765" t="s">
        <v>326</v>
      </c>
      <c r="T10" s="764" t="s">
        <v>326</v>
      </c>
      <c r="U10" s="765" t="s">
        <v>326</v>
      </c>
      <c r="V10" s="764" t="s">
        <v>326</v>
      </c>
      <c r="W10" s="765" t="s">
        <v>326</v>
      </c>
      <c r="X10" s="764" t="s">
        <v>326</v>
      </c>
      <c r="Y10" s="765" t="s">
        <v>326</v>
      </c>
      <c r="Z10" s="764" t="s">
        <v>326</v>
      </c>
      <c r="AA10" s="765" t="s">
        <v>326</v>
      </c>
      <c r="AB10" s="764" t="s">
        <v>326</v>
      </c>
      <c r="AC10" s="765" t="s">
        <v>326</v>
      </c>
      <c r="AD10" s="764">
        <v>1610</v>
      </c>
      <c r="AE10" s="765">
        <v>10.5</v>
      </c>
      <c r="AF10" s="764">
        <v>1570</v>
      </c>
      <c r="AG10" s="765">
        <v>10.3</v>
      </c>
      <c r="AH10" s="764">
        <v>1550</v>
      </c>
      <c r="AI10" s="765">
        <v>10.2</v>
      </c>
      <c r="AJ10" s="766" t="s">
        <v>585</v>
      </c>
      <c r="AK10" s="767" t="s">
        <v>555</v>
      </c>
      <c r="AP10" s="763" t="s">
        <v>1142</v>
      </c>
    </row>
    <row r="11" s="636" customFormat="1" ht="54" customHeight="1" spans="1:42">
      <c r="A11" s="768"/>
      <c r="B11" s="683"/>
      <c r="C11" s="683"/>
      <c r="D11" s="681" t="s">
        <v>1147</v>
      </c>
      <c r="E11" s="687" t="s">
        <v>1163</v>
      </c>
      <c r="F11" s="764">
        <v>1627</v>
      </c>
      <c r="G11" s="765">
        <v>10.6</v>
      </c>
      <c r="H11" s="764">
        <v>1587</v>
      </c>
      <c r="I11" s="765">
        <v>10.4</v>
      </c>
      <c r="J11" s="764">
        <v>1567</v>
      </c>
      <c r="K11" s="765">
        <v>10.3</v>
      </c>
      <c r="L11" s="764">
        <v>1727</v>
      </c>
      <c r="M11" s="765">
        <v>11.1</v>
      </c>
      <c r="N11" s="764">
        <v>1687</v>
      </c>
      <c r="O11" s="765">
        <v>10.9</v>
      </c>
      <c r="P11" s="764">
        <v>1667</v>
      </c>
      <c r="Q11" s="765">
        <v>10.8</v>
      </c>
      <c r="R11" s="764" t="s">
        <v>326</v>
      </c>
      <c r="S11" s="765" t="s">
        <v>326</v>
      </c>
      <c r="T11" s="764" t="s">
        <v>326</v>
      </c>
      <c r="U11" s="765" t="s">
        <v>326</v>
      </c>
      <c r="V11" s="764" t="s">
        <v>326</v>
      </c>
      <c r="W11" s="765" t="s">
        <v>326</v>
      </c>
      <c r="X11" s="764" t="s">
        <v>326</v>
      </c>
      <c r="Y11" s="765" t="s">
        <v>326</v>
      </c>
      <c r="Z11" s="764" t="s">
        <v>326</v>
      </c>
      <c r="AA11" s="765" t="s">
        <v>326</v>
      </c>
      <c r="AB11" s="764" t="s">
        <v>326</v>
      </c>
      <c r="AC11" s="765" t="s">
        <v>326</v>
      </c>
      <c r="AD11" s="764">
        <v>1627</v>
      </c>
      <c r="AE11" s="765">
        <v>10.6</v>
      </c>
      <c r="AF11" s="764">
        <v>1587</v>
      </c>
      <c r="AG11" s="765">
        <v>10.4</v>
      </c>
      <c r="AH11" s="764">
        <v>1567</v>
      </c>
      <c r="AI11" s="765">
        <v>10.3</v>
      </c>
      <c r="AJ11" s="766" t="s">
        <v>585</v>
      </c>
      <c r="AK11" s="767" t="s">
        <v>555</v>
      </c>
      <c r="AP11" s="763" t="s">
        <v>1147</v>
      </c>
    </row>
    <row r="12" s="636" customFormat="1" ht="68" customHeight="1" spans="1:42">
      <c r="A12" s="768"/>
      <c r="B12" s="683"/>
      <c r="C12" s="683"/>
      <c r="D12" s="769" t="s">
        <v>1110</v>
      </c>
      <c r="E12" s="770" t="s">
        <v>1114</v>
      </c>
      <c r="F12" s="764">
        <v>1559</v>
      </c>
      <c r="G12" s="765">
        <v>10.2</v>
      </c>
      <c r="H12" s="764">
        <v>1519</v>
      </c>
      <c r="I12" s="765">
        <v>10</v>
      </c>
      <c r="J12" s="764">
        <v>1499</v>
      </c>
      <c r="K12" s="765">
        <v>9.9</v>
      </c>
      <c r="L12" s="764">
        <v>1659</v>
      </c>
      <c r="M12" s="765">
        <v>10.7</v>
      </c>
      <c r="N12" s="764">
        <v>1619</v>
      </c>
      <c r="O12" s="765">
        <v>10.5</v>
      </c>
      <c r="P12" s="764">
        <v>1599</v>
      </c>
      <c r="Q12" s="765">
        <v>10.4</v>
      </c>
      <c r="R12" s="764" t="s">
        <v>326</v>
      </c>
      <c r="S12" s="765" t="s">
        <v>326</v>
      </c>
      <c r="T12" s="764" t="s">
        <v>326</v>
      </c>
      <c r="U12" s="765" t="s">
        <v>326</v>
      </c>
      <c r="V12" s="764" t="s">
        <v>326</v>
      </c>
      <c r="W12" s="765" t="s">
        <v>326</v>
      </c>
      <c r="X12" s="764" t="s">
        <v>326</v>
      </c>
      <c r="Y12" s="765" t="s">
        <v>326</v>
      </c>
      <c r="Z12" s="764" t="s">
        <v>326</v>
      </c>
      <c r="AA12" s="765" t="s">
        <v>326</v>
      </c>
      <c r="AB12" s="764" t="s">
        <v>326</v>
      </c>
      <c r="AC12" s="765" t="s">
        <v>326</v>
      </c>
      <c r="AD12" s="764">
        <v>1559</v>
      </c>
      <c r="AE12" s="765">
        <v>10.2</v>
      </c>
      <c r="AF12" s="764">
        <v>1519</v>
      </c>
      <c r="AG12" s="765">
        <v>10</v>
      </c>
      <c r="AH12" s="764">
        <v>1499</v>
      </c>
      <c r="AI12" s="765">
        <v>9.9</v>
      </c>
      <c r="AJ12" s="766" t="s">
        <v>539</v>
      </c>
      <c r="AK12" s="767" t="s">
        <v>859</v>
      </c>
      <c r="AP12" s="771" t="s">
        <v>1110</v>
      </c>
    </row>
    <row r="13" s="636" customFormat="1" ht="87" customHeight="1" spans="1:42">
      <c r="A13" s="768"/>
      <c r="B13" s="683"/>
      <c r="C13" s="683"/>
      <c r="D13" s="772"/>
      <c r="E13" s="773" t="s">
        <v>1115</v>
      </c>
      <c r="F13" s="764">
        <v>1610</v>
      </c>
      <c r="G13" s="765">
        <v>10.5</v>
      </c>
      <c r="H13" s="764">
        <v>1570</v>
      </c>
      <c r="I13" s="765">
        <v>10.3</v>
      </c>
      <c r="J13" s="764">
        <v>1550</v>
      </c>
      <c r="K13" s="765">
        <v>10.2</v>
      </c>
      <c r="L13" s="764">
        <v>1710</v>
      </c>
      <c r="M13" s="765">
        <v>11</v>
      </c>
      <c r="N13" s="764">
        <v>1670</v>
      </c>
      <c r="O13" s="765">
        <v>10.8</v>
      </c>
      <c r="P13" s="764">
        <v>1650</v>
      </c>
      <c r="Q13" s="765">
        <v>10.7</v>
      </c>
      <c r="R13" s="764" t="s">
        <v>326</v>
      </c>
      <c r="S13" s="765" t="s">
        <v>326</v>
      </c>
      <c r="T13" s="764" t="s">
        <v>326</v>
      </c>
      <c r="U13" s="765" t="s">
        <v>326</v>
      </c>
      <c r="V13" s="764" t="s">
        <v>326</v>
      </c>
      <c r="W13" s="765" t="s">
        <v>326</v>
      </c>
      <c r="X13" s="764" t="s">
        <v>326</v>
      </c>
      <c r="Y13" s="765" t="s">
        <v>326</v>
      </c>
      <c r="Z13" s="764" t="s">
        <v>326</v>
      </c>
      <c r="AA13" s="765" t="s">
        <v>326</v>
      </c>
      <c r="AB13" s="764" t="s">
        <v>326</v>
      </c>
      <c r="AC13" s="765" t="s">
        <v>326</v>
      </c>
      <c r="AD13" s="764">
        <v>1610</v>
      </c>
      <c r="AE13" s="765">
        <v>10.5</v>
      </c>
      <c r="AF13" s="764">
        <v>1570</v>
      </c>
      <c r="AG13" s="765">
        <v>10.3</v>
      </c>
      <c r="AH13" s="764">
        <v>1550</v>
      </c>
      <c r="AI13" s="765">
        <v>10.2</v>
      </c>
      <c r="AJ13" s="766" t="s">
        <v>539</v>
      </c>
      <c r="AK13" s="767" t="s">
        <v>859</v>
      </c>
      <c r="AP13" s="774" t="s">
        <v>1110</v>
      </c>
    </row>
    <row r="14" s="636" customFormat="1" ht="60" customHeight="1" spans="1:42">
      <c r="A14" s="768"/>
      <c r="B14" s="683"/>
      <c r="C14" s="683"/>
      <c r="D14" s="772" t="s">
        <v>1102</v>
      </c>
      <c r="E14" s="773" t="s">
        <v>1105</v>
      </c>
      <c r="F14" s="764">
        <v>1610</v>
      </c>
      <c r="G14" s="765">
        <v>10.5</v>
      </c>
      <c r="H14" s="764">
        <v>1570</v>
      </c>
      <c r="I14" s="765">
        <v>10.3</v>
      </c>
      <c r="J14" s="764">
        <v>1550</v>
      </c>
      <c r="K14" s="765">
        <v>10.2</v>
      </c>
      <c r="L14" s="764">
        <v>1710</v>
      </c>
      <c r="M14" s="765">
        <v>11</v>
      </c>
      <c r="N14" s="764">
        <v>1670</v>
      </c>
      <c r="O14" s="765">
        <v>10.8</v>
      </c>
      <c r="P14" s="764">
        <v>1650</v>
      </c>
      <c r="Q14" s="765">
        <v>10.7</v>
      </c>
      <c r="R14" s="764" t="s">
        <v>326</v>
      </c>
      <c r="S14" s="765" t="s">
        <v>326</v>
      </c>
      <c r="T14" s="764" t="s">
        <v>326</v>
      </c>
      <c r="U14" s="765" t="s">
        <v>326</v>
      </c>
      <c r="V14" s="764" t="s">
        <v>326</v>
      </c>
      <c r="W14" s="765" t="s">
        <v>326</v>
      </c>
      <c r="X14" s="764" t="s">
        <v>326</v>
      </c>
      <c r="Y14" s="765" t="s">
        <v>326</v>
      </c>
      <c r="Z14" s="764" t="s">
        <v>326</v>
      </c>
      <c r="AA14" s="765" t="s">
        <v>326</v>
      </c>
      <c r="AB14" s="764" t="s">
        <v>326</v>
      </c>
      <c r="AC14" s="765" t="s">
        <v>326</v>
      </c>
      <c r="AD14" s="764">
        <v>1610</v>
      </c>
      <c r="AE14" s="765">
        <v>10.5</v>
      </c>
      <c r="AF14" s="764">
        <v>1570</v>
      </c>
      <c r="AG14" s="765">
        <v>10.3</v>
      </c>
      <c r="AH14" s="764">
        <v>1550</v>
      </c>
      <c r="AI14" s="765">
        <v>10.2</v>
      </c>
      <c r="AJ14" s="766" t="s">
        <v>539</v>
      </c>
      <c r="AK14" s="767" t="s">
        <v>859</v>
      </c>
      <c r="AP14" s="774" t="s">
        <v>1102</v>
      </c>
    </row>
    <row r="15" s="636" customFormat="1" ht="62" customHeight="1" spans="1:42">
      <c r="A15" s="768"/>
      <c r="B15" s="683"/>
      <c r="C15" s="683"/>
      <c r="D15" s="763" t="s">
        <v>1127</v>
      </c>
      <c r="E15" s="775" t="s">
        <v>1163</v>
      </c>
      <c r="F15" s="764">
        <v>1610</v>
      </c>
      <c r="G15" s="765">
        <v>10.5</v>
      </c>
      <c r="H15" s="764">
        <v>1570</v>
      </c>
      <c r="I15" s="765">
        <v>10.3</v>
      </c>
      <c r="J15" s="764">
        <v>1550</v>
      </c>
      <c r="K15" s="765">
        <v>10.2</v>
      </c>
      <c r="L15" s="764">
        <v>1710</v>
      </c>
      <c r="M15" s="765">
        <v>11</v>
      </c>
      <c r="N15" s="764">
        <v>1670</v>
      </c>
      <c r="O15" s="765">
        <v>10.8</v>
      </c>
      <c r="P15" s="764">
        <v>1650</v>
      </c>
      <c r="Q15" s="765">
        <v>10.7</v>
      </c>
      <c r="R15" s="764" t="s">
        <v>326</v>
      </c>
      <c r="S15" s="765" t="s">
        <v>326</v>
      </c>
      <c r="T15" s="764" t="s">
        <v>326</v>
      </c>
      <c r="U15" s="765" t="s">
        <v>326</v>
      </c>
      <c r="V15" s="764" t="s">
        <v>326</v>
      </c>
      <c r="W15" s="765" t="s">
        <v>326</v>
      </c>
      <c r="X15" s="764" t="s">
        <v>326</v>
      </c>
      <c r="Y15" s="765" t="s">
        <v>326</v>
      </c>
      <c r="Z15" s="764" t="s">
        <v>326</v>
      </c>
      <c r="AA15" s="765" t="s">
        <v>326</v>
      </c>
      <c r="AB15" s="764" t="s">
        <v>326</v>
      </c>
      <c r="AC15" s="765" t="s">
        <v>326</v>
      </c>
      <c r="AD15" s="764">
        <v>1610</v>
      </c>
      <c r="AE15" s="765">
        <v>10.5</v>
      </c>
      <c r="AF15" s="764">
        <v>1570</v>
      </c>
      <c r="AG15" s="765">
        <v>10.3</v>
      </c>
      <c r="AH15" s="764">
        <v>1550</v>
      </c>
      <c r="AI15" s="765">
        <v>10.2</v>
      </c>
      <c r="AJ15" s="766" t="s">
        <v>585</v>
      </c>
      <c r="AK15" s="767" t="s">
        <v>555</v>
      </c>
      <c r="AP15" s="763" t="s">
        <v>1127</v>
      </c>
    </row>
    <row r="16" s="636" customFormat="1" ht="58" customHeight="1" spans="1:42">
      <c r="A16" s="768"/>
      <c r="B16" s="683"/>
      <c r="C16" s="683"/>
      <c r="D16" s="665" t="s">
        <v>1127</v>
      </c>
      <c r="E16" s="665" t="s">
        <v>1164</v>
      </c>
      <c r="F16" s="764">
        <v>1627</v>
      </c>
      <c r="G16" s="765">
        <v>10.6</v>
      </c>
      <c r="H16" s="764">
        <v>1587</v>
      </c>
      <c r="I16" s="765">
        <v>10.4</v>
      </c>
      <c r="J16" s="764">
        <v>1567</v>
      </c>
      <c r="K16" s="765">
        <v>10.3</v>
      </c>
      <c r="L16" s="764">
        <v>1727</v>
      </c>
      <c r="M16" s="765">
        <v>11.1</v>
      </c>
      <c r="N16" s="764">
        <v>1687</v>
      </c>
      <c r="O16" s="765">
        <v>10.9</v>
      </c>
      <c r="P16" s="764">
        <v>1667</v>
      </c>
      <c r="Q16" s="765">
        <v>10.8</v>
      </c>
      <c r="R16" s="764" t="s">
        <v>326</v>
      </c>
      <c r="S16" s="765" t="s">
        <v>326</v>
      </c>
      <c r="T16" s="764" t="s">
        <v>326</v>
      </c>
      <c r="U16" s="765" t="s">
        <v>326</v>
      </c>
      <c r="V16" s="764" t="s">
        <v>326</v>
      </c>
      <c r="W16" s="765" t="s">
        <v>326</v>
      </c>
      <c r="X16" s="764" t="s">
        <v>326</v>
      </c>
      <c r="Y16" s="765" t="s">
        <v>326</v>
      </c>
      <c r="Z16" s="764" t="s">
        <v>326</v>
      </c>
      <c r="AA16" s="765" t="s">
        <v>326</v>
      </c>
      <c r="AB16" s="764" t="s">
        <v>326</v>
      </c>
      <c r="AC16" s="765" t="s">
        <v>326</v>
      </c>
      <c r="AD16" s="764">
        <v>1627</v>
      </c>
      <c r="AE16" s="765">
        <v>10.6</v>
      </c>
      <c r="AF16" s="764">
        <v>1587</v>
      </c>
      <c r="AG16" s="765">
        <v>10.4</v>
      </c>
      <c r="AH16" s="764">
        <v>1567</v>
      </c>
      <c r="AI16" s="765">
        <v>10.3</v>
      </c>
      <c r="AJ16" s="766" t="s">
        <v>539</v>
      </c>
      <c r="AK16" s="767" t="s">
        <v>859</v>
      </c>
      <c r="AP16" s="665" t="s">
        <v>1127</v>
      </c>
    </row>
    <row r="17" s="636" customFormat="1" ht="58" customHeight="1" spans="1:42">
      <c r="A17" s="768"/>
      <c r="B17" s="683"/>
      <c r="C17" s="683"/>
      <c r="D17" s="665" t="s">
        <v>1127</v>
      </c>
      <c r="E17" s="665" t="s">
        <v>1165</v>
      </c>
      <c r="F17" s="764">
        <v>1644</v>
      </c>
      <c r="G17" s="765">
        <v>10.7</v>
      </c>
      <c r="H17" s="764">
        <v>1604</v>
      </c>
      <c r="I17" s="765">
        <v>10.5</v>
      </c>
      <c r="J17" s="764">
        <v>1584</v>
      </c>
      <c r="K17" s="765">
        <v>10.4</v>
      </c>
      <c r="L17" s="764">
        <v>1744</v>
      </c>
      <c r="M17" s="765">
        <v>11.2</v>
      </c>
      <c r="N17" s="764">
        <v>1704</v>
      </c>
      <c r="O17" s="765">
        <v>11</v>
      </c>
      <c r="P17" s="764">
        <v>1684</v>
      </c>
      <c r="Q17" s="765">
        <v>10.9</v>
      </c>
      <c r="R17" s="764" t="s">
        <v>326</v>
      </c>
      <c r="S17" s="765" t="s">
        <v>326</v>
      </c>
      <c r="T17" s="764" t="s">
        <v>326</v>
      </c>
      <c r="U17" s="765" t="s">
        <v>326</v>
      </c>
      <c r="V17" s="764" t="s">
        <v>326</v>
      </c>
      <c r="W17" s="765" t="s">
        <v>326</v>
      </c>
      <c r="X17" s="764" t="s">
        <v>326</v>
      </c>
      <c r="Y17" s="765" t="s">
        <v>326</v>
      </c>
      <c r="Z17" s="764" t="s">
        <v>326</v>
      </c>
      <c r="AA17" s="765" t="s">
        <v>326</v>
      </c>
      <c r="AB17" s="764" t="s">
        <v>326</v>
      </c>
      <c r="AC17" s="765" t="s">
        <v>326</v>
      </c>
      <c r="AD17" s="764">
        <v>1644</v>
      </c>
      <c r="AE17" s="765">
        <v>10.7</v>
      </c>
      <c r="AF17" s="764">
        <v>1604</v>
      </c>
      <c r="AG17" s="765">
        <v>10.5</v>
      </c>
      <c r="AH17" s="764">
        <v>1584</v>
      </c>
      <c r="AI17" s="765">
        <v>10.4</v>
      </c>
      <c r="AJ17" s="766" t="s">
        <v>539</v>
      </c>
      <c r="AK17" s="767" t="s">
        <v>859</v>
      </c>
      <c r="AP17" s="665" t="s">
        <v>1127</v>
      </c>
    </row>
    <row r="18" s="636" customFormat="1" ht="58" customHeight="1" spans="1:42">
      <c r="A18" s="768"/>
      <c r="B18" s="683"/>
      <c r="C18" s="683"/>
      <c r="D18" s="776" t="s">
        <v>1149</v>
      </c>
      <c r="E18" s="777" t="s">
        <v>1166</v>
      </c>
      <c r="F18" s="764">
        <v>1627</v>
      </c>
      <c r="G18" s="765">
        <v>10.6</v>
      </c>
      <c r="H18" s="764">
        <v>1587</v>
      </c>
      <c r="I18" s="765">
        <v>10.4</v>
      </c>
      <c r="J18" s="764">
        <v>1567</v>
      </c>
      <c r="K18" s="765">
        <v>10.3</v>
      </c>
      <c r="L18" s="764">
        <v>1727</v>
      </c>
      <c r="M18" s="765">
        <v>11.1</v>
      </c>
      <c r="N18" s="764">
        <v>1687</v>
      </c>
      <c r="O18" s="765">
        <v>10.9</v>
      </c>
      <c r="P18" s="764">
        <v>1667</v>
      </c>
      <c r="Q18" s="765">
        <v>10.8</v>
      </c>
      <c r="R18" s="764" t="s">
        <v>326</v>
      </c>
      <c r="S18" s="765" t="s">
        <v>326</v>
      </c>
      <c r="T18" s="764" t="s">
        <v>326</v>
      </c>
      <c r="U18" s="765" t="s">
        <v>326</v>
      </c>
      <c r="V18" s="764" t="s">
        <v>326</v>
      </c>
      <c r="W18" s="765" t="s">
        <v>326</v>
      </c>
      <c r="X18" s="764" t="s">
        <v>326</v>
      </c>
      <c r="Y18" s="765" t="s">
        <v>326</v>
      </c>
      <c r="Z18" s="764" t="s">
        <v>326</v>
      </c>
      <c r="AA18" s="765" t="s">
        <v>326</v>
      </c>
      <c r="AB18" s="764" t="s">
        <v>326</v>
      </c>
      <c r="AC18" s="765" t="s">
        <v>326</v>
      </c>
      <c r="AD18" s="764">
        <v>1627</v>
      </c>
      <c r="AE18" s="765">
        <v>10.6</v>
      </c>
      <c r="AF18" s="764">
        <v>1587</v>
      </c>
      <c r="AG18" s="765">
        <v>10.4</v>
      </c>
      <c r="AH18" s="764">
        <v>1567</v>
      </c>
      <c r="AI18" s="765">
        <v>10.3</v>
      </c>
      <c r="AJ18" s="778" t="s">
        <v>539</v>
      </c>
      <c r="AK18" s="779" t="s">
        <v>859</v>
      </c>
      <c r="AP18" s="688" t="s">
        <v>1149</v>
      </c>
    </row>
    <row r="19" s="636" customFormat="1" ht="58" customHeight="1" spans="1:42">
      <c r="A19" s="768"/>
      <c r="B19" s="683"/>
      <c r="C19" s="683"/>
      <c r="D19" s="674" t="s">
        <v>1139</v>
      </c>
      <c r="E19" s="674" t="s">
        <v>1140</v>
      </c>
      <c r="F19" s="764">
        <v>1610</v>
      </c>
      <c r="G19" s="765">
        <v>10.5</v>
      </c>
      <c r="H19" s="764">
        <v>1570</v>
      </c>
      <c r="I19" s="765">
        <v>10.3</v>
      </c>
      <c r="J19" s="764">
        <v>1550</v>
      </c>
      <c r="K19" s="765">
        <v>10.2</v>
      </c>
      <c r="L19" s="764">
        <v>1710</v>
      </c>
      <c r="M19" s="765">
        <v>11</v>
      </c>
      <c r="N19" s="764">
        <v>1670</v>
      </c>
      <c r="O19" s="765">
        <v>10.8</v>
      </c>
      <c r="P19" s="764">
        <v>1650</v>
      </c>
      <c r="Q19" s="765">
        <v>10.7</v>
      </c>
      <c r="R19" s="764" t="s">
        <v>326</v>
      </c>
      <c r="S19" s="765" t="s">
        <v>326</v>
      </c>
      <c r="T19" s="764" t="s">
        <v>326</v>
      </c>
      <c r="U19" s="765" t="s">
        <v>326</v>
      </c>
      <c r="V19" s="764" t="s">
        <v>326</v>
      </c>
      <c r="W19" s="765" t="s">
        <v>326</v>
      </c>
      <c r="X19" s="764" t="s">
        <v>326</v>
      </c>
      <c r="Y19" s="765" t="s">
        <v>326</v>
      </c>
      <c r="Z19" s="764" t="s">
        <v>326</v>
      </c>
      <c r="AA19" s="765" t="s">
        <v>326</v>
      </c>
      <c r="AB19" s="764" t="s">
        <v>326</v>
      </c>
      <c r="AC19" s="765" t="s">
        <v>326</v>
      </c>
      <c r="AD19" s="764">
        <v>1610</v>
      </c>
      <c r="AE19" s="765">
        <v>10.5</v>
      </c>
      <c r="AF19" s="764">
        <v>1570</v>
      </c>
      <c r="AG19" s="765">
        <v>10.3</v>
      </c>
      <c r="AH19" s="764">
        <v>1550</v>
      </c>
      <c r="AI19" s="765">
        <v>10.2</v>
      </c>
      <c r="AJ19" s="766" t="s">
        <v>539</v>
      </c>
      <c r="AK19" s="767" t="s">
        <v>859</v>
      </c>
      <c r="AP19" s="674" t="s">
        <v>1139</v>
      </c>
    </row>
    <row r="20" s="636" customFormat="1" ht="48" customHeight="1" spans="1:42">
      <c r="A20" s="768"/>
      <c r="B20" s="739" t="s">
        <v>941</v>
      </c>
      <c r="C20" s="739" t="s">
        <v>1057</v>
      </c>
      <c r="D20" s="780" t="s">
        <v>1136</v>
      </c>
      <c r="E20" s="742" t="s">
        <v>1138</v>
      </c>
      <c r="F20" s="726" t="s">
        <v>326</v>
      </c>
      <c r="G20" s="727" t="s">
        <v>326</v>
      </c>
      <c r="H20" s="726" t="s">
        <v>326</v>
      </c>
      <c r="I20" s="727" t="s">
        <v>326</v>
      </c>
      <c r="J20" s="726" t="s">
        <v>326</v>
      </c>
      <c r="K20" s="727" t="s">
        <v>326</v>
      </c>
      <c r="L20" s="726" t="s">
        <v>326</v>
      </c>
      <c r="M20" s="727" t="s">
        <v>326</v>
      </c>
      <c r="N20" s="726" t="s">
        <v>326</v>
      </c>
      <c r="O20" s="727" t="s">
        <v>326</v>
      </c>
      <c r="P20" s="726" t="s">
        <v>326</v>
      </c>
      <c r="Q20" s="727" t="s">
        <v>326</v>
      </c>
      <c r="R20" s="726">
        <v>1655</v>
      </c>
      <c r="S20" s="727">
        <v>10.7</v>
      </c>
      <c r="T20" s="726">
        <v>1615</v>
      </c>
      <c r="U20" s="727">
        <v>10.5</v>
      </c>
      <c r="V20" s="726">
        <v>1595</v>
      </c>
      <c r="W20" s="727">
        <v>10.4</v>
      </c>
      <c r="X20" s="726">
        <v>1755</v>
      </c>
      <c r="Y20" s="727">
        <v>11.2</v>
      </c>
      <c r="Z20" s="726">
        <v>1715</v>
      </c>
      <c r="AA20" s="727">
        <v>11</v>
      </c>
      <c r="AB20" s="726">
        <v>1695</v>
      </c>
      <c r="AC20" s="727">
        <v>10.9</v>
      </c>
      <c r="AD20" s="726" t="s">
        <v>326</v>
      </c>
      <c r="AE20" s="727" t="s">
        <v>326</v>
      </c>
      <c r="AF20" s="726" t="s">
        <v>326</v>
      </c>
      <c r="AG20" s="727" t="s">
        <v>326</v>
      </c>
      <c r="AH20" s="726" t="s">
        <v>326</v>
      </c>
      <c r="AI20" s="727" t="s">
        <v>326</v>
      </c>
      <c r="AJ20" s="781" t="s">
        <v>585</v>
      </c>
      <c r="AK20" s="782" t="s">
        <v>555</v>
      </c>
      <c r="AP20" s="780" t="s">
        <v>1136</v>
      </c>
    </row>
    <row r="21" s="636" customFormat="1" ht="46" customHeight="1" spans="1:42">
      <c r="A21" s="768"/>
      <c r="B21" s="739"/>
      <c r="C21" s="739"/>
      <c r="D21" s="783" t="s">
        <v>1052</v>
      </c>
      <c r="E21" s="743" t="s">
        <v>1060</v>
      </c>
      <c r="F21" s="726" t="s">
        <v>326</v>
      </c>
      <c r="G21" s="727" t="s">
        <v>326</v>
      </c>
      <c r="H21" s="726" t="s">
        <v>326</v>
      </c>
      <c r="I21" s="727" t="s">
        <v>326</v>
      </c>
      <c r="J21" s="726" t="s">
        <v>326</v>
      </c>
      <c r="K21" s="727" t="s">
        <v>326</v>
      </c>
      <c r="L21" s="726" t="s">
        <v>326</v>
      </c>
      <c r="M21" s="727" t="s">
        <v>326</v>
      </c>
      <c r="N21" s="726" t="s">
        <v>326</v>
      </c>
      <c r="O21" s="727" t="s">
        <v>326</v>
      </c>
      <c r="P21" s="726" t="s">
        <v>326</v>
      </c>
      <c r="Q21" s="727" t="s">
        <v>326</v>
      </c>
      <c r="R21" s="726">
        <v>1638</v>
      </c>
      <c r="S21" s="727">
        <v>10.6</v>
      </c>
      <c r="T21" s="726">
        <v>1598</v>
      </c>
      <c r="U21" s="727">
        <v>10.4</v>
      </c>
      <c r="V21" s="726">
        <v>1578</v>
      </c>
      <c r="W21" s="727">
        <v>10.3</v>
      </c>
      <c r="X21" s="726">
        <v>1738</v>
      </c>
      <c r="Y21" s="727">
        <v>11.1</v>
      </c>
      <c r="Z21" s="726">
        <v>1698</v>
      </c>
      <c r="AA21" s="727">
        <v>10.9</v>
      </c>
      <c r="AB21" s="726">
        <v>1678</v>
      </c>
      <c r="AC21" s="727">
        <v>10.8</v>
      </c>
      <c r="AD21" s="726" t="s">
        <v>326</v>
      </c>
      <c r="AE21" s="727" t="s">
        <v>326</v>
      </c>
      <c r="AF21" s="726" t="s">
        <v>326</v>
      </c>
      <c r="AG21" s="727" t="s">
        <v>326</v>
      </c>
      <c r="AH21" s="726" t="s">
        <v>326</v>
      </c>
      <c r="AI21" s="727" t="s">
        <v>326</v>
      </c>
      <c r="AJ21" s="781" t="s">
        <v>539</v>
      </c>
      <c r="AK21" s="782" t="s">
        <v>859</v>
      </c>
      <c r="AP21" s="783" t="s">
        <v>1052</v>
      </c>
    </row>
    <row r="22" s="636" customFormat="1" ht="77.4" spans="1:42">
      <c r="A22" s="768"/>
      <c r="B22" s="739"/>
      <c r="C22" s="739"/>
      <c r="D22" s="780" t="s">
        <v>1090</v>
      </c>
      <c r="E22" s="742" t="s">
        <v>1158</v>
      </c>
      <c r="F22" s="726" t="s">
        <v>326</v>
      </c>
      <c r="G22" s="727" t="s">
        <v>326</v>
      </c>
      <c r="H22" s="726" t="s">
        <v>326</v>
      </c>
      <c r="I22" s="727" t="s">
        <v>326</v>
      </c>
      <c r="J22" s="726" t="s">
        <v>326</v>
      </c>
      <c r="K22" s="727" t="s">
        <v>326</v>
      </c>
      <c r="L22" s="726" t="s">
        <v>326</v>
      </c>
      <c r="M22" s="727" t="s">
        <v>326</v>
      </c>
      <c r="N22" s="726" t="s">
        <v>326</v>
      </c>
      <c r="O22" s="727" t="s">
        <v>326</v>
      </c>
      <c r="P22" s="726" t="s">
        <v>326</v>
      </c>
      <c r="Q22" s="727" t="s">
        <v>326</v>
      </c>
      <c r="R22" s="726">
        <v>1587</v>
      </c>
      <c r="S22" s="727">
        <v>10.3</v>
      </c>
      <c r="T22" s="726">
        <v>1547</v>
      </c>
      <c r="U22" s="727">
        <v>10.1</v>
      </c>
      <c r="V22" s="726">
        <v>1527</v>
      </c>
      <c r="W22" s="727">
        <v>10</v>
      </c>
      <c r="X22" s="726">
        <v>1687</v>
      </c>
      <c r="Y22" s="727">
        <v>10.8</v>
      </c>
      <c r="Z22" s="726">
        <v>1647</v>
      </c>
      <c r="AA22" s="727">
        <v>10.6</v>
      </c>
      <c r="AB22" s="726">
        <v>1627</v>
      </c>
      <c r="AC22" s="727">
        <v>10.5</v>
      </c>
      <c r="AD22" s="726" t="s">
        <v>326</v>
      </c>
      <c r="AE22" s="727" t="s">
        <v>326</v>
      </c>
      <c r="AF22" s="726" t="s">
        <v>326</v>
      </c>
      <c r="AG22" s="727" t="s">
        <v>326</v>
      </c>
      <c r="AH22" s="726" t="s">
        <v>326</v>
      </c>
      <c r="AI22" s="727" t="s">
        <v>326</v>
      </c>
      <c r="AJ22" s="781" t="s">
        <v>539</v>
      </c>
      <c r="AK22" s="782" t="s">
        <v>859</v>
      </c>
      <c r="AP22" s="780" t="s">
        <v>1090</v>
      </c>
    </row>
    <row r="23" s="636" customFormat="1" ht="58" customHeight="1" spans="1:42">
      <c r="A23" s="768"/>
      <c r="B23" s="739"/>
      <c r="C23" s="739"/>
      <c r="D23" s="783" t="s">
        <v>1142</v>
      </c>
      <c r="E23" s="743" t="s">
        <v>1163</v>
      </c>
      <c r="F23" s="726" t="s">
        <v>326</v>
      </c>
      <c r="G23" s="727" t="s">
        <v>326</v>
      </c>
      <c r="H23" s="726" t="s">
        <v>326</v>
      </c>
      <c r="I23" s="727" t="s">
        <v>326</v>
      </c>
      <c r="J23" s="726" t="s">
        <v>326</v>
      </c>
      <c r="K23" s="727" t="s">
        <v>326</v>
      </c>
      <c r="L23" s="726" t="s">
        <v>326</v>
      </c>
      <c r="M23" s="727" t="s">
        <v>326</v>
      </c>
      <c r="N23" s="726" t="s">
        <v>326</v>
      </c>
      <c r="O23" s="727" t="s">
        <v>326</v>
      </c>
      <c r="P23" s="726" t="s">
        <v>326</v>
      </c>
      <c r="Q23" s="727" t="s">
        <v>326</v>
      </c>
      <c r="R23" s="726">
        <v>1672</v>
      </c>
      <c r="S23" s="727">
        <v>10.8</v>
      </c>
      <c r="T23" s="726">
        <v>1632</v>
      </c>
      <c r="U23" s="727">
        <v>10.6</v>
      </c>
      <c r="V23" s="726">
        <v>1612</v>
      </c>
      <c r="W23" s="727">
        <v>10.5</v>
      </c>
      <c r="X23" s="726">
        <v>1772</v>
      </c>
      <c r="Y23" s="727">
        <v>11.3</v>
      </c>
      <c r="Z23" s="726">
        <v>1732</v>
      </c>
      <c r="AA23" s="727">
        <v>11.1</v>
      </c>
      <c r="AB23" s="726">
        <v>1712</v>
      </c>
      <c r="AC23" s="727">
        <v>11</v>
      </c>
      <c r="AD23" s="726" t="s">
        <v>326</v>
      </c>
      <c r="AE23" s="727" t="s">
        <v>326</v>
      </c>
      <c r="AF23" s="726" t="s">
        <v>326</v>
      </c>
      <c r="AG23" s="727" t="s">
        <v>326</v>
      </c>
      <c r="AH23" s="726" t="s">
        <v>326</v>
      </c>
      <c r="AI23" s="727" t="s">
        <v>326</v>
      </c>
      <c r="AJ23" s="781" t="s">
        <v>585</v>
      </c>
      <c r="AK23" s="782" t="s">
        <v>555</v>
      </c>
      <c r="AP23" s="780" t="s">
        <v>1142</v>
      </c>
    </row>
    <row r="24" s="636" customFormat="1" ht="58" customHeight="1" spans="1:42">
      <c r="A24" s="768"/>
      <c r="B24" s="739"/>
      <c r="C24" s="739"/>
      <c r="D24" s="783" t="s">
        <v>1147</v>
      </c>
      <c r="E24" s="743" t="s">
        <v>1163</v>
      </c>
      <c r="F24" s="726" t="s">
        <v>326</v>
      </c>
      <c r="G24" s="727" t="s">
        <v>326</v>
      </c>
      <c r="H24" s="726" t="s">
        <v>326</v>
      </c>
      <c r="I24" s="727" t="s">
        <v>326</v>
      </c>
      <c r="J24" s="726" t="s">
        <v>326</v>
      </c>
      <c r="K24" s="727" t="s">
        <v>326</v>
      </c>
      <c r="L24" s="726" t="s">
        <v>326</v>
      </c>
      <c r="M24" s="727" t="s">
        <v>326</v>
      </c>
      <c r="N24" s="726" t="s">
        <v>326</v>
      </c>
      <c r="O24" s="727" t="s">
        <v>326</v>
      </c>
      <c r="P24" s="726" t="s">
        <v>326</v>
      </c>
      <c r="Q24" s="727" t="s">
        <v>326</v>
      </c>
      <c r="R24" s="726">
        <v>1689</v>
      </c>
      <c r="S24" s="727">
        <v>10.9</v>
      </c>
      <c r="T24" s="726">
        <v>1649</v>
      </c>
      <c r="U24" s="727">
        <v>10.7</v>
      </c>
      <c r="V24" s="726">
        <v>1629</v>
      </c>
      <c r="W24" s="727">
        <v>10.6</v>
      </c>
      <c r="X24" s="726">
        <v>1789</v>
      </c>
      <c r="Y24" s="727">
        <v>11.4</v>
      </c>
      <c r="Z24" s="726">
        <v>1749</v>
      </c>
      <c r="AA24" s="727">
        <v>11.2</v>
      </c>
      <c r="AB24" s="726">
        <v>1729</v>
      </c>
      <c r="AC24" s="727">
        <v>11.1</v>
      </c>
      <c r="AD24" s="726" t="s">
        <v>326</v>
      </c>
      <c r="AE24" s="727" t="s">
        <v>326</v>
      </c>
      <c r="AF24" s="726" t="s">
        <v>326</v>
      </c>
      <c r="AG24" s="727" t="s">
        <v>326</v>
      </c>
      <c r="AH24" s="726" t="s">
        <v>326</v>
      </c>
      <c r="AI24" s="727" t="s">
        <v>326</v>
      </c>
      <c r="AJ24" s="781" t="s">
        <v>585</v>
      </c>
      <c r="AK24" s="782" t="s">
        <v>555</v>
      </c>
      <c r="AP24" s="784" t="s">
        <v>1147</v>
      </c>
    </row>
    <row r="25" s="636" customFormat="1" ht="62" customHeight="1" spans="1:42">
      <c r="A25" s="768"/>
      <c r="B25" s="739"/>
      <c r="C25" s="739"/>
      <c r="D25" s="785" t="s">
        <v>1110</v>
      </c>
      <c r="E25" s="743" t="s">
        <v>1114</v>
      </c>
      <c r="F25" s="726" t="s">
        <v>326</v>
      </c>
      <c r="G25" s="727" t="s">
        <v>326</v>
      </c>
      <c r="H25" s="726" t="s">
        <v>326</v>
      </c>
      <c r="I25" s="727" t="s">
        <v>326</v>
      </c>
      <c r="J25" s="726" t="s">
        <v>326</v>
      </c>
      <c r="K25" s="727" t="s">
        <v>326</v>
      </c>
      <c r="L25" s="726" t="s">
        <v>326</v>
      </c>
      <c r="M25" s="727" t="s">
        <v>326</v>
      </c>
      <c r="N25" s="726" t="s">
        <v>326</v>
      </c>
      <c r="O25" s="727" t="s">
        <v>326</v>
      </c>
      <c r="P25" s="726" t="s">
        <v>326</v>
      </c>
      <c r="Q25" s="727" t="s">
        <v>326</v>
      </c>
      <c r="R25" s="726">
        <v>1621</v>
      </c>
      <c r="S25" s="727">
        <v>10.5</v>
      </c>
      <c r="T25" s="726">
        <v>1581</v>
      </c>
      <c r="U25" s="727">
        <v>10.3</v>
      </c>
      <c r="V25" s="726">
        <v>1561</v>
      </c>
      <c r="W25" s="727">
        <v>10.2</v>
      </c>
      <c r="X25" s="726">
        <v>1721</v>
      </c>
      <c r="Y25" s="727">
        <v>11</v>
      </c>
      <c r="Z25" s="726">
        <v>1681</v>
      </c>
      <c r="AA25" s="727">
        <v>10.8</v>
      </c>
      <c r="AB25" s="726">
        <v>1661</v>
      </c>
      <c r="AC25" s="727">
        <v>10.7</v>
      </c>
      <c r="AD25" s="726" t="s">
        <v>326</v>
      </c>
      <c r="AE25" s="727" t="s">
        <v>326</v>
      </c>
      <c r="AF25" s="726" t="s">
        <v>326</v>
      </c>
      <c r="AG25" s="727" t="s">
        <v>326</v>
      </c>
      <c r="AH25" s="726" t="s">
        <v>326</v>
      </c>
      <c r="AI25" s="727" t="s">
        <v>326</v>
      </c>
      <c r="AJ25" s="781" t="s">
        <v>539</v>
      </c>
      <c r="AK25" s="782" t="s">
        <v>859</v>
      </c>
      <c r="AP25" s="786" t="s">
        <v>1110</v>
      </c>
    </row>
    <row r="26" s="636" customFormat="1" ht="75" customHeight="1" spans="1:42">
      <c r="A26" s="768"/>
      <c r="B26" s="739"/>
      <c r="C26" s="739"/>
      <c r="D26" s="787"/>
      <c r="E26" s="788" t="s">
        <v>1115</v>
      </c>
      <c r="F26" s="726" t="s">
        <v>326</v>
      </c>
      <c r="G26" s="727" t="s">
        <v>326</v>
      </c>
      <c r="H26" s="726" t="s">
        <v>326</v>
      </c>
      <c r="I26" s="727" t="s">
        <v>326</v>
      </c>
      <c r="J26" s="726" t="s">
        <v>326</v>
      </c>
      <c r="K26" s="727" t="s">
        <v>326</v>
      </c>
      <c r="L26" s="726" t="s">
        <v>326</v>
      </c>
      <c r="M26" s="727" t="s">
        <v>326</v>
      </c>
      <c r="N26" s="726" t="s">
        <v>326</v>
      </c>
      <c r="O26" s="727" t="s">
        <v>326</v>
      </c>
      <c r="P26" s="726" t="s">
        <v>326</v>
      </c>
      <c r="Q26" s="727" t="s">
        <v>326</v>
      </c>
      <c r="R26" s="726">
        <v>1672</v>
      </c>
      <c r="S26" s="727">
        <v>10.8</v>
      </c>
      <c r="T26" s="726">
        <v>1632</v>
      </c>
      <c r="U26" s="727">
        <v>10.6</v>
      </c>
      <c r="V26" s="726">
        <v>1612</v>
      </c>
      <c r="W26" s="727">
        <v>10.5</v>
      </c>
      <c r="X26" s="726">
        <v>1772</v>
      </c>
      <c r="Y26" s="727">
        <v>11.3</v>
      </c>
      <c r="Z26" s="726">
        <v>1732</v>
      </c>
      <c r="AA26" s="727">
        <v>11.1</v>
      </c>
      <c r="AB26" s="726">
        <v>1712</v>
      </c>
      <c r="AC26" s="727">
        <v>11</v>
      </c>
      <c r="AD26" s="726" t="s">
        <v>326</v>
      </c>
      <c r="AE26" s="727" t="s">
        <v>326</v>
      </c>
      <c r="AF26" s="726" t="s">
        <v>326</v>
      </c>
      <c r="AG26" s="727" t="s">
        <v>326</v>
      </c>
      <c r="AH26" s="726" t="s">
        <v>326</v>
      </c>
      <c r="AI26" s="727" t="s">
        <v>326</v>
      </c>
      <c r="AJ26" s="781" t="s">
        <v>539</v>
      </c>
      <c r="AK26" s="782" t="s">
        <v>859</v>
      </c>
      <c r="AP26" s="789" t="s">
        <v>1110</v>
      </c>
    </row>
    <row r="27" s="636" customFormat="1" ht="75" customHeight="1" spans="1:42">
      <c r="A27" s="768"/>
      <c r="B27" s="739"/>
      <c r="C27" s="739"/>
      <c r="D27" s="790" t="s">
        <v>1102</v>
      </c>
      <c r="E27" s="791" t="s">
        <v>1105</v>
      </c>
      <c r="F27" s="726" t="s">
        <v>326</v>
      </c>
      <c r="G27" s="727" t="s">
        <v>326</v>
      </c>
      <c r="H27" s="726" t="s">
        <v>326</v>
      </c>
      <c r="I27" s="727" t="s">
        <v>326</v>
      </c>
      <c r="J27" s="726" t="s">
        <v>326</v>
      </c>
      <c r="K27" s="727" t="s">
        <v>326</v>
      </c>
      <c r="L27" s="726" t="s">
        <v>326</v>
      </c>
      <c r="M27" s="727" t="s">
        <v>326</v>
      </c>
      <c r="N27" s="726" t="s">
        <v>326</v>
      </c>
      <c r="O27" s="727" t="s">
        <v>326</v>
      </c>
      <c r="P27" s="726" t="s">
        <v>326</v>
      </c>
      <c r="Q27" s="727" t="s">
        <v>326</v>
      </c>
      <c r="R27" s="726">
        <v>1672</v>
      </c>
      <c r="S27" s="727">
        <v>10.8</v>
      </c>
      <c r="T27" s="726">
        <v>1632</v>
      </c>
      <c r="U27" s="727">
        <v>10.6</v>
      </c>
      <c r="V27" s="726">
        <v>1612</v>
      </c>
      <c r="W27" s="727">
        <v>10.5</v>
      </c>
      <c r="X27" s="726">
        <v>1772</v>
      </c>
      <c r="Y27" s="727">
        <v>11.3</v>
      </c>
      <c r="Z27" s="726">
        <v>1732</v>
      </c>
      <c r="AA27" s="727">
        <v>11.1</v>
      </c>
      <c r="AB27" s="726">
        <v>1712</v>
      </c>
      <c r="AC27" s="727">
        <v>11</v>
      </c>
      <c r="AD27" s="726" t="s">
        <v>326</v>
      </c>
      <c r="AE27" s="727" t="s">
        <v>326</v>
      </c>
      <c r="AF27" s="726" t="s">
        <v>326</v>
      </c>
      <c r="AG27" s="727" t="s">
        <v>326</v>
      </c>
      <c r="AH27" s="726" t="s">
        <v>326</v>
      </c>
      <c r="AI27" s="727" t="s">
        <v>326</v>
      </c>
      <c r="AJ27" s="781" t="s">
        <v>539</v>
      </c>
      <c r="AK27" s="782" t="s">
        <v>859</v>
      </c>
      <c r="AP27" s="789" t="s">
        <v>1102</v>
      </c>
    </row>
    <row r="28" s="636" customFormat="1" ht="61" customHeight="1" spans="1:42">
      <c r="A28" s="768"/>
      <c r="B28" s="739"/>
      <c r="C28" s="739"/>
      <c r="D28" s="780" t="s">
        <v>1127</v>
      </c>
      <c r="E28" s="742" t="s">
        <v>1163</v>
      </c>
      <c r="F28" s="726" t="s">
        <v>326</v>
      </c>
      <c r="G28" s="727" t="s">
        <v>326</v>
      </c>
      <c r="H28" s="726" t="s">
        <v>326</v>
      </c>
      <c r="I28" s="727" t="s">
        <v>326</v>
      </c>
      <c r="J28" s="726" t="s">
        <v>326</v>
      </c>
      <c r="K28" s="727" t="s">
        <v>326</v>
      </c>
      <c r="L28" s="726" t="s">
        <v>326</v>
      </c>
      <c r="M28" s="727" t="s">
        <v>326</v>
      </c>
      <c r="N28" s="726" t="s">
        <v>326</v>
      </c>
      <c r="O28" s="727" t="s">
        <v>326</v>
      </c>
      <c r="P28" s="726" t="s">
        <v>326</v>
      </c>
      <c r="Q28" s="727" t="s">
        <v>326</v>
      </c>
      <c r="R28" s="726">
        <v>1672</v>
      </c>
      <c r="S28" s="727">
        <v>10.8</v>
      </c>
      <c r="T28" s="726">
        <v>1632</v>
      </c>
      <c r="U28" s="727">
        <v>10.6</v>
      </c>
      <c r="V28" s="726">
        <v>1612</v>
      </c>
      <c r="W28" s="727">
        <v>10.5</v>
      </c>
      <c r="X28" s="726">
        <v>1772</v>
      </c>
      <c r="Y28" s="727">
        <v>11.3</v>
      </c>
      <c r="Z28" s="726">
        <v>1732</v>
      </c>
      <c r="AA28" s="727">
        <v>11.1</v>
      </c>
      <c r="AB28" s="726">
        <v>1712</v>
      </c>
      <c r="AC28" s="727">
        <v>11</v>
      </c>
      <c r="AD28" s="726" t="s">
        <v>326</v>
      </c>
      <c r="AE28" s="727" t="s">
        <v>326</v>
      </c>
      <c r="AF28" s="726" t="s">
        <v>326</v>
      </c>
      <c r="AG28" s="727" t="s">
        <v>326</v>
      </c>
      <c r="AH28" s="726" t="s">
        <v>326</v>
      </c>
      <c r="AI28" s="727" t="s">
        <v>326</v>
      </c>
      <c r="AJ28" s="781" t="s">
        <v>585</v>
      </c>
      <c r="AK28" s="782" t="s">
        <v>555</v>
      </c>
      <c r="AP28" s="780" t="s">
        <v>1127</v>
      </c>
    </row>
    <row r="29" s="636" customFormat="1" ht="54" customHeight="1" spans="1:42">
      <c r="A29" s="768"/>
      <c r="B29" s="739"/>
      <c r="C29" s="739"/>
      <c r="D29" s="725" t="s">
        <v>1127</v>
      </c>
      <c r="E29" s="725" t="s">
        <v>1164</v>
      </c>
      <c r="F29" s="726" t="s">
        <v>326</v>
      </c>
      <c r="G29" s="727" t="s">
        <v>326</v>
      </c>
      <c r="H29" s="726" t="s">
        <v>326</v>
      </c>
      <c r="I29" s="727" t="s">
        <v>326</v>
      </c>
      <c r="J29" s="726" t="s">
        <v>326</v>
      </c>
      <c r="K29" s="727" t="s">
        <v>326</v>
      </c>
      <c r="L29" s="726" t="s">
        <v>326</v>
      </c>
      <c r="M29" s="727" t="s">
        <v>326</v>
      </c>
      <c r="N29" s="726" t="s">
        <v>326</v>
      </c>
      <c r="O29" s="727" t="s">
        <v>326</v>
      </c>
      <c r="P29" s="726" t="s">
        <v>326</v>
      </c>
      <c r="Q29" s="727" t="s">
        <v>326</v>
      </c>
      <c r="R29" s="726">
        <v>1689</v>
      </c>
      <c r="S29" s="727">
        <v>10.9</v>
      </c>
      <c r="T29" s="726">
        <v>1649</v>
      </c>
      <c r="U29" s="727">
        <v>10.7</v>
      </c>
      <c r="V29" s="726">
        <v>1629</v>
      </c>
      <c r="W29" s="727">
        <v>10.6</v>
      </c>
      <c r="X29" s="726">
        <v>1789</v>
      </c>
      <c r="Y29" s="727">
        <v>11.4</v>
      </c>
      <c r="Z29" s="726">
        <v>1749</v>
      </c>
      <c r="AA29" s="727">
        <v>11.2</v>
      </c>
      <c r="AB29" s="726">
        <v>1729</v>
      </c>
      <c r="AC29" s="727">
        <v>11.1</v>
      </c>
      <c r="AD29" s="726" t="s">
        <v>326</v>
      </c>
      <c r="AE29" s="727" t="s">
        <v>326</v>
      </c>
      <c r="AF29" s="726" t="s">
        <v>326</v>
      </c>
      <c r="AG29" s="727" t="s">
        <v>326</v>
      </c>
      <c r="AH29" s="726" t="s">
        <v>326</v>
      </c>
      <c r="AI29" s="727" t="s">
        <v>326</v>
      </c>
      <c r="AJ29" s="781" t="s">
        <v>539</v>
      </c>
      <c r="AK29" s="782" t="s">
        <v>859</v>
      </c>
      <c r="AP29" s="725" t="s">
        <v>1127</v>
      </c>
    </row>
    <row r="30" s="636" customFormat="1" ht="54" customHeight="1" spans="1:42">
      <c r="A30" s="768"/>
      <c r="B30" s="739"/>
      <c r="C30" s="739"/>
      <c r="D30" s="725" t="s">
        <v>1127</v>
      </c>
      <c r="E30" s="792" t="s">
        <v>1165</v>
      </c>
      <c r="F30" s="726" t="s">
        <v>326</v>
      </c>
      <c r="G30" s="727" t="s">
        <v>326</v>
      </c>
      <c r="H30" s="726" t="s">
        <v>326</v>
      </c>
      <c r="I30" s="727" t="s">
        <v>326</v>
      </c>
      <c r="J30" s="726" t="s">
        <v>326</v>
      </c>
      <c r="K30" s="727" t="s">
        <v>326</v>
      </c>
      <c r="L30" s="726" t="s">
        <v>326</v>
      </c>
      <c r="M30" s="727" t="s">
        <v>326</v>
      </c>
      <c r="N30" s="726" t="s">
        <v>326</v>
      </c>
      <c r="O30" s="727" t="s">
        <v>326</v>
      </c>
      <c r="P30" s="726" t="s">
        <v>326</v>
      </c>
      <c r="Q30" s="727" t="s">
        <v>326</v>
      </c>
      <c r="R30" s="726">
        <v>1706</v>
      </c>
      <c r="S30" s="727">
        <v>11</v>
      </c>
      <c r="T30" s="726">
        <v>1666</v>
      </c>
      <c r="U30" s="727">
        <v>10.8</v>
      </c>
      <c r="V30" s="726">
        <v>1646</v>
      </c>
      <c r="W30" s="727">
        <v>10.7</v>
      </c>
      <c r="X30" s="726">
        <v>1806</v>
      </c>
      <c r="Y30" s="727">
        <v>11.5</v>
      </c>
      <c r="Z30" s="726">
        <v>1766</v>
      </c>
      <c r="AA30" s="727">
        <v>11.3</v>
      </c>
      <c r="AB30" s="726">
        <v>1746</v>
      </c>
      <c r="AC30" s="727">
        <v>11.2</v>
      </c>
      <c r="AD30" s="726" t="s">
        <v>326</v>
      </c>
      <c r="AE30" s="727" t="s">
        <v>326</v>
      </c>
      <c r="AF30" s="726" t="s">
        <v>326</v>
      </c>
      <c r="AG30" s="727" t="s">
        <v>326</v>
      </c>
      <c r="AH30" s="726" t="s">
        <v>326</v>
      </c>
      <c r="AI30" s="727" t="s">
        <v>326</v>
      </c>
      <c r="AJ30" s="781" t="s">
        <v>539</v>
      </c>
      <c r="AK30" s="782" t="s">
        <v>859</v>
      </c>
      <c r="AP30" s="725" t="s">
        <v>1127</v>
      </c>
    </row>
    <row r="31" s="636" customFormat="1" ht="54" customHeight="1" spans="1:42">
      <c r="A31" s="768"/>
      <c r="B31" s="723"/>
      <c r="C31" s="723"/>
      <c r="D31" s="793" t="s">
        <v>1149</v>
      </c>
      <c r="E31" s="754" t="s">
        <v>1166</v>
      </c>
      <c r="F31" s="794" t="s">
        <v>326</v>
      </c>
      <c r="G31" s="727" t="s">
        <v>326</v>
      </c>
      <c r="H31" s="726" t="s">
        <v>326</v>
      </c>
      <c r="I31" s="727" t="s">
        <v>326</v>
      </c>
      <c r="J31" s="726" t="s">
        <v>326</v>
      </c>
      <c r="K31" s="727" t="s">
        <v>326</v>
      </c>
      <c r="L31" s="726" t="s">
        <v>326</v>
      </c>
      <c r="M31" s="727" t="s">
        <v>326</v>
      </c>
      <c r="N31" s="726" t="s">
        <v>326</v>
      </c>
      <c r="O31" s="727" t="s">
        <v>326</v>
      </c>
      <c r="P31" s="726" t="s">
        <v>326</v>
      </c>
      <c r="Q31" s="727" t="s">
        <v>326</v>
      </c>
      <c r="R31" s="726">
        <v>1689</v>
      </c>
      <c r="S31" s="727">
        <v>10.9</v>
      </c>
      <c r="T31" s="726">
        <v>1649</v>
      </c>
      <c r="U31" s="727">
        <v>10.7</v>
      </c>
      <c r="V31" s="726">
        <v>1629</v>
      </c>
      <c r="W31" s="727">
        <v>10.6</v>
      </c>
      <c r="X31" s="726">
        <v>1789</v>
      </c>
      <c r="Y31" s="727">
        <v>11.4</v>
      </c>
      <c r="Z31" s="726">
        <v>1749</v>
      </c>
      <c r="AA31" s="727">
        <v>11.2</v>
      </c>
      <c r="AB31" s="726">
        <v>1729</v>
      </c>
      <c r="AC31" s="727">
        <v>11.1</v>
      </c>
      <c r="AD31" s="726" t="s">
        <v>326</v>
      </c>
      <c r="AE31" s="727" t="s">
        <v>326</v>
      </c>
      <c r="AF31" s="726" t="s">
        <v>326</v>
      </c>
      <c r="AG31" s="727" t="s">
        <v>326</v>
      </c>
      <c r="AH31" s="726" t="s">
        <v>326</v>
      </c>
      <c r="AI31" s="727" t="s">
        <v>326</v>
      </c>
      <c r="AJ31" s="781" t="s">
        <v>539</v>
      </c>
      <c r="AK31" s="782" t="s">
        <v>859</v>
      </c>
      <c r="AP31" s="688" t="s">
        <v>1149</v>
      </c>
    </row>
    <row r="32" s="636" customFormat="1" ht="64" customHeight="1" spans="1:42">
      <c r="A32" s="795"/>
      <c r="B32" s="796"/>
      <c r="C32" s="796"/>
      <c r="D32" s="797" t="s">
        <v>1139</v>
      </c>
      <c r="E32" s="798" t="s">
        <v>1140</v>
      </c>
      <c r="F32" s="799" t="s">
        <v>326</v>
      </c>
      <c r="G32" s="800" t="s">
        <v>326</v>
      </c>
      <c r="H32" s="799" t="s">
        <v>326</v>
      </c>
      <c r="I32" s="800" t="s">
        <v>326</v>
      </c>
      <c r="J32" s="799" t="s">
        <v>326</v>
      </c>
      <c r="K32" s="800" t="s">
        <v>326</v>
      </c>
      <c r="L32" s="799" t="s">
        <v>326</v>
      </c>
      <c r="M32" s="800" t="s">
        <v>326</v>
      </c>
      <c r="N32" s="799" t="s">
        <v>326</v>
      </c>
      <c r="O32" s="800" t="s">
        <v>326</v>
      </c>
      <c r="P32" s="799" t="s">
        <v>326</v>
      </c>
      <c r="Q32" s="800" t="s">
        <v>326</v>
      </c>
      <c r="R32" s="726">
        <v>1672</v>
      </c>
      <c r="S32" s="727">
        <v>10.8</v>
      </c>
      <c r="T32" s="726">
        <v>1632</v>
      </c>
      <c r="U32" s="727">
        <v>10.6</v>
      </c>
      <c r="V32" s="726">
        <v>1612</v>
      </c>
      <c r="W32" s="727">
        <v>10.5</v>
      </c>
      <c r="X32" s="726">
        <v>1772</v>
      </c>
      <c r="Y32" s="727">
        <v>11.3</v>
      </c>
      <c r="Z32" s="726">
        <v>1732</v>
      </c>
      <c r="AA32" s="727">
        <v>11.1</v>
      </c>
      <c r="AB32" s="726">
        <v>1712</v>
      </c>
      <c r="AC32" s="727">
        <v>11</v>
      </c>
      <c r="AD32" s="799" t="s">
        <v>326</v>
      </c>
      <c r="AE32" s="800" t="s">
        <v>326</v>
      </c>
      <c r="AF32" s="799" t="s">
        <v>326</v>
      </c>
      <c r="AG32" s="800" t="s">
        <v>326</v>
      </c>
      <c r="AH32" s="799" t="s">
        <v>326</v>
      </c>
      <c r="AI32" s="800" t="s">
        <v>326</v>
      </c>
      <c r="AJ32" s="801" t="s">
        <v>539</v>
      </c>
      <c r="AK32" s="802" t="s">
        <v>859</v>
      </c>
      <c r="AP32" s="797" t="s">
        <v>1139</v>
      </c>
    </row>
    <row r="33" s="637" customFormat="1" ht="64" customHeight="1" spans="1:37">
      <c r="A33" s="702" t="s">
        <v>627</v>
      </c>
      <c r="B33" s="703"/>
      <c r="C33" s="703"/>
      <c r="D33" s="703"/>
      <c r="E33" s="703"/>
      <c r="F33" s="704"/>
      <c r="G33" s="705"/>
      <c r="H33" s="704"/>
      <c r="I33" s="705"/>
      <c r="J33" s="704"/>
      <c r="K33" s="705"/>
      <c r="L33" s="704"/>
      <c r="M33" s="705"/>
      <c r="N33" s="704"/>
      <c r="O33" s="705"/>
      <c r="P33" s="704"/>
      <c r="Q33" s="705"/>
      <c r="R33" s="704"/>
      <c r="S33" s="705"/>
      <c r="T33" s="704"/>
      <c r="U33" s="705"/>
      <c r="V33" s="704"/>
      <c r="W33" s="705"/>
      <c r="X33" s="704"/>
      <c r="Y33" s="705"/>
      <c r="Z33" s="704"/>
      <c r="AA33" s="705"/>
      <c r="AB33" s="704"/>
      <c r="AC33" s="705"/>
      <c r="AD33" s="704"/>
      <c r="AE33" s="705"/>
      <c r="AF33" s="704"/>
      <c r="AG33" s="705"/>
      <c r="AH33" s="704"/>
      <c r="AI33" s="705"/>
      <c r="AJ33" s="703"/>
      <c r="AK33" s="706"/>
    </row>
    <row r="34" s="638" customFormat="1" ht="64" customHeight="1" spans="1:37">
      <c r="A34" s="707" t="s">
        <v>1206</v>
      </c>
      <c r="B34" s="708"/>
      <c r="C34" s="708"/>
      <c r="D34" s="708"/>
      <c r="E34" s="708"/>
      <c r="F34" s="709"/>
      <c r="G34" s="710"/>
      <c r="H34" s="709"/>
      <c r="I34" s="710"/>
      <c r="J34" s="709"/>
      <c r="K34" s="710"/>
      <c r="L34" s="709"/>
      <c r="M34" s="710"/>
      <c r="N34" s="709"/>
      <c r="O34" s="710"/>
      <c r="P34" s="709"/>
      <c r="Q34" s="710"/>
      <c r="R34" s="709"/>
      <c r="S34" s="710"/>
      <c r="T34" s="709"/>
      <c r="U34" s="710"/>
      <c r="V34" s="709"/>
      <c r="W34" s="710"/>
      <c r="X34" s="709"/>
      <c r="Y34" s="710"/>
      <c r="Z34" s="709"/>
      <c r="AA34" s="710"/>
      <c r="AB34" s="709"/>
      <c r="AC34" s="710"/>
      <c r="AD34" s="709"/>
      <c r="AE34" s="710"/>
      <c r="AF34" s="709"/>
      <c r="AG34" s="710"/>
      <c r="AH34" s="709"/>
      <c r="AI34" s="710"/>
      <c r="AJ34" s="708"/>
      <c r="AK34" s="711"/>
    </row>
    <row r="35" s="639" customFormat="1" ht="272" customHeight="1" spans="1:37">
      <c r="A35" s="757" t="s">
        <v>1199</v>
      </c>
      <c r="B35" s="758"/>
      <c r="C35" s="758"/>
      <c r="D35" s="758"/>
      <c r="E35" s="758"/>
      <c r="F35" s="759"/>
      <c r="G35" s="760"/>
      <c r="H35" s="759"/>
      <c r="I35" s="760"/>
      <c r="J35" s="759"/>
      <c r="K35" s="760"/>
      <c r="L35" s="759"/>
      <c r="M35" s="760"/>
      <c r="N35" s="759"/>
      <c r="O35" s="760"/>
      <c r="P35" s="759"/>
      <c r="Q35" s="760"/>
      <c r="R35" s="759"/>
      <c r="S35" s="760"/>
      <c r="T35" s="759"/>
      <c r="U35" s="760"/>
      <c r="V35" s="759"/>
      <c r="W35" s="760"/>
      <c r="X35" s="759"/>
      <c r="Y35" s="760"/>
      <c r="Z35" s="759"/>
      <c r="AA35" s="760"/>
      <c r="AB35" s="759"/>
      <c r="AC35" s="760"/>
      <c r="AD35" s="759"/>
      <c r="AE35" s="760"/>
      <c r="AF35" s="759"/>
      <c r="AG35" s="760"/>
      <c r="AH35" s="759"/>
      <c r="AI35" s="760"/>
      <c r="AJ35" s="758"/>
      <c r="AK35" s="761"/>
    </row>
    <row r="36" s="556" customFormat="1" spans="1:37">
      <c r="D36" s="554"/>
      <c r="E36" s="641"/>
      <c r="F36" s="642"/>
      <c r="G36" s="557"/>
      <c r="H36" s="642"/>
      <c r="I36" s="557"/>
      <c r="J36" s="642"/>
      <c r="K36" s="557"/>
      <c r="L36" s="642"/>
      <c r="M36" s="557"/>
      <c r="N36" s="642"/>
      <c r="O36" s="557"/>
      <c r="P36" s="642"/>
      <c r="Q36" s="557"/>
      <c r="R36" s="642"/>
      <c r="S36" s="557"/>
      <c r="T36" s="642"/>
      <c r="U36" s="557"/>
      <c r="V36" s="642"/>
      <c r="W36" s="557"/>
      <c r="X36" s="642"/>
      <c r="Y36" s="557"/>
      <c r="Z36" s="642"/>
      <c r="AA36" s="557"/>
      <c r="AB36" s="642"/>
      <c r="AC36" s="557"/>
      <c r="AD36" s="642"/>
      <c r="AE36" s="557"/>
      <c r="AF36" s="642"/>
      <c r="AG36" s="557"/>
      <c r="AH36" s="642"/>
      <c r="AI36" s="557"/>
    </row>
  </sheetData>
  <mergeCells count="25">
    <mergeCell ref="A2:AK2"/>
    <mergeCell ref="A3:AK3"/>
    <mergeCell ref="A4:AK4"/>
    <mergeCell ref="F5:K5"/>
    <mergeCell ref="L5:Q5"/>
    <mergeCell ref="R5:W5"/>
    <mergeCell ref="X5:AC5"/>
    <mergeCell ref="AD5:AI5"/>
    <mergeCell ref="A33:AK33"/>
    <mergeCell ref="A34:AK34"/>
    <mergeCell ref="A35:AK35"/>
    <mergeCell ref="A5:A6"/>
    <mergeCell ref="A7:A32"/>
    <mergeCell ref="B5:B6"/>
    <mergeCell ref="B7:B19"/>
    <mergeCell ref="B20:B32"/>
    <mergeCell ref="C5:C6"/>
    <mergeCell ref="C7:C19"/>
    <mergeCell ref="C20:C32"/>
    <mergeCell ref="D5:D6"/>
    <mergeCell ref="D12:D13"/>
    <mergeCell ref="D25:D26"/>
    <mergeCell ref="E5:E6"/>
    <mergeCell ref="AJ5:AJ6"/>
    <mergeCell ref="AK5:AK6"/>
  </mergeCells>
  <pageMargins left="0.75" right="0.75" top="1" bottom="1" header="0.5" footer="0.5"/>
  <pageSetup paperSize="9" orientation="portrait"/>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P57"/>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22.2"/>
  <cols>
    <col min="1" max="1" width="18.2407407407407" style="556" customWidth="1"/>
    <col min="2" max="3" width="35.8055555555556" style="556" customWidth="1"/>
    <col min="4" max="4" width="35.8055555555556" style="554" customWidth="1"/>
    <col min="5" max="5" width="107.768518518519" style="641" customWidth="1"/>
    <col min="6" max="6" width="23.0277777777778" style="642" customWidth="1"/>
    <col min="7" max="7" width="20.9444444444444" style="557" customWidth="1"/>
    <col min="8" max="8" width="20.9444444444444" style="642" customWidth="1"/>
    <col min="9" max="9" width="20.9444444444444" style="557" customWidth="1"/>
    <col min="10" max="10" width="20.9444444444444" style="642" customWidth="1"/>
    <col min="11" max="11" width="20.9444444444444" style="557" customWidth="1"/>
    <col min="12" max="12" width="20.9444444444444" style="642" customWidth="1"/>
    <col min="13" max="13" width="20.9444444444444" style="557" customWidth="1"/>
    <col min="14" max="14" width="20.9444444444444" style="642" customWidth="1"/>
    <col min="15" max="15" width="20.9444444444444" style="557" customWidth="1"/>
    <col min="16" max="16" width="20.9444444444444" style="642" customWidth="1"/>
    <col min="17" max="17" width="20.9444444444444" style="557" customWidth="1"/>
    <col min="18" max="18" width="20.9444444444444" style="642" customWidth="1"/>
    <col min="19" max="19" width="20.9444444444444" style="557" customWidth="1"/>
    <col min="20" max="20" width="20.9444444444444" style="642" customWidth="1"/>
    <col min="21" max="21" width="20.9444444444444" style="557" customWidth="1"/>
    <col min="22" max="22" width="20.9444444444444" style="642" customWidth="1"/>
    <col min="23" max="23" width="20.9444444444444" style="557" customWidth="1"/>
    <col min="24" max="24" width="20.9444444444444" style="642" customWidth="1"/>
    <col min="25" max="25" width="20.9444444444444" style="557" customWidth="1"/>
    <col min="26" max="26" width="20.9444444444444" style="642" customWidth="1"/>
    <col min="27" max="27" width="20.9444444444444" style="557" customWidth="1"/>
    <col min="28" max="28" width="20.9444444444444" style="642" customWidth="1"/>
    <col min="29" max="29" width="20.9444444444444" style="557" customWidth="1"/>
    <col min="30" max="30" width="20.9444444444444" style="642" customWidth="1"/>
    <col min="31" max="31" width="20.9444444444444" style="557" customWidth="1"/>
    <col min="32" max="32" width="20.9444444444444" style="642" customWidth="1"/>
    <col min="33" max="33" width="20.9444444444444" style="557" customWidth="1"/>
    <col min="34" max="34" width="20.9444444444444" style="642" customWidth="1"/>
    <col min="35" max="35" width="20.9444444444444" style="557" customWidth="1"/>
    <col min="36" max="36" width="29.3796296296296" style="556" customWidth="1"/>
    <col min="37" max="37" width="36.8240740740741" style="556" customWidth="1"/>
    <col min="38" max="41" width="9" style="556" customWidth="1"/>
    <col min="42" max="42" width="9" style="556" hidden="1" customWidth="1"/>
    <col min="43" max="16384" width="9" style="556" customWidth="1"/>
  </cols>
  <sheetData>
    <row r="1" s="556" customFormat="1" ht="35" customHeight="1" spans="1:42">
      <c r="D1" s="554"/>
      <c r="E1" s="641"/>
      <c r="F1" s="642"/>
      <c r="G1" s="557"/>
      <c r="H1" s="642"/>
      <c r="I1" s="557"/>
      <c r="J1" s="642"/>
      <c r="K1" s="557"/>
      <c r="L1" s="642"/>
      <c r="M1" s="557"/>
      <c r="N1" s="642"/>
      <c r="O1" s="557"/>
      <c r="P1" s="642"/>
      <c r="Q1" s="557"/>
      <c r="R1" s="642"/>
      <c r="S1" s="557"/>
      <c r="T1" s="642"/>
      <c r="U1" s="557"/>
      <c r="V1" s="642"/>
      <c r="W1" s="557"/>
      <c r="X1" s="642"/>
      <c r="Y1" s="557"/>
      <c r="Z1" s="642"/>
      <c r="AA1" s="557"/>
      <c r="AB1" s="642"/>
      <c r="AC1" s="557"/>
      <c r="AD1" s="642"/>
      <c r="AE1" s="557"/>
      <c r="AF1" s="642"/>
      <c r="AG1" s="557"/>
      <c r="AH1" s="642"/>
      <c r="AI1" s="557"/>
      <c r="AJ1" s="642"/>
    </row>
    <row r="2" s="556" customFormat="1" ht="87" customHeight="1" spans="1:42">
      <c r="A2" s="643" t="s">
        <v>1</v>
      </c>
      <c r="B2" s="644"/>
      <c r="C2" s="644"/>
      <c r="D2" s="644"/>
      <c r="E2" s="644"/>
      <c r="F2" s="645"/>
      <c r="G2" s="646"/>
      <c r="H2" s="645"/>
      <c r="I2" s="646"/>
      <c r="J2" s="645"/>
      <c r="K2" s="646"/>
      <c r="L2" s="645"/>
      <c r="M2" s="646"/>
      <c r="N2" s="645"/>
      <c r="O2" s="646"/>
      <c r="P2" s="645"/>
      <c r="Q2" s="646"/>
      <c r="R2" s="645"/>
      <c r="S2" s="646"/>
      <c r="T2" s="645"/>
      <c r="U2" s="646"/>
      <c r="V2" s="645"/>
      <c r="W2" s="646"/>
      <c r="X2" s="645"/>
      <c r="Y2" s="646"/>
      <c r="Z2" s="645"/>
      <c r="AA2" s="646"/>
      <c r="AB2" s="645"/>
      <c r="AC2" s="646"/>
      <c r="AD2" s="645"/>
      <c r="AE2" s="646"/>
      <c r="AF2" s="645"/>
      <c r="AG2" s="646"/>
      <c r="AH2" s="645"/>
      <c r="AI2" s="646"/>
      <c r="AJ2" s="644"/>
      <c r="AK2" s="644"/>
    </row>
    <row r="3" s="556" customFormat="1" ht="72" customHeight="1" spans="1:42">
      <c r="A3" s="647" t="s">
        <v>19</v>
      </c>
      <c r="B3" s="648"/>
      <c r="C3" s="648"/>
      <c r="D3" s="648"/>
      <c r="E3" s="648"/>
      <c r="F3" s="649"/>
      <c r="G3" s="650"/>
      <c r="H3" s="649"/>
      <c r="I3" s="650"/>
      <c r="J3" s="649"/>
      <c r="K3" s="650"/>
      <c r="L3" s="649"/>
      <c r="M3" s="650"/>
      <c r="N3" s="649"/>
      <c r="O3" s="650"/>
      <c r="P3" s="649"/>
      <c r="Q3" s="650"/>
      <c r="R3" s="649"/>
      <c r="S3" s="650"/>
      <c r="T3" s="649"/>
      <c r="U3" s="650"/>
      <c r="V3" s="649"/>
      <c r="W3" s="650"/>
      <c r="X3" s="649"/>
      <c r="Y3" s="650"/>
      <c r="Z3" s="649"/>
      <c r="AA3" s="650"/>
      <c r="AB3" s="649"/>
      <c r="AC3" s="650"/>
      <c r="AD3" s="649"/>
      <c r="AE3" s="650"/>
      <c r="AF3" s="649"/>
      <c r="AG3" s="650"/>
      <c r="AH3" s="649"/>
      <c r="AI3" s="650"/>
      <c r="AJ3" s="648"/>
      <c r="AK3" s="651"/>
    </row>
    <row r="4" s="556" customFormat="1" ht="134"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635" customFormat="1" ht="77" customHeight="1" spans="1:42">
      <c r="A5" s="573" t="s">
        <v>480</v>
      </c>
      <c r="B5" s="574" t="s">
        <v>107</v>
      </c>
      <c r="C5" s="574" t="s">
        <v>1040</v>
      </c>
      <c r="D5" s="574" t="s">
        <v>1041</v>
      </c>
      <c r="E5" s="652" t="s">
        <v>1042</v>
      </c>
      <c r="F5" s="653" t="s">
        <v>632</v>
      </c>
      <c r="G5" s="654"/>
      <c r="H5" s="655"/>
      <c r="I5" s="654"/>
      <c r="J5" s="655"/>
      <c r="K5" s="654"/>
      <c r="L5" s="653" t="s">
        <v>935</v>
      </c>
      <c r="M5" s="654"/>
      <c r="N5" s="655"/>
      <c r="O5" s="654"/>
      <c r="P5" s="655"/>
      <c r="Q5" s="654"/>
      <c r="R5" s="653" t="s">
        <v>631</v>
      </c>
      <c r="S5" s="654"/>
      <c r="T5" s="655"/>
      <c r="U5" s="654"/>
      <c r="V5" s="655"/>
      <c r="W5" s="654"/>
      <c r="X5" s="653" t="s">
        <v>487</v>
      </c>
      <c r="Y5" s="654"/>
      <c r="Z5" s="655"/>
      <c r="AA5" s="654"/>
      <c r="AB5" s="655"/>
      <c r="AC5" s="654"/>
      <c r="AD5" s="653" t="s">
        <v>305</v>
      </c>
      <c r="AE5" s="654"/>
      <c r="AF5" s="655"/>
      <c r="AG5" s="654"/>
      <c r="AH5" s="655"/>
      <c r="AI5" s="654"/>
      <c r="AJ5" s="656" t="s">
        <v>490</v>
      </c>
      <c r="AK5" s="657" t="s">
        <v>491</v>
      </c>
    </row>
    <row r="6" s="635" customFormat="1" ht="58" customHeight="1" spans="1:42">
      <c r="A6" s="658"/>
      <c r="B6" s="659"/>
      <c r="C6" s="659"/>
      <c r="D6" s="659"/>
      <c r="E6" s="660"/>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659"/>
      <c r="AK6" s="661"/>
    </row>
    <row r="7" s="636" customFormat="1" ht="60" customHeight="1" spans="1:42">
      <c r="A7" s="662" t="s">
        <v>354</v>
      </c>
      <c r="B7" s="723" t="s">
        <v>19</v>
      </c>
      <c r="C7" s="723" t="s">
        <v>1051</v>
      </c>
      <c r="D7" s="724" t="s">
        <v>1052</v>
      </c>
      <c r="E7" s="725" t="s">
        <v>1074</v>
      </c>
      <c r="F7" s="726">
        <v>1306</v>
      </c>
      <c r="G7" s="727">
        <v>8.8</v>
      </c>
      <c r="H7" s="726">
        <v>1266</v>
      </c>
      <c r="I7" s="727">
        <v>8.6</v>
      </c>
      <c r="J7" s="726">
        <v>1246</v>
      </c>
      <c r="K7" s="727">
        <v>8.5</v>
      </c>
      <c r="L7" s="726">
        <v>1406</v>
      </c>
      <c r="M7" s="727">
        <v>9.3</v>
      </c>
      <c r="N7" s="726">
        <v>1366</v>
      </c>
      <c r="O7" s="727">
        <v>9.1</v>
      </c>
      <c r="P7" s="726">
        <v>1346</v>
      </c>
      <c r="Q7" s="727">
        <v>9</v>
      </c>
      <c r="R7" s="726" t="s">
        <v>326</v>
      </c>
      <c r="S7" s="727" t="s">
        <v>326</v>
      </c>
      <c r="T7" s="726" t="s">
        <v>326</v>
      </c>
      <c r="U7" s="727" t="s">
        <v>326</v>
      </c>
      <c r="V7" s="726" t="s">
        <v>326</v>
      </c>
      <c r="W7" s="727" t="s">
        <v>326</v>
      </c>
      <c r="X7" s="726" t="s">
        <v>326</v>
      </c>
      <c r="Y7" s="727" t="s">
        <v>326</v>
      </c>
      <c r="Z7" s="726" t="s">
        <v>326</v>
      </c>
      <c r="AA7" s="727" t="s">
        <v>326</v>
      </c>
      <c r="AB7" s="726" t="s">
        <v>326</v>
      </c>
      <c r="AC7" s="727" t="s">
        <v>326</v>
      </c>
      <c r="AD7" s="726">
        <v>1306</v>
      </c>
      <c r="AE7" s="727">
        <v>8.8</v>
      </c>
      <c r="AF7" s="726">
        <v>1266</v>
      </c>
      <c r="AG7" s="727">
        <v>8.6</v>
      </c>
      <c r="AH7" s="726">
        <v>1246</v>
      </c>
      <c r="AI7" s="727">
        <v>8.5</v>
      </c>
      <c r="AJ7" s="668" t="s">
        <v>709</v>
      </c>
      <c r="AK7" s="669" t="s">
        <v>757</v>
      </c>
      <c r="AP7" s="728" t="s">
        <v>1052</v>
      </c>
    </row>
    <row r="8" s="636" customFormat="1" ht="77.4" spans="1:42">
      <c r="A8" s="671"/>
      <c r="B8" s="729"/>
      <c r="C8" s="729"/>
      <c r="D8" s="724"/>
      <c r="E8" s="730" t="s">
        <v>1190</v>
      </c>
      <c r="F8" s="726">
        <v>1793</v>
      </c>
      <c r="G8" s="727">
        <v>11.7</v>
      </c>
      <c r="H8" s="726">
        <v>1753</v>
      </c>
      <c r="I8" s="727">
        <v>11.5</v>
      </c>
      <c r="J8" s="726">
        <v>1733</v>
      </c>
      <c r="K8" s="727">
        <v>11.4</v>
      </c>
      <c r="L8" s="726">
        <v>1893</v>
      </c>
      <c r="M8" s="727">
        <v>12.2</v>
      </c>
      <c r="N8" s="726">
        <v>1853</v>
      </c>
      <c r="O8" s="727">
        <v>12</v>
      </c>
      <c r="P8" s="726">
        <v>1833</v>
      </c>
      <c r="Q8" s="727">
        <v>11.9</v>
      </c>
      <c r="R8" s="726" t="s">
        <v>326</v>
      </c>
      <c r="S8" s="727" t="s">
        <v>326</v>
      </c>
      <c r="T8" s="726" t="s">
        <v>326</v>
      </c>
      <c r="U8" s="727" t="s">
        <v>326</v>
      </c>
      <c r="V8" s="726" t="s">
        <v>326</v>
      </c>
      <c r="W8" s="727" t="s">
        <v>326</v>
      </c>
      <c r="X8" s="726" t="s">
        <v>326</v>
      </c>
      <c r="Y8" s="727" t="s">
        <v>326</v>
      </c>
      <c r="Z8" s="726" t="s">
        <v>326</v>
      </c>
      <c r="AA8" s="727" t="s">
        <v>326</v>
      </c>
      <c r="AB8" s="726" t="s">
        <v>326</v>
      </c>
      <c r="AC8" s="727" t="s">
        <v>326</v>
      </c>
      <c r="AD8" s="726">
        <v>1793</v>
      </c>
      <c r="AE8" s="727">
        <v>11.7</v>
      </c>
      <c r="AF8" s="726">
        <v>1753</v>
      </c>
      <c r="AG8" s="727">
        <v>11.5</v>
      </c>
      <c r="AH8" s="726">
        <v>1733</v>
      </c>
      <c r="AI8" s="727">
        <v>11.4</v>
      </c>
      <c r="AJ8" s="668" t="s">
        <v>519</v>
      </c>
      <c r="AK8" s="669" t="s">
        <v>602</v>
      </c>
      <c r="AP8" s="728" t="s">
        <v>1052</v>
      </c>
    </row>
    <row r="9" s="636" customFormat="1" ht="60" customHeight="1" spans="1:42">
      <c r="A9" s="671"/>
      <c r="B9" s="729"/>
      <c r="C9" s="729"/>
      <c r="D9" s="724"/>
      <c r="E9" s="730" t="s">
        <v>1191</v>
      </c>
      <c r="F9" s="726">
        <v>1929</v>
      </c>
      <c r="G9" s="727">
        <v>12.6</v>
      </c>
      <c r="H9" s="726">
        <v>1889</v>
      </c>
      <c r="I9" s="727">
        <v>12.4</v>
      </c>
      <c r="J9" s="726">
        <v>1869</v>
      </c>
      <c r="K9" s="727">
        <v>12.3</v>
      </c>
      <c r="L9" s="726">
        <v>2029</v>
      </c>
      <c r="M9" s="727">
        <v>13.1</v>
      </c>
      <c r="N9" s="726">
        <v>1989</v>
      </c>
      <c r="O9" s="727">
        <v>12.9</v>
      </c>
      <c r="P9" s="726">
        <v>1969</v>
      </c>
      <c r="Q9" s="727">
        <v>12.8</v>
      </c>
      <c r="R9" s="726" t="s">
        <v>326</v>
      </c>
      <c r="S9" s="727" t="s">
        <v>326</v>
      </c>
      <c r="T9" s="726" t="s">
        <v>326</v>
      </c>
      <c r="U9" s="727" t="s">
        <v>326</v>
      </c>
      <c r="V9" s="726" t="s">
        <v>326</v>
      </c>
      <c r="W9" s="727" t="s">
        <v>326</v>
      </c>
      <c r="X9" s="726" t="s">
        <v>326</v>
      </c>
      <c r="Y9" s="727" t="s">
        <v>326</v>
      </c>
      <c r="Z9" s="726" t="s">
        <v>326</v>
      </c>
      <c r="AA9" s="727" t="s">
        <v>326</v>
      </c>
      <c r="AB9" s="726" t="s">
        <v>326</v>
      </c>
      <c r="AC9" s="727" t="s">
        <v>326</v>
      </c>
      <c r="AD9" s="726">
        <v>1929</v>
      </c>
      <c r="AE9" s="727">
        <v>12.6</v>
      </c>
      <c r="AF9" s="726">
        <v>1889</v>
      </c>
      <c r="AG9" s="727">
        <v>12.4</v>
      </c>
      <c r="AH9" s="726">
        <v>1869</v>
      </c>
      <c r="AI9" s="727">
        <v>12.3</v>
      </c>
      <c r="AJ9" s="668" t="s">
        <v>589</v>
      </c>
      <c r="AK9" s="669" t="s">
        <v>555</v>
      </c>
      <c r="AP9" s="728" t="s">
        <v>1052</v>
      </c>
    </row>
    <row r="10" s="636" customFormat="1" ht="51.6" spans="1:42">
      <c r="A10" s="671"/>
      <c r="B10" s="729"/>
      <c r="C10" s="729"/>
      <c r="D10" s="724"/>
      <c r="E10" s="725" t="s">
        <v>1060</v>
      </c>
      <c r="F10" s="726">
        <v>2146</v>
      </c>
      <c r="G10" s="727">
        <v>13.1</v>
      </c>
      <c r="H10" s="726">
        <v>2106</v>
      </c>
      <c r="I10" s="727">
        <v>12.9</v>
      </c>
      <c r="J10" s="726">
        <v>2086</v>
      </c>
      <c r="K10" s="727">
        <v>12.8</v>
      </c>
      <c r="L10" s="726">
        <v>2246</v>
      </c>
      <c r="M10" s="727">
        <v>13.6</v>
      </c>
      <c r="N10" s="726">
        <v>2206</v>
      </c>
      <c r="O10" s="727">
        <v>13.4</v>
      </c>
      <c r="P10" s="726">
        <v>2186</v>
      </c>
      <c r="Q10" s="727">
        <v>13.3</v>
      </c>
      <c r="R10" s="726" t="s">
        <v>326</v>
      </c>
      <c r="S10" s="727" t="s">
        <v>326</v>
      </c>
      <c r="T10" s="726" t="s">
        <v>326</v>
      </c>
      <c r="U10" s="727" t="s">
        <v>326</v>
      </c>
      <c r="V10" s="726" t="s">
        <v>326</v>
      </c>
      <c r="W10" s="727" t="s">
        <v>326</v>
      </c>
      <c r="X10" s="726" t="s">
        <v>326</v>
      </c>
      <c r="Y10" s="727" t="s">
        <v>326</v>
      </c>
      <c r="Z10" s="726" t="s">
        <v>326</v>
      </c>
      <c r="AA10" s="727" t="s">
        <v>326</v>
      </c>
      <c r="AB10" s="726" t="s">
        <v>326</v>
      </c>
      <c r="AC10" s="727" t="s">
        <v>326</v>
      </c>
      <c r="AD10" s="726">
        <v>2146</v>
      </c>
      <c r="AE10" s="727">
        <v>13.1</v>
      </c>
      <c r="AF10" s="726">
        <v>2106</v>
      </c>
      <c r="AG10" s="727">
        <v>12.9</v>
      </c>
      <c r="AH10" s="726">
        <v>2086</v>
      </c>
      <c r="AI10" s="727">
        <v>12.8</v>
      </c>
      <c r="AJ10" s="668" t="s">
        <v>757</v>
      </c>
      <c r="AK10" s="669" t="s">
        <v>889</v>
      </c>
      <c r="AP10" s="728" t="s">
        <v>1052</v>
      </c>
    </row>
    <row r="11" s="636" customFormat="1" ht="54" customHeight="1" spans="1:42">
      <c r="A11" s="671"/>
      <c r="B11" s="729"/>
      <c r="C11" s="729"/>
      <c r="D11" s="724"/>
      <c r="E11" s="725" t="s">
        <v>1192</v>
      </c>
      <c r="F11" s="726">
        <v>2150</v>
      </c>
      <c r="G11" s="727">
        <v>13.3</v>
      </c>
      <c r="H11" s="726">
        <v>2110</v>
      </c>
      <c r="I11" s="727">
        <v>13.1</v>
      </c>
      <c r="J11" s="726">
        <v>2090</v>
      </c>
      <c r="K11" s="727">
        <v>13</v>
      </c>
      <c r="L11" s="726">
        <v>2250</v>
      </c>
      <c r="M11" s="727">
        <v>13.8</v>
      </c>
      <c r="N11" s="726">
        <v>2210</v>
      </c>
      <c r="O11" s="727">
        <v>13.6</v>
      </c>
      <c r="P11" s="726">
        <v>2190</v>
      </c>
      <c r="Q11" s="727">
        <v>13.5</v>
      </c>
      <c r="R11" s="726" t="s">
        <v>326</v>
      </c>
      <c r="S11" s="727" t="s">
        <v>326</v>
      </c>
      <c r="T11" s="726" t="s">
        <v>326</v>
      </c>
      <c r="U11" s="727" t="s">
        <v>326</v>
      </c>
      <c r="V11" s="726" t="s">
        <v>326</v>
      </c>
      <c r="W11" s="727" t="s">
        <v>326</v>
      </c>
      <c r="X11" s="726" t="s">
        <v>326</v>
      </c>
      <c r="Y11" s="727" t="s">
        <v>326</v>
      </c>
      <c r="Z11" s="726" t="s">
        <v>326</v>
      </c>
      <c r="AA11" s="727" t="s">
        <v>326</v>
      </c>
      <c r="AB11" s="726" t="s">
        <v>326</v>
      </c>
      <c r="AC11" s="727" t="s">
        <v>326</v>
      </c>
      <c r="AD11" s="726">
        <v>2150</v>
      </c>
      <c r="AE11" s="727">
        <v>13.3</v>
      </c>
      <c r="AF11" s="726">
        <v>2110</v>
      </c>
      <c r="AG11" s="727">
        <v>13.1</v>
      </c>
      <c r="AH11" s="726">
        <v>2090</v>
      </c>
      <c r="AI11" s="727">
        <v>13</v>
      </c>
      <c r="AJ11" s="668" t="s">
        <v>602</v>
      </c>
      <c r="AK11" s="669" t="s">
        <v>889</v>
      </c>
      <c r="AP11" s="728" t="s">
        <v>1052</v>
      </c>
    </row>
    <row r="12" s="636" customFormat="1" ht="54" customHeight="1" spans="1:42">
      <c r="A12" s="671"/>
      <c r="B12" s="729"/>
      <c r="C12" s="729"/>
      <c r="D12" s="724"/>
      <c r="E12" s="731" t="s">
        <v>1072</v>
      </c>
      <c r="F12" s="726">
        <v>1930</v>
      </c>
      <c r="G12" s="727">
        <v>12.4</v>
      </c>
      <c r="H12" s="726">
        <v>1890</v>
      </c>
      <c r="I12" s="727">
        <v>12.2</v>
      </c>
      <c r="J12" s="726">
        <v>1870</v>
      </c>
      <c r="K12" s="727">
        <v>12.1</v>
      </c>
      <c r="L12" s="726">
        <v>2030</v>
      </c>
      <c r="M12" s="727">
        <v>12.9</v>
      </c>
      <c r="N12" s="726">
        <v>1990</v>
      </c>
      <c r="O12" s="727">
        <v>12.7</v>
      </c>
      <c r="P12" s="726">
        <v>1970</v>
      </c>
      <c r="Q12" s="727">
        <v>12.6</v>
      </c>
      <c r="R12" s="726" t="s">
        <v>326</v>
      </c>
      <c r="S12" s="727" t="s">
        <v>326</v>
      </c>
      <c r="T12" s="726" t="s">
        <v>326</v>
      </c>
      <c r="U12" s="727" t="s">
        <v>326</v>
      </c>
      <c r="V12" s="726" t="s">
        <v>326</v>
      </c>
      <c r="W12" s="727" t="s">
        <v>326</v>
      </c>
      <c r="X12" s="726" t="s">
        <v>326</v>
      </c>
      <c r="Y12" s="727" t="s">
        <v>326</v>
      </c>
      <c r="Z12" s="726" t="s">
        <v>326</v>
      </c>
      <c r="AA12" s="727" t="s">
        <v>326</v>
      </c>
      <c r="AB12" s="726" t="s">
        <v>326</v>
      </c>
      <c r="AC12" s="727" t="s">
        <v>326</v>
      </c>
      <c r="AD12" s="726">
        <v>1930</v>
      </c>
      <c r="AE12" s="727">
        <v>12.4</v>
      </c>
      <c r="AF12" s="726">
        <v>1890</v>
      </c>
      <c r="AG12" s="727">
        <v>12.2</v>
      </c>
      <c r="AH12" s="726">
        <v>1870</v>
      </c>
      <c r="AI12" s="727">
        <v>12.1</v>
      </c>
      <c r="AJ12" s="668" t="s">
        <v>602</v>
      </c>
      <c r="AK12" s="608" t="s">
        <v>773</v>
      </c>
      <c r="AP12" s="728" t="s">
        <v>1052</v>
      </c>
    </row>
    <row r="13" s="636" customFormat="1" ht="154.8" spans="1:42">
      <c r="A13" s="671"/>
      <c r="B13" s="729"/>
      <c r="C13" s="729"/>
      <c r="D13" s="732" t="s">
        <v>1090</v>
      </c>
      <c r="E13" s="731" t="s">
        <v>1130</v>
      </c>
      <c r="F13" s="726">
        <v>1306</v>
      </c>
      <c r="G13" s="727">
        <v>8.8</v>
      </c>
      <c r="H13" s="726">
        <v>1266</v>
      </c>
      <c r="I13" s="727">
        <v>8.6</v>
      </c>
      <c r="J13" s="726">
        <v>1246</v>
      </c>
      <c r="K13" s="727">
        <v>8.5</v>
      </c>
      <c r="L13" s="726">
        <v>1406</v>
      </c>
      <c r="M13" s="727">
        <v>9.3</v>
      </c>
      <c r="N13" s="726">
        <v>1366</v>
      </c>
      <c r="O13" s="727">
        <v>9.1</v>
      </c>
      <c r="P13" s="726">
        <v>1346</v>
      </c>
      <c r="Q13" s="727">
        <v>9</v>
      </c>
      <c r="R13" s="726" t="s">
        <v>326</v>
      </c>
      <c r="S13" s="727" t="s">
        <v>326</v>
      </c>
      <c r="T13" s="726" t="s">
        <v>326</v>
      </c>
      <c r="U13" s="727" t="s">
        <v>326</v>
      </c>
      <c r="V13" s="726" t="s">
        <v>326</v>
      </c>
      <c r="W13" s="727" t="s">
        <v>326</v>
      </c>
      <c r="X13" s="726" t="s">
        <v>326</v>
      </c>
      <c r="Y13" s="727" t="s">
        <v>326</v>
      </c>
      <c r="Z13" s="726" t="s">
        <v>326</v>
      </c>
      <c r="AA13" s="727" t="s">
        <v>326</v>
      </c>
      <c r="AB13" s="726" t="s">
        <v>326</v>
      </c>
      <c r="AC13" s="727" t="s">
        <v>326</v>
      </c>
      <c r="AD13" s="726">
        <v>1306</v>
      </c>
      <c r="AE13" s="727">
        <v>8.8</v>
      </c>
      <c r="AF13" s="726">
        <v>1266</v>
      </c>
      <c r="AG13" s="727">
        <v>8.6</v>
      </c>
      <c r="AH13" s="726">
        <v>1246</v>
      </c>
      <c r="AI13" s="727">
        <v>8.5</v>
      </c>
      <c r="AJ13" s="668" t="s">
        <v>516</v>
      </c>
      <c r="AK13" s="669" t="s">
        <v>757</v>
      </c>
      <c r="AP13" s="733" t="s">
        <v>1090</v>
      </c>
    </row>
    <row r="14" s="636" customFormat="1" ht="77.4" spans="1:42">
      <c r="A14" s="671"/>
      <c r="B14" s="729"/>
      <c r="C14" s="729"/>
      <c r="D14" s="734"/>
      <c r="E14" s="735" t="s">
        <v>1193</v>
      </c>
      <c r="F14" s="726">
        <v>1861</v>
      </c>
      <c r="G14" s="727">
        <v>11.7</v>
      </c>
      <c r="H14" s="726">
        <v>1821</v>
      </c>
      <c r="I14" s="727">
        <v>11.5</v>
      </c>
      <c r="J14" s="726">
        <v>1801</v>
      </c>
      <c r="K14" s="727">
        <v>11.4</v>
      </c>
      <c r="L14" s="726">
        <v>1961</v>
      </c>
      <c r="M14" s="727">
        <v>12.2</v>
      </c>
      <c r="N14" s="726">
        <v>1921</v>
      </c>
      <c r="O14" s="727">
        <v>12</v>
      </c>
      <c r="P14" s="726">
        <v>1901</v>
      </c>
      <c r="Q14" s="727">
        <v>11.9</v>
      </c>
      <c r="R14" s="726" t="s">
        <v>326</v>
      </c>
      <c r="S14" s="727" t="s">
        <v>326</v>
      </c>
      <c r="T14" s="726" t="s">
        <v>326</v>
      </c>
      <c r="U14" s="727" t="s">
        <v>326</v>
      </c>
      <c r="V14" s="726" t="s">
        <v>326</v>
      </c>
      <c r="W14" s="727" t="s">
        <v>326</v>
      </c>
      <c r="X14" s="726" t="s">
        <v>326</v>
      </c>
      <c r="Y14" s="727" t="s">
        <v>326</v>
      </c>
      <c r="Z14" s="726" t="s">
        <v>326</v>
      </c>
      <c r="AA14" s="727" t="s">
        <v>326</v>
      </c>
      <c r="AB14" s="726" t="s">
        <v>326</v>
      </c>
      <c r="AC14" s="727" t="s">
        <v>326</v>
      </c>
      <c r="AD14" s="726">
        <v>1861</v>
      </c>
      <c r="AE14" s="727">
        <v>11.7</v>
      </c>
      <c r="AF14" s="726">
        <v>1821</v>
      </c>
      <c r="AG14" s="727">
        <v>11.5</v>
      </c>
      <c r="AH14" s="726">
        <v>1801</v>
      </c>
      <c r="AI14" s="727">
        <v>11.4</v>
      </c>
      <c r="AJ14" s="668" t="s">
        <v>519</v>
      </c>
      <c r="AK14" s="669" t="s">
        <v>602</v>
      </c>
      <c r="AP14" s="736" t="s">
        <v>1090</v>
      </c>
    </row>
    <row r="15" s="636" customFormat="1" ht="35" customHeight="1" spans="1:42">
      <c r="A15" s="671"/>
      <c r="B15" s="729"/>
      <c r="C15" s="729"/>
      <c r="D15" s="734"/>
      <c r="E15" s="731" t="s">
        <v>1086</v>
      </c>
      <c r="F15" s="726">
        <v>1861</v>
      </c>
      <c r="G15" s="727">
        <v>11.7</v>
      </c>
      <c r="H15" s="726">
        <v>1821</v>
      </c>
      <c r="I15" s="727">
        <v>11.5</v>
      </c>
      <c r="J15" s="726">
        <v>1801</v>
      </c>
      <c r="K15" s="727">
        <v>11.4</v>
      </c>
      <c r="L15" s="726">
        <v>1961</v>
      </c>
      <c r="M15" s="727">
        <v>12.2</v>
      </c>
      <c r="N15" s="726">
        <v>1921</v>
      </c>
      <c r="O15" s="727">
        <v>12</v>
      </c>
      <c r="P15" s="726">
        <v>1901</v>
      </c>
      <c r="Q15" s="727">
        <v>11.9</v>
      </c>
      <c r="R15" s="726" t="s">
        <v>326</v>
      </c>
      <c r="S15" s="727" t="s">
        <v>326</v>
      </c>
      <c r="T15" s="726" t="s">
        <v>326</v>
      </c>
      <c r="U15" s="727" t="s">
        <v>326</v>
      </c>
      <c r="V15" s="726" t="s">
        <v>326</v>
      </c>
      <c r="W15" s="727" t="s">
        <v>326</v>
      </c>
      <c r="X15" s="726" t="s">
        <v>326</v>
      </c>
      <c r="Y15" s="727" t="s">
        <v>326</v>
      </c>
      <c r="Z15" s="726" t="s">
        <v>326</v>
      </c>
      <c r="AA15" s="727" t="s">
        <v>326</v>
      </c>
      <c r="AB15" s="726" t="s">
        <v>326</v>
      </c>
      <c r="AC15" s="727" t="s">
        <v>326</v>
      </c>
      <c r="AD15" s="726">
        <v>1861</v>
      </c>
      <c r="AE15" s="727">
        <v>11.7</v>
      </c>
      <c r="AF15" s="726">
        <v>1821</v>
      </c>
      <c r="AG15" s="727">
        <v>11.5</v>
      </c>
      <c r="AH15" s="726">
        <v>1801</v>
      </c>
      <c r="AI15" s="727">
        <v>11.4</v>
      </c>
      <c r="AJ15" s="668" t="s">
        <v>519</v>
      </c>
      <c r="AK15" s="669" t="s">
        <v>602</v>
      </c>
      <c r="AP15" s="736" t="s">
        <v>1090</v>
      </c>
    </row>
    <row r="16" s="636" customFormat="1" ht="51.6" spans="1:42">
      <c r="A16" s="671"/>
      <c r="B16" s="729"/>
      <c r="C16" s="729"/>
      <c r="D16" s="734"/>
      <c r="E16" s="731" t="s">
        <v>1089</v>
      </c>
      <c r="F16" s="726">
        <v>2079</v>
      </c>
      <c r="G16" s="727">
        <v>13.2</v>
      </c>
      <c r="H16" s="726">
        <v>2039</v>
      </c>
      <c r="I16" s="727">
        <v>13</v>
      </c>
      <c r="J16" s="726">
        <v>2019</v>
      </c>
      <c r="K16" s="727">
        <v>12.9</v>
      </c>
      <c r="L16" s="726">
        <v>2179</v>
      </c>
      <c r="M16" s="727">
        <v>13.7</v>
      </c>
      <c r="N16" s="726">
        <v>2139</v>
      </c>
      <c r="O16" s="727">
        <v>13.5</v>
      </c>
      <c r="P16" s="726">
        <v>2119</v>
      </c>
      <c r="Q16" s="727">
        <v>13.4</v>
      </c>
      <c r="R16" s="726" t="s">
        <v>326</v>
      </c>
      <c r="S16" s="727" t="s">
        <v>326</v>
      </c>
      <c r="T16" s="726" t="s">
        <v>326</v>
      </c>
      <c r="U16" s="727" t="s">
        <v>326</v>
      </c>
      <c r="V16" s="726" t="s">
        <v>326</v>
      </c>
      <c r="W16" s="727" t="s">
        <v>326</v>
      </c>
      <c r="X16" s="726" t="s">
        <v>326</v>
      </c>
      <c r="Y16" s="727" t="s">
        <v>326</v>
      </c>
      <c r="Z16" s="726" t="s">
        <v>326</v>
      </c>
      <c r="AA16" s="727" t="s">
        <v>326</v>
      </c>
      <c r="AB16" s="726" t="s">
        <v>326</v>
      </c>
      <c r="AC16" s="727" t="s">
        <v>326</v>
      </c>
      <c r="AD16" s="726">
        <v>2079</v>
      </c>
      <c r="AE16" s="727">
        <v>13.2</v>
      </c>
      <c r="AF16" s="726">
        <v>2039</v>
      </c>
      <c r="AG16" s="727">
        <v>13</v>
      </c>
      <c r="AH16" s="726">
        <v>2019</v>
      </c>
      <c r="AI16" s="727">
        <v>12.9</v>
      </c>
      <c r="AJ16" s="668" t="s">
        <v>599</v>
      </c>
      <c r="AK16" s="669" t="s">
        <v>1098</v>
      </c>
      <c r="AP16" s="736" t="s">
        <v>1090</v>
      </c>
    </row>
    <row r="17" s="636" customFormat="1" ht="77.4" spans="1:42">
      <c r="A17" s="671"/>
      <c r="B17" s="729"/>
      <c r="C17" s="729"/>
      <c r="D17" s="734"/>
      <c r="E17" s="731" t="s">
        <v>1131</v>
      </c>
      <c r="F17" s="726">
        <v>1895</v>
      </c>
      <c r="G17" s="727">
        <v>12.4</v>
      </c>
      <c r="H17" s="726">
        <v>1855</v>
      </c>
      <c r="I17" s="727">
        <v>12.2</v>
      </c>
      <c r="J17" s="726">
        <v>1835</v>
      </c>
      <c r="K17" s="727">
        <v>12.1</v>
      </c>
      <c r="L17" s="726">
        <v>1995</v>
      </c>
      <c r="M17" s="727">
        <v>12.9</v>
      </c>
      <c r="N17" s="726">
        <v>1955</v>
      </c>
      <c r="O17" s="727">
        <v>12.7</v>
      </c>
      <c r="P17" s="726">
        <v>1935</v>
      </c>
      <c r="Q17" s="727">
        <v>12.6</v>
      </c>
      <c r="R17" s="726" t="s">
        <v>326</v>
      </c>
      <c r="S17" s="727" t="s">
        <v>326</v>
      </c>
      <c r="T17" s="726" t="s">
        <v>326</v>
      </c>
      <c r="U17" s="727" t="s">
        <v>326</v>
      </c>
      <c r="V17" s="726" t="s">
        <v>326</v>
      </c>
      <c r="W17" s="727" t="s">
        <v>326</v>
      </c>
      <c r="X17" s="726" t="s">
        <v>326</v>
      </c>
      <c r="Y17" s="727" t="s">
        <v>326</v>
      </c>
      <c r="Z17" s="726" t="s">
        <v>326</v>
      </c>
      <c r="AA17" s="727" t="s">
        <v>326</v>
      </c>
      <c r="AB17" s="726" t="s">
        <v>326</v>
      </c>
      <c r="AC17" s="727" t="s">
        <v>326</v>
      </c>
      <c r="AD17" s="726">
        <v>1895</v>
      </c>
      <c r="AE17" s="727">
        <v>12.4</v>
      </c>
      <c r="AF17" s="726">
        <v>1855</v>
      </c>
      <c r="AG17" s="727">
        <v>12.2</v>
      </c>
      <c r="AH17" s="726">
        <v>1835</v>
      </c>
      <c r="AI17" s="727">
        <v>12.1</v>
      </c>
      <c r="AJ17" s="668" t="s">
        <v>519</v>
      </c>
      <c r="AK17" s="669" t="s">
        <v>602</v>
      </c>
      <c r="AP17" s="736" t="s">
        <v>1090</v>
      </c>
    </row>
    <row r="18" s="636" customFormat="1" ht="103.2" spans="1:42">
      <c r="A18" s="671"/>
      <c r="B18" s="729"/>
      <c r="C18" s="729"/>
      <c r="D18" s="734"/>
      <c r="E18" s="731" t="s">
        <v>1133</v>
      </c>
      <c r="F18" s="726">
        <v>2113</v>
      </c>
      <c r="G18" s="727">
        <v>13.4</v>
      </c>
      <c r="H18" s="726">
        <v>2073</v>
      </c>
      <c r="I18" s="727">
        <v>13.2</v>
      </c>
      <c r="J18" s="726">
        <v>2053</v>
      </c>
      <c r="K18" s="727">
        <v>13.1</v>
      </c>
      <c r="L18" s="726">
        <v>2213</v>
      </c>
      <c r="M18" s="727">
        <v>13.9</v>
      </c>
      <c r="N18" s="726">
        <v>2173</v>
      </c>
      <c r="O18" s="727">
        <v>13.7</v>
      </c>
      <c r="P18" s="726">
        <v>2153</v>
      </c>
      <c r="Q18" s="727">
        <v>13.6</v>
      </c>
      <c r="R18" s="726" t="s">
        <v>326</v>
      </c>
      <c r="S18" s="727" t="s">
        <v>326</v>
      </c>
      <c r="T18" s="726" t="s">
        <v>326</v>
      </c>
      <c r="U18" s="727" t="s">
        <v>326</v>
      </c>
      <c r="V18" s="726" t="s">
        <v>326</v>
      </c>
      <c r="W18" s="727" t="s">
        <v>326</v>
      </c>
      <c r="X18" s="726" t="s">
        <v>326</v>
      </c>
      <c r="Y18" s="727" t="s">
        <v>326</v>
      </c>
      <c r="Z18" s="726" t="s">
        <v>326</v>
      </c>
      <c r="AA18" s="727" t="s">
        <v>326</v>
      </c>
      <c r="AB18" s="726" t="s">
        <v>326</v>
      </c>
      <c r="AC18" s="727" t="s">
        <v>326</v>
      </c>
      <c r="AD18" s="726">
        <v>2113</v>
      </c>
      <c r="AE18" s="727">
        <v>13.4</v>
      </c>
      <c r="AF18" s="726">
        <v>2073</v>
      </c>
      <c r="AG18" s="727">
        <v>13.2</v>
      </c>
      <c r="AH18" s="726">
        <v>2053</v>
      </c>
      <c r="AI18" s="727">
        <v>13.1</v>
      </c>
      <c r="AJ18" s="668" t="s">
        <v>757</v>
      </c>
      <c r="AK18" s="669" t="s">
        <v>889</v>
      </c>
      <c r="AP18" s="736" t="s">
        <v>1090</v>
      </c>
    </row>
    <row r="19" s="636" customFormat="1" ht="58" customHeight="1" spans="1:42">
      <c r="A19" s="671"/>
      <c r="B19" s="729"/>
      <c r="C19" s="729"/>
      <c r="D19" s="724" t="s">
        <v>1124</v>
      </c>
      <c r="E19" s="725" t="s">
        <v>1125</v>
      </c>
      <c r="F19" s="726">
        <v>1419</v>
      </c>
      <c r="G19" s="727">
        <v>9.5</v>
      </c>
      <c r="H19" s="726">
        <v>1379</v>
      </c>
      <c r="I19" s="727">
        <v>9.3</v>
      </c>
      <c r="J19" s="726">
        <v>1359</v>
      </c>
      <c r="K19" s="727">
        <v>9.2</v>
      </c>
      <c r="L19" s="726">
        <v>1519</v>
      </c>
      <c r="M19" s="727">
        <v>10</v>
      </c>
      <c r="N19" s="726">
        <v>1479</v>
      </c>
      <c r="O19" s="727">
        <v>9.8</v>
      </c>
      <c r="P19" s="726">
        <v>1459</v>
      </c>
      <c r="Q19" s="727">
        <v>9.7</v>
      </c>
      <c r="R19" s="726" t="s">
        <v>326</v>
      </c>
      <c r="S19" s="727" t="s">
        <v>326</v>
      </c>
      <c r="T19" s="726" t="s">
        <v>326</v>
      </c>
      <c r="U19" s="727" t="s">
        <v>326</v>
      </c>
      <c r="V19" s="726" t="s">
        <v>326</v>
      </c>
      <c r="W19" s="727" t="s">
        <v>326</v>
      </c>
      <c r="X19" s="726" t="s">
        <v>326</v>
      </c>
      <c r="Y19" s="727" t="s">
        <v>326</v>
      </c>
      <c r="Z19" s="726" t="s">
        <v>326</v>
      </c>
      <c r="AA19" s="727" t="s">
        <v>326</v>
      </c>
      <c r="AB19" s="726" t="s">
        <v>326</v>
      </c>
      <c r="AC19" s="727" t="s">
        <v>326</v>
      </c>
      <c r="AD19" s="726">
        <v>1419</v>
      </c>
      <c r="AE19" s="727">
        <v>9.5</v>
      </c>
      <c r="AF19" s="726">
        <v>1379</v>
      </c>
      <c r="AG19" s="727">
        <v>9.3</v>
      </c>
      <c r="AH19" s="726">
        <v>1359</v>
      </c>
      <c r="AI19" s="727">
        <v>9.2</v>
      </c>
      <c r="AJ19" s="668" t="s">
        <v>516</v>
      </c>
      <c r="AK19" s="669" t="s">
        <v>757</v>
      </c>
      <c r="AP19" s="728" t="s">
        <v>1124</v>
      </c>
    </row>
    <row r="20" s="636" customFormat="1" ht="58" customHeight="1" spans="1:42">
      <c r="A20" s="671"/>
      <c r="B20" s="729"/>
      <c r="C20" s="729"/>
      <c r="D20" s="680"/>
      <c r="E20" s="725" t="s">
        <v>1108</v>
      </c>
      <c r="F20" s="726">
        <v>2099</v>
      </c>
      <c r="G20" s="727">
        <v>13.6</v>
      </c>
      <c r="H20" s="726">
        <v>2059</v>
      </c>
      <c r="I20" s="727">
        <v>13.4</v>
      </c>
      <c r="J20" s="726">
        <v>2039</v>
      </c>
      <c r="K20" s="727">
        <v>13.3</v>
      </c>
      <c r="L20" s="726">
        <v>2199</v>
      </c>
      <c r="M20" s="727">
        <v>14.1</v>
      </c>
      <c r="N20" s="726">
        <v>2159</v>
      </c>
      <c r="O20" s="727">
        <v>13.9</v>
      </c>
      <c r="P20" s="726">
        <v>2139</v>
      </c>
      <c r="Q20" s="727">
        <v>13.8</v>
      </c>
      <c r="R20" s="726" t="s">
        <v>326</v>
      </c>
      <c r="S20" s="727" t="s">
        <v>326</v>
      </c>
      <c r="T20" s="726" t="s">
        <v>326</v>
      </c>
      <c r="U20" s="727" t="s">
        <v>326</v>
      </c>
      <c r="V20" s="726" t="s">
        <v>326</v>
      </c>
      <c r="W20" s="727" t="s">
        <v>326</v>
      </c>
      <c r="X20" s="726" t="s">
        <v>326</v>
      </c>
      <c r="Y20" s="727" t="s">
        <v>326</v>
      </c>
      <c r="Z20" s="726" t="s">
        <v>326</v>
      </c>
      <c r="AA20" s="727" t="s">
        <v>326</v>
      </c>
      <c r="AB20" s="726" t="s">
        <v>326</v>
      </c>
      <c r="AC20" s="727" t="s">
        <v>326</v>
      </c>
      <c r="AD20" s="726">
        <v>2099</v>
      </c>
      <c r="AE20" s="727">
        <v>13.6</v>
      </c>
      <c r="AF20" s="726">
        <v>2059</v>
      </c>
      <c r="AG20" s="727">
        <v>13.4</v>
      </c>
      <c r="AH20" s="726">
        <v>2039</v>
      </c>
      <c r="AI20" s="727">
        <v>13.3</v>
      </c>
      <c r="AJ20" s="668" t="s">
        <v>602</v>
      </c>
      <c r="AK20" s="669" t="s">
        <v>773</v>
      </c>
      <c r="AP20" s="728" t="s">
        <v>1124</v>
      </c>
    </row>
    <row r="21" s="636" customFormat="1" ht="48" customHeight="1" spans="1:42">
      <c r="A21" s="671"/>
      <c r="B21" s="729"/>
      <c r="C21" s="729"/>
      <c r="D21" s="680"/>
      <c r="E21" s="2363" t="s">
        <v>1126</v>
      </c>
      <c r="F21" s="726">
        <v>1997</v>
      </c>
      <c r="G21" s="727">
        <v>12.3</v>
      </c>
      <c r="H21" s="726">
        <v>1957</v>
      </c>
      <c r="I21" s="727">
        <v>12.1</v>
      </c>
      <c r="J21" s="726">
        <v>1937</v>
      </c>
      <c r="K21" s="727">
        <v>12</v>
      </c>
      <c r="L21" s="726">
        <v>2097</v>
      </c>
      <c r="M21" s="727">
        <v>12.8</v>
      </c>
      <c r="N21" s="726">
        <v>2057</v>
      </c>
      <c r="O21" s="727">
        <v>12.6</v>
      </c>
      <c r="P21" s="726">
        <v>2037</v>
      </c>
      <c r="Q21" s="727">
        <v>12.5</v>
      </c>
      <c r="R21" s="726" t="s">
        <v>326</v>
      </c>
      <c r="S21" s="727" t="s">
        <v>326</v>
      </c>
      <c r="T21" s="726" t="s">
        <v>326</v>
      </c>
      <c r="U21" s="727" t="s">
        <v>326</v>
      </c>
      <c r="V21" s="726" t="s">
        <v>326</v>
      </c>
      <c r="W21" s="727" t="s">
        <v>326</v>
      </c>
      <c r="X21" s="726" t="s">
        <v>326</v>
      </c>
      <c r="Y21" s="727" t="s">
        <v>326</v>
      </c>
      <c r="Z21" s="726" t="s">
        <v>326</v>
      </c>
      <c r="AA21" s="727" t="s">
        <v>326</v>
      </c>
      <c r="AB21" s="726" t="s">
        <v>326</v>
      </c>
      <c r="AC21" s="727" t="s">
        <v>326</v>
      </c>
      <c r="AD21" s="726">
        <v>1997</v>
      </c>
      <c r="AE21" s="727">
        <v>12.3</v>
      </c>
      <c r="AF21" s="726">
        <v>1957</v>
      </c>
      <c r="AG21" s="727">
        <v>12.1</v>
      </c>
      <c r="AH21" s="726">
        <v>1937</v>
      </c>
      <c r="AI21" s="727">
        <v>12</v>
      </c>
      <c r="AJ21" s="668" t="s">
        <v>519</v>
      </c>
      <c r="AK21" s="669" t="s">
        <v>773</v>
      </c>
      <c r="AP21" s="728" t="s">
        <v>1124</v>
      </c>
    </row>
    <row r="22" s="636" customFormat="1" ht="77.4" spans="1:42">
      <c r="A22" s="671"/>
      <c r="B22" s="729"/>
      <c r="C22" s="729"/>
      <c r="D22" s="737" t="s">
        <v>1127</v>
      </c>
      <c r="E22" s="731" t="s">
        <v>1128</v>
      </c>
      <c r="F22" s="726">
        <v>1402</v>
      </c>
      <c r="G22" s="727">
        <v>9.4</v>
      </c>
      <c r="H22" s="726">
        <v>1362</v>
      </c>
      <c r="I22" s="727">
        <v>9.2</v>
      </c>
      <c r="J22" s="726">
        <v>1342</v>
      </c>
      <c r="K22" s="727">
        <v>9.1</v>
      </c>
      <c r="L22" s="726">
        <v>1502</v>
      </c>
      <c r="M22" s="727">
        <v>9.9</v>
      </c>
      <c r="N22" s="726">
        <v>1462</v>
      </c>
      <c r="O22" s="727">
        <v>9.7</v>
      </c>
      <c r="P22" s="726">
        <v>1442</v>
      </c>
      <c r="Q22" s="727">
        <v>9.6</v>
      </c>
      <c r="R22" s="726" t="s">
        <v>326</v>
      </c>
      <c r="S22" s="727" t="s">
        <v>326</v>
      </c>
      <c r="T22" s="726" t="s">
        <v>326</v>
      </c>
      <c r="U22" s="727" t="s">
        <v>326</v>
      </c>
      <c r="V22" s="726" t="s">
        <v>326</v>
      </c>
      <c r="W22" s="727" t="s">
        <v>326</v>
      </c>
      <c r="X22" s="726" t="s">
        <v>326</v>
      </c>
      <c r="Y22" s="727" t="s">
        <v>326</v>
      </c>
      <c r="Z22" s="726" t="s">
        <v>326</v>
      </c>
      <c r="AA22" s="727" t="s">
        <v>326</v>
      </c>
      <c r="AB22" s="726" t="s">
        <v>326</v>
      </c>
      <c r="AC22" s="727" t="s">
        <v>326</v>
      </c>
      <c r="AD22" s="726">
        <v>1402</v>
      </c>
      <c r="AE22" s="727">
        <v>9.4</v>
      </c>
      <c r="AF22" s="726">
        <v>1362</v>
      </c>
      <c r="AG22" s="727">
        <v>9.2</v>
      </c>
      <c r="AH22" s="726">
        <v>1342</v>
      </c>
      <c r="AI22" s="727">
        <v>9.1</v>
      </c>
      <c r="AJ22" s="668" t="s">
        <v>516</v>
      </c>
      <c r="AK22" s="669" t="s">
        <v>48</v>
      </c>
      <c r="AP22" s="737" t="s">
        <v>1127</v>
      </c>
    </row>
    <row r="23" s="636" customFormat="1" ht="46" customHeight="1" spans="1:42">
      <c r="A23" s="671"/>
      <c r="B23" s="729"/>
      <c r="C23" s="729"/>
      <c r="D23" s="737" t="s">
        <v>1127</v>
      </c>
      <c r="E23" s="731" t="s">
        <v>1108</v>
      </c>
      <c r="F23" s="726">
        <v>2133</v>
      </c>
      <c r="G23" s="727">
        <v>13.8</v>
      </c>
      <c r="H23" s="726">
        <v>2093</v>
      </c>
      <c r="I23" s="727">
        <v>13.6</v>
      </c>
      <c r="J23" s="726">
        <v>2073</v>
      </c>
      <c r="K23" s="727">
        <v>13.5</v>
      </c>
      <c r="L23" s="726">
        <v>2233</v>
      </c>
      <c r="M23" s="727">
        <v>14.3</v>
      </c>
      <c r="N23" s="726">
        <v>2193</v>
      </c>
      <c r="O23" s="727">
        <v>14.1</v>
      </c>
      <c r="P23" s="726">
        <v>2173</v>
      </c>
      <c r="Q23" s="727">
        <v>14</v>
      </c>
      <c r="R23" s="726" t="s">
        <v>326</v>
      </c>
      <c r="S23" s="727" t="s">
        <v>326</v>
      </c>
      <c r="T23" s="726" t="s">
        <v>326</v>
      </c>
      <c r="U23" s="727" t="s">
        <v>326</v>
      </c>
      <c r="V23" s="726" t="s">
        <v>326</v>
      </c>
      <c r="W23" s="727" t="s">
        <v>326</v>
      </c>
      <c r="X23" s="726" t="s">
        <v>326</v>
      </c>
      <c r="Y23" s="727" t="s">
        <v>326</v>
      </c>
      <c r="Z23" s="726" t="s">
        <v>326</v>
      </c>
      <c r="AA23" s="727" t="s">
        <v>326</v>
      </c>
      <c r="AB23" s="726" t="s">
        <v>326</v>
      </c>
      <c r="AC23" s="727" t="s">
        <v>326</v>
      </c>
      <c r="AD23" s="726">
        <v>2133</v>
      </c>
      <c r="AE23" s="727">
        <v>13.8</v>
      </c>
      <c r="AF23" s="726">
        <v>2093</v>
      </c>
      <c r="AG23" s="727">
        <v>13.6</v>
      </c>
      <c r="AH23" s="726">
        <v>2073</v>
      </c>
      <c r="AI23" s="727">
        <v>13.5</v>
      </c>
      <c r="AJ23" s="668" t="s">
        <v>602</v>
      </c>
      <c r="AK23" s="669" t="s">
        <v>48</v>
      </c>
      <c r="AP23" s="737" t="s">
        <v>1127</v>
      </c>
    </row>
    <row r="24" s="636" customFormat="1" ht="42" customHeight="1" spans="1:42">
      <c r="A24" s="671"/>
      <c r="B24" s="729"/>
      <c r="C24" s="729"/>
      <c r="D24" s="738" t="s">
        <v>1127</v>
      </c>
      <c r="E24" s="731" t="s">
        <v>1129</v>
      </c>
      <c r="F24" s="726">
        <v>1895</v>
      </c>
      <c r="G24" s="727">
        <v>11.7</v>
      </c>
      <c r="H24" s="726">
        <v>1855</v>
      </c>
      <c r="I24" s="727">
        <v>11.5</v>
      </c>
      <c r="J24" s="726">
        <v>1835</v>
      </c>
      <c r="K24" s="727">
        <v>11.4</v>
      </c>
      <c r="L24" s="726">
        <v>1995</v>
      </c>
      <c r="M24" s="727">
        <v>12.2</v>
      </c>
      <c r="N24" s="726">
        <v>1955</v>
      </c>
      <c r="O24" s="727">
        <v>12</v>
      </c>
      <c r="P24" s="726">
        <v>1935</v>
      </c>
      <c r="Q24" s="727">
        <v>11.9</v>
      </c>
      <c r="R24" s="726" t="s">
        <v>326</v>
      </c>
      <c r="S24" s="727" t="s">
        <v>326</v>
      </c>
      <c r="T24" s="726" t="s">
        <v>326</v>
      </c>
      <c r="U24" s="727" t="s">
        <v>326</v>
      </c>
      <c r="V24" s="726" t="s">
        <v>326</v>
      </c>
      <c r="W24" s="727" t="s">
        <v>326</v>
      </c>
      <c r="X24" s="726" t="s">
        <v>326</v>
      </c>
      <c r="Y24" s="727" t="s">
        <v>326</v>
      </c>
      <c r="Z24" s="726" t="s">
        <v>326</v>
      </c>
      <c r="AA24" s="727" t="s">
        <v>326</v>
      </c>
      <c r="AB24" s="726" t="s">
        <v>326</v>
      </c>
      <c r="AC24" s="727" t="s">
        <v>326</v>
      </c>
      <c r="AD24" s="726">
        <v>1895</v>
      </c>
      <c r="AE24" s="727">
        <v>11.7</v>
      </c>
      <c r="AF24" s="726">
        <v>1855</v>
      </c>
      <c r="AG24" s="727">
        <v>11.5</v>
      </c>
      <c r="AH24" s="726">
        <v>1835</v>
      </c>
      <c r="AI24" s="727">
        <v>11.4</v>
      </c>
      <c r="AJ24" s="668" t="s">
        <v>519</v>
      </c>
      <c r="AK24" s="669" t="s">
        <v>48</v>
      </c>
      <c r="AP24" s="738" t="s">
        <v>1127</v>
      </c>
    </row>
    <row r="25" s="636" customFormat="1" ht="42" customHeight="1" spans="1:42">
      <c r="A25" s="671"/>
      <c r="B25" s="729"/>
      <c r="C25" s="729"/>
      <c r="D25" s="738" t="s">
        <v>1127</v>
      </c>
      <c r="E25" s="731" t="s">
        <v>1137</v>
      </c>
      <c r="F25" s="726">
        <v>2201</v>
      </c>
      <c r="G25" s="727">
        <v>14.2</v>
      </c>
      <c r="H25" s="726">
        <v>2161</v>
      </c>
      <c r="I25" s="727">
        <v>14</v>
      </c>
      <c r="J25" s="726">
        <v>2141</v>
      </c>
      <c r="K25" s="727">
        <v>13.9</v>
      </c>
      <c r="L25" s="726">
        <v>2301</v>
      </c>
      <c r="M25" s="727">
        <v>14.7</v>
      </c>
      <c r="N25" s="726">
        <v>2261</v>
      </c>
      <c r="O25" s="727">
        <v>14.5</v>
      </c>
      <c r="P25" s="726">
        <v>2241</v>
      </c>
      <c r="Q25" s="727">
        <v>14.4</v>
      </c>
      <c r="R25" s="726" t="s">
        <v>326</v>
      </c>
      <c r="S25" s="727" t="s">
        <v>326</v>
      </c>
      <c r="T25" s="726" t="s">
        <v>326</v>
      </c>
      <c r="U25" s="727" t="s">
        <v>326</v>
      </c>
      <c r="V25" s="726" t="s">
        <v>326</v>
      </c>
      <c r="W25" s="727" t="s">
        <v>326</v>
      </c>
      <c r="X25" s="726" t="s">
        <v>326</v>
      </c>
      <c r="Y25" s="727" t="s">
        <v>326</v>
      </c>
      <c r="Z25" s="726" t="s">
        <v>326</v>
      </c>
      <c r="AA25" s="727" t="s">
        <v>326</v>
      </c>
      <c r="AB25" s="726" t="s">
        <v>326</v>
      </c>
      <c r="AC25" s="727" t="s">
        <v>326</v>
      </c>
      <c r="AD25" s="726">
        <v>2201</v>
      </c>
      <c r="AE25" s="727">
        <v>14.2</v>
      </c>
      <c r="AF25" s="726">
        <v>2161</v>
      </c>
      <c r="AG25" s="727">
        <v>14</v>
      </c>
      <c r="AH25" s="726">
        <v>2141</v>
      </c>
      <c r="AI25" s="727">
        <v>13.9</v>
      </c>
      <c r="AJ25" s="668" t="s">
        <v>602</v>
      </c>
      <c r="AK25" s="669" t="s">
        <v>889</v>
      </c>
      <c r="AP25" s="738" t="s">
        <v>1127</v>
      </c>
    </row>
    <row r="26" s="636" customFormat="1" ht="48" customHeight="1" spans="1:42">
      <c r="A26" s="671"/>
      <c r="B26" s="729"/>
      <c r="C26" s="729"/>
      <c r="D26" s="738" t="s">
        <v>1127</v>
      </c>
      <c r="E26" s="731" t="s">
        <v>1194</v>
      </c>
      <c r="F26" s="726">
        <v>1861</v>
      </c>
      <c r="G26" s="727">
        <v>12.2</v>
      </c>
      <c r="H26" s="726">
        <v>1821</v>
      </c>
      <c r="I26" s="727">
        <v>12</v>
      </c>
      <c r="J26" s="726">
        <v>1801</v>
      </c>
      <c r="K26" s="727">
        <v>11.9</v>
      </c>
      <c r="L26" s="726">
        <v>1961</v>
      </c>
      <c r="M26" s="727">
        <v>12.7</v>
      </c>
      <c r="N26" s="726">
        <v>1921</v>
      </c>
      <c r="O26" s="727">
        <v>12.5</v>
      </c>
      <c r="P26" s="726">
        <v>1901</v>
      </c>
      <c r="Q26" s="727">
        <v>12.4</v>
      </c>
      <c r="R26" s="726" t="s">
        <v>326</v>
      </c>
      <c r="S26" s="727" t="s">
        <v>326</v>
      </c>
      <c r="T26" s="726" t="s">
        <v>326</v>
      </c>
      <c r="U26" s="727" t="s">
        <v>326</v>
      </c>
      <c r="V26" s="726" t="s">
        <v>326</v>
      </c>
      <c r="W26" s="727" t="s">
        <v>326</v>
      </c>
      <c r="X26" s="726" t="s">
        <v>326</v>
      </c>
      <c r="Y26" s="727" t="s">
        <v>326</v>
      </c>
      <c r="Z26" s="726" t="s">
        <v>326</v>
      </c>
      <c r="AA26" s="727" t="s">
        <v>326</v>
      </c>
      <c r="AB26" s="726" t="s">
        <v>326</v>
      </c>
      <c r="AC26" s="727" t="s">
        <v>326</v>
      </c>
      <c r="AD26" s="726">
        <v>1861</v>
      </c>
      <c r="AE26" s="727">
        <v>12.2</v>
      </c>
      <c r="AF26" s="726">
        <v>1821</v>
      </c>
      <c r="AG26" s="727">
        <v>12</v>
      </c>
      <c r="AH26" s="726">
        <v>1801</v>
      </c>
      <c r="AI26" s="727">
        <v>11.9</v>
      </c>
      <c r="AJ26" s="668" t="s">
        <v>602</v>
      </c>
      <c r="AK26" s="669" t="s">
        <v>48</v>
      </c>
      <c r="AP26" s="738" t="s">
        <v>1127</v>
      </c>
    </row>
    <row r="27" s="636" customFormat="1" ht="58" customHeight="1" spans="1:42">
      <c r="A27" s="671"/>
      <c r="B27" s="729"/>
      <c r="C27" s="729"/>
      <c r="D27" s="738" t="s">
        <v>1134</v>
      </c>
      <c r="E27" s="2364" t="s">
        <v>1135</v>
      </c>
      <c r="F27" s="726">
        <v>1402</v>
      </c>
      <c r="G27" s="727">
        <v>9.4</v>
      </c>
      <c r="H27" s="726">
        <v>1362</v>
      </c>
      <c r="I27" s="727">
        <v>9.2</v>
      </c>
      <c r="J27" s="726">
        <v>1342</v>
      </c>
      <c r="K27" s="727">
        <v>9.1</v>
      </c>
      <c r="L27" s="726">
        <v>1502</v>
      </c>
      <c r="M27" s="727">
        <v>9.9</v>
      </c>
      <c r="N27" s="726">
        <v>1462</v>
      </c>
      <c r="O27" s="727">
        <v>9.7</v>
      </c>
      <c r="P27" s="726">
        <v>1442</v>
      </c>
      <c r="Q27" s="727">
        <v>9.6</v>
      </c>
      <c r="R27" s="726" t="s">
        <v>326</v>
      </c>
      <c r="S27" s="727" t="s">
        <v>326</v>
      </c>
      <c r="T27" s="726" t="s">
        <v>326</v>
      </c>
      <c r="U27" s="727" t="s">
        <v>326</v>
      </c>
      <c r="V27" s="726" t="s">
        <v>326</v>
      </c>
      <c r="W27" s="727" t="s">
        <v>326</v>
      </c>
      <c r="X27" s="726" t="s">
        <v>326</v>
      </c>
      <c r="Y27" s="727" t="s">
        <v>326</v>
      </c>
      <c r="Z27" s="726" t="s">
        <v>326</v>
      </c>
      <c r="AA27" s="727" t="s">
        <v>326</v>
      </c>
      <c r="AB27" s="726" t="s">
        <v>326</v>
      </c>
      <c r="AC27" s="727" t="s">
        <v>326</v>
      </c>
      <c r="AD27" s="726">
        <v>1402</v>
      </c>
      <c r="AE27" s="727">
        <v>9.4</v>
      </c>
      <c r="AF27" s="726">
        <v>1362</v>
      </c>
      <c r="AG27" s="727">
        <v>9.2</v>
      </c>
      <c r="AH27" s="726">
        <v>1342</v>
      </c>
      <c r="AI27" s="727">
        <v>9.1</v>
      </c>
      <c r="AJ27" s="668" t="s">
        <v>709</v>
      </c>
      <c r="AK27" s="669" t="s">
        <v>757</v>
      </c>
      <c r="AP27" s="738" t="s">
        <v>1134</v>
      </c>
    </row>
    <row r="28" s="636" customFormat="1" ht="61" customHeight="1" spans="1:42">
      <c r="A28" s="671"/>
      <c r="B28" s="729"/>
      <c r="C28" s="729"/>
      <c r="D28" s="739" t="s">
        <v>1136</v>
      </c>
      <c r="E28" s="2363" t="s">
        <v>1135</v>
      </c>
      <c r="F28" s="726">
        <v>1402</v>
      </c>
      <c r="G28" s="727">
        <v>9.4</v>
      </c>
      <c r="H28" s="726">
        <v>1362</v>
      </c>
      <c r="I28" s="727">
        <v>9.2</v>
      </c>
      <c r="J28" s="726">
        <v>1342</v>
      </c>
      <c r="K28" s="727">
        <v>9.1</v>
      </c>
      <c r="L28" s="726">
        <v>1502</v>
      </c>
      <c r="M28" s="727">
        <v>9.9</v>
      </c>
      <c r="N28" s="726">
        <v>1462</v>
      </c>
      <c r="O28" s="727">
        <v>9.7</v>
      </c>
      <c r="P28" s="726">
        <v>1442</v>
      </c>
      <c r="Q28" s="727">
        <v>9.6</v>
      </c>
      <c r="R28" s="726" t="s">
        <v>326</v>
      </c>
      <c r="S28" s="727" t="s">
        <v>326</v>
      </c>
      <c r="T28" s="726" t="s">
        <v>326</v>
      </c>
      <c r="U28" s="727" t="s">
        <v>326</v>
      </c>
      <c r="V28" s="726" t="s">
        <v>326</v>
      </c>
      <c r="W28" s="727" t="s">
        <v>326</v>
      </c>
      <c r="X28" s="726" t="s">
        <v>326</v>
      </c>
      <c r="Y28" s="727" t="s">
        <v>326</v>
      </c>
      <c r="Z28" s="726" t="s">
        <v>326</v>
      </c>
      <c r="AA28" s="727" t="s">
        <v>326</v>
      </c>
      <c r="AB28" s="726" t="s">
        <v>326</v>
      </c>
      <c r="AC28" s="727" t="s">
        <v>326</v>
      </c>
      <c r="AD28" s="726">
        <v>1402</v>
      </c>
      <c r="AE28" s="727">
        <v>9.4</v>
      </c>
      <c r="AF28" s="726">
        <v>1362</v>
      </c>
      <c r="AG28" s="727">
        <v>9.2</v>
      </c>
      <c r="AH28" s="726">
        <v>1342</v>
      </c>
      <c r="AI28" s="727">
        <v>9.1</v>
      </c>
      <c r="AJ28" s="668" t="s">
        <v>709</v>
      </c>
      <c r="AK28" s="669" t="s">
        <v>602</v>
      </c>
      <c r="AP28" s="740" t="s">
        <v>1136</v>
      </c>
    </row>
    <row r="29" s="636" customFormat="1" ht="54" customHeight="1" spans="1:42">
      <c r="A29" s="671"/>
      <c r="B29" s="729"/>
      <c r="C29" s="729"/>
      <c r="D29" s="680"/>
      <c r="E29" s="725" t="s">
        <v>1137</v>
      </c>
      <c r="F29" s="726">
        <v>2167</v>
      </c>
      <c r="G29" s="727">
        <v>14</v>
      </c>
      <c r="H29" s="726">
        <v>2127</v>
      </c>
      <c r="I29" s="727">
        <v>13.8</v>
      </c>
      <c r="J29" s="726">
        <v>2107</v>
      </c>
      <c r="K29" s="727">
        <v>13.7</v>
      </c>
      <c r="L29" s="726">
        <v>2267</v>
      </c>
      <c r="M29" s="727">
        <v>14.5</v>
      </c>
      <c r="N29" s="726">
        <v>2227</v>
      </c>
      <c r="O29" s="727">
        <v>14.3</v>
      </c>
      <c r="P29" s="726">
        <v>2207</v>
      </c>
      <c r="Q29" s="727">
        <v>14.2</v>
      </c>
      <c r="R29" s="726" t="s">
        <v>326</v>
      </c>
      <c r="S29" s="727" t="s">
        <v>326</v>
      </c>
      <c r="T29" s="726" t="s">
        <v>326</v>
      </c>
      <c r="U29" s="727" t="s">
        <v>326</v>
      </c>
      <c r="V29" s="726" t="s">
        <v>326</v>
      </c>
      <c r="W29" s="727" t="s">
        <v>326</v>
      </c>
      <c r="X29" s="726" t="s">
        <v>326</v>
      </c>
      <c r="Y29" s="727" t="s">
        <v>326</v>
      </c>
      <c r="Z29" s="726" t="s">
        <v>326</v>
      </c>
      <c r="AA29" s="727" t="s">
        <v>326</v>
      </c>
      <c r="AB29" s="726" t="s">
        <v>326</v>
      </c>
      <c r="AC29" s="727" t="s">
        <v>326</v>
      </c>
      <c r="AD29" s="726">
        <v>2167</v>
      </c>
      <c r="AE29" s="727">
        <v>14</v>
      </c>
      <c r="AF29" s="726">
        <v>2127</v>
      </c>
      <c r="AG29" s="727">
        <v>13.8</v>
      </c>
      <c r="AH29" s="726">
        <v>2107</v>
      </c>
      <c r="AI29" s="727">
        <v>13.7</v>
      </c>
      <c r="AJ29" s="668" t="s">
        <v>602</v>
      </c>
      <c r="AK29" s="669" t="s">
        <v>889</v>
      </c>
      <c r="AP29" s="741" t="s">
        <v>1136</v>
      </c>
    </row>
    <row r="30" s="636" customFormat="1" ht="54" customHeight="1" spans="1:42">
      <c r="A30" s="671"/>
      <c r="B30" s="729"/>
      <c r="C30" s="729"/>
      <c r="D30" s="680"/>
      <c r="E30" s="725" t="s">
        <v>1104</v>
      </c>
      <c r="F30" s="726">
        <v>2099</v>
      </c>
      <c r="G30" s="727">
        <v>13.6</v>
      </c>
      <c r="H30" s="726">
        <v>2059</v>
      </c>
      <c r="I30" s="727">
        <v>13.4</v>
      </c>
      <c r="J30" s="726">
        <v>2039</v>
      </c>
      <c r="K30" s="727">
        <v>13.3</v>
      </c>
      <c r="L30" s="726">
        <v>2199</v>
      </c>
      <c r="M30" s="727">
        <v>14.1</v>
      </c>
      <c r="N30" s="726">
        <v>2159</v>
      </c>
      <c r="O30" s="727">
        <v>13.9</v>
      </c>
      <c r="P30" s="726">
        <v>2139</v>
      </c>
      <c r="Q30" s="727">
        <v>13.8</v>
      </c>
      <c r="R30" s="726" t="s">
        <v>326</v>
      </c>
      <c r="S30" s="727" t="s">
        <v>326</v>
      </c>
      <c r="T30" s="726" t="s">
        <v>326</v>
      </c>
      <c r="U30" s="727" t="s">
        <v>326</v>
      </c>
      <c r="V30" s="726" t="s">
        <v>326</v>
      </c>
      <c r="W30" s="727" t="s">
        <v>326</v>
      </c>
      <c r="X30" s="726" t="s">
        <v>326</v>
      </c>
      <c r="Y30" s="727" t="s">
        <v>326</v>
      </c>
      <c r="Z30" s="726" t="s">
        <v>326</v>
      </c>
      <c r="AA30" s="727" t="s">
        <v>326</v>
      </c>
      <c r="AB30" s="726" t="s">
        <v>326</v>
      </c>
      <c r="AC30" s="727" t="s">
        <v>326</v>
      </c>
      <c r="AD30" s="726">
        <v>2099</v>
      </c>
      <c r="AE30" s="727">
        <v>13.6</v>
      </c>
      <c r="AF30" s="726">
        <v>2059</v>
      </c>
      <c r="AG30" s="727">
        <v>13.4</v>
      </c>
      <c r="AH30" s="726">
        <v>2039</v>
      </c>
      <c r="AI30" s="727">
        <v>13.3</v>
      </c>
      <c r="AJ30" s="668" t="s">
        <v>602</v>
      </c>
      <c r="AK30" s="669" t="s">
        <v>889</v>
      </c>
      <c r="AP30" s="741" t="s">
        <v>1136</v>
      </c>
    </row>
    <row r="31" s="636" customFormat="1" ht="40" customHeight="1" spans="1:42">
      <c r="A31" s="671"/>
      <c r="B31" s="729"/>
      <c r="C31" s="729"/>
      <c r="D31" s="680"/>
      <c r="E31" s="725" t="s">
        <v>1138</v>
      </c>
      <c r="F31" s="726">
        <v>2201</v>
      </c>
      <c r="G31" s="727">
        <v>14.2</v>
      </c>
      <c r="H31" s="726">
        <v>2161</v>
      </c>
      <c r="I31" s="727">
        <v>14</v>
      </c>
      <c r="J31" s="726">
        <v>2141</v>
      </c>
      <c r="K31" s="727">
        <v>13.9</v>
      </c>
      <c r="L31" s="726">
        <v>2301</v>
      </c>
      <c r="M31" s="727">
        <v>14.7</v>
      </c>
      <c r="N31" s="726">
        <v>2261</v>
      </c>
      <c r="O31" s="727">
        <v>14.5</v>
      </c>
      <c r="P31" s="726">
        <v>2241</v>
      </c>
      <c r="Q31" s="727">
        <v>14.4</v>
      </c>
      <c r="R31" s="726" t="s">
        <v>326</v>
      </c>
      <c r="S31" s="727" t="s">
        <v>326</v>
      </c>
      <c r="T31" s="726" t="s">
        <v>326</v>
      </c>
      <c r="U31" s="727" t="s">
        <v>326</v>
      </c>
      <c r="V31" s="726" t="s">
        <v>326</v>
      </c>
      <c r="W31" s="727" t="s">
        <v>326</v>
      </c>
      <c r="X31" s="726" t="s">
        <v>326</v>
      </c>
      <c r="Y31" s="727" t="s">
        <v>326</v>
      </c>
      <c r="Z31" s="726" t="s">
        <v>326</v>
      </c>
      <c r="AA31" s="727" t="s">
        <v>326</v>
      </c>
      <c r="AB31" s="726" t="s">
        <v>326</v>
      </c>
      <c r="AC31" s="727" t="s">
        <v>326</v>
      </c>
      <c r="AD31" s="726">
        <v>2201</v>
      </c>
      <c r="AE31" s="727">
        <v>14.2</v>
      </c>
      <c r="AF31" s="726">
        <v>2161</v>
      </c>
      <c r="AG31" s="727">
        <v>14</v>
      </c>
      <c r="AH31" s="726">
        <v>2141</v>
      </c>
      <c r="AI31" s="727">
        <v>13.9</v>
      </c>
      <c r="AJ31" s="668" t="s">
        <v>602</v>
      </c>
      <c r="AK31" s="669" t="s">
        <v>889</v>
      </c>
      <c r="AP31" s="741" t="s">
        <v>1136</v>
      </c>
    </row>
    <row r="32" s="636" customFormat="1" ht="168" customHeight="1" spans="1:42">
      <c r="A32" s="671"/>
      <c r="B32" s="729"/>
      <c r="C32" s="729"/>
      <c r="D32" s="724" t="s">
        <v>1110</v>
      </c>
      <c r="E32" s="731" t="s">
        <v>1111</v>
      </c>
      <c r="F32" s="726">
        <v>1351</v>
      </c>
      <c r="G32" s="727">
        <v>9</v>
      </c>
      <c r="H32" s="726">
        <v>1311</v>
      </c>
      <c r="I32" s="727">
        <v>8.8</v>
      </c>
      <c r="J32" s="726">
        <v>1291</v>
      </c>
      <c r="K32" s="727">
        <v>8.7</v>
      </c>
      <c r="L32" s="726">
        <v>1451</v>
      </c>
      <c r="M32" s="727">
        <v>9.5</v>
      </c>
      <c r="N32" s="726">
        <v>1411</v>
      </c>
      <c r="O32" s="727">
        <v>9.3</v>
      </c>
      <c r="P32" s="726">
        <v>1391</v>
      </c>
      <c r="Q32" s="727">
        <v>9.2</v>
      </c>
      <c r="R32" s="726" t="s">
        <v>326</v>
      </c>
      <c r="S32" s="727" t="s">
        <v>326</v>
      </c>
      <c r="T32" s="726" t="s">
        <v>326</v>
      </c>
      <c r="U32" s="727" t="s">
        <v>326</v>
      </c>
      <c r="V32" s="726" t="s">
        <v>326</v>
      </c>
      <c r="W32" s="727" t="s">
        <v>326</v>
      </c>
      <c r="X32" s="726" t="s">
        <v>326</v>
      </c>
      <c r="Y32" s="727" t="s">
        <v>326</v>
      </c>
      <c r="Z32" s="726" t="s">
        <v>326</v>
      </c>
      <c r="AA32" s="727" t="s">
        <v>326</v>
      </c>
      <c r="AB32" s="726" t="s">
        <v>326</v>
      </c>
      <c r="AC32" s="727" t="s">
        <v>326</v>
      </c>
      <c r="AD32" s="726">
        <v>1351</v>
      </c>
      <c r="AE32" s="727">
        <v>9</v>
      </c>
      <c r="AF32" s="726">
        <v>1311</v>
      </c>
      <c r="AG32" s="727">
        <v>8.8</v>
      </c>
      <c r="AH32" s="726">
        <v>1291</v>
      </c>
      <c r="AI32" s="727">
        <v>8.7</v>
      </c>
      <c r="AJ32" s="668" t="s">
        <v>709</v>
      </c>
      <c r="AK32" s="669" t="s">
        <v>757</v>
      </c>
      <c r="AP32" s="728" t="s">
        <v>1110</v>
      </c>
    </row>
    <row r="33" s="636" customFormat="1" ht="46" customHeight="1" spans="1:42">
      <c r="A33" s="671"/>
      <c r="B33" s="729"/>
      <c r="C33" s="729"/>
      <c r="D33" s="724"/>
      <c r="E33" s="731" t="s">
        <v>1112</v>
      </c>
      <c r="F33" s="726">
        <v>1419</v>
      </c>
      <c r="G33" s="727">
        <v>9.5</v>
      </c>
      <c r="H33" s="726">
        <v>1379</v>
      </c>
      <c r="I33" s="727">
        <v>9.3</v>
      </c>
      <c r="J33" s="726">
        <v>1359</v>
      </c>
      <c r="K33" s="727">
        <v>9.2</v>
      </c>
      <c r="L33" s="726">
        <v>1519</v>
      </c>
      <c r="M33" s="727">
        <v>10</v>
      </c>
      <c r="N33" s="726">
        <v>1479</v>
      </c>
      <c r="O33" s="727">
        <v>9.8</v>
      </c>
      <c r="P33" s="726">
        <v>1459</v>
      </c>
      <c r="Q33" s="727">
        <v>9.7</v>
      </c>
      <c r="R33" s="726" t="s">
        <v>326</v>
      </c>
      <c r="S33" s="727" t="s">
        <v>326</v>
      </c>
      <c r="T33" s="726" t="s">
        <v>326</v>
      </c>
      <c r="U33" s="727" t="s">
        <v>326</v>
      </c>
      <c r="V33" s="726" t="s">
        <v>326</v>
      </c>
      <c r="W33" s="727" t="s">
        <v>326</v>
      </c>
      <c r="X33" s="726" t="s">
        <v>326</v>
      </c>
      <c r="Y33" s="727" t="s">
        <v>326</v>
      </c>
      <c r="Z33" s="726" t="s">
        <v>326</v>
      </c>
      <c r="AA33" s="727" t="s">
        <v>326</v>
      </c>
      <c r="AB33" s="726" t="s">
        <v>326</v>
      </c>
      <c r="AC33" s="727" t="s">
        <v>326</v>
      </c>
      <c r="AD33" s="726">
        <v>1419</v>
      </c>
      <c r="AE33" s="727">
        <v>9.5</v>
      </c>
      <c r="AF33" s="726">
        <v>1379</v>
      </c>
      <c r="AG33" s="727">
        <v>9.3</v>
      </c>
      <c r="AH33" s="726">
        <v>1359</v>
      </c>
      <c r="AI33" s="727">
        <v>9.2</v>
      </c>
      <c r="AJ33" s="668" t="s">
        <v>516</v>
      </c>
      <c r="AK33" s="669" t="s">
        <v>757</v>
      </c>
      <c r="AP33" s="728" t="s">
        <v>1110</v>
      </c>
    </row>
    <row r="34" s="636" customFormat="1" ht="52" customHeight="1" spans="1:42">
      <c r="A34" s="671"/>
      <c r="B34" s="729"/>
      <c r="C34" s="729"/>
      <c r="D34" s="680"/>
      <c r="E34" s="2363" t="s">
        <v>1113</v>
      </c>
      <c r="F34" s="726">
        <v>2065</v>
      </c>
      <c r="G34" s="727">
        <v>13.4</v>
      </c>
      <c r="H34" s="726">
        <v>2025</v>
      </c>
      <c r="I34" s="727">
        <v>13.2</v>
      </c>
      <c r="J34" s="726">
        <v>2005</v>
      </c>
      <c r="K34" s="727">
        <v>13.1</v>
      </c>
      <c r="L34" s="726">
        <v>2165</v>
      </c>
      <c r="M34" s="727">
        <v>13.9</v>
      </c>
      <c r="N34" s="726">
        <v>2125</v>
      </c>
      <c r="O34" s="727">
        <v>13.7</v>
      </c>
      <c r="P34" s="726">
        <v>2105</v>
      </c>
      <c r="Q34" s="727">
        <v>13.6</v>
      </c>
      <c r="R34" s="726" t="s">
        <v>326</v>
      </c>
      <c r="S34" s="727" t="s">
        <v>326</v>
      </c>
      <c r="T34" s="726" t="s">
        <v>326</v>
      </c>
      <c r="U34" s="727" t="s">
        <v>326</v>
      </c>
      <c r="V34" s="726" t="s">
        <v>326</v>
      </c>
      <c r="W34" s="727" t="s">
        <v>326</v>
      </c>
      <c r="X34" s="726" t="s">
        <v>326</v>
      </c>
      <c r="Y34" s="727" t="s">
        <v>326</v>
      </c>
      <c r="Z34" s="726" t="s">
        <v>326</v>
      </c>
      <c r="AA34" s="727" t="s">
        <v>326</v>
      </c>
      <c r="AB34" s="726" t="s">
        <v>326</v>
      </c>
      <c r="AC34" s="727" t="s">
        <v>326</v>
      </c>
      <c r="AD34" s="726">
        <v>2065</v>
      </c>
      <c r="AE34" s="727">
        <v>13.4</v>
      </c>
      <c r="AF34" s="726">
        <v>2025</v>
      </c>
      <c r="AG34" s="727">
        <v>13.2</v>
      </c>
      <c r="AH34" s="726">
        <v>2005</v>
      </c>
      <c r="AI34" s="727">
        <v>13.1</v>
      </c>
      <c r="AJ34" s="668" t="s">
        <v>602</v>
      </c>
      <c r="AK34" s="669" t="s">
        <v>773</v>
      </c>
      <c r="AP34" s="728" t="s">
        <v>1110</v>
      </c>
    </row>
    <row r="35" s="636" customFormat="1" ht="139" customHeight="1" spans="1:42">
      <c r="A35" s="671"/>
      <c r="B35" s="729"/>
      <c r="C35" s="729"/>
      <c r="D35" s="680"/>
      <c r="E35" s="742" t="s">
        <v>1121</v>
      </c>
      <c r="F35" s="726">
        <v>2133</v>
      </c>
      <c r="G35" s="727">
        <v>13.2</v>
      </c>
      <c r="H35" s="726">
        <v>2093</v>
      </c>
      <c r="I35" s="727">
        <v>13</v>
      </c>
      <c r="J35" s="726">
        <v>2073</v>
      </c>
      <c r="K35" s="727">
        <v>12.9</v>
      </c>
      <c r="L35" s="726">
        <v>2233</v>
      </c>
      <c r="M35" s="727">
        <v>13.7</v>
      </c>
      <c r="N35" s="726">
        <v>2193</v>
      </c>
      <c r="O35" s="727">
        <v>13.5</v>
      </c>
      <c r="P35" s="726">
        <v>2173</v>
      </c>
      <c r="Q35" s="727">
        <v>13.4</v>
      </c>
      <c r="R35" s="726" t="s">
        <v>326</v>
      </c>
      <c r="S35" s="727" t="s">
        <v>326</v>
      </c>
      <c r="T35" s="726" t="s">
        <v>326</v>
      </c>
      <c r="U35" s="727" t="s">
        <v>326</v>
      </c>
      <c r="V35" s="726" t="s">
        <v>326</v>
      </c>
      <c r="W35" s="727" t="s">
        <v>326</v>
      </c>
      <c r="X35" s="726" t="s">
        <v>326</v>
      </c>
      <c r="Y35" s="727" t="s">
        <v>326</v>
      </c>
      <c r="Z35" s="726" t="s">
        <v>326</v>
      </c>
      <c r="AA35" s="727" t="s">
        <v>326</v>
      </c>
      <c r="AB35" s="726" t="s">
        <v>326</v>
      </c>
      <c r="AC35" s="727" t="s">
        <v>326</v>
      </c>
      <c r="AD35" s="726">
        <v>2133</v>
      </c>
      <c r="AE35" s="727">
        <v>13.2</v>
      </c>
      <c r="AF35" s="726">
        <v>2093</v>
      </c>
      <c r="AG35" s="727">
        <v>13</v>
      </c>
      <c r="AH35" s="726">
        <v>2073</v>
      </c>
      <c r="AI35" s="727">
        <v>12.9</v>
      </c>
      <c r="AJ35" s="668" t="s">
        <v>757</v>
      </c>
      <c r="AK35" s="669" t="s">
        <v>773</v>
      </c>
      <c r="AP35" s="728" t="s">
        <v>1110</v>
      </c>
    </row>
    <row r="36" s="636" customFormat="1" ht="54" customHeight="1" spans="1:42">
      <c r="A36" s="671"/>
      <c r="B36" s="729"/>
      <c r="C36" s="729"/>
      <c r="D36" s="738" t="s">
        <v>1139</v>
      </c>
      <c r="E36" s="743" t="s">
        <v>1140</v>
      </c>
      <c r="F36" s="726">
        <v>2133</v>
      </c>
      <c r="G36" s="727">
        <v>13.8</v>
      </c>
      <c r="H36" s="726">
        <v>2093</v>
      </c>
      <c r="I36" s="727">
        <v>13.6</v>
      </c>
      <c r="J36" s="726">
        <v>2073</v>
      </c>
      <c r="K36" s="727">
        <v>13.5</v>
      </c>
      <c r="L36" s="726">
        <v>2233</v>
      </c>
      <c r="M36" s="727">
        <v>14.3</v>
      </c>
      <c r="N36" s="726">
        <v>2193</v>
      </c>
      <c r="O36" s="727">
        <v>14.1</v>
      </c>
      <c r="P36" s="726">
        <v>2173</v>
      </c>
      <c r="Q36" s="727">
        <v>14</v>
      </c>
      <c r="R36" s="726" t="s">
        <v>326</v>
      </c>
      <c r="S36" s="727" t="s">
        <v>326</v>
      </c>
      <c r="T36" s="726" t="s">
        <v>326</v>
      </c>
      <c r="U36" s="727" t="s">
        <v>326</v>
      </c>
      <c r="V36" s="726" t="s">
        <v>326</v>
      </c>
      <c r="W36" s="727" t="s">
        <v>326</v>
      </c>
      <c r="X36" s="726" t="s">
        <v>326</v>
      </c>
      <c r="Y36" s="727" t="s">
        <v>326</v>
      </c>
      <c r="Z36" s="726" t="s">
        <v>326</v>
      </c>
      <c r="AA36" s="727" t="s">
        <v>326</v>
      </c>
      <c r="AB36" s="726" t="s">
        <v>326</v>
      </c>
      <c r="AC36" s="727" t="s">
        <v>326</v>
      </c>
      <c r="AD36" s="726">
        <v>2133</v>
      </c>
      <c r="AE36" s="727">
        <v>13.8</v>
      </c>
      <c r="AF36" s="726">
        <v>2093</v>
      </c>
      <c r="AG36" s="727">
        <v>13.6</v>
      </c>
      <c r="AH36" s="726">
        <v>2073</v>
      </c>
      <c r="AI36" s="727">
        <v>13.5</v>
      </c>
      <c r="AJ36" s="668" t="s">
        <v>757</v>
      </c>
      <c r="AK36" s="669" t="s">
        <v>889</v>
      </c>
      <c r="AP36" s="744" t="s">
        <v>1139</v>
      </c>
    </row>
    <row r="37" s="636" customFormat="1" ht="54" customHeight="1" spans="1:42">
      <c r="A37" s="671"/>
      <c r="B37" s="729"/>
      <c r="C37" s="729"/>
      <c r="D37" s="738"/>
      <c r="E37" s="745" t="s">
        <v>1141</v>
      </c>
      <c r="F37" s="726">
        <v>2014</v>
      </c>
      <c r="G37" s="727">
        <v>13.1</v>
      </c>
      <c r="H37" s="726">
        <v>1974</v>
      </c>
      <c r="I37" s="727">
        <v>12.9</v>
      </c>
      <c r="J37" s="726">
        <v>1954</v>
      </c>
      <c r="K37" s="727">
        <v>12.8</v>
      </c>
      <c r="L37" s="726">
        <v>2114</v>
      </c>
      <c r="M37" s="727">
        <v>13.6</v>
      </c>
      <c r="N37" s="726">
        <v>2074</v>
      </c>
      <c r="O37" s="727">
        <v>13.4</v>
      </c>
      <c r="P37" s="726">
        <v>2054</v>
      </c>
      <c r="Q37" s="727">
        <v>13.3</v>
      </c>
      <c r="R37" s="726" t="s">
        <v>326</v>
      </c>
      <c r="S37" s="727" t="s">
        <v>326</v>
      </c>
      <c r="T37" s="726" t="s">
        <v>326</v>
      </c>
      <c r="U37" s="727" t="s">
        <v>326</v>
      </c>
      <c r="V37" s="726" t="s">
        <v>326</v>
      </c>
      <c r="W37" s="727" t="s">
        <v>326</v>
      </c>
      <c r="X37" s="726" t="s">
        <v>326</v>
      </c>
      <c r="Y37" s="727" t="s">
        <v>326</v>
      </c>
      <c r="Z37" s="726" t="s">
        <v>326</v>
      </c>
      <c r="AA37" s="727" t="s">
        <v>326</v>
      </c>
      <c r="AB37" s="726" t="s">
        <v>326</v>
      </c>
      <c r="AC37" s="727" t="s">
        <v>326</v>
      </c>
      <c r="AD37" s="726">
        <v>2014</v>
      </c>
      <c r="AE37" s="727">
        <v>13.1</v>
      </c>
      <c r="AF37" s="726">
        <v>1974</v>
      </c>
      <c r="AG37" s="727">
        <v>12.9</v>
      </c>
      <c r="AH37" s="726">
        <v>1954</v>
      </c>
      <c r="AI37" s="727">
        <v>12.8</v>
      </c>
      <c r="AJ37" s="668" t="s">
        <v>589</v>
      </c>
      <c r="AK37" s="669" t="s">
        <v>555</v>
      </c>
      <c r="AP37" s="744" t="s">
        <v>1139</v>
      </c>
    </row>
    <row r="38" s="636" customFormat="1" ht="54" customHeight="1" spans="1:42">
      <c r="A38" s="671"/>
      <c r="B38" s="729"/>
      <c r="C38" s="729"/>
      <c r="D38" s="746" t="s">
        <v>1149</v>
      </c>
      <c r="E38" s="745" t="s">
        <v>1150</v>
      </c>
      <c r="F38" s="726">
        <v>1419</v>
      </c>
      <c r="G38" s="727">
        <v>9.5</v>
      </c>
      <c r="H38" s="726">
        <v>1379</v>
      </c>
      <c r="I38" s="727">
        <v>9.3</v>
      </c>
      <c r="J38" s="726">
        <v>1359</v>
      </c>
      <c r="K38" s="727">
        <v>9.2</v>
      </c>
      <c r="L38" s="726">
        <v>1519</v>
      </c>
      <c r="M38" s="727">
        <v>10</v>
      </c>
      <c r="N38" s="726">
        <v>1479</v>
      </c>
      <c r="O38" s="727">
        <v>9.8</v>
      </c>
      <c r="P38" s="726">
        <v>1459</v>
      </c>
      <c r="Q38" s="727">
        <v>9.7</v>
      </c>
      <c r="R38" s="726" t="s">
        <v>326</v>
      </c>
      <c r="S38" s="727" t="s">
        <v>326</v>
      </c>
      <c r="T38" s="726" t="s">
        <v>326</v>
      </c>
      <c r="U38" s="727" t="s">
        <v>326</v>
      </c>
      <c r="V38" s="726" t="s">
        <v>326</v>
      </c>
      <c r="W38" s="727" t="s">
        <v>326</v>
      </c>
      <c r="X38" s="726" t="s">
        <v>326</v>
      </c>
      <c r="Y38" s="727" t="s">
        <v>326</v>
      </c>
      <c r="Z38" s="726" t="s">
        <v>326</v>
      </c>
      <c r="AA38" s="727" t="s">
        <v>326</v>
      </c>
      <c r="AB38" s="726" t="s">
        <v>326</v>
      </c>
      <c r="AC38" s="727" t="s">
        <v>326</v>
      </c>
      <c r="AD38" s="726">
        <v>1419</v>
      </c>
      <c r="AE38" s="727">
        <v>9.5</v>
      </c>
      <c r="AF38" s="726">
        <v>1379</v>
      </c>
      <c r="AG38" s="727">
        <v>9.3</v>
      </c>
      <c r="AH38" s="726">
        <v>1359</v>
      </c>
      <c r="AI38" s="727">
        <v>9.2</v>
      </c>
      <c r="AJ38" s="668" t="s">
        <v>709</v>
      </c>
      <c r="AK38" s="669" t="s">
        <v>757</v>
      </c>
      <c r="AP38" s="688" t="s">
        <v>1149</v>
      </c>
    </row>
    <row r="39" s="636" customFormat="1" ht="54" customHeight="1" spans="1:42">
      <c r="A39" s="671"/>
      <c r="B39" s="729"/>
      <c r="C39" s="729"/>
      <c r="D39" s="747"/>
      <c r="E39" s="745" t="s">
        <v>1177</v>
      </c>
      <c r="F39" s="726">
        <v>1895</v>
      </c>
      <c r="G39" s="727">
        <v>12.4</v>
      </c>
      <c r="H39" s="726">
        <v>1855</v>
      </c>
      <c r="I39" s="727">
        <v>12.2</v>
      </c>
      <c r="J39" s="726">
        <v>1835</v>
      </c>
      <c r="K39" s="727">
        <v>12.1</v>
      </c>
      <c r="L39" s="726">
        <v>1995</v>
      </c>
      <c r="M39" s="727">
        <v>12.9</v>
      </c>
      <c r="N39" s="726">
        <v>1955</v>
      </c>
      <c r="O39" s="727">
        <v>12.7</v>
      </c>
      <c r="P39" s="726">
        <v>1935</v>
      </c>
      <c r="Q39" s="727">
        <v>12.6</v>
      </c>
      <c r="R39" s="726" t="s">
        <v>326</v>
      </c>
      <c r="S39" s="727" t="s">
        <v>326</v>
      </c>
      <c r="T39" s="726" t="s">
        <v>326</v>
      </c>
      <c r="U39" s="727" t="s">
        <v>326</v>
      </c>
      <c r="V39" s="726" t="s">
        <v>326</v>
      </c>
      <c r="W39" s="727" t="s">
        <v>326</v>
      </c>
      <c r="X39" s="726" t="s">
        <v>326</v>
      </c>
      <c r="Y39" s="727" t="s">
        <v>326</v>
      </c>
      <c r="Z39" s="726" t="s">
        <v>326</v>
      </c>
      <c r="AA39" s="727" t="s">
        <v>326</v>
      </c>
      <c r="AB39" s="726" t="s">
        <v>326</v>
      </c>
      <c r="AC39" s="727" t="s">
        <v>326</v>
      </c>
      <c r="AD39" s="726">
        <v>1895</v>
      </c>
      <c r="AE39" s="727">
        <v>12.4</v>
      </c>
      <c r="AF39" s="726">
        <v>1855</v>
      </c>
      <c r="AG39" s="727">
        <v>12.2</v>
      </c>
      <c r="AH39" s="726">
        <v>1835</v>
      </c>
      <c r="AI39" s="727">
        <v>12.1</v>
      </c>
      <c r="AJ39" s="668" t="s">
        <v>602</v>
      </c>
      <c r="AK39" s="669" t="s">
        <v>48</v>
      </c>
      <c r="AP39" s="688" t="s">
        <v>1149</v>
      </c>
    </row>
    <row r="40" s="636" customFormat="1" ht="54" customHeight="1" spans="1:42">
      <c r="A40" s="671"/>
      <c r="B40" s="729"/>
      <c r="C40" s="729"/>
      <c r="D40" s="748"/>
      <c r="E40" s="749" t="s">
        <v>1166</v>
      </c>
      <c r="F40" s="726">
        <v>2099</v>
      </c>
      <c r="G40" s="727">
        <v>13</v>
      </c>
      <c r="H40" s="726">
        <v>2059</v>
      </c>
      <c r="I40" s="727">
        <v>12.8</v>
      </c>
      <c r="J40" s="726">
        <v>2039</v>
      </c>
      <c r="K40" s="727">
        <v>12.7</v>
      </c>
      <c r="L40" s="726">
        <v>2199</v>
      </c>
      <c r="M40" s="727">
        <v>13.5</v>
      </c>
      <c r="N40" s="726">
        <v>2159</v>
      </c>
      <c r="O40" s="727">
        <v>13.3</v>
      </c>
      <c r="P40" s="726">
        <v>2139</v>
      </c>
      <c r="Q40" s="727">
        <v>13.2</v>
      </c>
      <c r="R40" s="726" t="s">
        <v>326</v>
      </c>
      <c r="S40" s="727" t="s">
        <v>326</v>
      </c>
      <c r="T40" s="726" t="s">
        <v>326</v>
      </c>
      <c r="U40" s="727" t="s">
        <v>326</v>
      </c>
      <c r="V40" s="726" t="s">
        <v>326</v>
      </c>
      <c r="W40" s="727" t="s">
        <v>326</v>
      </c>
      <c r="X40" s="726" t="s">
        <v>326</v>
      </c>
      <c r="Y40" s="727" t="s">
        <v>326</v>
      </c>
      <c r="Z40" s="726" t="s">
        <v>326</v>
      </c>
      <c r="AA40" s="727" t="s">
        <v>326</v>
      </c>
      <c r="AB40" s="726" t="s">
        <v>326</v>
      </c>
      <c r="AC40" s="727" t="s">
        <v>326</v>
      </c>
      <c r="AD40" s="726">
        <v>2099</v>
      </c>
      <c r="AE40" s="727">
        <v>13</v>
      </c>
      <c r="AF40" s="726">
        <v>2059</v>
      </c>
      <c r="AG40" s="727">
        <v>12.8</v>
      </c>
      <c r="AH40" s="726">
        <v>2039</v>
      </c>
      <c r="AI40" s="727">
        <v>12.7</v>
      </c>
      <c r="AJ40" s="668" t="s">
        <v>757</v>
      </c>
      <c r="AK40" s="669" t="s">
        <v>889</v>
      </c>
      <c r="AP40" s="688" t="s">
        <v>1149</v>
      </c>
    </row>
    <row r="41" s="636" customFormat="1" ht="68" customHeight="1" spans="1:42">
      <c r="A41" s="671"/>
      <c r="B41" s="729"/>
      <c r="C41" s="729"/>
      <c r="D41" s="750" t="s">
        <v>1142</v>
      </c>
      <c r="E41" s="743" t="s">
        <v>1195</v>
      </c>
      <c r="F41" s="726">
        <v>1419</v>
      </c>
      <c r="G41" s="727">
        <v>9.5</v>
      </c>
      <c r="H41" s="726">
        <v>1379</v>
      </c>
      <c r="I41" s="727">
        <v>9.3</v>
      </c>
      <c r="J41" s="726">
        <v>1359</v>
      </c>
      <c r="K41" s="727">
        <v>9.2</v>
      </c>
      <c r="L41" s="726">
        <v>1519</v>
      </c>
      <c r="M41" s="727">
        <v>10</v>
      </c>
      <c r="N41" s="726">
        <v>1479</v>
      </c>
      <c r="O41" s="727">
        <v>9.8</v>
      </c>
      <c r="P41" s="726">
        <v>1459</v>
      </c>
      <c r="Q41" s="727">
        <v>9.7</v>
      </c>
      <c r="R41" s="726" t="s">
        <v>326</v>
      </c>
      <c r="S41" s="727" t="s">
        <v>326</v>
      </c>
      <c r="T41" s="726" t="s">
        <v>326</v>
      </c>
      <c r="U41" s="727" t="s">
        <v>326</v>
      </c>
      <c r="V41" s="726" t="s">
        <v>326</v>
      </c>
      <c r="W41" s="727" t="s">
        <v>326</v>
      </c>
      <c r="X41" s="726" t="s">
        <v>326</v>
      </c>
      <c r="Y41" s="727" t="s">
        <v>326</v>
      </c>
      <c r="Z41" s="726" t="s">
        <v>326</v>
      </c>
      <c r="AA41" s="727" t="s">
        <v>326</v>
      </c>
      <c r="AB41" s="726" t="s">
        <v>326</v>
      </c>
      <c r="AC41" s="727" t="s">
        <v>326</v>
      </c>
      <c r="AD41" s="726">
        <v>1419</v>
      </c>
      <c r="AE41" s="727">
        <v>9.5</v>
      </c>
      <c r="AF41" s="726">
        <v>1379</v>
      </c>
      <c r="AG41" s="727">
        <v>9.3</v>
      </c>
      <c r="AH41" s="726">
        <v>1359</v>
      </c>
      <c r="AI41" s="727">
        <v>9.2</v>
      </c>
      <c r="AJ41" s="668" t="s">
        <v>709</v>
      </c>
      <c r="AK41" s="669" t="s">
        <v>757</v>
      </c>
      <c r="AP41" s="740" t="s">
        <v>1142</v>
      </c>
    </row>
    <row r="42" s="636" customFormat="1" ht="68" customHeight="1" spans="1:42">
      <c r="A42" s="671"/>
      <c r="B42" s="729"/>
      <c r="C42" s="729"/>
      <c r="D42" s="751" t="s">
        <v>1142</v>
      </c>
      <c r="E42" s="743" t="s">
        <v>1163</v>
      </c>
      <c r="F42" s="726">
        <v>2133</v>
      </c>
      <c r="G42" s="727">
        <v>13.8</v>
      </c>
      <c r="H42" s="726">
        <v>2093</v>
      </c>
      <c r="I42" s="727">
        <v>13.6</v>
      </c>
      <c r="J42" s="726">
        <v>2073</v>
      </c>
      <c r="K42" s="727">
        <v>13.5</v>
      </c>
      <c r="L42" s="726">
        <v>2233</v>
      </c>
      <c r="M42" s="727">
        <v>14.3</v>
      </c>
      <c r="N42" s="726">
        <v>2193</v>
      </c>
      <c r="O42" s="727">
        <v>14.1</v>
      </c>
      <c r="P42" s="726">
        <v>2173</v>
      </c>
      <c r="Q42" s="727">
        <v>14</v>
      </c>
      <c r="R42" s="726" t="s">
        <v>326</v>
      </c>
      <c r="S42" s="727" t="s">
        <v>326</v>
      </c>
      <c r="T42" s="726" t="s">
        <v>326</v>
      </c>
      <c r="U42" s="727" t="s">
        <v>326</v>
      </c>
      <c r="V42" s="726" t="s">
        <v>326</v>
      </c>
      <c r="W42" s="727" t="s">
        <v>326</v>
      </c>
      <c r="X42" s="726" t="s">
        <v>326</v>
      </c>
      <c r="Y42" s="727" t="s">
        <v>326</v>
      </c>
      <c r="Z42" s="726" t="s">
        <v>326</v>
      </c>
      <c r="AA42" s="727" t="s">
        <v>326</v>
      </c>
      <c r="AB42" s="726" t="s">
        <v>326</v>
      </c>
      <c r="AC42" s="727" t="s">
        <v>326</v>
      </c>
      <c r="AD42" s="726">
        <v>2133</v>
      </c>
      <c r="AE42" s="727">
        <v>13.8</v>
      </c>
      <c r="AF42" s="726">
        <v>2093</v>
      </c>
      <c r="AG42" s="727">
        <v>13.6</v>
      </c>
      <c r="AH42" s="726">
        <v>2073</v>
      </c>
      <c r="AI42" s="727">
        <v>13.5</v>
      </c>
      <c r="AJ42" s="668" t="s">
        <v>757</v>
      </c>
      <c r="AK42" s="669" t="s">
        <v>889</v>
      </c>
      <c r="AP42" s="740" t="s">
        <v>1142</v>
      </c>
    </row>
    <row r="43" s="636" customFormat="1" ht="68" customHeight="1" spans="1:42">
      <c r="A43" s="671"/>
      <c r="B43" s="729"/>
      <c r="C43" s="729"/>
      <c r="D43" s="751" t="s">
        <v>1147</v>
      </c>
      <c r="E43" s="743" t="s">
        <v>1163</v>
      </c>
      <c r="F43" s="726">
        <v>2133</v>
      </c>
      <c r="G43" s="727">
        <v>13.8</v>
      </c>
      <c r="H43" s="726">
        <v>2093</v>
      </c>
      <c r="I43" s="727">
        <v>13.6</v>
      </c>
      <c r="J43" s="726">
        <v>2073</v>
      </c>
      <c r="K43" s="727">
        <v>13.5</v>
      </c>
      <c r="L43" s="726">
        <v>2233</v>
      </c>
      <c r="M43" s="727">
        <v>14.3</v>
      </c>
      <c r="N43" s="726">
        <v>2193</v>
      </c>
      <c r="O43" s="727">
        <v>14.1</v>
      </c>
      <c r="P43" s="726">
        <v>2173</v>
      </c>
      <c r="Q43" s="727">
        <v>14</v>
      </c>
      <c r="R43" s="726" t="s">
        <v>326</v>
      </c>
      <c r="S43" s="727" t="s">
        <v>326</v>
      </c>
      <c r="T43" s="726" t="s">
        <v>326</v>
      </c>
      <c r="U43" s="727" t="s">
        <v>326</v>
      </c>
      <c r="V43" s="726" t="s">
        <v>326</v>
      </c>
      <c r="W43" s="727" t="s">
        <v>326</v>
      </c>
      <c r="X43" s="726" t="s">
        <v>326</v>
      </c>
      <c r="Y43" s="727" t="s">
        <v>326</v>
      </c>
      <c r="Z43" s="726" t="s">
        <v>326</v>
      </c>
      <c r="AA43" s="727" t="s">
        <v>326</v>
      </c>
      <c r="AB43" s="726" t="s">
        <v>326</v>
      </c>
      <c r="AC43" s="727" t="s">
        <v>326</v>
      </c>
      <c r="AD43" s="726">
        <v>2133</v>
      </c>
      <c r="AE43" s="727">
        <v>13.8</v>
      </c>
      <c r="AF43" s="726">
        <v>2093</v>
      </c>
      <c r="AG43" s="727">
        <v>13.6</v>
      </c>
      <c r="AH43" s="726">
        <v>2073</v>
      </c>
      <c r="AI43" s="727">
        <v>13.5</v>
      </c>
      <c r="AJ43" s="668" t="s">
        <v>519</v>
      </c>
      <c r="AK43" s="669" t="s">
        <v>773</v>
      </c>
      <c r="AP43" s="741" t="s">
        <v>1147</v>
      </c>
    </row>
    <row r="44" s="636" customFormat="1" ht="77" customHeight="1" spans="1:42">
      <c r="A44" s="671"/>
      <c r="B44" s="729"/>
      <c r="C44" s="729"/>
      <c r="D44" s="750" t="s">
        <v>1147</v>
      </c>
      <c r="E44" s="2365" t="s">
        <v>1196</v>
      </c>
      <c r="F44" s="726">
        <v>1402</v>
      </c>
      <c r="G44" s="727">
        <v>9.4</v>
      </c>
      <c r="H44" s="726">
        <v>1362</v>
      </c>
      <c r="I44" s="727">
        <v>9.2</v>
      </c>
      <c r="J44" s="726">
        <v>1342</v>
      </c>
      <c r="K44" s="727">
        <v>9.1</v>
      </c>
      <c r="L44" s="726">
        <v>1502</v>
      </c>
      <c r="M44" s="727">
        <v>9.9</v>
      </c>
      <c r="N44" s="726">
        <v>1462</v>
      </c>
      <c r="O44" s="727">
        <v>9.7</v>
      </c>
      <c r="P44" s="726">
        <v>1442</v>
      </c>
      <c r="Q44" s="727">
        <v>9.6</v>
      </c>
      <c r="R44" s="726" t="s">
        <v>326</v>
      </c>
      <c r="S44" s="727" t="s">
        <v>326</v>
      </c>
      <c r="T44" s="726" t="s">
        <v>326</v>
      </c>
      <c r="U44" s="727" t="s">
        <v>326</v>
      </c>
      <c r="V44" s="726" t="s">
        <v>326</v>
      </c>
      <c r="W44" s="727" t="s">
        <v>326</v>
      </c>
      <c r="X44" s="726" t="s">
        <v>326</v>
      </c>
      <c r="Y44" s="727" t="s">
        <v>326</v>
      </c>
      <c r="Z44" s="726" t="s">
        <v>326</v>
      </c>
      <c r="AA44" s="727" t="s">
        <v>326</v>
      </c>
      <c r="AB44" s="726" t="s">
        <v>326</v>
      </c>
      <c r="AC44" s="727" t="s">
        <v>326</v>
      </c>
      <c r="AD44" s="726">
        <v>1402</v>
      </c>
      <c r="AE44" s="727">
        <v>9.4</v>
      </c>
      <c r="AF44" s="726">
        <v>1362</v>
      </c>
      <c r="AG44" s="727">
        <v>9.2</v>
      </c>
      <c r="AH44" s="726">
        <v>1342</v>
      </c>
      <c r="AI44" s="727">
        <v>9.1</v>
      </c>
      <c r="AJ44" s="668" t="s">
        <v>709</v>
      </c>
      <c r="AK44" s="669" t="s">
        <v>757</v>
      </c>
      <c r="AP44" s="739" t="s">
        <v>1147</v>
      </c>
    </row>
    <row r="45" s="636" customFormat="1" ht="129" spans="1:42">
      <c r="A45" s="671"/>
      <c r="B45" s="729"/>
      <c r="C45" s="729"/>
      <c r="D45" s="750" t="s">
        <v>1145</v>
      </c>
      <c r="E45" s="2365" t="s">
        <v>1197</v>
      </c>
      <c r="F45" s="726">
        <v>1402</v>
      </c>
      <c r="G45" s="727">
        <v>9.4</v>
      </c>
      <c r="H45" s="726">
        <v>1362</v>
      </c>
      <c r="I45" s="727">
        <v>9.2</v>
      </c>
      <c r="J45" s="726">
        <v>1342</v>
      </c>
      <c r="K45" s="727">
        <v>9.1</v>
      </c>
      <c r="L45" s="726">
        <v>1502</v>
      </c>
      <c r="M45" s="727">
        <v>9.9</v>
      </c>
      <c r="N45" s="726">
        <v>1462</v>
      </c>
      <c r="O45" s="727">
        <v>9.7</v>
      </c>
      <c r="P45" s="726">
        <v>1442</v>
      </c>
      <c r="Q45" s="727">
        <v>9.6</v>
      </c>
      <c r="R45" s="726" t="s">
        <v>326</v>
      </c>
      <c r="S45" s="727" t="s">
        <v>326</v>
      </c>
      <c r="T45" s="726" t="s">
        <v>326</v>
      </c>
      <c r="U45" s="727" t="s">
        <v>326</v>
      </c>
      <c r="V45" s="726" t="s">
        <v>326</v>
      </c>
      <c r="W45" s="727" t="s">
        <v>326</v>
      </c>
      <c r="X45" s="726" t="s">
        <v>326</v>
      </c>
      <c r="Y45" s="727" t="s">
        <v>326</v>
      </c>
      <c r="Z45" s="726" t="s">
        <v>326</v>
      </c>
      <c r="AA45" s="727" t="s">
        <v>326</v>
      </c>
      <c r="AB45" s="726" t="s">
        <v>326</v>
      </c>
      <c r="AC45" s="727" t="s">
        <v>326</v>
      </c>
      <c r="AD45" s="726">
        <v>1402</v>
      </c>
      <c r="AE45" s="727">
        <v>9.4</v>
      </c>
      <c r="AF45" s="726">
        <v>1362</v>
      </c>
      <c r="AG45" s="727">
        <v>9.2</v>
      </c>
      <c r="AH45" s="726">
        <v>1342</v>
      </c>
      <c r="AI45" s="727">
        <v>9.1</v>
      </c>
      <c r="AJ45" s="668" t="s">
        <v>709</v>
      </c>
      <c r="AK45" s="669" t="s">
        <v>757</v>
      </c>
      <c r="AP45" s="739" t="s">
        <v>1145</v>
      </c>
    </row>
    <row r="46" s="636" customFormat="1" ht="48" customHeight="1" spans="1:42">
      <c r="A46" s="671"/>
      <c r="B46" s="729"/>
      <c r="C46" s="729"/>
      <c r="D46" s="732" t="s">
        <v>1102</v>
      </c>
      <c r="E46" s="743" t="s">
        <v>1103</v>
      </c>
      <c r="F46" s="726">
        <v>1402</v>
      </c>
      <c r="G46" s="727">
        <v>9.4</v>
      </c>
      <c r="H46" s="726">
        <v>1362</v>
      </c>
      <c r="I46" s="727">
        <v>9.2</v>
      </c>
      <c r="J46" s="726">
        <v>1342</v>
      </c>
      <c r="K46" s="727">
        <v>9.1</v>
      </c>
      <c r="L46" s="726">
        <v>1502</v>
      </c>
      <c r="M46" s="727">
        <v>9.9</v>
      </c>
      <c r="N46" s="726">
        <v>1462</v>
      </c>
      <c r="O46" s="727">
        <v>9.7</v>
      </c>
      <c r="P46" s="726">
        <v>1442</v>
      </c>
      <c r="Q46" s="727">
        <v>9.6</v>
      </c>
      <c r="R46" s="726" t="s">
        <v>326</v>
      </c>
      <c r="S46" s="727" t="s">
        <v>326</v>
      </c>
      <c r="T46" s="726" t="s">
        <v>326</v>
      </c>
      <c r="U46" s="727" t="s">
        <v>326</v>
      </c>
      <c r="V46" s="726" t="s">
        <v>326</v>
      </c>
      <c r="W46" s="727" t="s">
        <v>326</v>
      </c>
      <c r="X46" s="726" t="s">
        <v>326</v>
      </c>
      <c r="Y46" s="727" t="s">
        <v>326</v>
      </c>
      <c r="Z46" s="726" t="s">
        <v>326</v>
      </c>
      <c r="AA46" s="727" t="s">
        <v>326</v>
      </c>
      <c r="AB46" s="726" t="s">
        <v>326</v>
      </c>
      <c r="AC46" s="727" t="s">
        <v>326</v>
      </c>
      <c r="AD46" s="726">
        <v>1402</v>
      </c>
      <c r="AE46" s="727">
        <v>9.4</v>
      </c>
      <c r="AF46" s="726">
        <v>1362</v>
      </c>
      <c r="AG46" s="727">
        <v>9.2</v>
      </c>
      <c r="AH46" s="726">
        <v>1342</v>
      </c>
      <c r="AI46" s="727">
        <v>9.1</v>
      </c>
      <c r="AJ46" s="668" t="s">
        <v>709</v>
      </c>
      <c r="AK46" s="669" t="s">
        <v>757</v>
      </c>
      <c r="AP46" s="750" t="s">
        <v>1102</v>
      </c>
    </row>
    <row r="47" s="636" customFormat="1" ht="48" customHeight="1" spans="1:42">
      <c r="A47" s="671"/>
      <c r="B47" s="729"/>
      <c r="C47" s="729"/>
      <c r="D47" s="752"/>
      <c r="E47" s="735" t="s">
        <v>1104</v>
      </c>
      <c r="F47" s="726">
        <v>2031</v>
      </c>
      <c r="G47" s="727">
        <v>13.2</v>
      </c>
      <c r="H47" s="726">
        <v>1991</v>
      </c>
      <c r="I47" s="727">
        <v>13</v>
      </c>
      <c r="J47" s="726">
        <v>1971</v>
      </c>
      <c r="K47" s="727">
        <v>12.9</v>
      </c>
      <c r="L47" s="726">
        <v>2131</v>
      </c>
      <c r="M47" s="727">
        <v>13.7</v>
      </c>
      <c r="N47" s="726">
        <v>2091</v>
      </c>
      <c r="O47" s="727">
        <v>13.5</v>
      </c>
      <c r="P47" s="726">
        <v>2071</v>
      </c>
      <c r="Q47" s="727">
        <v>13.4</v>
      </c>
      <c r="R47" s="726" t="s">
        <v>326</v>
      </c>
      <c r="S47" s="727" t="s">
        <v>326</v>
      </c>
      <c r="T47" s="726" t="s">
        <v>326</v>
      </c>
      <c r="U47" s="727" t="s">
        <v>326</v>
      </c>
      <c r="V47" s="726" t="s">
        <v>326</v>
      </c>
      <c r="W47" s="727" t="s">
        <v>326</v>
      </c>
      <c r="X47" s="726" t="s">
        <v>326</v>
      </c>
      <c r="Y47" s="727" t="s">
        <v>326</v>
      </c>
      <c r="Z47" s="726" t="s">
        <v>326</v>
      </c>
      <c r="AA47" s="727" t="s">
        <v>326</v>
      </c>
      <c r="AB47" s="726" t="s">
        <v>326</v>
      </c>
      <c r="AC47" s="727" t="s">
        <v>326</v>
      </c>
      <c r="AD47" s="726">
        <v>2031</v>
      </c>
      <c r="AE47" s="727">
        <v>13.2</v>
      </c>
      <c r="AF47" s="726">
        <v>1991</v>
      </c>
      <c r="AG47" s="727">
        <v>13</v>
      </c>
      <c r="AH47" s="726">
        <v>1971</v>
      </c>
      <c r="AI47" s="727">
        <v>12.9</v>
      </c>
      <c r="AJ47" s="668" t="s">
        <v>602</v>
      </c>
      <c r="AK47" s="608" t="s">
        <v>773</v>
      </c>
      <c r="AP47" s="750" t="s">
        <v>1102</v>
      </c>
    </row>
    <row r="48" s="636" customFormat="1" ht="44" customHeight="1" spans="1:42">
      <c r="A48" s="671"/>
      <c r="B48" s="729"/>
      <c r="C48" s="729"/>
      <c r="D48" s="753" t="s">
        <v>1151</v>
      </c>
      <c r="E48" s="2366" t="s">
        <v>1152</v>
      </c>
      <c r="F48" s="726">
        <v>1419</v>
      </c>
      <c r="G48" s="727">
        <v>9.5</v>
      </c>
      <c r="H48" s="726">
        <v>1379</v>
      </c>
      <c r="I48" s="727">
        <v>9.3</v>
      </c>
      <c r="J48" s="726">
        <v>1359</v>
      </c>
      <c r="K48" s="727">
        <v>9.2</v>
      </c>
      <c r="L48" s="726">
        <v>1519</v>
      </c>
      <c r="M48" s="727">
        <v>10</v>
      </c>
      <c r="N48" s="726">
        <v>1479</v>
      </c>
      <c r="O48" s="727">
        <v>9.8</v>
      </c>
      <c r="P48" s="726">
        <v>1459</v>
      </c>
      <c r="Q48" s="727">
        <v>9.7</v>
      </c>
      <c r="R48" s="726" t="s">
        <v>326</v>
      </c>
      <c r="S48" s="727" t="s">
        <v>326</v>
      </c>
      <c r="T48" s="726" t="s">
        <v>326</v>
      </c>
      <c r="U48" s="727" t="s">
        <v>326</v>
      </c>
      <c r="V48" s="726" t="s">
        <v>326</v>
      </c>
      <c r="W48" s="727" t="s">
        <v>326</v>
      </c>
      <c r="X48" s="726" t="s">
        <v>326</v>
      </c>
      <c r="Y48" s="727" t="s">
        <v>326</v>
      </c>
      <c r="Z48" s="726" t="s">
        <v>326</v>
      </c>
      <c r="AA48" s="727" t="s">
        <v>326</v>
      </c>
      <c r="AB48" s="726" t="s">
        <v>326</v>
      </c>
      <c r="AC48" s="727" t="s">
        <v>326</v>
      </c>
      <c r="AD48" s="726">
        <v>1419</v>
      </c>
      <c r="AE48" s="727">
        <v>9.5</v>
      </c>
      <c r="AF48" s="726">
        <v>1379</v>
      </c>
      <c r="AG48" s="727">
        <v>9.3</v>
      </c>
      <c r="AH48" s="726">
        <v>1359</v>
      </c>
      <c r="AI48" s="727">
        <v>9.2</v>
      </c>
      <c r="AJ48" s="668" t="s">
        <v>709</v>
      </c>
      <c r="AK48" s="669" t="s">
        <v>757</v>
      </c>
      <c r="AP48" s="752" t="s">
        <v>1151</v>
      </c>
    </row>
    <row r="49" s="636" customFormat="1" ht="44" customHeight="1" spans="1:42">
      <c r="A49" s="671"/>
      <c r="B49" s="729"/>
      <c r="C49" s="729"/>
      <c r="D49" s="753"/>
      <c r="E49" s="754" t="s">
        <v>1168</v>
      </c>
      <c r="F49" s="726">
        <v>2133</v>
      </c>
      <c r="G49" s="727">
        <v>13.8</v>
      </c>
      <c r="H49" s="726">
        <v>2093</v>
      </c>
      <c r="I49" s="727">
        <v>13.6</v>
      </c>
      <c r="J49" s="726">
        <v>2073</v>
      </c>
      <c r="K49" s="727">
        <v>13.5</v>
      </c>
      <c r="L49" s="726">
        <v>2233</v>
      </c>
      <c r="M49" s="727">
        <v>14.3</v>
      </c>
      <c r="N49" s="726">
        <v>2193</v>
      </c>
      <c r="O49" s="727">
        <v>14.1</v>
      </c>
      <c r="P49" s="726">
        <v>2173</v>
      </c>
      <c r="Q49" s="727">
        <v>14</v>
      </c>
      <c r="R49" s="726" t="s">
        <v>326</v>
      </c>
      <c r="S49" s="727" t="s">
        <v>326</v>
      </c>
      <c r="T49" s="726" t="s">
        <v>326</v>
      </c>
      <c r="U49" s="727" t="s">
        <v>326</v>
      </c>
      <c r="V49" s="726" t="s">
        <v>326</v>
      </c>
      <c r="W49" s="727" t="s">
        <v>326</v>
      </c>
      <c r="X49" s="726" t="s">
        <v>326</v>
      </c>
      <c r="Y49" s="727" t="s">
        <v>326</v>
      </c>
      <c r="Z49" s="726" t="s">
        <v>326</v>
      </c>
      <c r="AA49" s="727" t="s">
        <v>326</v>
      </c>
      <c r="AB49" s="726" t="s">
        <v>326</v>
      </c>
      <c r="AC49" s="727" t="s">
        <v>326</v>
      </c>
      <c r="AD49" s="726">
        <v>2133</v>
      </c>
      <c r="AE49" s="727">
        <v>13.8</v>
      </c>
      <c r="AF49" s="726">
        <v>2093</v>
      </c>
      <c r="AG49" s="727">
        <v>13.6</v>
      </c>
      <c r="AH49" s="726">
        <v>2073</v>
      </c>
      <c r="AI49" s="727">
        <v>13.5</v>
      </c>
      <c r="AJ49" s="668" t="s">
        <v>757</v>
      </c>
      <c r="AK49" s="669" t="s">
        <v>773</v>
      </c>
      <c r="AP49" s="752" t="s">
        <v>1151</v>
      </c>
    </row>
    <row r="50" s="636" customFormat="1" ht="62" customHeight="1" spans="1:42">
      <c r="A50" s="671"/>
      <c r="B50" s="755"/>
      <c r="C50" s="755"/>
      <c r="D50" s="752" t="s">
        <v>1153</v>
      </c>
      <c r="E50" s="756" t="s">
        <v>1198</v>
      </c>
      <c r="F50" s="726">
        <v>1419</v>
      </c>
      <c r="G50" s="727">
        <v>9.5</v>
      </c>
      <c r="H50" s="726">
        <v>1379</v>
      </c>
      <c r="I50" s="727">
        <v>9.3</v>
      </c>
      <c r="J50" s="726">
        <v>1359</v>
      </c>
      <c r="K50" s="727">
        <v>9.2</v>
      </c>
      <c r="L50" s="726">
        <v>1519</v>
      </c>
      <c r="M50" s="727">
        <v>10</v>
      </c>
      <c r="N50" s="726">
        <v>1479</v>
      </c>
      <c r="O50" s="727">
        <v>9.8</v>
      </c>
      <c r="P50" s="726">
        <v>1459</v>
      </c>
      <c r="Q50" s="727">
        <v>9.7</v>
      </c>
      <c r="R50" s="726" t="s">
        <v>326</v>
      </c>
      <c r="S50" s="727" t="s">
        <v>326</v>
      </c>
      <c r="T50" s="726" t="s">
        <v>326</v>
      </c>
      <c r="U50" s="727" t="s">
        <v>326</v>
      </c>
      <c r="V50" s="726" t="s">
        <v>326</v>
      </c>
      <c r="W50" s="727" t="s">
        <v>326</v>
      </c>
      <c r="X50" s="726" t="s">
        <v>326</v>
      </c>
      <c r="Y50" s="727" t="s">
        <v>326</v>
      </c>
      <c r="Z50" s="726" t="s">
        <v>326</v>
      </c>
      <c r="AA50" s="727" t="s">
        <v>326</v>
      </c>
      <c r="AB50" s="726" t="s">
        <v>326</v>
      </c>
      <c r="AC50" s="727" t="s">
        <v>326</v>
      </c>
      <c r="AD50" s="726">
        <v>1419</v>
      </c>
      <c r="AE50" s="727">
        <v>9.5</v>
      </c>
      <c r="AF50" s="726">
        <v>1379</v>
      </c>
      <c r="AG50" s="727">
        <v>9.3</v>
      </c>
      <c r="AH50" s="726">
        <v>1359</v>
      </c>
      <c r="AI50" s="727">
        <v>9.2</v>
      </c>
      <c r="AJ50" s="668" t="s">
        <v>709</v>
      </c>
      <c r="AK50" s="669" t="s">
        <v>757</v>
      </c>
      <c r="AP50" s="752" t="s">
        <v>1153</v>
      </c>
    </row>
    <row r="51" s="637" customFormat="1" ht="64" customHeight="1" spans="1:42">
      <c r="A51" s="702" t="s">
        <v>627</v>
      </c>
      <c r="B51" s="703"/>
      <c r="C51" s="703"/>
      <c r="D51" s="703"/>
      <c r="E51" s="703"/>
      <c r="F51" s="704"/>
      <c r="G51" s="705"/>
      <c r="H51" s="704"/>
      <c r="I51" s="705"/>
      <c r="J51" s="704"/>
      <c r="K51" s="705"/>
      <c r="L51" s="704"/>
      <c r="M51" s="705"/>
      <c r="N51" s="704"/>
      <c r="O51" s="705"/>
      <c r="P51" s="704"/>
      <c r="Q51" s="705"/>
      <c r="R51" s="704"/>
      <c r="S51" s="705"/>
      <c r="T51" s="704"/>
      <c r="U51" s="705"/>
      <c r="V51" s="704"/>
      <c r="W51" s="705"/>
      <c r="X51" s="704"/>
      <c r="Y51" s="705"/>
      <c r="Z51" s="704"/>
      <c r="AA51" s="705"/>
      <c r="AB51" s="704"/>
      <c r="AC51" s="705"/>
      <c r="AD51" s="704"/>
      <c r="AE51" s="705"/>
      <c r="AF51" s="704"/>
      <c r="AG51" s="705"/>
      <c r="AH51" s="704"/>
      <c r="AI51" s="705"/>
      <c r="AJ51" s="703"/>
      <c r="AK51" s="706"/>
    </row>
    <row r="52" s="638" customFormat="1" ht="64" customHeight="1" spans="1:42">
      <c r="A52" s="707" t="s">
        <v>19</v>
      </c>
      <c r="B52" s="708"/>
      <c r="C52" s="708"/>
      <c r="D52" s="708"/>
      <c r="E52" s="708"/>
      <c r="F52" s="709"/>
      <c r="G52" s="710"/>
      <c r="H52" s="709"/>
      <c r="I52" s="710"/>
      <c r="J52" s="709"/>
      <c r="K52" s="710"/>
      <c r="L52" s="709"/>
      <c r="M52" s="710"/>
      <c r="N52" s="709"/>
      <c r="O52" s="710"/>
      <c r="P52" s="709"/>
      <c r="Q52" s="710"/>
      <c r="R52" s="709"/>
      <c r="S52" s="710"/>
      <c r="T52" s="709"/>
      <c r="U52" s="710"/>
      <c r="V52" s="709"/>
      <c r="W52" s="710"/>
      <c r="X52" s="709"/>
      <c r="Y52" s="710"/>
      <c r="Z52" s="709"/>
      <c r="AA52" s="710"/>
      <c r="AB52" s="709"/>
      <c r="AC52" s="710"/>
      <c r="AD52" s="709"/>
      <c r="AE52" s="710"/>
      <c r="AF52" s="709"/>
      <c r="AG52" s="710"/>
      <c r="AH52" s="709"/>
      <c r="AI52" s="710"/>
      <c r="AJ52" s="708"/>
      <c r="AK52" s="711"/>
    </row>
    <row r="53" s="639" customFormat="1" ht="272" customHeight="1" spans="1:42">
      <c r="A53" s="757" t="s">
        <v>1199</v>
      </c>
      <c r="B53" s="758"/>
      <c r="C53" s="758"/>
      <c r="D53" s="758"/>
      <c r="E53" s="758"/>
      <c r="F53" s="759"/>
      <c r="G53" s="760"/>
      <c r="H53" s="759"/>
      <c r="I53" s="760"/>
      <c r="J53" s="759"/>
      <c r="K53" s="760"/>
      <c r="L53" s="759"/>
      <c r="M53" s="760"/>
      <c r="N53" s="759"/>
      <c r="O53" s="760"/>
      <c r="P53" s="759"/>
      <c r="Q53" s="760"/>
      <c r="R53" s="759"/>
      <c r="S53" s="760"/>
      <c r="T53" s="759"/>
      <c r="U53" s="760"/>
      <c r="V53" s="759"/>
      <c r="W53" s="760"/>
      <c r="X53" s="759"/>
      <c r="Y53" s="760"/>
      <c r="Z53" s="759"/>
      <c r="AA53" s="760"/>
      <c r="AB53" s="759"/>
      <c r="AC53" s="760"/>
      <c r="AD53" s="759"/>
      <c r="AE53" s="760"/>
      <c r="AF53" s="759"/>
      <c r="AG53" s="760"/>
      <c r="AH53" s="759"/>
      <c r="AI53" s="760"/>
      <c r="AJ53" s="758"/>
      <c r="AK53" s="761"/>
    </row>
    <row r="54" s="640" customFormat="1" ht="88" customHeight="1" spans="1:42">
      <c r="A54" s="626" t="s">
        <v>688</v>
      </c>
      <c r="B54" s="627" t="s">
        <v>689</v>
      </c>
      <c r="C54" s="627"/>
      <c r="D54" s="627"/>
      <c r="E54" s="627"/>
      <c r="F54" s="627"/>
      <c r="G54" s="717"/>
      <c r="H54" s="627"/>
      <c r="I54" s="717"/>
      <c r="J54" s="627"/>
      <c r="K54" s="717"/>
      <c r="L54" s="627"/>
      <c r="M54" s="717"/>
      <c r="N54" s="627"/>
      <c r="O54" s="717"/>
      <c r="P54" s="627"/>
      <c r="Q54" s="717"/>
      <c r="R54" s="627"/>
      <c r="S54" s="717"/>
      <c r="T54" s="627"/>
      <c r="U54" s="717"/>
      <c r="V54" s="627"/>
      <c r="W54" s="717"/>
      <c r="X54" s="627"/>
      <c r="Y54" s="717"/>
      <c r="Z54" s="627"/>
      <c r="AA54" s="717"/>
      <c r="AB54" s="627"/>
      <c r="AC54" s="717"/>
      <c r="AD54" s="627"/>
      <c r="AE54" s="717"/>
      <c r="AF54" s="627"/>
      <c r="AG54" s="717"/>
      <c r="AH54" s="627"/>
      <c r="AI54" s="717"/>
      <c r="AJ54" s="627"/>
      <c r="AK54" s="628"/>
    </row>
    <row r="55" s="640" customFormat="1" ht="409" customHeight="1" spans="1:42">
      <c r="A55" s="629"/>
      <c r="B55" s="718"/>
      <c r="C55" s="718"/>
      <c r="D55" s="718"/>
      <c r="E55" s="718"/>
      <c r="F55" s="718"/>
      <c r="G55" s="719"/>
      <c r="H55" s="718"/>
      <c r="I55" s="719"/>
      <c r="J55" s="718"/>
      <c r="K55" s="719"/>
      <c r="L55" s="718"/>
      <c r="M55" s="719"/>
      <c r="N55" s="718"/>
      <c r="O55" s="719"/>
      <c r="P55" s="718"/>
      <c r="Q55" s="719"/>
      <c r="R55" s="718"/>
      <c r="S55" s="719"/>
      <c r="T55" s="718"/>
      <c r="U55" s="719"/>
      <c r="V55" s="718"/>
      <c r="W55" s="719"/>
      <c r="X55" s="718"/>
      <c r="Y55" s="719"/>
      <c r="Z55" s="718"/>
      <c r="AA55" s="719"/>
      <c r="AB55" s="718"/>
      <c r="AC55" s="719"/>
      <c r="AD55" s="718"/>
      <c r="AE55" s="719"/>
      <c r="AF55" s="718"/>
      <c r="AG55" s="719"/>
      <c r="AH55" s="718"/>
      <c r="AI55" s="719"/>
      <c r="AJ55" s="718"/>
      <c r="AK55" s="720"/>
    </row>
    <row r="56" s="640" customFormat="1" ht="58" customHeight="1" spans="1:42">
      <c r="A56" s="629" t="s">
        <v>690</v>
      </c>
      <c r="B56" s="630" t="s">
        <v>1207</v>
      </c>
      <c r="C56" s="630"/>
      <c r="D56" s="630"/>
      <c r="E56" s="630"/>
      <c r="F56" s="630"/>
      <c r="G56" s="721"/>
      <c r="H56" s="630"/>
      <c r="I56" s="721"/>
      <c r="J56" s="630"/>
      <c r="K56" s="721"/>
      <c r="L56" s="630"/>
      <c r="M56" s="721"/>
      <c r="N56" s="630"/>
      <c r="O56" s="721"/>
      <c r="P56" s="630"/>
      <c r="Q56" s="721"/>
      <c r="R56" s="630"/>
      <c r="S56" s="721"/>
      <c r="T56" s="630"/>
      <c r="U56" s="721"/>
      <c r="V56" s="630"/>
      <c r="W56" s="721"/>
      <c r="X56" s="630"/>
      <c r="Y56" s="721"/>
      <c r="Z56" s="630"/>
      <c r="AA56" s="721"/>
      <c r="AB56" s="630"/>
      <c r="AC56" s="721"/>
      <c r="AD56" s="630"/>
      <c r="AE56" s="721"/>
      <c r="AF56" s="630"/>
      <c r="AG56" s="721"/>
      <c r="AH56" s="630"/>
      <c r="AI56" s="721"/>
      <c r="AJ56" s="630"/>
      <c r="AK56" s="631"/>
    </row>
    <row r="57" s="640" customFormat="1" ht="409" customHeight="1" spans="1:42">
      <c r="A57" s="632" t="s">
        <v>692</v>
      </c>
      <c r="B57" s="633" t="s">
        <v>1208</v>
      </c>
      <c r="C57" s="633"/>
      <c r="D57" s="633"/>
      <c r="E57" s="633"/>
      <c r="F57" s="633"/>
      <c r="G57" s="722"/>
      <c r="H57" s="633"/>
      <c r="I57" s="722"/>
      <c r="J57" s="633"/>
      <c r="K57" s="722"/>
      <c r="L57" s="633"/>
      <c r="M57" s="722"/>
      <c r="N57" s="633"/>
      <c r="O57" s="722"/>
      <c r="P57" s="633"/>
      <c r="Q57" s="722"/>
      <c r="R57" s="633"/>
      <c r="S57" s="722"/>
      <c r="T57" s="633"/>
      <c r="U57" s="722"/>
      <c r="V57" s="633"/>
      <c r="W57" s="722"/>
      <c r="X57" s="633"/>
      <c r="Y57" s="722"/>
      <c r="Z57" s="633"/>
      <c r="AA57" s="722"/>
      <c r="AB57" s="633"/>
      <c r="AC57" s="722"/>
      <c r="AD57" s="633"/>
      <c r="AE57" s="722"/>
      <c r="AF57" s="633"/>
      <c r="AG57" s="722"/>
      <c r="AH57" s="633"/>
      <c r="AI57" s="722"/>
      <c r="AJ57" s="633"/>
      <c r="AK57" s="634"/>
    </row>
  </sheetData>
  <mergeCells count="35">
    <mergeCell ref="A2:AK2"/>
    <mergeCell ref="A3:AK3"/>
    <mergeCell ref="A4:AK4"/>
    <mergeCell ref="F5:K5"/>
    <mergeCell ref="L5:Q5"/>
    <mergeCell ref="R5:W5"/>
    <mergeCell ref="X5:AC5"/>
    <mergeCell ref="AD5:AI5"/>
    <mergeCell ref="A51:AK51"/>
    <mergeCell ref="A52:AK52"/>
    <mergeCell ref="A53:AK53"/>
    <mergeCell ref="B54:AK54"/>
    <mergeCell ref="B55:AK55"/>
    <mergeCell ref="B56:AK56"/>
    <mergeCell ref="B57:AK57"/>
    <mergeCell ref="A5:A6"/>
    <mergeCell ref="A7:A50"/>
    <mergeCell ref="A54:A55"/>
    <mergeCell ref="B5:B6"/>
    <mergeCell ref="B7:B50"/>
    <mergeCell ref="C5:C6"/>
    <mergeCell ref="C7:C50"/>
    <mergeCell ref="D5:D6"/>
    <mergeCell ref="D7:D12"/>
    <mergeCell ref="D13:D18"/>
    <mergeCell ref="D19:D21"/>
    <mergeCell ref="D28:D31"/>
    <mergeCell ref="D32:D35"/>
    <mergeCell ref="D36:D37"/>
    <mergeCell ref="D38:D40"/>
    <mergeCell ref="D46:D47"/>
    <mergeCell ref="D48:D49"/>
    <mergeCell ref="E5:E6"/>
    <mergeCell ref="AJ5:AJ6"/>
    <mergeCell ref="AK5:AK6"/>
  </mergeCells>
  <pageMargins left="0.75" right="0.75" top="1" bottom="1" header="0.5" footer="0.5"/>
  <pageSetup paperSize="9" orientation="portrait"/>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P57"/>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22.2"/>
  <cols>
    <col min="1" max="1" width="25.6296296296296" style="556" customWidth="1"/>
    <col min="2" max="3" width="35.8055555555556" style="556" customWidth="1"/>
    <col min="4" max="4" width="35.8055555555556" style="554" customWidth="1"/>
    <col min="5" max="5" width="107.768518518519" style="641" customWidth="1"/>
    <col min="6" max="6" width="23.0277777777778" style="642" customWidth="1"/>
    <col min="7" max="7" width="20.9444444444444" style="557" customWidth="1"/>
    <col min="8" max="8" width="20.9444444444444" style="642" customWidth="1"/>
    <col min="9" max="9" width="20.9444444444444" style="557" customWidth="1"/>
    <col min="10" max="10" width="20.9444444444444" style="642" customWidth="1"/>
    <col min="11" max="11" width="20.9444444444444" style="557" customWidth="1"/>
    <col min="12" max="12" width="20.9444444444444" style="642" customWidth="1"/>
    <col min="13" max="13" width="20.9444444444444" style="557" customWidth="1"/>
    <col min="14" max="14" width="20.9444444444444" style="642" customWidth="1"/>
    <col min="15" max="15" width="20.9444444444444" style="557" customWidth="1"/>
    <col min="16" max="16" width="20.9444444444444" style="642" customWidth="1"/>
    <col min="17" max="17" width="20.9444444444444" style="557" customWidth="1"/>
    <col min="18" max="18" width="20.9444444444444" style="642" customWidth="1"/>
    <col min="19" max="19" width="20.9444444444444" style="557" customWidth="1"/>
    <col min="20" max="20" width="20.9444444444444" style="642" customWidth="1"/>
    <col min="21" max="21" width="20.9444444444444" style="557" customWidth="1"/>
    <col min="22" max="22" width="20.9444444444444" style="642" customWidth="1"/>
    <col min="23" max="23" width="20.9444444444444" style="557" customWidth="1"/>
    <col min="24" max="24" width="20.9444444444444" style="642" customWidth="1"/>
    <col min="25" max="25" width="20.9444444444444" style="557" customWidth="1"/>
    <col min="26" max="26" width="20.9444444444444" style="642" customWidth="1"/>
    <col min="27" max="27" width="20.9444444444444" style="557" customWidth="1"/>
    <col min="28" max="28" width="20.9444444444444" style="642" customWidth="1"/>
    <col min="29" max="29" width="20.9444444444444" style="557" customWidth="1"/>
    <col min="30" max="30" width="20.9444444444444" style="642" customWidth="1"/>
    <col min="31" max="31" width="20.9444444444444" style="557" customWidth="1"/>
    <col min="32" max="32" width="20.9444444444444" style="642" customWidth="1"/>
    <col min="33" max="33" width="20.9444444444444" style="557" customWidth="1"/>
    <col min="34" max="34" width="20.9444444444444" style="642" customWidth="1"/>
    <col min="35" max="35" width="20.9444444444444" style="557" customWidth="1"/>
    <col min="36" max="36" width="29.3796296296296" style="556" customWidth="1"/>
    <col min="37" max="37" width="36.8240740740741" style="556" customWidth="1"/>
    <col min="38" max="41" width="9" style="556" customWidth="1"/>
    <col min="42" max="42" width="9" style="556" hidden="1" customWidth="1"/>
    <col min="43" max="16384" width="9" style="556" customWidth="1"/>
  </cols>
  <sheetData>
    <row r="1" s="556" customFormat="1" ht="35" customHeight="1" spans="1:42">
      <c r="D1" s="554"/>
      <c r="E1" s="641"/>
      <c r="F1" s="642"/>
      <c r="G1" s="557"/>
      <c r="H1" s="642"/>
      <c r="I1" s="557"/>
      <c r="J1" s="642"/>
      <c r="K1" s="557"/>
      <c r="L1" s="642"/>
      <c r="M1" s="557"/>
      <c r="N1" s="642"/>
      <c r="O1" s="557"/>
      <c r="P1" s="642"/>
      <c r="Q1" s="557"/>
      <c r="R1" s="642"/>
      <c r="S1" s="557"/>
      <c r="T1" s="642"/>
      <c r="U1" s="557"/>
      <c r="V1" s="642"/>
      <c r="W1" s="557"/>
      <c r="X1" s="642"/>
      <c r="Y1" s="557"/>
      <c r="Z1" s="642"/>
      <c r="AA1" s="557"/>
      <c r="AB1" s="642"/>
      <c r="AC1" s="557"/>
      <c r="AD1" s="642"/>
      <c r="AE1" s="557"/>
      <c r="AF1" s="642"/>
      <c r="AG1" s="557"/>
      <c r="AH1" s="642"/>
      <c r="AI1" s="557"/>
      <c r="AJ1" s="642"/>
    </row>
    <row r="2" s="556" customFormat="1" ht="87" customHeight="1" spans="1:42">
      <c r="A2" s="643" t="s">
        <v>1</v>
      </c>
      <c r="B2" s="644"/>
      <c r="C2" s="644"/>
      <c r="D2" s="644"/>
      <c r="E2" s="644"/>
      <c r="F2" s="645"/>
      <c r="G2" s="646"/>
      <c r="H2" s="645"/>
      <c r="I2" s="646"/>
      <c r="J2" s="645"/>
      <c r="K2" s="646"/>
      <c r="L2" s="645"/>
      <c r="M2" s="646"/>
      <c r="N2" s="645"/>
      <c r="O2" s="646"/>
      <c r="P2" s="645"/>
      <c r="Q2" s="646"/>
      <c r="R2" s="645"/>
      <c r="S2" s="646"/>
      <c r="T2" s="645"/>
      <c r="U2" s="646"/>
      <c r="V2" s="645"/>
      <c r="W2" s="646"/>
      <c r="X2" s="645"/>
      <c r="Y2" s="646"/>
      <c r="Z2" s="645"/>
      <c r="AA2" s="646"/>
      <c r="AB2" s="645"/>
      <c r="AC2" s="646"/>
      <c r="AD2" s="645"/>
      <c r="AE2" s="646"/>
      <c r="AF2" s="645"/>
      <c r="AG2" s="646"/>
      <c r="AH2" s="645"/>
      <c r="AI2" s="646"/>
      <c r="AJ2" s="644"/>
      <c r="AK2" s="644"/>
    </row>
    <row r="3" s="556" customFormat="1" ht="72" customHeight="1" spans="1:42">
      <c r="A3" s="647" t="s">
        <v>37</v>
      </c>
      <c r="B3" s="648"/>
      <c r="C3" s="648"/>
      <c r="D3" s="648"/>
      <c r="E3" s="648"/>
      <c r="F3" s="649"/>
      <c r="G3" s="650"/>
      <c r="H3" s="649"/>
      <c r="I3" s="650"/>
      <c r="J3" s="649"/>
      <c r="K3" s="650"/>
      <c r="L3" s="649"/>
      <c r="M3" s="650"/>
      <c r="N3" s="649"/>
      <c r="O3" s="650"/>
      <c r="P3" s="649"/>
      <c r="Q3" s="650"/>
      <c r="R3" s="649"/>
      <c r="S3" s="650"/>
      <c r="T3" s="649"/>
      <c r="U3" s="650"/>
      <c r="V3" s="649"/>
      <c r="W3" s="650"/>
      <c r="X3" s="649"/>
      <c r="Y3" s="650"/>
      <c r="Z3" s="649"/>
      <c r="AA3" s="650"/>
      <c r="AB3" s="649"/>
      <c r="AC3" s="650"/>
      <c r="AD3" s="649"/>
      <c r="AE3" s="650"/>
      <c r="AF3" s="649"/>
      <c r="AG3" s="650"/>
      <c r="AH3" s="649"/>
      <c r="AI3" s="650"/>
      <c r="AJ3" s="648"/>
      <c r="AK3" s="651"/>
    </row>
    <row r="4" s="556" customFormat="1" ht="119"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row>
    <row r="5" s="635" customFormat="1" ht="77" customHeight="1" spans="1:42">
      <c r="A5" s="573" t="s">
        <v>480</v>
      </c>
      <c r="B5" s="574" t="s">
        <v>107</v>
      </c>
      <c r="C5" s="574" t="s">
        <v>1040</v>
      </c>
      <c r="D5" s="574" t="s">
        <v>1041</v>
      </c>
      <c r="E5" s="652" t="s">
        <v>1042</v>
      </c>
      <c r="F5" s="653" t="s">
        <v>632</v>
      </c>
      <c r="G5" s="654"/>
      <c r="H5" s="655"/>
      <c r="I5" s="654"/>
      <c r="J5" s="655"/>
      <c r="K5" s="654"/>
      <c r="L5" s="653" t="s">
        <v>1201</v>
      </c>
      <c r="M5" s="654"/>
      <c r="N5" s="655"/>
      <c r="O5" s="654"/>
      <c r="P5" s="655"/>
      <c r="Q5" s="654"/>
      <c r="R5" s="653" t="s">
        <v>646</v>
      </c>
      <c r="S5" s="654"/>
      <c r="T5" s="655"/>
      <c r="U5" s="654"/>
      <c r="V5" s="655"/>
      <c r="W5" s="654"/>
      <c r="X5" s="653" t="s">
        <v>487</v>
      </c>
      <c r="Y5" s="654"/>
      <c r="Z5" s="655"/>
      <c r="AA5" s="654"/>
      <c r="AB5" s="655"/>
      <c r="AC5" s="654"/>
      <c r="AD5" s="653" t="s">
        <v>305</v>
      </c>
      <c r="AE5" s="654"/>
      <c r="AF5" s="655"/>
      <c r="AG5" s="654"/>
      <c r="AH5" s="655"/>
      <c r="AI5" s="654"/>
      <c r="AJ5" s="656" t="s">
        <v>490</v>
      </c>
      <c r="AK5" s="657" t="s">
        <v>491</v>
      </c>
    </row>
    <row r="6" s="635" customFormat="1" ht="58" customHeight="1" spans="1:42">
      <c r="A6" s="658"/>
      <c r="B6" s="659"/>
      <c r="C6" s="659"/>
      <c r="D6" s="659"/>
      <c r="E6" s="660"/>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659"/>
      <c r="AK6" s="661"/>
    </row>
    <row r="7" s="636" customFormat="1" ht="60" customHeight="1" spans="1:42">
      <c r="A7" s="662" t="s">
        <v>354</v>
      </c>
      <c r="B7" s="663" t="s">
        <v>37</v>
      </c>
      <c r="C7" s="663" t="s">
        <v>1051</v>
      </c>
      <c r="D7" s="664" t="s">
        <v>1052</v>
      </c>
      <c r="E7" s="665" t="s">
        <v>1074</v>
      </c>
      <c r="F7" s="666">
        <v>1391</v>
      </c>
      <c r="G7" s="667">
        <v>9.3</v>
      </c>
      <c r="H7" s="666">
        <v>1351</v>
      </c>
      <c r="I7" s="667">
        <v>9.1</v>
      </c>
      <c r="J7" s="666">
        <v>1331</v>
      </c>
      <c r="K7" s="667">
        <v>9</v>
      </c>
      <c r="L7" s="666">
        <v>1391</v>
      </c>
      <c r="M7" s="667">
        <v>9.3</v>
      </c>
      <c r="N7" s="666">
        <v>1351</v>
      </c>
      <c r="O7" s="667">
        <v>9.1</v>
      </c>
      <c r="P7" s="666">
        <v>1331</v>
      </c>
      <c r="Q7" s="667">
        <v>9</v>
      </c>
      <c r="R7" s="666">
        <v>1291</v>
      </c>
      <c r="S7" s="667">
        <v>8.8</v>
      </c>
      <c r="T7" s="666">
        <v>1251</v>
      </c>
      <c r="U7" s="667">
        <v>8.6</v>
      </c>
      <c r="V7" s="666">
        <v>1231</v>
      </c>
      <c r="W7" s="667">
        <v>8.5</v>
      </c>
      <c r="X7" s="666">
        <v>1391</v>
      </c>
      <c r="Y7" s="667">
        <v>9.3</v>
      </c>
      <c r="Z7" s="666">
        <v>1351</v>
      </c>
      <c r="AA7" s="667">
        <v>9.1</v>
      </c>
      <c r="AB7" s="666">
        <v>1331</v>
      </c>
      <c r="AC7" s="667">
        <v>9</v>
      </c>
      <c r="AD7" s="666">
        <v>1391</v>
      </c>
      <c r="AE7" s="667">
        <v>9.3</v>
      </c>
      <c r="AF7" s="666">
        <v>1351</v>
      </c>
      <c r="AG7" s="667">
        <v>9.1</v>
      </c>
      <c r="AH7" s="666">
        <v>1331</v>
      </c>
      <c r="AI7" s="667">
        <v>9</v>
      </c>
      <c r="AJ7" s="668" t="s">
        <v>709</v>
      </c>
      <c r="AK7" s="669" t="s">
        <v>757</v>
      </c>
      <c r="AP7" s="670" t="s">
        <v>1052</v>
      </c>
    </row>
    <row r="8" s="636" customFormat="1" ht="77.4" spans="1:42">
      <c r="A8" s="671"/>
      <c r="B8" s="672"/>
      <c r="C8" s="672"/>
      <c r="D8" s="664"/>
      <c r="E8" s="673" t="s">
        <v>1190</v>
      </c>
      <c r="F8" s="666">
        <v>1878</v>
      </c>
      <c r="G8" s="667">
        <v>12.2</v>
      </c>
      <c r="H8" s="666">
        <v>1838</v>
      </c>
      <c r="I8" s="667">
        <v>12</v>
      </c>
      <c r="J8" s="666">
        <v>1818</v>
      </c>
      <c r="K8" s="667">
        <v>11.9</v>
      </c>
      <c r="L8" s="666">
        <v>1878</v>
      </c>
      <c r="M8" s="667">
        <v>12.2</v>
      </c>
      <c r="N8" s="666">
        <v>1838</v>
      </c>
      <c r="O8" s="667">
        <v>12</v>
      </c>
      <c r="P8" s="666">
        <v>1818</v>
      </c>
      <c r="Q8" s="667">
        <v>11.9</v>
      </c>
      <c r="R8" s="666">
        <v>1778</v>
      </c>
      <c r="S8" s="667">
        <v>11.7</v>
      </c>
      <c r="T8" s="666">
        <v>1738</v>
      </c>
      <c r="U8" s="667">
        <v>11.5</v>
      </c>
      <c r="V8" s="666">
        <v>1718</v>
      </c>
      <c r="W8" s="667">
        <v>11.4</v>
      </c>
      <c r="X8" s="666">
        <v>1878</v>
      </c>
      <c r="Y8" s="667">
        <v>12.2</v>
      </c>
      <c r="Z8" s="666">
        <v>1838</v>
      </c>
      <c r="AA8" s="667">
        <v>12</v>
      </c>
      <c r="AB8" s="666">
        <v>1818</v>
      </c>
      <c r="AC8" s="667">
        <v>11.9</v>
      </c>
      <c r="AD8" s="666">
        <v>1878</v>
      </c>
      <c r="AE8" s="667">
        <v>12.2</v>
      </c>
      <c r="AF8" s="666">
        <v>1838</v>
      </c>
      <c r="AG8" s="667">
        <v>12</v>
      </c>
      <c r="AH8" s="666">
        <v>1818</v>
      </c>
      <c r="AI8" s="667">
        <v>11.9</v>
      </c>
      <c r="AJ8" s="668" t="s">
        <v>519</v>
      </c>
      <c r="AK8" s="669" t="s">
        <v>602</v>
      </c>
      <c r="AP8" s="670" t="s">
        <v>1052</v>
      </c>
    </row>
    <row r="9" s="636" customFormat="1" ht="60" customHeight="1" spans="1:42">
      <c r="A9" s="671"/>
      <c r="B9" s="672"/>
      <c r="C9" s="672"/>
      <c r="D9" s="664"/>
      <c r="E9" s="673" t="s">
        <v>1191</v>
      </c>
      <c r="F9" s="666">
        <v>2014</v>
      </c>
      <c r="G9" s="667">
        <v>13</v>
      </c>
      <c r="H9" s="666">
        <v>1974</v>
      </c>
      <c r="I9" s="667">
        <v>12.8</v>
      </c>
      <c r="J9" s="666">
        <v>1954</v>
      </c>
      <c r="K9" s="667">
        <v>12.7</v>
      </c>
      <c r="L9" s="666">
        <v>2014</v>
      </c>
      <c r="M9" s="667">
        <v>13</v>
      </c>
      <c r="N9" s="666">
        <v>1974</v>
      </c>
      <c r="O9" s="667">
        <v>12.8</v>
      </c>
      <c r="P9" s="666">
        <v>1954</v>
      </c>
      <c r="Q9" s="667">
        <v>12.7</v>
      </c>
      <c r="R9" s="666">
        <v>1914</v>
      </c>
      <c r="S9" s="667">
        <v>12.5</v>
      </c>
      <c r="T9" s="666">
        <v>1874</v>
      </c>
      <c r="U9" s="667">
        <v>12.3</v>
      </c>
      <c r="V9" s="666">
        <v>1854</v>
      </c>
      <c r="W9" s="667">
        <v>12.2</v>
      </c>
      <c r="X9" s="666">
        <v>2014</v>
      </c>
      <c r="Y9" s="667">
        <v>13</v>
      </c>
      <c r="Z9" s="666">
        <v>1974</v>
      </c>
      <c r="AA9" s="667">
        <v>12.8</v>
      </c>
      <c r="AB9" s="666">
        <v>1954</v>
      </c>
      <c r="AC9" s="667">
        <v>12.7</v>
      </c>
      <c r="AD9" s="666">
        <v>2014</v>
      </c>
      <c r="AE9" s="667">
        <v>13</v>
      </c>
      <c r="AF9" s="666">
        <v>1974</v>
      </c>
      <c r="AG9" s="667">
        <v>12.8</v>
      </c>
      <c r="AH9" s="666">
        <v>1954</v>
      </c>
      <c r="AI9" s="667">
        <v>12.7</v>
      </c>
      <c r="AJ9" s="668" t="s">
        <v>589</v>
      </c>
      <c r="AK9" s="669" t="s">
        <v>555</v>
      </c>
      <c r="AP9" s="670" t="s">
        <v>1052</v>
      </c>
    </row>
    <row r="10" s="636" customFormat="1" ht="40" customHeight="1" spans="1:42">
      <c r="A10" s="671"/>
      <c r="B10" s="672"/>
      <c r="C10" s="672"/>
      <c r="D10" s="664"/>
      <c r="E10" s="665" t="s">
        <v>1060</v>
      </c>
      <c r="F10" s="666">
        <v>2231</v>
      </c>
      <c r="G10" s="667">
        <v>13.6</v>
      </c>
      <c r="H10" s="666">
        <v>2191</v>
      </c>
      <c r="I10" s="667">
        <v>13.4</v>
      </c>
      <c r="J10" s="666">
        <v>2171</v>
      </c>
      <c r="K10" s="667">
        <v>13.3</v>
      </c>
      <c r="L10" s="666">
        <v>2231</v>
      </c>
      <c r="M10" s="667">
        <v>13.6</v>
      </c>
      <c r="N10" s="666">
        <v>2191</v>
      </c>
      <c r="O10" s="667">
        <v>13.4</v>
      </c>
      <c r="P10" s="666">
        <v>2171</v>
      </c>
      <c r="Q10" s="667">
        <v>13.3</v>
      </c>
      <c r="R10" s="666">
        <v>2131</v>
      </c>
      <c r="S10" s="667">
        <v>13.1</v>
      </c>
      <c r="T10" s="666">
        <v>2091</v>
      </c>
      <c r="U10" s="667">
        <v>12.9</v>
      </c>
      <c r="V10" s="666">
        <v>2071</v>
      </c>
      <c r="W10" s="667">
        <v>12.8</v>
      </c>
      <c r="X10" s="666">
        <v>2231</v>
      </c>
      <c r="Y10" s="667">
        <v>13.6</v>
      </c>
      <c r="Z10" s="666">
        <v>2191</v>
      </c>
      <c r="AA10" s="667">
        <v>13.4</v>
      </c>
      <c r="AB10" s="666">
        <v>2171</v>
      </c>
      <c r="AC10" s="667">
        <v>13.3</v>
      </c>
      <c r="AD10" s="666">
        <v>2231</v>
      </c>
      <c r="AE10" s="667">
        <v>13.6</v>
      </c>
      <c r="AF10" s="666">
        <v>2191</v>
      </c>
      <c r="AG10" s="667">
        <v>13.4</v>
      </c>
      <c r="AH10" s="666">
        <v>2171</v>
      </c>
      <c r="AI10" s="667">
        <v>13.3</v>
      </c>
      <c r="AJ10" s="668" t="s">
        <v>757</v>
      </c>
      <c r="AK10" s="669" t="s">
        <v>889</v>
      </c>
      <c r="AP10" s="670" t="s">
        <v>1052</v>
      </c>
    </row>
    <row r="11" s="636" customFormat="1" ht="109" customHeight="1" spans="1:42">
      <c r="A11" s="671"/>
      <c r="B11" s="672"/>
      <c r="C11" s="672"/>
      <c r="D11" s="664"/>
      <c r="E11" s="665" t="s">
        <v>1192</v>
      </c>
      <c r="F11" s="666">
        <v>2235</v>
      </c>
      <c r="G11" s="667">
        <v>13.7</v>
      </c>
      <c r="H11" s="666">
        <v>2195</v>
      </c>
      <c r="I11" s="667">
        <v>13.5</v>
      </c>
      <c r="J11" s="666">
        <v>2175</v>
      </c>
      <c r="K11" s="667">
        <v>13.4</v>
      </c>
      <c r="L11" s="666">
        <v>2235</v>
      </c>
      <c r="M11" s="667">
        <v>13.7</v>
      </c>
      <c r="N11" s="666">
        <v>2195</v>
      </c>
      <c r="O11" s="667">
        <v>13.5</v>
      </c>
      <c r="P11" s="666">
        <v>2175</v>
      </c>
      <c r="Q11" s="667">
        <v>13.4</v>
      </c>
      <c r="R11" s="666">
        <v>2135</v>
      </c>
      <c r="S11" s="667">
        <v>13.2</v>
      </c>
      <c r="T11" s="666">
        <v>2095</v>
      </c>
      <c r="U11" s="667">
        <v>13</v>
      </c>
      <c r="V11" s="666">
        <v>2075</v>
      </c>
      <c r="W11" s="667">
        <v>12.9</v>
      </c>
      <c r="X11" s="666">
        <v>2235</v>
      </c>
      <c r="Y11" s="667">
        <v>13.7</v>
      </c>
      <c r="Z11" s="666">
        <v>2195</v>
      </c>
      <c r="AA11" s="667">
        <v>13.5</v>
      </c>
      <c r="AB11" s="666">
        <v>2175</v>
      </c>
      <c r="AC11" s="667">
        <v>13.4</v>
      </c>
      <c r="AD11" s="666">
        <v>2235</v>
      </c>
      <c r="AE11" s="667">
        <v>13.7</v>
      </c>
      <c r="AF11" s="666">
        <v>2195</v>
      </c>
      <c r="AG11" s="667">
        <v>13.5</v>
      </c>
      <c r="AH11" s="666">
        <v>2175</v>
      </c>
      <c r="AI11" s="667">
        <v>13.4</v>
      </c>
      <c r="AJ11" s="668" t="s">
        <v>602</v>
      </c>
      <c r="AK11" s="669" t="s">
        <v>889</v>
      </c>
      <c r="AP11" s="670" t="s">
        <v>1052</v>
      </c>
    </row>
    <row r="12" s="636" customFormat="1" ht="54" customHeight="1" spans="1:42">
      <c r="A12" s="671"/>
      <c r="B12" s="672"/>
      <c r="C12" s="672"/>
      <c r="D12" s="664"/>
      <c r="E12" s="674" t="s">
        <v>1072</v>
      </c>
      <c r="F12" s="666">
        <v>2015</v>
      </c>
      <c r="G12" s="667">
        <v>12.8</v>
      </c>
      <c r="H12" s="666">
        <v>1975</v>
      </c>
      <c r="I12" s="667">
        <v>12.6</v>
      </c>
      <c r="J12" s="666">
        <v>1955</v>
      </c>
      <c r="K12" s="667">
        <v>12.5</v>
      </c>
      <c r="L12" s="666">
        <v>2015</v>
      </c>
      <c r="M12" s="667">
        <v>12.8</v>
      </c>
      <c r="N12" s="666">
        <v>1975</v>
      </c>
      <c r="O12" s="667">
        <v>12.6</v>
      </c>
      <c r="P12" s="666">
        <v>1955</v>
      </c>
      <c r="Q12" s="667">
        <v>12.5</v>
      </c>
      <c r="R12" s="666">
        <v>1915</v>
      </c>
      <c r="S12" s="667">
        <v>12.3</v>
      </c>
      <c r="T12" s="666">
        <v>1875</v>
      </c>
      <c r="U12" s="667">
        <v>12.1</v>
      </c>
      <c r="V12" s="666">
        <v>1855</v>
      </c>
      <c r="W12" s="667">
        <v>12</v>
      </c>
      <c r="X12" s="666">
        <v>2015</v>
      </c>
      <c r="Y12" s="667">
        <v>12.8</v>
      </c>
      <c r="Z12" s="666">
        <v>1975</v>
      </c>
      <c r="AA12" s="667">
        <v>12.6</v>
      </c>
      <c r="AB12" s="666">
        <v>1955</v>
      </c>
      <c r="AC12" s="667">
        <v>12.5</v>
      </c>
      <c r="AD12" s="666">
        <v>2015</v>
      </c>
      <c r="AE12" s="667">
        <v>12.8</v>
      </c>
      <c r="AF12" s="666">
        <v>1975</v>
      </c>
      <c r="AG12" s="667">
        <v>12.6</v>
      </c>
      <c r="AH12" s="666">
        <v>1955</v>
      </c>
      <c r="AI12" s="667">
        <v>12.5</v>
      </c>
      <c r="AJ12" s="668" t="s">
        <v>602</v>
      </c>
      <c r="AK12" s="608" t="s">
        <v>773</v>
      </c>
      <c r="AP12" s="670" t="s">
        <v>1052</v>
      </c>
    </row>
    <row r="13" s="636" customFormat="1" ht="154.8" spans="1:42">
      <c r="A13" s="671"/>
      <c r="B13" s="672"/>
      <c r="C13" s="672"/>
      <c r="D13" s="675" t="s">
        <v>1090</v>
      </c>
      <c r="E13" s="674" t="s">
        <v>1130</v>
      </c>
      <c r="F13" s="666">
        <v>1391</v>
      </c>
      <c r="G13" s="667">
        <v>9.3</v>
      </c>
      <c r="H13" s="666">
        <v>1351</v>
      </c>
      <c r="I13" s="667">
        <v>9.1</v>
      </c>
      <c r="J13" s="666">
        <v>1331</v>
      </c>
      <c r="K13" s="667">
        <v>9</v>
      </c>
      <c r="L13" s="666">
        <v>1391</v>
      </c>
      <c r="M13" s="667">
        <v>9.3</v>
      </c>
      <c r="N13" s="666">
        <v>1351</v>
      </c>
      <c r="O13" s="667">
        <v>9.1</v>
      </c>
      <c r="P13" s="666">
        <v>1331</v>
      </c>
      <c r="Q13" s="667">
        <v>9</v>
      </c>
      <c r="R13" s="666">
        <v>1291</v>
      </c>
      <c r="S13" s="667">
        <v>8.8</v>
      </c>
      <c r="T13" s="666">
        <v>1251</v>
      </c>
      <c r="U13" s="667">
        <v>8.6</v>
      </c>
      <c r="V13" s="666">
        <v>1231</v>
      </c>
      <c r="W13" s="667">
        <v>8.5</v>
      </c>
      <c r="X13" s="666">
        <v>1391</v>
      </c>
      <c r="Y13" s="667">
        <v>9.3</v>
      </c>
      <c r="Z13" s="666">
        <v>1351</v>
      </c>
      <c r="AA13" s="667">
        <v>9.1</v>
      </c>
      <c r="AB13" s="666">
        <v>1331</v>
      </c>
      <c r="AC13" s="667">
        <v>9</v>
      </c>
      <c r="AD13" s="666">
        <v>1391</v>
      </c>
      <c r="AE13" s="667">
        <v>9.3</v>
      </c>
      <c r="AF13" s="666">
        <v>1351</v>
      </c>
      <c r="AG13" s="667">
        <v>9.1</v>
      </c>
      <c r="AH13" s="666">
        <v>1331</v>
      </c>
      <c r="AI13" s="667">
        <v>9</v>
      </c>
      <c r="AJ13" s="668" t="s">
        <v>516</v>
      </c>
      <c r="AK13" s="669" t="s">
        <v>757</v>
      </c>
      <c r="AP13" s="676" t="s">
        <v>1090</v>
      </c>
    </row>
    <row r="14" s="636" customFormat="1" ht="77.4" spans="1:42">
      <c r="A14" s="671"/>
      <c r="B14" s="672"/>
      <c r="C14" s="672"/>
      <c r="D14" s="677"/>
      <c r="E14" s="678" t="s">
        <v>1193</v>
      </c>
      <c r="F14" s="666">
        <v>1946</v>
      </c>
      <c r="G14" s="667">
        <v>12.2</v>
      </c>
      <c r="H14" s="666">
        <v>1906</v>
      </c>
      <c r="I14" s="667">
        <v>12</v>
      </c>
      <c r="J14" s="666">
        <v>1886</v>
      </c>
      <c r="K14" s="667">
        <v>11.9</v>
      </c>
      <c r="L14" s="666">
        <v>1946</v>
      </c>
      <c r="M14" s="667">
        <v>12.2</v>
      </c>
      <c r="N14" s="666">
        <v>1906</v>
      </c>
      <c r="O14" s="667">
        <v>12</v>
      </c>
      <c r="P14" s="666">
        <v>1886</v>
      </c>
      <c r="Q14" s="667">
        <v>11.9</v>
      </c>
      <c r="R14" s="666">
        <v>1846</v>
      </c>
      <c r="S14" s="667">
        <v>11.7</v>
      </c>
      <c r="T14" s="666">
        <v>1806</v>
      </c>
      <c r="U14" s="667">
        <v>11.5</v>
      </c>
      <c r="V14" s="666">
        <v>1786</v>
      </c>
      <c r="W14" s="667">
        <v>11.4</v>
      </c>
      <c r="X14" s="666">
        <v>1946</v>
      </c>
      <c r="Y14" s="667">
        <v>12.2</v>
      </c>
      <c r="Z14" s="666">
        <v>1906</v>
      </c>
      <c r="AA14" s="667">
        <v>12</v>
      </c>
      <c r="AB14" s="666">
        <v>1886</v>
      </c>
      <c r="AC14" s="667">
        <v>11.9</v>
      </c>
      <c r="AD14" s="666">
        <v>1946</v>
      </c>
      <c r="AE14" s="667">
        <v>12.2</v>
      </c>
      <c r="AF14" s="666">
        <v>1906</v>
      </c>
      <c r="AG14" s="667">
        <v>12</v>
      </c>
      <c r="AH14" s="666">
        <v>1886</v>
      </c>
      <c r="AI14" s="667">
        <v>11.9</v>
      </c>
      <c r="AJ14" s="668" t="s">
        <v>519</v>
      </c>
      <c r="AK14" s="669" t="s">
        <v>602</v>
      </c>
      <c r="AP14" s="679" t="s">
        <v>1090</v>
      </c>
    </row>
    <row r="15" s="636" customFormat="1" ht="51.6" spans="1:42">
      <c r="A15" s="671"/>
      <c r="B15" s="672"/>
      <c r="C15" s="672"/>
      <c r="D15" s="677"/>
      <c r="E15" s="674" t="s">
        <v>1086</v>
      </c>
      <c r="F15" s="666">
        <v>1946</v>
      </c>
      <c r="G15" s="667">
        <v>12.2</v>
      </c>
      <c r="H15" s="666">
        <v>1906</v>
      </c>
      <c r="I15" s="667">
        <v>12</v>
      </c>
      <c r="J15" s="666">
        <v>1886</v>
      </c>
      <c r="K15" s="667">
        <v>11.9</v>
      </c>
      <c r="L15" s="666">
        <v>1946</v>
      </c>
      <c r="M15" s="667">
        <v>12.2</v>
      </c>
      <c r="N15" s="666">
        <v>1906</v>
      </c>
      <c r="O15" s="667">
        <v>12</v>
      </c>
      <c r="P15" s="666">
        <v>1886</v>
      </c>
      <c r="Q15" s="667">
        <v>11.9</v>
      </c>
      <c r="R15" s="666">
        <v>1846</v>
      </c>
      <c r="S15" s="667">
        <v>11.7</v>
      </c>
      <c r="T15" s="666">
        <v>1806</v>
      </c>
      <c r="U15" s="667">
        <v>11.5</v>
      </c>
      <c r="V15" s="666">
        <v>1786</v>
      </c>
      <c r="W15" s="667">
        <v>11.4</v>
      </c>
      <c r="X15" s="666">
        <v>1946</v>
      </c>
      <c r="Y15" s="667">
        <v>12.2</v>
      </c>
      <c r="Z15" s="666">
        <v>1906</v>
      </c>
      <c r="AA15" s="667">
        <v>12</v>
      </c>
      <c r="AB15" s="666">
        <v>1886</v>
      </c>
      <c r="AC15" s="667">
        <v>11.9</v>
      </c>
      <c r="AD15" s="666">
        <v>1946</v>
      </c>
      <c r="AE15" s="667">
        <v>12.2</v>
      </c>
      <c r="AF15" s="666">
        <v>1906</v>
      </c>
      <c r="AG15" s="667">
        <v>12</v>
      </c>
      <c r="AH15" s="666">
        <v>1886</v>
      </c>
      <c r="AI15" s="667">
        <v>11.9</v>
      </c>
      <c r="AJ15" s="668" t="s">
        <v>519</v>
      </c>
      <c r="AK15" s="669" t="s">
        <v>602</v>
      </c>
      <c r="AP15" s="679" t="s">
        <v>1090</v>
      </c>
    </row>
    <row r="16" s="636" customFormat="1" ht="51.6" spans="1:42">
      <c r="A16" s="671"/>
      <c r="B16" s="672"/>
      <c r="C16" s="672"/>
      <c r="D16" s="677"/>
      <c r="E16" s="674" t="s">
        <v>1089</v>
      </c>
      <c r="F16" s="666">
        <v>2164</v>
      </c>
      <c r="G16" s="667">
        <v>13.7</v>
      </c>
      <c r="H16" s="666">
        <v>2124</v>
      </c>
      <c r="I16" s="667">
        <v>13.5</v>
      </c>
      <c r="J16" s="666">
        <v>2104</v>
      </c>
      <c r="K16" s="667">
        <v>13.4</v>
      </c>
      <c r="L16" s="666">
        <v>2164</v>
      </c>
      <c r="M16" s="667">
        <v>13.7</v>
      </c>
      <c r="N16" s="666">
        <v>2124</v>
      </c>
      <c r="O16" s="667">
        <v>13.5</v>
      </c>
      <c r="P16" s="666">
        <v>2104</v>
      </c>
      <c r="Q16" s="667">
        <v>13.4</v>
      </c>
      <c r="R16" s="666">
        <v>2064</v>
      </c>
      <c r="S16" s="667">
        <v>13.2</v>
      </c>
      <c r="T16" s="666">
        <v>2024</v>
      </c>
      <c r="U16" s="667">
        <v>13</v>
      </c>
      <c r="V16" s="666">
        <v>2004</v>
      </c>
      <c r="W16" s="667">
        <v>12.9</v>
      </c>
      <c r="X16" s="666">
        <v>2164</v>
      </c>
      <c r="Y16" s="667">
        <v>13.7</v>
      </c>
      <c r="Z16" s="666">
        <v>2124</v>
      </c>
      <c r="AA16" s="667">
        <v>13.5</v>
      </c>
      <c r="AB16" s="666">
        <v>2104</v>
      </c>
      <c r="AC16" s="667">
        <v>13.4</v>
      </c>
      <c r="AD16" s="666">
        <v>2164</v>
      </c>
      <c r="AE16" s="667">
        <v>13.7</v>
      </c>
      <c r="AF16" s="666">
        <v>2124</v>
      </c>
      <c r="AG16" s="667">
        <v>13.5</v>
      </c>
      <c r="AH16" s="666">
        <v>2104</v>
      </c>
      <c r="AI16" s="667">
        <v>13.4</v>
      </c>
      <c r="AJ16" s="668" t="s">
        <v>599</v>
      </c>
      <c r="AK16" s="669" t="s">
        <v>1098</v>
      </c>
      <c r="AP16" s="679" t="s">
        <v>1090</v>
      </c>
    </row>
    <row r="17" s="636" customFormat="1" ht="77.4" spans="1:42">
      <c r="A17" s="671"/>
      <c r="B17" s="672"/>
      <c r="C17" s="672"/>
      <c r="D17" s="677"/>
      <c r="E17" s="674" t="s">
        <v>1131</v>
      </c>
      <c r="F17" s="666">
        <v>1980</v>
      </c>
      <c r="G17" s="667">
        <v>12.8</v>
      </c>
      <c r="H17" s="666">
        <v>1940</v>
      </c>
      <c r="I17" s="667">
        <v>12.6</v>
      </c>
      <c r="J17" s="666">
        <v>1920</v>
      </c>
      <c r="K17" s="667">
        <v>12.5</v>
      </c>
      <c r="L17" s="666">
        <v>1980</v>
      </c>
      <c r="M17" s="667">
        <v>12.8</v>
      </c>
      <c r="N17" s="666">
        <v>1940</v>
      </c>
      <c r="O17" s="667">
        <v>12.6</v>
      </c>
      <c r="P17" s="666">
        <v>1920</v>
      </c>
      <c r="Q17" s="667">
        <v>12.5</v>
      </c>
      <c r="R17" s="666">
        <v>1880</v>
      </c>
      <c r="S17" s="667">
        <v>12.3</v>
      </c>
      <c r="T17" s="666">
        <v>1840</v>
      </c>
      <c r="U17" s="667">
        <v>12.1</v>
      </c>
      <c r="V17" s="666">
        <v>1820</v>
      </c>
      <c r="W17" s="667">
        <v>12</v>
      </c>
      <c r="X17" s="666">
        <v>1980</v>
      </c>
      <c r="Y17" s="667">
        <v>12.8</v>
      </c>
      <c r="Z17" s="666">
        <v>1940</v>
      </c>
      <c r="AA17" s="667">
        <v>12.6</v>
      </c>
      <c r="AB17" s="666">
        <v>1920</v>
      </c>
      <c r="AC17" s="667">
        <v>12.5</v>
      </c>
      <c r="AD17" s="666">
        <v>1980</v>
      </c>
      <c r="AE17" s="667">
        <v>12.8</v>
      </c>
      <c r="AF17" s="666">
        <v>1940</v>
      </c>
      <c r="AG17" s="667">
        <v>12.6</v>
      </c>
      <c r="AH17" s="666">
        <v>1920</v>
      </c>
      <c r="AI17" s="667">
        <v>12.5</v>
      </c>
      <c r="AJ17" s="668" t="s">
        <v>519</v>
      </c>
      <c r="AK17" s="669" t="s">
        <v>602</v>
      </c>
      <c r="AP17" s="679" t="s">
        <v>1090</v>
      </c>
    </row>
    <row r="18" s="636" customFormat="1" ht="103.2" spans="1:42">
      <c r="A18" s="671"/>
      <c r="B18" s="672"/>
      <c r="C18" s="672"/>
      <c r="D18" s="677"/>
      <c r="E18" s="674" t="s">
        <v>1133</v>
      </c>
      <c r="F18" s="666">
        <v>2198</v>
      </c>
      <c r="G18" s="667">
        <v>13.9</v>
      </c>
      <c r="H18" s="666">
        <v>2158</v>
      </c>
      <c r="I18" s="667">
        <v>13.7</v>
      </c>
      <c r="J18" s="666">
        <v>2138</v>
      </c>
      <c r="K18" s="667">
        <v>13.6</v>
      </c>
      <c r="L18" s="666">
        <v>2198</v>
      </c>
      <c r="M18" s="667">
        <v>13.9</v>
      </c>
      <c r="N18" s="666">
        <v>2158</v>
      </c>
      <c r="O18" s="667">
        <v>13.7</v>
      </c>
      <c r="P18" s="666">
        <v>2138</v>
      </c>
      <c r="Q18" s="667">
        <v>13.6</v>
      </c>
      <c r="R18" s="666">
        <v>2098</v>
      </c>
      <c r="S18" s="667">
        <v>13.4</v>
      </c>
      <c r="T18" s="666">
        <v>2058</v>
      </c>
      <c r="U18" s="667">
        <v>13.2</v>
      </c>
      <c r="V18" s="666">
        <v>2038</v>
      </c>
      <c r="W18" s="667">
        <v>13.1</v>
      </c>
      <c r="X18" s="666">
        <v>2198</v>
      </c>
      <c r="Y18" s="667">
        <v>13.9</v>
      </c>
      <c r="Z18" s="666">
        <v>2158</v>
      </c>
      <c r="AA18" s="667">
        <v>13.7</v>
      </c>
      <c r="AB18" s="666">
        <v>2138</v>
      </c>
      <c r="AC18" s="667">
        <v>13.6</v>
      </c>
      <c r="AD18" s="666">
        <v>2198</v>
      </c>
      <c r="AE18" s="667">
        <v>13.9</v>
      </c>
      <c r="AF18" s="666">
        <v>2158</v>
      </c>
      <c r="AG18" s="667">
        <v>13.7</v>
      </c>
      <c r="AH18" s="666">
        <v>2138</v>
      </c>
      <c r="AI18" s="667">
        <v>13.6</v>
      </c>
      <c r="AJ18" s="668" t="s">
        <v>757</v>
      </c>
      <c r="AK18" s="669" t="s">
        <v>889</v>
      </c>
      <c r="AP18" s="679" t="s">
        <v>1090</v>
      </c>
    </row>
    <row r="19" s="636" customFormat="1" ht="58" customHeight="1" spans="1:42">
      <c r="A19" s="671"/>
      <c r="B19" s="672"/>
      <c r="C19" s="672"/>
      <c r="D19" s="664" t="s">
        <v>1124</v>
      </c>
      <c r="E19" s="665" t="s">
        <v>1125</v>
      </c>
      <c r="F19" s="666">
        <v>1504</v>
      </c>
      <c r="G19" s="667">
        <v>10</v>
      </c>
      <c r="H19" s="666">
        <v>1464</v>
      </c>
      <c r="I19" s="667">
        <v>9.8</v>
      </c>
      <c r="J19" s="666">
        <v>1444</v>
      </c>
      <c r="K19" s="667">
        <v>9.7</v>
      </c>
      <c r="L19" s="666">
        <v>1504</v>
      </c>
      <c r="M19" s="667">
        <v>10</v>
      </c>
      <c r="N19" s="666">
        <v>1464</v>
      </c>
      <c r="O19" s="667">
        <v>9.8</v>
      </c>
      <c r="P19" s="666">
        <v>1444</v>
      </c>
      <c r="Q19" s="667">
        <v>9.7</v>
      </c>
      <c r="R19" s="666">
        <v>1404</v>
      </c>
      <c r="S19" s="667">
        <v>9.5</v>
      </c>
      <c r="T19" s="666">
        <v>1364</v>
      </c>
      <c r="U19" s="667">
        <v>9.3</v>
      </c>
      <c r="V19" s="666">
        <v>1344</v>
      </c>
      <c r="W19" s="667">
        <v>9.2</v>
      </c>
      <c r="X19" s="666">
        <v>1504</v>
      </c>
      <c r="Y19" s="667">
        <v>10</v>
      </c>
      <c r="Z19" s="666">
        <v>1464</v>
      </c>
      <c r="AA19" s="667">
        <v>9.8</v>
      </c>
      <c r="AB19" s="666">
        <v>1444</v>
      </c>
      <c r="AC19" s="667">
        <v>9.7</v>
      </c>
      <c r="AD19" s="666">
        <v>1504</v>
      </c>
      <c r="AE19" s="667">
        <v>10</v>
      </c>
      <c r="AF19" s="666">
        <v>1464</v>
      </c>
      <c r="AG19" s="667">
        <v>9.8</v>
      </c>
      <c r="AH19" s="666">
        <v>1444</v>
      </c>
      <c r="AI19" s="667">
        <v>9.7</v>
      </c>
      <c r="AJ19" s="668" t="s">
        <v>516</v>
      </c>
      <c r="AK19" s="669" t="s">
        <v>757</v>
      </c>
      <c r="AP19" s="670" t="s">
        <v>1124</v>
      </c>
    </row>
    <row r="20" s="636" customFormat="1" ht="58" customHeight="1" spans="1:42">
      <c r="A20" s="671"/>
      <c r="B20" s="672"/>
      <c r="C20" s="672"/>
      <c r="D20" s="680"/>
      <c r="E20" s="665" t="s">
        <v>1108</v>
      </c>
      <c r="F20" s="666">
        <v>2184</v>
      </c>
      <c r="G20" s="667">
        <v>14</v>
      </c>
      <c r="H20" s="666">
        <v>2144</v>
      </c>
      <c r="I20" s="667">
        <v>13.8</v>
      </c>
      <c r="J20" s="666">
        <v>2124</v>
      </c>
      <c r="K20" s="667">
        <v>13.7</v>
      </c>
      <c r="L20" s="666">
        <v>2184</v>
      </c>
      <c r="M20" s="667">
        <v>14</v>
      </c>
      <c r="N20" s="666">
        <v>2144</v>
      </c>
      <c r="O20" s="667">
        <v>13.8</v>
      </c>
      <c r="P20" s="666">
        <v>2124</v>
      </c>
      <c r="Q20" s="667">
        <v>13.7</v>
      </c>
      <c r="R20" s="666">
        <v>2084</v>
      </c>
      <c r="S20" s="667">
        <v>13.5</v>
      </c>
      <c r="T20" s="666">
        <v>2044</v>
      </c>
      <c r="U20" s="667">
        <v>13.3</v>
      </c>
      <c r="V20" s="666">
        <v>2024</v>
      </c>
      <c r="W20" s="667">
        <v>13.2</v>
      </c>
      <c r="X20" s="666">
        <v>2184</v>
      </c>
      <c r="Y20" s="667">
        <v>14</v>
      </c>
      <c r="Z20" s="666">
        <v>2144</v>
      </c>
      <c r="AA20" s="667">
        <v>13.8</v>
      </c>
      <c r="AB20" s="666">
        <v>2124</v>
      </c>
      <c r="AC20" s="667">
        <v>13.7</v>
      </c>
      <c r="AD20" s="666">
        <v>2184</v>
      </c>
      <c r="AE20" s="667">
        <v>14</v>
      </c>
      <c r="AF20" s="666">
        <v>2144</v>
      </c>
      <c r="AG20" s="667">
        <v>13.8</v>
      </c>
      <c r="AH20" s="666">
        <v>2124</v>
      </c>
      <c r="AI20" s="667">
        <v>13.7</v>
      </c>
      <c r="AJ20" s="668" t="s">
        <v>602</v>
      </c>
      <c r="AK20" s="669" t="s">
        <v>773</v>
      </c>
      <c r="AP20" s="670" t="s">
        <v>1124</v>
      </c>
    </row>
    <row r="21" s="636" customFormat="1" ht="48" customHeight="1" spans="1:42">
      <c r="A21" s="671"/>
      <c r="B21" s="672"/>
      <c r="C21" s="672"/>
      <c r="D21" s="680"/>
      <c r="E21" s="2367" t="s">
        <v>1126</v>
      </c>
      <c r="F21" s="666">
        <v>2082</v>
      </c>
      <c r="G21" s="667">
        <v>12.7</v>
      </c>
      <c r="H21" s="666">
        <v>2042</v>
      </c>
      <c r="I21" s="667">
        <v>12.5</v>
      </c>
      <c r="J21" s="666">
        <v>2022</v>
      </c>
      <c r="K21" s="667">
        <v>12.4</v>
      </c>
      <c r="L21" s="666">
        <v>2082</v>
      </c>
      <c r="M21" s="667">
        <v>12.7</v>
      </c>
      <c r="N21" s="666">
        <v>2042</v>
      </c>
      <c r="O21" s="667">
        <v>12.5</v>
      </c>
      <c r="P21" s="666">
        <v>2022</v>
      </c>
      <c r="Q21" s="667">
        <v>12.4</v>
      </c>
      <c r="R21" s="666">
        <v>1982</v>
      </c>
      <c r="S21" s="667">
        <v>12.2</v>
      </c>
      <c r="T21" s="666">
        <v>1942</v>
      </c>
      <c r="U21" s="667">
        <v>12</v>
      </c>
      <c r="V21" s="666">
        <v>1922</v>
      </c>
      <c r="W21" s="667">
        <v>11.9</v>
      </c>
      <c r="X21" s="666">
        <v>2082</v>
      </c>
      <c r="Y21" s="667">
        <v>12.7</v>
      </c>
      <c r="Z21" s="666">
        <v>2042</v>
      </c>
      <c r="AA21" s="667">
        <v>12.5</v>
      </c>
      <c r="AB21" s="666">
        <v>2022</v>
      </c>
      <c r="AC21" s="667">
        <v>12.4</v>
      </c>
      <c r="AD21" s="666">
        <v>2082</v>
      </c>
      <c r="AE21" s="667">
        <v>12.7</v>
      </c>
      <c r="AF21" s="666">
        <v>2042</v>
      </c>
      <c r="AG21" s="667">
        <v>12.5</v>
      </c>
      <c r="AH21" s="666">
        <v>2022</v>
      </c>
      <c r="AI21" s="667">
        <v>12.4</v>
      </c>
      <c r="AJ21" s="668" t="s">
        <v>519</v>
      </c>
      <c r="AK21" s="669" t="s">
        <v>773</v>
      </c>
      <c r="AP21" s="670" t="s">
        <v>1124</v>
      </c>
    </row>
    <row r="22" s="636" customFormat="1" ht="77.4" spans="1:42">
      <c r="A22" s="671"/>
      <c r="B22" s="672"/>
      <c r="C22" s="672"/>
      <c r="D22" s="681" t="s">
        <v>1127</v>
      </c>
      <c r="E22" s="674" t="s">
        <v>1128</v>
      </c>
      <c r="F22" s="666">
        <v>1487</v>
      </c>
      <c r="G22" s="667">
        <v>9.9</v>
      </c>
      <c r="H22" s="666">
        <v>1447</v>
      </c>
      <c r="I22" s="667">
        <v>9.7</v>
      </c>
      <c r="J22" s="666">
        <v>1427</v>
      </c>
      <c r="K22" s="667">
        <v>9.6</v>
      </c>
      <c r="L22" s="666">
        <v>1487</v>
      </c>
      <c r="M22" s="667">
        <v>9.9</v>
      </c>
      <c r="N22" s="666">
        <v>1447</v>
      </c>
      <c r="O22" s="667">
        <v>9.7</v>
      </c>
      <c r="P22" s="666">
        <v>1427</v>
      </c>
      <c r="Q22" s="667">
        <v>9.6</v>
      </c>
      <c r="R22" s="666">
        <v>1387</v>
      </c>
      <c r="S22" s="667">
        <v>9.4</v>
      </c>
      <c r="T22" s="666">
        <v>1347</v>
      </c>
      <c r="U22" s="667">
        <v>9.2</v>
      </c>
      <c r="V22" s="666">
        <v>1327</v>
      </c>
      <c r="W22" s="667">
        <v>9.1</v>
      </c>
      <c r="X22" s="666">
        <v>1487</v>
      </c>
      <c r="Y22" s="667">
        <v>9.9</v>
      </c>
      <c r="Z22" s="666">
        <v>1447</v>
      </c>
      <c r="AA22" s="667">
        <v>9.7</v>
      </c>
      <c r="AB22" s="666">
        <v>1427</v>
      </c>
      <c r="AC22" s="667">
        <v>9.6</v>
      </c>
      <c r="AD22" s="666">
        <v>1487</v>
      </c>
      <c r="AE22" s="667">
        <v>9.9</v>
      </c>
      <c r="AF22" s="666">
        <v>1447</v>
      </c>
      <c r="AG22" s="667">
        <v>9.7</v>
      </c>
      <c r="AH22" s="666">
        <v>1427</v>
      </c>
      <c r="AI22" s="667">
        <v>9.6</v>
      </c>
      <c r="AJ22" s="668" t="s">
        <v>516</v>
      </c>
      <c r="AK22" s="669" t="s">
        <v>48</v>
      </c>
      <c r="AP22" s="681" t="s">
        <v>1127</v>
      </c>
    </row>
    <row r="23" s="636" customFormat="1" ht="46" customHeight="1" spans="1:42">
      <c r="A23" s="671"/>
      <c r="B23" s="672"/>
      <c r="C23" s="672"/>
      <c r="D23" s="682" t="s">
        <v>1127</v>
      </c>
      <c r="E23" s="674" t="s">
        <v>1108</v>
      </c>
      <c r="F23" s="666">
        <v>2218</v>
      </c>
      <c r="G23" s="667">
        <v>14.2</v>
      </c>
      <c r="H23" s="666">
        <v>2178</v>
      </c>
      <c r="I23" s="667">
        <v>14</v>
      </c>
      <c r="J23" s="666">
        <v>2158</v>
      </c>
      <c r="K23" s="667">
        <v>13.9</v>
      </c>
      <c r="L23" s="666">
        <v>2218</v>
      </c>
      <c r="M23" s="667">
        <v>14.2</v>
      </c>
      <c r="N23" s="666">
        <v>2178</v>
      </c>
      <c r="O23" s="667">
        <v>14</v>
      </c>
      <c r="P23" s="666">
        <v>2158</v>
      </c>
      <c r="Q23" s="667">
        <v>13.9</v>
      </c>
      <c r="R23" s="666">
        <v>2118</v>
      </c>
      <c r="S23" s="667">
        <v>13.7</v>
      </c>
      <c r="T23" s="666">
        <v>2078</v>
      </c>
      <c r="U23" s="667">
        <v>13.5</v>
      </c>
      <c r="V23" s="666">
        <v>2058</v>
      </c>
      <c r="W23" s="667">
        <v>13.4</v>
      </c>
      <c r="X23" s="666">
        <v>2218</v>
      </c>
      <c r="Y23" s="667">
        <v>14.2</v>
      </c>
      <c r="Z23" s="666">
        <v>2178</v>
      </c>
      <c r="AA23" s="667">
        <v>14</v>
      </c>
      <c r="AB23" s="666">
        <v>2158</v>
      </c>
      <c r="AC23" s="667">
        <v>13.9</v>
      </c>
      <c r="AD23" s="666">
        <v>2218</v>
      </c>
      <c r="AE23" s="667">
        <v>14.2</v>
      </c>
      <c r="AF23" s="666">
        <v>2178</v>
      </c>
      <c r="AG23" s="667">
        <v>14</v>
      </c>
      <c r="AH23" s="666">
        <v>2158</v>
      </c>
      <c r="AI23" s="667">
        <v>13.9</v>
      </c>
      <c r="AJ23" s="668" t="s">
        <v>602</v>
      </c>
      <c r="AK23" s="669" t="s">
        <v>48</v>
      </c>
      <c r="AP23" s="682" t="s">
        <v>1127</v>
      </c>
    </row>
    <row r="24" s="636" customFormat="1" ht="38" customHeight="1" spans="1:42">
      <c r="A24" s="671"/>
      <c r="B24" s="672"/>
      <c r="C24" s="672"/>
      <c r="D24" s="682" t="s">
        <v>1127</v>
      </c>
      <c r="E24" s="674" t="s">
        <v>1129</v>
      </c>
      <c r="F24" s="666">
        <v>1980</v>
      </c>
      <c r="G24" s="667">
        <v>12.2</v>
      </c>
      <c r="H24" s="666">
        <v>1940</v>
      </c>
      <c r="I24" s="667">
        <v>12</v>
      </c>
      <c r="J24" s="666">
        <v>1920</v>
      </c>
      <c r="K24" s="667">
        <v>11.9</v>
      </c>
      <c r="L24" s="666">
        <v>1980</v>
      </c>
      <c r="M24" s="667">
        <v>12.2</v>
      </c>
      <c r="N24" s="666">
        <v>1940</v>
      </c>
      <c r="O24" s="667">
        <v>12</v>
      </c>
      <c r="P24" s="666">
        <v>1920</v>
      </c>
      <c r="Q24" s="667">
        <v>11.9</v>
      </c>
      <c r="R24" s="666">
        <v>1880</v>
      </c>
      <c r="S24" s="667">
        <v>11.7</v>
      </c>
      <c r="T24" s="666">
        <v>1840</v>
      </c>
      <c r="U24" s="667">
        <v>11.5</v>
      </c>
      <c r="V24" s="666">
        <v>1820</v>
      </c>
      <c r="W24" s="667">
        <v>11.4</v>
      </c>
      <c r="X24" s="666">
        <v>1980</v>
      </c>
      <c r="Y24" s="667">
        <v>12.2</v>
      </c>
      <c r="Z24" s="666">
        <v>1940</v>
      </c>
      <c r="AA24" s="667">
        <v>12</v>
      </c>
      <c r="AB24" s="666">
        <v>1920</v>
      </c>
      <c r="AC24" s="667">
        <v>11.9</v>
      </c>
      <c r="AD24" s="666">
        <v>1980</v>
      </c>
      <c r="AE24" s="667">
        <v>12.2</v>
      </c>
      <c r="AF24" s="666">
        <v>1940</v>
      </c>
      <c r="AG24" s="667">
        <v>12</v>
      </c>
      <c r="AH24" s="666">
        <v>1920</v>
      </c>
      <c r="AI24" s="667">
        <v>11.9</v>
      </c>
      <c r="AJ24" s="668" t="s">
        <v>519</v>
      </c>
      <c r="AK24" s="669" t="s">
        <v>48</v>
      </c>
      <c r="AP24" s="682" t="s">
        <v>1127</v>
      </c>
    </row>
    <row r="25" s="636" customFormat="1" ht="38" customHeight="1" spans="1:42">
      <c r="A25" s="671"/>
      <c r="B25" s="672"/>
      <c r="C25" s="672"/>
      <c r="D25" s="682" t="s">
        <v>1127</v>
      </c>
      <c r="E25" s="674" t="s">
        <v>1137</v>
      </c>
      <c r="F25" s="666">
        <v>2286</v>
      </c>
      <c r="G25" s="667">
        <v>14.7</v>
      </c>
      <c r="H25" s="666">
        <v>2246</v>
      </c>
      <c r="I25" s="667">
        <v>14.5</v>
      </c>
      <c r="J25" s="666">
        <v>2226</v>
      </c>
      <c r="K25" s="667">
        <v>14.4</v>
      </c>
      <c r="L25" s="666">
        <v>2286</v>
      </c>
      <c r="M25" s="667">
        <v>14.7</v>
      </c>
      <c r="N25" s="666">
        <v>2246</v>
      </c>
      <c r="O25" s="667">
        <v>14.5</v>
      </c>
      <c r="P25" s="666">
        <v>2226</v>
      </c>
      <c r="Q25" s="667">
        <v>14.4</v>
      </c>
      <c r="R25" s="666">
        <v>2186</v>
      </c>
      <c r="S25" s="667">
        <v>14.2</v>
      </c>
      <c r="T25" s="666">
        <v>2146</v>
      </c>
      <c r="U25" s="667">
        <v>14</v>
      </c>
      <c r="V25" s="666">
        <v>2126</v>
      </c>
      <c r="W25" s="667">
        <v>13.9</v>
      </c>
      <c r="X25" s="666">
        <v>2286</v>
      </c>
      <c r="Y25" s="667">
        <v>14.7</v>
      </c>
      <c r="Z25" s="666">
        <v>2246</v>
      </c>
      <c r="AA25" s="667">
        <v>14.5</v>
      </c>
      <c r="AB25" s="666">
        <v>2226</v>
      </c>
      <c r="AC25" s="667">
        <v>14.4</v>
      </c>
      <c r="AD25" s="666">
        <v>2286</v>
      </c>
      <c r="AE25" s="667">
        <v>14.7</v>
      </c>
      <c r="AF25" s="666">
        <v>2246</v>
      </c>
      <c r="AG25" s="667">
        <v>14.5</v>
      </c>
      <c r="AH25" s="666">
        <v>2226</v>
      </c>
      <c r="AI25" s="667">
        <v>14.4</v>
      </c>
      <c r="AJ25" s="668" t="s">
        <v>602</v>
      </c>
      <c r="AK25" s="669" t="s">
        <v>889</v>
      </c>
      <c r="AP25" s="682" t="s">
        <v>1127</v>
      </c>
    </row>
    <row r="26" s="636" customFormat="1" ht="48" customHeight="1" spans="1:42">
      <c r="A26" s="671"/>
      <c r="B26" s="672"/>
      <c r="C26" s="672"/>
      <c r="D26" s="682" t="s">
        <v>1127</v>
      </c>
      <c r="E26" s="674" t="s">
        <v>1194</v>
      </c>
      <c r="F26" s="666">
        <v>1946</v>
      </c>
      <c r="G26" s="667">
        <v>12.6</v>
      </c>
      <c r="H26" s="666">
        <v>1906</v>
      </c>
      <c r="I26" s="667">
        <v>12.4</v>
      </c>
      <c r="J26" s="666">
        <v>1886</v>
      </c>
      <c r="K26" s="667">
        <v>12.3</v>
      </c>
      <c r="L26" s="666">
        <v>1946</v>
      </c>
      <c r="M26" s="667">
        <v>12.6</v>
      </c>
      <c r="N26" s="666">
        <v>1906</v>
      </c>
      <c r="O26" s="667">
        <v>12.4</v>
      </c>
      <c r="P26" s="666">
        <v>1886</v>
      </c>
      <c r="Q26" s="667">
        <v>12.3</v>
      </c>
      <c r="R26" s="666">
        <v>1846</v>
      </c>
      <c r="S26" s="667">
        <v>12.1</v>
      </c>
      <c r="T26" s="666">
        <v>1806</v>
      </c>
      <c r="U26" s="667">
        <v>11.9</v>
      </c>
      <c r="V26" s="666">
        <v>1786</v>
      </c>
      <c r="W26" s="667">
        <v>11.8</v>
      </c>
      <c r="X26" s="666">
        <v>1946</v>
      </c>
      <c r="Y26" s="667">
        <v>12.6</v>
      </c>
      <c r="Z26" s="666">
        <v>1906</v>
      </c>
      <c r="AA26" s="667">
        <v>12.4</v>
      </c>
      <c r="AB26" s="666">
        <v>1886</v>
      </c>
      <c r="AC26" s="667">
        <v>12.3</v>
      </c>
      <c r="AD26" s="666">
        <v>1946</v>
      </c>
      <c r="AE26" s="667">
        <v>12.6</v>
      </c>
      <c r="AF26" s="666">
        <v>1906</v>
      </c>
      <c r="AG26" s="667">
        <v>12.4</v>
      </c>
      <c r="AH26" s="666">
        <v>1886</v>
      </c>
      <c r="AI26" s="667">
        <v>12.3</v>
      </c>
      <c r="AJ26" s="668" t="s">
        <v>602</v>
      </c>
      <c r="AK26" s="669" t="s">
        <v>48</v>
      </c>
      <c r="AP26" s="682" t="s">
        <v>1127</v>
      </c>
    </row>
    <row r="27" s="636" customFormat="1" ht="58" customHeight="1" spans="1:42">
      <c r="A27" s="671"/>
      <c r="B27" s="672"/>
      <c r="C27" s="672"/>
      <c r="D27" s="682" t="s">
        <v>1134</v>
      </c>
      <c r="E27" s="2368" t="s">
        <v>1135</v>
      </c>
      <c r="F27" s="666">
        <v>1487</v>
      </c>
      <c r="G27" s="667">
        <v>9.9</v>
      </c>
      <c r="H27" s="666">
        <v>1447</v>
      </c>
      <c r="I27" s="667">
        <v>9.7</v>
      </c>
      <c r="J27" s="666">
        <v>1427</v>
      </c>
      <c r="K27" s="667">
        <v>9.6</v>
      </c>
      <c r="L27" s="666">
        <v>1487</v>
      </c>
      <c r="M27" s="667">
        <v>9.9</v>
      </c>
      <c r="N27" s="666">
        <v>1447</v>
      </c>
      <c r="O27" s="667">
        <v>9.7</v>
      </c>
      <c r="P27" s="666">
        <v>1427</v>
      </c>
      <c r="Q27" s="667">
        <v>9.6</v>
      </c>
      <c r="R27" s="666">
        <v>1387</v>
      </c>
      <c r="S27" s="667">
        <v>9.4</v>
      </c>
      <c r="T27" s="666">
        <v>1347</v>
      </c>
      <c r="U27" s="667">
        <v>9.2</v>
      </c>
      <c r="V27" s="666">
        <v>1327</v>
      </c>
      <c r="W27" s="667">
        <v>9.1</v>
      </c>
      <c r="X27" s="666">
        <v>1487</v>
      </c>
      <c r="Y27" s="667">
        <v>9.9</v>
      </c>
      <c r="Z27" s="666">
        <v>1447</v>
      </c>
      <c r="AA27" s="667">
        <v>9.7</v>
      </c>
      <c r="AB27" s="666">
        <v>1427</v>
      </c>
      <c r="AC27" s="667">
        <v>9.6</v>
      </c>
      <c r="AD27" s="666">
        <v>1487</v>
      </c>
      <c r="AE27" s="667">
        <v>9.9</v>
      </c>
      <c r="AF27" s="666">
        <v>1447</v>
      </c>
      <c r="AG27" s="667">
        <v>9.7</v>
      </c>
      <c r="AH27" s="666">
        <v>1427</v>
      </c>
      <c r="AI27" s="667">
        <v>9.6</v>
      </c>
      <c r="AJ27" s="668" t="s">
        <v>709</v>
      </c>
      <c r="AK27" s="669" t="s">
        <v>757</v>
      </c>
      <c r="AP27" s="682" t="s">
        <v>1134</v>
      </c>
    </row>
    <row r="28" s="636" customFormat="1" ht="48" customHeight="1" spans="1:42">
      <c r="A28" s="671"/>
      <c r="B28" s="672"/>
      <c r="C28" s="672"/>
      <c r="D28" s="683" t="s">
        <v>1136</v>
      </c>
      <c r="E28" s="2367" t="s">
        <v>1135</v>
      </c>
      <c r="F28" s="666">
        <v>1487</v>
      </c>
      <c r="G28" s="667">
        <v>9.9</v>
      </c>
      <c r="H28" s="666">
        <v>1447</v>
      </c>
      <c r="I28" s="667">
        <v>9.7</v>
      </c>
      <c r="J28" s="666">
        <v>1427</v>
      </c>
      <c r="K28" s="667">
        <v>9.6</v>
      </c>
      <c r="L28" s="666">
        <v>1487</v>
      </c>
      <c r="M28" s="667">
        <v>9.9</v>
      </c>
      <c r="N28" s="666">
        <v>1447</v>
      </c>
      <c r="O28" s="667">
        <v>9.7</v>
      </c>
      <c r="P28" s="666">
        <v>1427</v>
      </c>
      <c r="Q28" s="667">
        <v>9.6</v>
      </c>
      <c r="R28" s="666">
        <v>1387</v>
      </c>
      <c r="S28" s="667">
        <v>9.4</v>
      </c>
      <c r="T28" s="666">
        <v>1347</v>
      </c>
      <c r="U28" s="667">
        <v>9.2</v>
      </c>
      <c r="V28" s="666">
        <v>1327</v>
      </c>
      <c r="W28" s="667">
        <v>9.1</v>
      </c>
      <c r="X28" s="666">
        <v>1487</v>
      </c>
      <c r="Y28" s="667">
        <v>9.9</v>
      </c>
      <c r="Z28" s="666">
        <v>1447</v>
      </c>
      <c r="AA28" s="667">
        <v>9.7</v>
      </c>
      <c r="AB28" s="666">
        <v>1427</v>
      </c>
      <c r="AC28" s="667">
        <v>9.6</v>
      </c>
      <c r="AD28" s="666">
        <v>1487</v>
      </c>
      <c r="AE28" s="667">
        <v>9.9</v>
      </c>
      <c r="AF28" s="666">
        <v>1447</v>
      </c>
      <c r="AG28" s="667">
        <v>9.7</v>
      </c>
      <c r="AH28" s="666">
        <v>1427</v>
      </c>
      <c r="AI28" s="667">
        <v>9.6</v>
      </c>
      <c r="AJ28" s="668" t="s">
        <v>709</v>
      </c>
      <c r="AK28" s="669" t="s">
        <v>602</v>
      </c>
      <c r="AP28" s="684" t="s">
        <v>1136</v>
      </c>
    </row>
    <row r="29" s="636" customFormat="1" ht="48" customHeight="1" spans="1:42">
      <c r="A29" s="671"/>
      <c r="B29" s="672"/>
      <c r="C29" s="672"/>
      <c r="D29" s="680"/>
      <c r="E29" s="665" t="s">
        <v>1137</v>
      </c>
      <c r="F29" s="666">
        <v>2252</v>
      </c>
      <c r="G29" s="667">
        <v>14.4</v>
      </c>
      <c r="H29" s="666">
        <v>2212</v>
      </c>
      <c r="I29" s="667">
        <v>14.2</v>
      </c>
      <c r="J29" s="666">
        <v>2192</v>
      </c>
      <c r="K29" s="667">
        <v>14.1</v>
      </c>
      <c r="L29" s="666">
        <v>2252</v>
      </c>
      <c r="M29" s="667">
        <v>14.4</v>
      </c>
      <c r="N29" s="666">
        <v>2212</v>
      </c>
      <c r="O29" s="667">
        <v>14.2</v>
      </c>
      <c r="P29" s="666">
        <v>2192</v>
      </c>
      <c r="Q29" s="667">
        <v>14.1</v>
      </c>
      <c r="R29" s="666">
        <v>2152</v>
      </c>
      <c r="S29" s="667">
        <v>13.9</v>
      </c>
      <c r="T29" s="666">
        <v>2112</v>
      </c>
      <c r="U29" s="667">
        <v>13.7</v>
      </c>
      <c r="V29" s="666">
        <v>2092</v>
      </c>
      <c r="W29" s="667">
        <v>13.6</v>
      </c>
      <c r="X29" s="666">
        <v>2252</v>
      </c>
      <c r="Y29" s="667">
        <v>14.4</v>
      </c>
      <c r="Z29" s="666">
        <v>2212</v>
      </c>
      <c r="AA29" s="667">
        <v>14.2</v>
      </c>
      <c r="AB29" s="666">
        <v>2192</v>
      </c>
      <c r="AC29" s="667">
        <v>14.1</v>
      </c>
      <c r="AD29" s="666">
        <v>2252</v>
      </c>
      <c r="AE29" s="667">
        <v>14.4</v>
      </c>
      <c r="AF29" s="666">
        <v>2212</v>
      </c>
      <c r="AG29" s="667">
        <v>14.2</v>
      </c>
      <c r="AH29" s="666">
        <v>2192</v>
      </c>
      <c r="AI29" s="667">
        <v>14.1</v>
      </c>
      <c r="AJ29" s="668" t="s">
        <v>602</v>
      </c>
      <c r="AK29" s="669" t="s">
        <v>889</v>
      </c>
      <c r="AP29" s="685" t="s">
        <v>1136</v>
      </c>
    </row>
    <row r="30" s="636" customFormat="1" ht="48" customHeight="1" spans="1:42">
      <c r="A30" s="671"/>
      <c r="B30" s="672"/>
      <c r="C30" s="672"/>
      <c r="D30" s="680"/>
      <c r="E30" s="665" t="s">
        <v>1104</v>
      </c>
      <c r="F30" s="666">
        <v>2184</v>
      </c>
      <c r="G30" s="667">
        <v>14</v>
      </c>
      <c r="H30" s="666">
        <v>2144</v>
      </c>
      <c r="I30" s="667">
        <v>13.8</v>
      </c>
      <c r="J30" s="666">
        <v>2124</v>
      </c>
      <c r="K30" s="667">
        <v>13.7</v>
      </c>
      <c r="L30" s="666">
        <v>2184</v>
      </c>
      <c r="M30" s="667">
        <v>14</v>
      </c>
      <c r="N30" s="666">
        <v>2144</v>
      </c>
      <c r="O30" s="667">
        <v>13.8</v>
      </c>
      <c r="P30" s="666">
        <v>2124</v>
      </c>
      <c r="Q30" s="667">
        <v>13.7</v>
      </c>
      <c r="R30" s="666">
        <v>2084</v>
      </c>
      <c r="S30" s="667">
        <v>13.5</v>
      </c>
      <c r="T30" s="666">
        <v>2044</v>
      </c>
      <c r="U30" s="667">
        <v>13.3</v>
      </c>
      <c r="V30" s="666">
        <v>2024</v>
      </c>
      <c r="W30" s="667">
        <v>13.2</v>
      </c>
      <c r="X30" s="666">
        <v>2184</v>
      </c>
      <c r="Y30" s="667">
        <v>14</v>
      </c>
      <c r="Z30" s="666">
        <v>2144</v>
      </c>
      <c r="AA30" s="667">
        <v>13.8</v>
      </c>
      <c r="AB30" s="666">
        <v>2124</v>
      </c>
      <c r="AC30" s="667">
        <v>13.7</v>
      </c>
      <c r="AD30" s="666">
        <v>2184</v>
      </c>
      <c r="AE30" s="667">
        <v>14</v>
      </c>
      <c r="AF30" s="666">
        <v>2144</v>
      </c>
      <c r="AG30" s="667">
        <v>13.8</v>
      </c>
      <c r="AH30" s="666">
        <v>2124</v>
      </c>
      <c r="AI30" s="667">
        <v>13.7</v>
      </c>
      <c r="AJ30" s="668" t="s">
        <v>602</v>
      </c>
      <c r="AK30" s="669" t="s">
        <v>889</v>
      </c>
      <c r="AP30" s="685" t="s">
        <v>1136</v>
      </c>
    </row>
    <row r="31" s="636" customFormat="1" ht="48" customHeight="1" spans="1:42">
      <c r="A31" s="671"/>
      <c r="B31" s="672"/>
      <c r="C31" s="672"/>
      <c r="D31" s="680"/>
      <c r="E31" s="665" t="s">
        <v>1138</v>
      </c>
      <c r="F31" s="666">
        <v>2286</v>
      </c>
      <c r="G31" s="667">
        <v>14.7</v>
      </c>
      <c r="H31" s="666">
        <v>2246</v>
      </c>
      <c r="I31" s="667">
        <v>14.5</v>
      </c>
      <c r="J31" s="666">
        <v>2226</v>
      </c>
      <c r="K31" s="667">
        <v>14.4</v>
      </c>
      <c r="L31" s="666">
        <v>2286</v>
      </c>
      <c r="M31" s="667">
        <v>14.7</v>
      </c>
      <c r="N31" s="666">
        <v>2246</v>
      </c>
      <c r="O31" s="667">
        <v>14.5</v>
      </c>
      <c r="P31" s="666">
        <v>2226</v>
      </c>
      <c r="Q31" s="667">
        <v>14.4</v>
      </c>
      <c r="R31" s="666">
        <v>2186</v>
      </c>
      <c r="S31" s="667">
        <v>14.2</v>
      </c>
      <c r="T31" s="666">
        <v>2146</v>
      </c>
      <c r="U31" s="667">
        <v>14</v>
      </c>
      <c r="V31" s="666">
        <v>2126</v>
      </c>
      <c r="W31" s="667">
        <v>13.9</v>
      </c>
      <c r="X31" s="666">
        <v>2286</v>
      </c>
      <c r="Y31" s="667">
        <v>14.7</v>
      </c>
      <c r="Z31" s="666">
        <v>2246</v>
      </c>
      <c r="AA31" s="667">
        <v>14.5</v>
      </c>
      <c r="AB31" s="666">
        <v>2226</v>
      </c>
      <c r="AC31" s="667">
        <v>14.4</v>
      </c>
      <c r="AD31" s="666">
        <v>2286</v>
      </c>
      <c r="AE31" s="667">
        <v>14.7</v>
      </c>
      <c r="AF31" s="666">
        <v>2246</v>
      </c>
      <c r="AG31" s="667">
        <v>14.5</v>
      </c>
      <c r="AH31" s="666">
        <v>2226</v>
      </c>
      <c r="AI31" s="667">
        <v>14.4</v>
      </c>
      <c r="AJ31" s="668" t="s">
        <v>602</v>
      </c>
      <c r="AK31" s="669" t="s">
        <v>889</v>
      </c>
      <c r="AP31" s="685" t="s">
        <v>1136</v>
      </c>
    </row>
    <row r="32" s="636" customFormat="1" ht="170" customHeight="1" spans="1:42">
      <c r="A32" s="671"/>
      <c r="B32" s="672"/>
      <c r="C32" s="672"/>
      <c r="D32" s="664" t="s">
        <v>1110</v>
      </c>
      <c r="E32" s="674" t="s">
        <v>1111</v>
      </c>
      <c r="F32" s="666">
        <v>1436</v>
      </c>
      <c r="G32" s="667">
        <v>9.5</v>
      </c>
      <c r="H32" s="666">
        <v>1396</v>
      </c>
      <c r="I32" s="667">
        <v>9.3</v>
      </c>
      <c r="J32" s="666">
        <v>1376</v>
      </c>
      <c r="K32" s="667">
        <v>9.2</v>
      </c>
      <c r="L32" s="666">
        <v>1436</v>
      </c>
      <c r="M32" s="667">
        <v>9.5</v>
      </c>
      <c r="N32" s="666">
        <v>1396</v>
      </c>
      <c r="O32" s="667">
        <v>9.3</v>
      </c>
      <c r="P32" s="666">
        <v>1376</v>
      </c>
      <c r="Q32" s="667">
        <v>9.2</v>
      </c>
      <c r="R32" s="666">
        <v>1336</v>
      </c>
      <c r="S32" s="667">
        <v>9</v>
      </c>
      <c r="T32" s="666">
        <v>1296</v>
      </c>
      <c r="U32" s="667">
        <v>8.8</v>
      </c>
      <c r="V32" s="666">
        <v>1276</v>
      </c>
      <c r="W32" s="667">
        <v>8.7</v>
      </c>
      <c r="X32" s="666">
        <v>1436</v>
      </c>
      <c r="Y32" s="667">
        <v>9.5</v>
      </c>
      <c r="Z32" s="666">
        <v>1396</v>
      </c>
      <c r="AA32" s="667">
        <v>9.3</v>
      </c>
      <c r="AB32" s="666">
        <v>1376</v>
      </c>
      <c r="AC32" s="667">
        <v>9.2</v>
      </c>
      <c r="AD32" s="666">
        <v>1436</v>
      </c>
      <c r="AE32" s="667">
        <v>9.5</v>
      </c>
      <c r="AF32" s="666">
        <v>1396</v>
      </c>
      <c r="AG32" s="667">
        <v>9.3</v>
      </c>
      <c r="AH32" s="666">
        <v>1376</v>
      </c>
      <c r="AI32" s="667">
        <v>9.2</v>
      </c>
      <c r="AJ32" s="668" t="s">
        <v>709</v>
      </c>
      <c r="AK32" s="669" t="s">
        <v>757</v>
      </c>
      <c r="AP32" s="670" t="s">
        <v>1110</v>
      </c>
    </row>
    <row r="33" s="636" customFormat="1" ht="48" customHeight="1" spans="1:42">
      <c r="A33" s="671"/>
      <c r="B33" s="672"/>
      <c r="C33" s="672"/>
      <c r="D33" s="664"/>
      <c r="E33" s="674" t="s">
        <v>1112</v>
      </c>
      <c r="F33" s="666">
        <v>1504</v>
      </c>
      <c r="G33" s="667">
        <v>10</v>
      </c>
      <c r="H33" s="666">
        <v>1464</v>
      </c>
      <c r="I33" s="667">
        <v>9.8</v>
      </c>
      <c r="J33" s="666">
        <v>1444</v>
      </c>
      <c r="K33" s="667">
        <v>9.7</v>
      </c>
      <c r="L33" s="666">
        <v>1504</v>
      </c>
      <c r="M33" s="667">
        <v>10</v>
      </c>
      <c r="N33" s="666">
        <v>1464</v>
      </c>
      <c r="O33" s="667">
        <v>9.8</v>
      </c>
      <c r="P33" s="666">
        <v>1444</v>
      </c>
      <c r="Q33" s="667">
        <v>9.7</v>
      </c>
      <c r="R33" s="666">
        <v>1404</v>
      </c>
      <c r="S33" s="667">
        <v>9.5</v>
      </c>
      <c r="T33" s="666">
        <v>1364</v>
      </c>
      <c r="U33" s="667">
        <v>9.3</v>
      </c>
      <c r="V33" s="666">
        <v>1344</v>
      </c>
      <c r="W33" s="667">
        <v>9.2</v>
      </c>
      <c r="X33" s="666">
        <v>1504</v>
      </c>
      <c r="Y33" s="667">
        <v>10</v>
      </c>
      <c r="Z33" s="666">
        <v>1464</v>
      </c>
      <c r="AA33" s="667">
        <v>9.8</v>
      </c>
      <c r="AB33" s="666">
        <v>1444</v>
      </c>
      <c r="AC33" s="667">
        <v>9.7</v>
      </c>
      <c r="AD33" s="666">
        <v>1504</v>
      </c>
      <c r="AE33" s="667">
        <v>10</v>
      </c>
      <c r="AF33" s="666">
        <v>1464</v>
      </c>
      <c r="AG33" s="667">
        <v>9.8</v>
      </c>
      <c r="AH33" s="666">
        <v>1444</v>
      </c>
      <c r="AI33" s="667">
        <v>9.7</v>
      </c>
      <c r="AJ33" s="668" t="s">
        <v>516</v>
      </c>
      <c r="AK33" s="669" t="s">
        <v>757</v>
      </c>
      <c r="AP33" s="670" t="s">
        <v>1110</v>
      </c>
    </row>
    <row r="34" s="636" customFormat="1" ht="48" customHeight="1" spans="1:42">
      <c r="A34" s="671"/>
      <c r="B34" s="672"/>
      <c r="C34" s="672"/>
      <c r="D34" s="680"/>
      <c r="E34" s="2367" t="s">
        <v>1113</v>
      </c>
      <c r="F34" s="666">
        <v>2150</v>
      </c>
      <c r="G34" s="667">
        <v>13.8</v>
      </c>
      <c r="H34" s="666">
        <v>2110</v>
      </c>
      <c r="I34" s="667">
        <v>13.6</v>
      </c>
      <c r="J34" s="666">
        <v>2090</v>
      </c>
      <c r="K34" s="667">
        <v>13.5</v>
      </c>
      <c r="L34" s="666">
        <v>2150</v>
      </c>
      <c r="M34" s="667">
        <v>13.8</v>
      </c>
      <c r="N34" s="666">
        <v>2110</v>
      </c>
      <c r="O34" s="667">
        <v>13.6</v>
      </c>
      <c r="P34" s="666">
        <v>2090</v>
      </c>
      <c r="Q34" s="667">
        <v>13.5</v>
      </c>
      <c r="R34" s="666">
        <v>2050</v>
      </c>
      <c r="S34" s="667">
        <v>13.3</v>
      </c>
      <c r="T34" s="666">
        <v>2010</v>
      </c>
      <c r="U34" s="667">
        <v>13.1</v>
      </c>
      <c r="V34" s="666">
        <v>1990</v>
      </c>
      <c r="W34" s="667">
        <v>13</v>
      </c>
      <c r="X34" s="666">
        <v>2150</v>
      </c>
      <c r="Y34" s="667">
        <v>13.8</v>
      </c>
      <c r="Z34" s="666">
        <v>2110</v>
      </c>
      <c r="AA34" s="667">
        <v>13.6</v>
      </c>
      <c r="AB34" s="666">
        <v>2090</v>
      </c>
      <c r="AC34" s="667">
        <v>13.5</v>
      </c>
      <c r="AD34" s="666">
        <v>2150</v>
      </c>
      <c r="AE34" s="667">
        <v>13.8</v>
      </c>
      <c r="AF34" s="666">
        <v>2110</v>
      </c>
      <c r="AG34" s="667">
        <v>13.6</v>
      </c>
      <c r="AH34" s="666">
        <v>2090</v>
      </c>
      <c r="AI34" s="667">
        <v>13.5</v>
      </c>
      <c r="AJ34" s="668" t="s">
        <v>602</v>
      </c>
      <c r="AK34" s="669" t="s">
        <v>773</v>
      </c>
      <c r="AP34" s="670" t="s">
        <v>1110</v>
      </c>
    </row>
    <row r="35" s="636" customFormat="1" ht="137" customHeight="1" spans="1:42">
      <c r="A35" s="671"/>
      <c r="B35" s="672"/>
      <c r="C35" s="672"/>
      <c r="D35" s="680"/>
      <c r="E35" s="686" t="s">
        <v>1121</v>
      </c>
      <c r="F35" s="666">
        <v>2218</v>
      </c>
      <c r="G35" s="667">
        <v>13.6</v>
      </c>
      <c r="H35" s="666">
        <v>2178</v>
      </c>
      <c r="I35" s="667">
        <v>13.4</v>
      </c>
      <c r="J35" s="666">
        <v>2158</v>
      </c>
      <c r="K35" s="667">
        <v>13.3</v>
      </c>
      <c r="L35" s="666">
        <v>2218</v>
      </c>
      <c r="M35" s="667">
        <v>13.6</v>
      </c>
      <c r="N35" s="666">
        <v>2178</v>
      </c>
      <c r="O35" s="667">
        <v>13.4</v>
      </c>
      <c r="P35" s="666">
        <v>2158</v>
      </c>
      <c r="Q35" s="667">
        <v>13.3</v>
      </c>
      <c r="R35" s="666">
        <v>2118</v>
      </c>
      <c r="S35" s="667">
        <v>13.1</v>
      </c>
      <c r="T35" s="666">
        <v>2078</v>
      </c>
      <c r="U35" s="667">
        <v>12.9</v>
      </c>
      <c r="V35" s="666">
        <v>2058</v>
      </c>
      <c r="W35" s="667">
        <v>12.8</v>
      </c>
      <c r="X35" s="666">
        <v>2218</v>
      </c>
      <c r="Y35" s="667">
        <v>13.6</v>
      </c>
      <c r="Z35" s="666">
        <v>2178</v>
      </c>
      <c r="AA35" s="667">
        <v>13.4</v>
      </c>
      <c r="AB35" s="666">
        <v>2158</v>
      </c>
      <c r="AC35" s="667">
        <v>13.3</v>
      </c>
      <c r="AD35" s="666">
        <v>2218</v>
      </c>
      <c r="AE35" s="667">
        <v>13.6</v>
      </c>
      <c r="AF35" s="666">
        <v>2178</v>
      </c>
      <c r="AG35" s="667">
        <v>13.4</v>
      </c>
      <c r="AH35" s="666">
        <v>2158</v>
      </c>
      <c r="AI35" s="667">
        <v>13.3</v>
      </c>
      <c r="AJ35" s="668" t="s">
        <v>757</v>
      </c>
      <c r="AK35" s="669" t="s">
        <v>773</v>
      </c>
      <c r="AP35" s="670" t="s">
        <v>1110</v>
      </c>
    </row>
    <row r="36" s="636" customFormat="1" ht="54" customHeight="1" spans="1:42">
      <c r="A36" s="671"/>
      <c r="B36" s="672"/>
      <c r="C36" s="672"/>
      <c r="D36" s="682" t="s">
        <v>1139</v>
      </c>
      <c r="E36" s="687" t="s">
        <v>1140</v>
      </c>
      <c r="F36" s="666">
        <v>2218</v>
      </c>
      <c r="G36" s="667">
        <v>14.2</v>
      </c>
      <c r="H36" s="666">
        <v>2178</v>
      </c>
      <c r="I36" s="667">
        <v>14</v>
      </c>
      <c r="J36" s="666">
        <v>2158</v>
      </c>
      <c r="K36" s="667">
        <v>13.9</v>
      </c>
      <c r="L36" s="666">
        <v>2218</v>
      </c>
      <c r="M36" s="667">
        <v>14.2</v>
      </c>
      <c r="N36" s="666">
        <v>2178</v>
      </c>
      <c r="O36" s="667">
        <v>14</v>
      </c>
      <c r="P36" s="666">
        <v>2158</v>
      </c>
      <c r="Q36" s="667">
        <v>13.9</v>
      </c>
      <c r="R36" s="666">
        <v>2118</v>
      </c>
      <c r="S36" s="667">
        <v>13.7</v>
      </c>
      <c r="T36" s="666">
        <v>2078</v>
      </c>
      <c r="U36" s="667">
        <v>13.5</v>
      </c>
      <c r="V36" s="666">
        <v>2058</v>
      </c>
      <c r="W36" s="667">
        <v>13.4</v>
      </c>
      <c r="X36" s="666">
        <v>2218</v>
      </c>
      <c r="Y36" s="667">
        <v>14.2</v>
      </c>
      <c r="Z36" s="666">
        <v>2178</v>
      </c>
      <c r="AA36" s="667">
        <v>14</v>
      </c>
      <c r="AB36" s="666">
        <v>2158</v>
      </c>
      <c r="AC36" s="667">
        <v>13.9</v>
      </c>
      <c r="AD36" s="666">
        <v>2218</v>
      </c>
      <c r="AE36" s="667">
        <v>14.2</v>
      </c>
      <c r="AF36" s="666">
        <v>2178</v>
      </c>
      <c r="AG36" s="667">
        <v>14</v>
      </c>
      <c r="AH36" s="666">
        <v>2158</v>
      </c>
      <c r="AI36" s="667">
        <v>13.9</v>
      </c>
      <c r="AJ36" s="668" t="s">
        <v>757</v>
      </c>
      <c r="AK36" s="669" t="s">
        <v>889</v>
      </c>
      <c r="AP36" s="688" t="s">
        <v>1139</v>
      </c>
    </row>
    <row r="37" s="636" customFormat="1" ht="54" customHeight="1" spans="1:42">
      <c r="A37" s="671"/>
      <c r="B37" s="672"/>
      <c r="C37" s="672"/>
      <c r="D37" s="682"/>
      <c r="E37" s="689" t="s">
        <v>1141</v>
      </c>
      <c r="F37" s="666">
        <v>2099</v>
      </c>
      <c r="G37" s="667">
        <v>13.5</v>
      </c>
      <c r="H37" s="666">
        <v>2059</v>
      </c>
      <c r="I37" s="667">
        <v>13.3</v>
      </c>
      <c r="J37" s="666">
        <v>2039</v>
      </c>
      <c r="K37" s="667">
        <v>13.2</v>
      </c>
      <c r="L37" s="666">
        <v>2099</v>
      </c>
      <c r="M37" s="667">
        <v>13.5</v>
      </c>
      <c r="N37" s="666">
        <v>2059</v>
      </c>
      <c r="O37" s="667">
        <v>13.3</v>
      </c>
      <c r="P37" s="666">
        <v>2039</v>
      </c>
      <c r="Q37" s="667">
        <v>13.2</v>
      </c>
      <c r="R37" s="666">
        <v>1999</v>
      </c>
      <c r="S37" s="667">
        <v>13</v>
      </c>
      <c r="T37" s="666">
        <v>1959</v>
      </c>
      <c r="U37" s="667">
        <v>12.8</v>
      </c>
      <c r="V37" s="666">
        <v>1939</v>
      </c>
      <c r="W37" s="667">
        <v>12.7</v>
      </c>
      <c r="X37" s="666">
        <v>2099</v>
      </c>
      <c r="Y37" s="667">
        <v>13.5</v>
      </c>
      <c r="Z37" s="666">
        <v>2059</v>
      </c>
      <c r="AA37" s="667">
        <v>13.3</v>
      </c>
      <c r="AB37" s="666">
        <v>2039</v>
      </c>
      <c r="AC37" s="667">
        <v>13.2</v>
      </c>
      <c r="AD37" s="666">
        <v>2099</v>
      </c>
      <c r="AE37" s="667">
        <v>13.5</v>
      </c>
      <c r="AF37" s="666">
        <v>2059</v>
      </c>
      <c r="AG37" s="667">
        <v>13.3</v>
      </c>
      <c r="AH37" s="666">
        <v>2039</v>
      </c>
      <c r="AI37" s="667">
        <v>13.2</v>
      </c>
      <c r="AJ37" s="668" t="s">
        <v>589</v>
      </c>
      <c r="AK37" s="669" t="s">
        <v>555</v>
      </c>
      <c r="AP37" s="688" t="s">
        <v>1139</v>
      </c>
    </row>
    <row r="38" s="636" customFormat="1" ht="54" customHeight="1" spans="1:42">
      <c r="A38" s="671"/>
      <c r="B38" s="672"/>
      <c r="C38" s="672"/>
      <c r="D38" s="690" t="s">
        <v>1149</v>
      </c>
      <c r="E38" s="689" t="s">
        <v>1150</v>
      </c>
      <c r="F38" s="666">
        <v>1504</v>
      </c>
      <c r="G38" s="667">
        <v>10</v>
      </c>
      <c r="H38" s="666">
        <v>1464</v>
      </c>
      <c r="I38" s="667">
        <v>9.8</v>
      </c>
      <c r="J38" s="666">
        <v>1444</v>
      </c>
      <c r="K38" s="667">
        <v>9.7</v>
      </c>
      <c r="L38" s="666">
        <v>1504</v>
      </c>
      <c r="M38" s="667">
        <v>10</v>
      </c>
      <c r="N38" s="666">
        <v>1464</v>
      </c>
      <c r="O38" s="667">
        <v>9.8</v>
      </c>
      <c r="P38" s="666">
        <v>1444</v>
      </c>
      <c r="Q38" s="667">
        <v>9.7</v>
      </c>
      <c r="R38" s="666">
        <v>1404</v>
      </c>
      <c r="S38" s="667">
        <v>9.5</v>
      </c>
      <c r="T38" s="666">
        <v>1364</v>
      </c>
      <c r="U38" s="667">
        <v>9.3</v>
      </c>
      <c r="V38" s="666">
        <v>1344</v>
      </c>
      <c r="W38" s="667">
        <v>9.2</v>
      </c>
      <c r="X38" s="666">
        <v>1504</v>
      </c>
      <c r="Y38" s="667">
        <v>10</v>
      </c>
      <c r="Z38" s="666">
        <v>1464</v>
      </c>
      <c r="AA38" s="667">
        <v>9.8</v>
      </c>
      <c r="AB38" s="666">
        <v>1444</v>
      </c>
      <c r="AC38" s="667">
        <v>9.7</v>
      </c>
      <c r="AD38" s="666">
        <v>1504</v>
      </c>
      <c r="AE38" s="667">
        <v>10</v>
      </c>
      <c r="AF38" s="666">
        <v>1464</v>
      </c>
      <c r="AG38" s="667">
        <v>9.8</v>
      </c>
      <c r="AH38" s="666">
        <v>1444</v>
      </c>
      <c r="AI38" s="667">
        <v>9.7</v>
      </c>
      <c r="AJ38" s="668" t="s">
        <v>709</v>
      </c>
      <c r="AK38" s="669" t="s">
        <v>757</v>
      </c>
      <c r="AP38" s="688" t="s">
        <v>1149</v>
      </c>
    </row>
    <row r="39" s="636" customFormat="1" ht="54" customHeight="1" spans="1:42">
      <c r="A39" s="671"/>
      <c r="B39" s="672"/>
      <c r="C39" s="672"/>
      <c r="D39" s="691"/>
      <c r="E39" s="689" t="s">
        <v>1177</v>
      </c>
      <c r="F39" s="666">
        <v>1980</v>
      </c>
      <c r="G39" s="667">
        <v>12.8</v>
      </c>
      <c r="H39" s="666">
        <v>1940</v>
      </c>
      <c r="I39" s="667">
        <v>12.6</v>
      </c>
      <c r="J39" s="666">
        <v>1920</v>
      </c>
      <c r="K39" s="667">
        <v>12.5</v>
      </c>
      <c r="L39" s="666">
        <v>1980</v>
      </c>
      <c r="M39" s="667">
        <v>12.8</v>
      </c>
      <c r="N39" s="666">
        <v>1940</v>
      </c>
      <c r="O39" s="667">
        <v>12.6</v>
      </c>
      <c r="P39" s="666">
        <v>1920</v>
      </c>
      <c r="Q39" s="667">
        <v>12.5</v>
      </c>
      <c r="R39" s="666">
        <v>1880</v>
      </c>
      <c r="S39" s="667">
        <v>12.3</v>
      </c>
      <c r="T39" s="666">
        <v>1840</v>
      </c>
      <c r="U39" s="667">
        <v>12.1</v>
      </c>
      <c r="V39" s="666">
        <v>1820</v>
      </c>
      <c r="W39" s="667">
        <v>12</v>
      </c>
      <c r="X39" s="666">
        <v>1980</v>
      </c>
      <c r="Y39" s="667">
        <v>12.8</v>
      </c>
      <c r="Z39" s="666">
        <v>1940</v>
      </c>
      <c r="AA39" s="667">
        <v>12.6</v>
      </c>
      <c r="AB39" s="666">
        <v>1920</v>
      </c>
      <c r="AC39" s="667">
        <v>12.5</v>
      </c>
      <c r="AD39" s="666">
        <v>1980</v>
      </c>
      <c r="AE39" s="667">
        <v>12.8</v>
      </c>
      <c r="AF39" s="666">
        <v>1940</v>
      </c>
      <c r="AG39" s="667">
        <v>12.6</v>
      </c>
      <c r="AH39" s="666">
        <v>1920</v>
      </c>
      <c r="AI39" s="667">
        <v>12.5</v>
      </c>
      <c r="AJ39" s="668" t="s">
        <v>602</v>
      </c>
      <c r="AK39" s="669" t="s">
        <v>48</v>
      </c>
      <c r="AP39" s="688" t="s">
        <v>1149</v>
      </c>
    </row>
    <row r="40" s="636" customFormat="1" ht="54" customHeight="1" spans="1:42">
      <c r="A40" s="671"/>
      <c r="B40" s="672"/>
      <c r="C40" s="672"/>
      <c r="D40" s="692"/>
      <c r="E40" s="693" t="s">
        <v>1166</v>
      </c>
      <c r="F40" s="666">
        <v>2184</v>
      </c>
      <c r="G40" s="667">
        <v>13.4</v>
      </c>
      <c r="H40" s="666">
        <v>2144</v>
      </c>
      <c r="I40" s="667">
        <v>13.2</v>
      </c>
      <c r="J40" s="666">
        <v>2124</v>
      </c>
      <c r="K40" s="667">
        <v>13.1</v>
      </c>
      <c r="L40" s="666">
        <v>2184</v>
      </c>
      <c r="M40" s="667">
        <v>13.4</v>
      </c>
      <c r="N40" s="666">
        <v>2144</v>
      </c>
      <c r="O40" s="667">
        <v>13.2</v>
      </c>
      <c r="P40" s="666">
        <v>2124</v>
      </c>
      <c r="Q40" s="667">
        <v>13.1</v>
      </c>
      <c r="R40" s="666">
        <v>2084</v>
      </c>
      <c r="S40" s="667">
        <v>12.9</v>
      </c>
      <c r="T40" s="666">
        <v>2044</v>
      </c>
      <c r="U40" s="667">
        <v>12.7</v>
      </c>
      <c r="V40" s="666">
        <v>2024</v>
      </c>
      <c r="W40" s="667">
        <v>12.6</v>
      </c>
      <c r="X40" s="666">
        <v>2184</v>
      </c>
      <c r="Y40" s="667">
        <v>13.4</v>
      </c>
      <c r="Z40" s="666">
        <v>2144</v>
      </c>
      <c r="AA40" s="667">
        <v>13.2</v>
      </c>
      <c r="AB40" s="666">
        <v>2124</v>
      </c>
      <c r="AC40" s="667">
        <v>13.1</v>
      </c>
      <c r="AD40" s="666">
        <v>2184</v>
      </c>
      <c r="AE40" s="667">
        <v>13.4</v>
      </c>
      <c r="AF40" s="666">
        <v>2144</v>
      </c>
      <c r="AG40" s="667">
        <v>13.2</v>
      </c>
      <c r="AH40" s="666">
        <v>2124</v>
      </c>
      <c r="AI40" s="667">
        <v>13.1</v>
      </c>
      <c r="AJ40" s="668" t="s">
        <v>757</v>
      </c>
      <c r="AK40" s="669" t="s">
        <v>889</v>
      </c>
      <c r="AP40" s="688" t="s">
        <v>1149</v>
      </c>
    </row>
    <row r="41" s="636" customFormat="1" ht="68" customHeight="1" spans="1:42">
      <c r="A41" s="671"/>
      <c r="B41" s="672"/>
      <c r="C41" s="672"/>
      <c r="D41" s="694" t="s">
        <v>1142</v>
      </c>
      <c r="E41" s="687" t="s">
        <v>1195</v>
      </c>
      <c r="F41" s="666">
        <v>1504</v>
      </c>
      <c r="G41" s="667">
        <v>10</v>
      </c>
      <c r="H41" s="666">
        <v>1464</v>
      </c>
      <c r="I41" s="667">
        <v>9.8</v>
      </c>
      <c r="J41" s="666">
        <v>1444</v>
      </c>
      <c r="K41" s="667">
        <v>9.7</v>
      </c>
      <c r="L41" s="666">
        <v>1504</v>
      </c>
      <c r="M41" s="667">
        <v>10</v>
      </c>
      <c r="N41" s="666">
        <v>1464</v>
      </c>
      <c r="O41" s="667">
        <v>9.8</v>
      </c>
      <c r="P41" s="666">
        <v>1444</v>
      </c>
      <c r="Q41" s="667">
        <v>9.7</v>
      </c>
      <c r="R41" s="666">
        <v>1404</v>
      </c>
      <c r="S41" s="667">
        <v>9.5</v>
      </c>
      <c r="T41" s="666">
        <v>1364</v>
      </c>
      <c r="U41" s="667">
        <v>9.3</v>
      </c>
      <c r="V41" s="666">
        <v>1344</v>
      </c>
      <c r="W41" s="667">
        <v>9.2</v>
      </c>
      <c r="X41" s="666">
        <v>1504</v>
      </c>
      <c r="Y41" s="667">
        <v>10</v>
      </c>
      <c r="Z41" s="666">
        <v>1464</v>
      </c>
      <c r="AA41" s="667">
        <v>9.8</v>
      </c>
      <c r="AB41" s="666">
        <v>1444</v>
      </c>
      <c r="AC41" s="667">
        <v>9.7</v>
      </c>
      <c r="AD41" s="666">
        <v>1504</v>
      </c>
      <c r="AE41" s="667">
        <v>10</v>
      </c>
      <c r="AF41" s="666">
        <v>1464</v>
      </c>
      <c r="AG41" s="667">
        <v>9.8</v>
      </c>
      <c r="AH41" s="666">
        <v>1444</v>
      </c>
      <c r="AI41" s="667">
        <v>9.7</v>
      </c>
      <c r="AJ41" s="668" t="s">
        <v>709</v>
      </c>
      <c r="AK41" s="669" t="s">
        <v>757</v>
      </c>
      <c r="AP41" s="684" t="s">
        <v>1142</v>
      </c>
    </row>
    <row r="42" s="636" customFormat="1" ht="68" customHeight="1" spans="1:42">
      <c r="A42" s="671"/>
      <c r="B42" s="672"/>
      <c r="C42" s="672"/>
      <c r="D42" s="695" t="s">
        <v>1142</v>
      </c>
      <c r="E42" s="687" t="s">
        <v>1163</v>
      </c>
      <c r="F42" s="666">
        <v>2218</v>
      </c>
      <c r="G42" s="667">
        <v>14.2</v>
      </c>
      <c r="H42" s="666">
        <v>2178</v>
      </c>
      <c r="I42" s="667">
        <v>14</v>
      </c>
      <c r="J42" s="666">
        <v>2158</v>
      </c>
      <c r="K42" s="667">
        <v>13.9</v>
      </c>
      <c r="L42" s="666">
        <v>2218</v>
      </c>
      <c r="M42" s="667">
        <v>14.2</v>
      </c>
      <c r="N42" s="666">
        <v>2178</v>
      </c>
      <c r="O42" s="667">
        <v>14</v>
      </c>
      <c r="P42" s="666">
        <v>2158</v>
      </c>
      <c r="Q42" s="667">
        <v>13.9</v>
      </c>
      <c r="R42" s="666">
        <v>2118</v>
      </c>
      <c r="S42" s="667">
        <v>13.7</v>
      </c>
      <c r="T42" s="666">
        <v>2078</v>
      </c>
      <c r="U42" s="667">
        <v>13.5</v>
      </c>
      <c r="V42" s="666">
        <v>2058</v>
      </c>
      <c r="W42" s="667">
        <v>13.4</v>
      </c>
      <c r="X42" s="666">
        <v>2218</v>
      </c>
      <c r="Y42" s="667">
        <v>14.2</v>
      </c>
      <c r="Z42" s="666">
        <v>2178</v>
      </c>
      <c r="AA42" s="667">
        <v>14</v>
      </c>
      <c r="AB42" s="666">
        <v>2158</v>
      </c>
      <c r="AC42" s="667">
        <v>13.9</v>
      </c>
      <c r="AD42" s="666">
        <v>2218</v>
      </c>
      <c r="AE42" s="667">
        <v>14.2</v>
      </c>
      <c r="AF42" s="666">
        <v>2178</v>
      </c>
      <c r="AG42" s="667">
        <v>14</v>
      </c>
      <c r="AH42" s="666">
        <v>2158</v>
      </c>
      <c r="AI42" s="667">
        <v>13.9</v>
      </c>
      <c r="AJ42" s="668" t="s">
        <v>757</v>
      </c>
      <c r="AK42" s="669" t="s">
        <v>889</v>
      </c>
      <c r="AP42" s="684" t="s">
        <v>1142</v>
      </c>
    </row>
    <row r="43" s="636" customFormat="1" ht="129" spans="1:42">
      <c r="A43" s="671"/>
      <c r="B43" s="672"/>
      <c r="C43" s="672"/>
      <c r="D43" s="695" t="s">
        <v>1145</v>
      </c>
      <c r="E43" s="2369" t="s">
        <v>1197</v>
      </c>
      <c r="F43" s="666">
        <v>1487</v>
      </c>
      <c r="G43" s="667">
        <v>9.9</v>
      </c>
      <c r="H43" s="666">
        <v>1447</v>
      </c>
      <c r="I43" s="667">
        <v>9.7</v>
      </c>
      <c r="J43" s="666">
        <v>1427</v>
      </c>
      <c r="K43" s="667">
        <v>9.6</v>
      </c>
      <c r="L43" s="666">
        <v>1487</v>
      </c>
      <c r="M43" s="667">
        <v>9.9</v>
      </c>
      <c r="N43" s="666">
        <v>1447</v>
      </c>
      <c r="O43" s="667">
        <v>9.7</v>
      </c>
      <c r="P43" s="666">
        <v>1427</v>
      </c>
      <c r="Q43" s="667">
        <v>9.6</v>
      </c>
      <c r="R43" s="666">
        <v>1387</v>
      </c>
      <c r="S43" s="667">
        <v>9.4</v>
      </c>
      <c r="T43" s="666">
        <v>1347</v>
      </c>
      <c r="U43" s="667">
        <v>9.2</v>
      </c>
      <c r="V43" s="666">
        <v>1327</v>
      </c>
      <c r="W43" s="667">
        <v>9.1</v>
      </c>
      <c r="X43" s="666">
        <v>1487</v>
      </c>
      <c r="Y43" s="667">
        <v>9.9</v>
      </c>
      <c r="Z43" s="666">
        <v>1447</v>
      </c>
      <c r="AA43" s="667">
        <v>9.7</v>
      </c>
      <c r="AB43" s="666">
        <v>1427</v>
      </c>
      <c r="AC43" s="667">
        <v>9.6</v>
      </c>
      <c r="AD43" s="666">
        <v>1487</v>
      </c>
      <c r="AE43" s="667">
        <v>9.9</v>
      </c>
      <c r="AF43" s="666">
        <v>1447</v>
      </c>
      <c r="AG43" s="667">
        <v>9.7</v>
      </c>
      <c r="AH43" s="666">
        <v>1427</v>
      </c>
      <c r="AI43" s="667">
        <v>9.6</v>
      </c>
      <c r="AJ43" s="668" t="s">
        <v>709</v>
      </c>
      <c r="AK43" s="669" t="s">
        <v>757</v>
      </c>
      <c r="AP43" s="684" t="s">
        <v>1145</v>
      </c>
    </row>
    <row r="44" s="636" customFormat="1" ht="68" customHeight="1" spans="1:42">
      <c r="A44" s="671"/>
      <c r="B44" s="672"/>
      <c r="C44" s="672"/>
      <c r="D44" s="695" t="s">
        <v>1147</v>
      </c>
      <c r="E44" s="687" t="s">
        <v>1163</v>
      </c>
      <c r="F44" s="666">
        <v>2218</v>
      </c>
      <c r="G44" s="667">
        <v>14.2</v>
      </c>
      <c r="H44" s="666">
        <v>2178</v>
      </c>
      <c r="I44" s="667">
        <v>14</v>
      </c>
      <c r="J44" s="666">
        <v>2158</v>
      </c>
      <c r="K44" s="667">
        <v>13.9</v>
      </c>
      <c r="L44" s="666">
        <v>2218</v>
      </c>
      <c r="M44" s="667">
        <v>14.2</v>
      </c>
      <c r="N44" s="666">
        <v>2178</v>
      </c>
      <c r="O44" s="667">
        <v>14</v>
      </c>
      <c r="P44" s="666">
        <v>2158</v>
      </c>
      <c r="Q44" s="667">
        <v>13.9</v>
      </c>
      <c r="R44" s="666">
        <v>2118</v>
      </c>
      <c r="S44" s="667">
        <v>13.7</v>
      </c>
      <c r="T44" s="666">
        <v>2078</v>
      </c>
      <c r="U44" s="667">
        <v>13.5</v>
      </c>
      <c r="V44" s="666">
        <v>2058</v>
      </c>
      <c r="W44" s="667">
        <v>13.4</v>
      </c>
      <c r="X44" s="666">
        <v>2218</v>
      </c>
      <c r="Y44" s="667">
        <v>14.2</v>
      </c>
      <c r="Z44" s="666">
        <v>2178</v>
      </c>
      <c r="AA44" s="667">
        <v>14</v>
      </c>
      <c r="AB44" s="666">
        <v>2158</v>
      </c>
      <c r="AC44" s="667">
        <v>13.9</v>
      </c>
      <c r="AD44" s="666">
        <v>2218</v>
      </c>
      <c r="AE44" s="667">
        <v>14.2</v>
      </c>
      <c r="AF44" s="666">
        <v>2178</v>
      </c>
      <c r="AG44" s="667">
        <v>14</v>
      </c>
      <c r="AH44" s="666">
        <v>2158</v>
      </c>
      <c r="AI44" s="667">
        <v>13.9</v>
      </c>
      <c r="AJ44" s="668" t="s">
        <v>519</v>
      </c>
      <c r="AK44" s="669" t="s">
        <v>773</v>
      </c>
      <c r="AP44" s="685" t="s">
        <v>1147</v>
      </c>
    </row>
    <row r="45" s="636" customFormat="1" ht="79" customHeight="1" spans="1:42">
      <c r="A45" s="671"/>
      <c r="B45" s="672"/>
      <c r="C45" s="672"/>
      <c r="D45" s="694" t="s">
        <v>1147</v>
      </c>
      <c r="E45" s="2369" t="s">
        <v>1196</v>
      </c>
      <c r="F45" s="666">
        <v>1487</v>
      </c>
      <c r="G45" s="667">
        <v>9.9</v>
      </c>
      <c r="H45" s="666">
        <v>1447</v>
      </c>
      <c r="I45" s="667">
        <v>9.7</v>
      </c>
      <c r="J45" s="666">
        <v>1427</v>
      </c>
      <c r="K45" s="667">
        <v>9.6</v>
      </c>
      <c r="L45" s="666">
        <v>1487</v>
      </c>
      <c r="M45" s="667">
        <v>9.9</v>
      </c>
      <c r="N45" s="666">
        <v>1447</v>
      </c>
      <c r="O45" s="667">
        <v>9.7</v>
      </c>
      <c r="P45" s="666">
        <v>1427</v>
      </c>
      <c r="Q45" s="667">
        <v>9.6</v>
      </c>
      <c r="R45" s="666">
        <v>1387</v>
      </c>
      <c r="S45" s="667">
        <v>9.4</v>
      </c>
      <c r="T45" s="666">
        <v>1347</v>
      </c>
      <c r="U45" s="667">
        <v>9.2</v>
      </c>
      <c r="V45" s="666">
        <v>1327</v>
      </c>
      <c r="W45" s="667">
        <v>9.1</v>
      </c>
      <c r="X45" s="666">
        <v>1487</v>
      </c>
      <c r="Y45" s="667">
        <v>9.9</v>
      </c>
      <c r="Z45" s="666">
        <v>1447</v>
      </c>
      <c r="AA45" s="667">
        <v>9.7</v>
      </c>
      <c r="AB45" s="666">
        <v>1427</v>
      </c>
      <c r="AC45" s="667">
        <v>9.6</v>
      </c>
      <c r="AD45" s="666">
        <v>1487</v>
      </c>
      <c r="AE45" s="667">
        <v>9.9</v>
      </c>
      <c r="AF45" s="666">
        <v>1447</v>
      </c>
      <c r="AG45" s="667">
        <v>9.7</v>
      </c>
      <c r="AH45" s="666">
        <v>1427</v>
      </c>
      <c r="AI45" s="667">
        <v>9.6</v>
      </c>
      <c r="AJ45" s="668" t="s">
        <v>709</v>
      </c>
      <c r="AK45" s="669" t="s">
        <v>757</v>
      </c>
      <c r="AP45" s="683" t="s">
        <v>1147</v>
      </c>
    </row>
    <row r="46" s="636" customFormat="1" ht="48" customHeight="1" spans="1:42">
      <c r="A46" s="671"/>
      <c r="B46" s="672"/>
      <c r="C46" s="672"/>
      <c r="D46" s="675" t="s">
        <v>1102</v>
      </c>
      <c r="E46" s="687" t="s">
        <v>1103</v>
      </c>
      <c r="F46" s="666">
        <v>1487</v>
      </c>
      <c r="G46" s="667">
        <v>9.9</v>
      </c>
      <c r="H46" s="666">
        <v>1447</v>
      </c>
      <c r="I46" s="667">
        <v>9.7</v>
      </c>
      <c r="J46" s="666">
        <v>1427</v>
      </c>
      <c r="K46" s="667">
        <v>9.6</v>
      </c>
      <c r="L46" s="666">
        <v>1487</v>
      </c>
      <c r="M46" s="667">
        <v>9.9</v>
      </c>
      <c r="N46" s="666">
        <v>1447</v>
      </c>
      <c r="O46" s="667">
        <v>9.7</v>
      </c>
      <c r="P46" s="666">
        <v>1427</v>
      </c>
      <c r="Q46" s="667">
        <v>9.6</v>
      </c>
      <c r="R46" s="666">
        <v>1387</v>
      </c>
      <c r="S46" s="667">
        <v>9.4</v>
      </c>
      <c r="T46" s="666">
        <v>1347</v>
      </c>
      <c r="U46" s="667">
        <v>9.2</v>
      </c>
      <c r="V46" s="666">
        <v>1327</v>
      </c>
      <c r="W46" s="667">
        <v>9.1</v>
      </c>
      <c r="X46" s="666">
        <v>1487</v>
      </c>
      <c r="Y46" s="667">
        <v>9.9</v>
      </c>
      <c r="Z46" s="666">
        <v>1447</v>
      </c>
      <c r="AA46" s="667">
        <v>9.7</v>
      </c>
      <c r="AB46" s="666">
        <v>1427</v>
      </c>
      <c r="AC46" s="667">
        <v>9.6</v>
      </c>
      <c r="AD46" s="666">
        <v>1487</v>
      </c>
      <c r="AE46" s="667">
        <v>9.9</v>
      </c>
      <c r="AF46" s="666">
        <v>1447</v>
      </c>
      <c r="AG46" s="667">
        <v>9.7</v>
      </c>
      <c r="AH46" s="666">
        <v>1427</v>
      </c>
      <c r="AI46" s="667">
        <v>9.6</v>
      </c>
      <c r="AJ46" s="668" t="s">
        <v>709</v>
      </c>
      <c r="AK46" s="669" t="s">
        <v>757</v>
      </c>
      <c r="AP46" s="694" t="s">
        <v>1102</v>
      </c>
    </row>
    <row r="47" s="636" customFormat="1" ht="48" customHeight="1" spans="1:42">
      <c r="A47" s="671"/>
      <c r="B47" s="672"/>
      <c r="C47" s="672"/>
      <c r="D47" s="696"/>
      <c r="E47" s="678" t="s">
        <v>1104</v>
      </c>
      <c r="F47" s="666">
        <v>2116</v>
      </c>
      <c r="G47" s="667">
        <v>13.6</v>
      </c>
      <c r="H47" s="666">
        <v>2076</v>
      </c>
      <c r="I47" s="667">
        <v>13.4</v>
      </c>
      <c r="J47" s="666">
        <v>2056</v>
      </c>
      <c r="K47" s="667">
        <v>13.3</v>
      </c>
      <c r="L47" s="666">
        <v>2116</v>
      </c>
      <c r="M47" s="667">
        <v>13.6</v>
      </c>
      <c r="N47" s="666">
        <v>2076</v>
      </c>
      <c r="O47" s="667">
        <v>13.4</v>
      </c>
      <c r="P47" s="666">
        <v>2056</v>
      </c>
      <c r="Q47" s="667">
        <v>13.3</v>
      </c>
      <c r="R47" s="666">
        <v>2016</v>
      </c>
      <c r="S47" s="667">
        <v>13.1</v>
      </c>
      <c r="T47" s="666">
        <v>1976</v>
      </c>
      <c r="U47" s="667">
        <v>12.9</v>
      </c>
      <c r="V47" s="666">
        <v>1956</v>
      </c>
      <c r="W47" s="667">
        <v>12.8</v>
      </c>
      <c r="X47" s="666">
        <v>2116</v>
      </c>
      <c r="Y47" s="667">
        <v>13.6</v>
      </c>
      <c r="Z47" s="666">
        <v>2076</v>
      </c>
      <c r="AA47" s="667">
        <v>13.4</v>
      </c>
      <c r="AB47" s="666">
        <v>2056</v>
      </c>
      <c r="AC47" s="667">
        <v>13.3</v>
      </c>
      <c r="AD47" s="666">
        <v>2116</v>
      </c>
      <c r="AE47" s="667">
        <v>13.6</v>
      </c>
      <c r="AF47" s="666">
        <v>2076</v>
      </c>
      <c r="AG47" s="667">
        <v>13.4</v>
      </c>
      <c r="AH47" s="666">
        <v>2056</v>
      </c>
      <c r="AI47" s="667">
        <v>13.3</v>
      </c>
      <c r="AJ47" s="668" t="s">
        <v>602</v>
      </c>
      <c r="AK47" s="608" t="s">
        <v>773</v>
      </c>
      <c r="AP47" s="694" t="s">
        <v>1102</v>
      </c>
    </row>
    <row r="48" s="636" customFormat="1" ht="56" customHeight="1" spans="1:42">
      <c r="A48" s="671"/>
      <c r="B48" s="672"/>
      <c r="C48" s="697"/>
      <c r="D48" s="698" t="s">
        <v>1151</v>
      </c>
      <c r="E48" s="2370" t="s">
        <v>1152</v>
      </c>
      <c r="F48" s="666">
        <v>1504</v>
      </c>
      <c r="G48" s="667">
        <v>10</v>
      </c>
      <c r="H48" s="666">
        <v>1464</v>
      </c>
      <c r="I48" s="667">
        <v>9.8</v>
      </c>
      <c r="J48" s="666">
        <v>1444</v>
      </c>
      <c r="K48" s="667">
        <v>9.7</v>
      </c>
      <c r="L48" s="666">
        <v>1504</v>
      </c>
      <c r="M48" s="667">
        <v>10</v>
      </c>
      <c r="N48" s="666">
        <v>1464</v>
      </c>
      <c r="O48" s="667">
        <v>9.8</v>
      </c>
      <c r="P48" s="666">
        <v>1444</v>
      </c>
      <c r="Q48" s="667">
        <v>9.7</v>
      </c>
      <c r="R48" s="666">
        <v>1404</v>
      </c>
      <c r="S48" s="667">
        <v>9.5</v>
      </c>
      <c r="T48" s="666">
        <v>1364</v>
      </c>
      <c r="U48" s="667">
        <v>9.3</v>
      </c>
      <c r="V48" s="666">
        <v>1344</v>
      </c>
      <c r="W48" s="667">
        <v>9.2</v>
      </c>
      <c r="X48" s="666">
        <v>1504</v>
      </c>
      <c r="Y48" s="667">
        <v>10</v>
      </c>
      <c r="Z48" s="666">
        <v>1464</v>
      </c>
      <c r="AA48" s="667">
        <v>9.8</v>
      </c>
      <c r="AB48" s="666">
        <v>1444</v>
      </c>
      <c r="AC48" s="667">
        <v>9.7</v>
      </c>
      <c r="AD48" s="666">
        <v>1504</v>
      </c>
      <c r="AE48" s="667">
        <v>10</v>
      </c>
      <c r="AF48" s="666">
        <v>1464</v>
      </c>
      <c r="AG48" s="667">
        <v>9.8</v>
      </c>
      <c r="AH48" s="666">
        <v>1444</v>
      </c>
      <c r="AI48" s="667">
        <v>9.7</v>
      </c>
      <c r="AJ48" s="668" t="s">
        <v>709</v>
      </c>
      <c r="AK48" s="669" t="s">
        <v>757</v>
      </c>
      <c r="AP48" s="694" t="s">
        <v>1151</v>
      </c>
    </row>
    <row r="49" s="636" customFormat="1" ht="56" customHeight="1" spans="1:42">
      <c r="A49" s="671"/>
      <c r="B49" s="672"/>
      <c r="C49" s="697"/>
      <c r="D49" s="698"/>
      <c r="E49" s="699" t="s">
        <v>1168</v>
      </c>
      <c r="F49" s="666">
        <v>2218</v>
      </c>
      <c r="G49" s="667">
        <v>14.2</v>
      </c>
      <c r="H49" s="666">
        <v>2178</v>
      </c>
      <c r="I49" s="667">
        <v>14</v>
      </c>
      <c r="J49" s="666">
        <v>2158</v>
      </c>
      <c r="K49" s="667">
        <v>13.9</v>
      </c>
      <c r="L49" s="666">
        <v>2218</v>
      </c>
      <c r="M49" s="667">
        <v>14.2</v>
      </c>
      <c r="N49" s="666">
        <v>2178</v>
      </c>
      <c r="O49" s="667">
        <v>14</v>
      </c>
      <c r="P49" s="666">
        <v>2158</v>
      </c>
      <c r="Q49" s="667">
        <v>13.9</v>
      </c>
      <c r="R49" s="666">
        <v>2118</v>
      </c>
      <c r="S49" s="667">
        <v>13.7</v>
      </c>
      <c r="T49" s="666">
        <v>2078</v>
      </c>
      <c r="U49" s="667">
        <v>13.5</v>
      </c>
      <c r="V49" s="666">
        <v>2058</v>
      </c>
      <c r="W49" s="667">
        <v>13.4</v>
      </c>
      <c r="X49" s="666">
        <v>2218</v>
      </c>
      <c r="Y49" s="667">
        <v>14.2</v>
      </c>
      <c r="Z49" s="666">
        <v>2178</v>
      </c>
      <c r="AA49" s="667">
        <v>14</v>
      </c>
      <c r="AB49" s="666">
        <v>2158</v>
      </c>
      <c r="AC49" s="667">
        <v>13.9</v>
      </c>
      <c r="AD49" s="666">
        <v>2218</v>
      </c>
      <c r="AE49" s="667">
        <v>14.2</v>
      </c>
      <c r="AF49" s="666">
        <v>2178</v>
      </c>
      <c r="AG49" s="667">
        <v>14</v>
      </c>
      <c r="AH49" s="666">
        <v>2158</v>
      </c>
      <c r="AI49" s="667">
        <v>13.9</v>
      </c>
      <c r="AJ49" s="668" t="s">
        <v>757</v>
      </c>
      <c r="AK49" s="669" t="s">
        <v>773</v>
      </c>
      <c r="AP49" s="694" t="s">
        <v>1151</v>
      </c>
    </row>
    <row r="50" s="636" customFormat="1" ht="56" customHeight="1" spans="1:42">
      <c r="A50" s="671"/>
      <c r="B50" s="700"/>
      <c r="C50" s="700"/>
      <c r="D50" s="696" t="s">
        <v>1153</v>
      </c>
      <c r="E50" s="701" t="s">
        <v>1198</v>
      </c>
      <c r="F50" s="666">
        <v>1504</v>
      </c>
      <c r="G50" s="667">
        <v>10</v>
      </c>
      <c r="H50" s="666">
        <v>1464</v>
      </c>
      <c r="I50" s="667">
        <v>9.8</v>
      </c>
      <c r="J50" s="666">
        <v>1444</v>
      </c>
      <c r="K50" s="667">
        <v>9.7</v>
      </c>
      <c r="L50" s="666">
        <v>1504</v>
      </c>
      <c r="M50" s="667">
        <v>10</v>
      </c>
      <c r="N50" s="666">
        <v>1464</v>
      </c>
      <c r="O50" s="667">
        <v>9.8</v>
      </c>
      <c r="P50" s="666">
        <v>1444</v>
      </c>
      <c r="Q50" s="667">
        <v>9.7</v>
      </c>
      <c r="R50" s="666">
        <v>1404</v>
      </c>
      <c r="S50" s="667">
        <v>9.5</v>
      </c>
      <c r="T50" s="666">
        <v>1364</v>
      </c>
      <c r="U50" s="667">
        <v>9.3</v>
      </c>
      <c r="V50" s="666">
        <v>1344</v>
      </c>
      <c r="W50" s="667">
        <v>9.2</v>
      </c>
      <c r="X50" s="666">
        <v>1504</v>
      </c>
      <c r="Y50" s="667">
        <v>10</v>
      </c>
      <c r="Z50" s="666">
        <v>1464</v>
      </c>
      <c r="AA50" s="667">
        <v>9.8</v>
      </c>
      <c r="AB50" s="666">
        <v>1444</v>
      </c>
      <c r="AC50" s="667">
        <v>9.7</v>
      </c>
      <c r="AD50" s="666">
        <v>1504</v>
      </c>
      <c r="AE50" s="667">
        <v>10</v>
      </c>
      <c r="AF50" s="666">
        <v>1464</v>
      </c>
      <c r="AG50" s="667">
        <v>9.8</v>
      </c>
      <c r="AH50" s="666">
        <v>1444</v>
      </c>
      <c r="AI50" s="667">
        <v>9.7</v>
      </c>
      <c r="AJ50" s="668" t="s">
        <v>709</v>
      </c>
      <c r="AK50" s="669" t="s">
        <v>757</v>
      </c>
      <c r="AP50" s="694" t="s">
        <v>1153</v>
      </c>
    </row>
    <row r="51" s="637" customFormat="1" ht="64" customHeight="1" spans="1:42">
      <c r="A51" s="702" t="s">
        <v>627</v>
      </c>
      <c r="B51" s="703"/>
      <c r="C51" s="703"/>
      <c r="D51" s="703"/>
      <c r="E51" s="703"/>
      <c r="F51" s="704"/>
      <c r="G51" s="705"/>
      <c r="H51" s="704"/>
      <c r="I51" s="705"/>
      <c r="J51" s="704"/>
      <c r="K51" s="705"/>
      <c r="L51" s="704"/>
      <c r="M51" s="705"/>
      <c r="N51" s="704"/>
      <c r="O51" s="705"/>
      <c r="P51" s="704"/>
      <c r="Q51" s="705"/>
      <c r="R51" s="704"/>
      <c r="S51" s="705"/>
      <c r="T51" s="704"/>
      <c r="U51" s="705"/>
      <c r="V51" s="704"/>
      <c r="W51" s="705"/>
      <c r="X51" s="704"/>
      <c r="Y51" s="705"/>
      <c r="Z51" s="704"/>
      <c r="AA51" s="705"/>
      <c r="AB51" s="704"/>
      <c r="AC51" s="705"/>
      <c r="AD51" s="704"/>
      <c r="AE51" s="705"/>
      <c r="AF51" s="704"/>
      <c r="AG51" s="705"/>
      <c r="AH51" s="704"/>
      <c r="AI51" s="705"/>
      <c r="AJ51" s="703"/>
      <c r="AK51" s="706"/>
    </row>
    <row r="52" s="638" customFormat="1" ht="64" customHeight="1" spans="1:42">
      <c r="A52" s="707" t="s">
        <v>37</v>
      </c>
      <c r="B52" s="708"/>
      <c r="C52" s="708"/>
      <c r="D52" s="708"/>
      <c r="E52" s="708"/>
      <c r="F52" s="709"/>
      <c r="G52" s="710"/>
      <c r="H52" s="709"/>
      <c r="I52" s="710"/>
      <c r="J52" s="709"/>
      <c r="K52" s="710"/>
      <c r="L52" s="709"/>
      <c r="M52" s="710"/>
      <c r="N52" s="709"/>
      <c r="O52" s="710"/>
      <c r="P52" s="709"/>
      <c r="Q52" s="710"/>
      <c r="R52" s="709"/>
      <c r="S52" s="710"/>
      <c r="T52" s="709"/>
      <c r="U52" s="710"/>
      <c r="V52" s="709"/>
      <c r="W52" s="710"/>
      <c r="X52" s="709"/>
      <c r="Y52" s="710"/>
      <c r="Z52" s="709"/>
      <c r="AA52" s="710"/>
      <c r="AB52" s="709"/>
      <c r="AC52" s="710"/>
      <c r="AD52" s="709"/>
      <c r="AE52" s="710"/>
      <c r="AF52" s="709"/>
      <c r="AG52" s="710"/>
      <c r="AH52" s="709"/>
      <c r="AI52" s="710"/>
      <c r="AJ52" s="708"/>
      <c r="AK52" s="711"/>
    </row>
    <row r="53" s="639" customFormat="1" ht="272" customHeight="1" spans="1:42">
      <c r="A53" s="712" t="s">
        <v>1199</v>
      </c>
      <c r="B53" s="713"/>
      <c r="C53" s="713"/>
      <c r="D53" s="713"/>
      <c r="E53" s="713"/>
      <c r="F53" s="714"/>
      <c r="G53" s="715"/>
      <c r="H53" s="714"/>
      <c r="I53" s="715"/>
      <c r="J53" s="714"/>
      <c r="K53" s="715"/>
      <c r="L53" s="714"/>
      <c r="M53" s="715"/>
      <c r="N53" s="714"/>
      <c r="O53" s="715"/>
      <c r="P53" s="714"/>
      <c r="Q53" s="715"/>
      <c r="R53" s="714"/>
      <c r="S53" s="715"/>
      <c r="T53" s="714"/>
      <c r="U53" s="715"/>
      <c r="V53" s="714"/>
      <c r="W53" s="715"/>
      <c r="X53" s="714"/>
      <c r="Y53" s="715"/>
      <c r="Z53" s="714"/>
      <c r="AA53" s="715"/>
      <c r="AB53" s="714"/>
      <c r="AC53" s="715"/>
      <c r="AD53" s="714"/>
      <c r="AE53" s="715"/>
      <c r="AF53" s="714"/>
      <c r="AG53" s="715"/>
      <c r="AH53" s="714"/>
      <c r="AI53" s="715"/>
      <c r="AJ53" s="713"/>
      <c r="AK53" s="716"/>
    </row>
    <row r="54" s="640" customFormat="1" ht="88" customHeight="1" spans="1:42">
      <c r="A54" s="626" t="s">
        <v>688</v>
      </c>
      <c r="B54" s="627" t="s">
        <v>689</v>
      </c>
      <c r="C54" s="627"/>
      <c r="D54" s="627"/>
      <c r="E54" s="627"/>
      <c r="F54" s="627"/>
      <c r="G54" s="717"/>
      <c r="H54" s="627"/>
      <c r="I54" s="717"/>
      <c r="J54" s="627"/>
      <c r="K54" s="717"/>
      <c r="L54" s="627"/>
      <c r="M54" s="717"/>
      <c r="N54" s="627"/>
      <c r="O54" s="717"/>
      <c r="P54" s="627"/>
      <c r="Q54" s="717"/>
      <c r="R54" s="627"/>
      <c r="S54" s="717"/>
      <c r="T54" s="627"/>
      <c r="U54" s="717"/>
      <c r="V54" s="627"/>
      <c r="W54" s="717"/>
      <c r="X54" s="627"/>
      <c r="Y54" s="717"/>
      <c r="Z54" s="627"/>
      <c r="AA54" s="717"/>
      <c r="AB54" s="627"/>
      <c r="AC54" s="717"/>
      <c r="AD54" s="627"/>
      <c r="AE54" s="717"/>
      <c r="AF54" s="627"/>
      <c r="AG54" s="717"/>
      <c r="AH54" s="627"/>
      <c r="AI54" s="717"/>
      <c r="AJ54" s="627"/>
      <c r="AK54" s="628"/>
    </row>
    <row r="55" s="640" customFormat="1" ht="409" customHeight="1" spans="1:42">
      <c r="A55" s="629"/>
      <c r="B55" s="718"/>
      <c r="C55" s="718"/>
      <c r="D55" s="718"/>
      <c r="E55" s="718"/>
      <c r="F55" s="718"/>
      <c r="G55" s="719"/>
      <c r="H55" s="718"/>
      <c r="I55" s="719"/>
      <c r="J55" s="718"/>
      <c r="K55" s="719"/>
      <c r="L55" s="718"/>
      <c r="M55" s="719"/>
      <c r="N55" s="718"/>
      <c r="O55" s="719"/>
      <c r="P55" s="718"/>
      <c r="Q55" s="719"/>
      <c r="R55" s="718"/>
      <c r="S55" s="719"/>
      <c r="T55" s="718"/>
      <c r="U55" s="719"/>
      <c r="V55" s="718"/>
      <c r="W55" s="719"/>
      <c r="X55" s="718"/>
      <c r="Y55" s="719"/>
      <c r="Z55" s="718"/>
      <c r="AA55" s="719"/>
      <c r="AB55" s="718"/>
      <c r="AC55" s="719"/>
      <c r="AD55" s="718"/>
      <c r="AE55" s="719"/>
      <c r="AF55" s="718"/>
      <c r="AG55" s="719"/>
      <c r="AH55" s="718"/>
      <c r="AI55" s="719"/>
      <c r="AJ55" s="718"/>
      <c r="AK55" s="720"/>
    </row>
    <row r="56" s="640" customFormat="1" ht="58" customHeight="1" spans="1:42">
      <c r="A56" s="629" t="s">
        <v>690</v>
      </c>
      <c r="B56" s="630" t="s">
        <v>1207</v>
      </c>
      <c r="C56" s="630"/>
      <c r="D56" s="630"/>
      <c r="E56" s="630"/>
      <c r="F56" s="630"/>
      <c r="G56" s="721"/>
      <c r="H56" s="630"/>
      <c r="I56" s="721"/>
      <c r="J56" s="630"/>
      <c r="K56" s="721"/>
      <c r="L56" s="630"/>
      <c r="M56" s="721"/>
      <c r="N56" s="630"/>
      <c r="O56" s="721"/>
      <c r="P56" s="630"/>
      <c r="Q56" s="721"/>
      <c r="R56" s="630"/>
      <c r="S56" s="721"/>
      <c r="T56" s="630"/>
      <c r="U56" s="721"/>
      <c r="V56" s="630"/>
      <c r="W56" s="721"/>
      <c r="X56" s="630"/>
      <c r="Y56" s="721"/>
      <c r="Z56" s="630"/>
      <c r="AA56" s="721"/>
      <c r="AB56" s="630"/>
      <c r="AC56" s="721"/>
      <c r="AD56" s="630"/>
      <c r="AE56" s="721"/>
      <c r="AF56" s="630"/>
      <c r="AG56" s="721"/>
      <c r="AH56" s="630"/>
      <c r="AI56" s="721"/>
      <c r="AJ56" s="630"/>
      <c r="AK56" s="631"/>
    </row>
    <row r="57" s="640" customFormat="1" ht="409" customHeight="1" spans="1:42">
      <c r="A57" s="632" t="s">
        <v>692</v>
      </c>
      <c r="B57" s="633" t="s">
        <v>1208</v>
      </c>
      <c r="C57" s="633"/>
      <c r="D57" s="633"/>
      <c r="E57" s="633"/>
      <c r="F57" s="633"/>
      <c r="G57" s="722"/>
      <c r="H57" s="633"/>
      <c r="I57" s="722"/>
      <c r="J57" s="633"/>
      <c r="K57" s="722"/>
      <c r="L57" s="633"/>
      <c r="M57" s="722"/>
      <c r="N57" s="633"/>
      <c r="O57" s="722"/>
      <c r="P57" s="633"/>
      <c r="Q57" s="722"/>
      <c r="R57" s="633"/>
      <c r="S57" s="722"/>
      <c r="T57" s="633"/>
      <c r="U57" s="722"/>
      <c r="V57" s="633"/>
      <c r="W57" s="722"/>
      <c r="X57" s="633"/>
      <c r="Y57" s="722"/>
      <c r="Z57" s="633"/>
      <c r="AA57" s="722"/>
      <c r="AB57" s="633"/>
      <c r="AC57" s="722"/>
      <c r="AD57" s="633"/>
      <c r="AE57" s="722"/>
      <c r="AF57" s="633"/>
      <c r="AG57" s="722"/>
      <c r="AH57" s="633"/>
      <c r="AI57" s="722"/>
      <c r="AJ57" s="633"/>
      <c r="AK57" s="634"/>
    </row>
  </sheetData>
  <mergeCells count="35">
    <mergeCell ref="A2:AK2"/>
    <mergeCell ref="A3:AK3"/>
    <mergeCell ref="A4:AK4"/>
    <mergeCell ref="F5:K5"/>
    <mergeCell ref="L5:Q5"/>
    <mergeCell ref="R5:W5"/>
    <mergeCell ref="X5:AC5"/>
    <mergeCell ref="AD5:AI5"/>
    <mergeCell ref="A51:AK51"/>
    <mergeCell ref="A52:AK52"/>
    <mergeCell ref="A53:AK53"/>
    <mergeCell ref="B54:AK54"/>
    <mergeCell ref="B55:AK55"/>
    <mergeCell ref="B56:AK56"/>
    <mergeCell ref="B57:AK57"/>
    <mergeCell ref="A5:A6"/>
    <mergeCell ref="A7:A50"/>
    <mergeCell ref="A54:A55"/>
    <mergeCell ref="B5:B6"/>
    <mergeCell ref="B7:B50"/>
    <mergeCell ref="C5:C6"/>
    <mergeCell ref="C7:C50"/>
    <mergeCell ref="D5:D6"/>
    <mergeCell ref="D7:D12"/>
    <mergeCell ref="D13:D18"/>
    <mergeCell ref="D19:D21"/>
    <mergeCell ref="D28:D31"/>
    <mergeCell ref="D32:D35"/>
    <mergeCell ref="D36:D37"/>
    <mergeCell ref="D38:D40"/>
    <mergeCell ref="D46:D47"/>
    <mergeCell ref="D48:D49"/>
    <mergeCell ref="E5:E6"/>
    <mergeCell ref="AJ5:AJ6"/>
    <mergeCell ref="AK5:AK6"/>
  </mergeCells>
  <pageMargins left="0.75" right="0.75" top="1" bottom="1" header="0.5" footer="0.5"/>
  <pageSetup paperSize="9"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40"/>
  <sheetViews>
    <sheetView showGridLines="0" zoomScale="40" zoomScaleNormal="40" workbookViewId="0">
      <pane xSplit="5" ySplit="6" topLeftCell="F7" activePane="bottomRight" state="frozen"/>
      <selection/>
      <selection pane="topRight"/>
      <selection pane="bottomLeft"/>
      <selection pane="bottomRight" activeCell="F7" sqref="F7"/>
    </sheetView>
  </sheetViews>
  <sheetFormatPr defaultColWidth="9" defaultRowHeight="14.4"/>
  <cols>
    <col min="1" max="1" width="16.8796296296296" style="549" customWidth="1"/>
    <col min="2" max="2" width="34.6944444444444" style="549" customWidth="1"/>
    <col min="3" max="3" width="57.1851851851852" style="549" customWidth="1"/>
    <col min="4" max="4" width="27.4907407407407" style="550" customWidth="1"/>
    <col min="5" max="5" width="45.9444444444444" style="550" customWidth="1"/>
    <col min="6" max="6" width="21.5555555555556" style="544" customWidth="1"/>
    <col min="7" max="7" width="21.5555555555556" style="551" customWidth="1"/>
    <col min="8" max="8" width="21.5555555555556" style="544" customWidth="1"/>
    <col min="9" max="9" width="21.5555555555556" style="551" customWidth="1"/>
    <col min="10" max="10" width="21.5555555555556" style="544" customWidth="1"/>
    <col min="11" max="11" width="21.5555555555556" style="551" customWidth="1"/>
    <col min="12" max="12" width="21.5555555555556" style="544" customWidth="1"/>
    <col min="13" max="13" width="21.5555555555556" style="551" customWidth="1"/>
    <col min="14" max="14" width="21.5555555555556" style="544" customWidth="1"/>
    <col min="15" max="15" width="21.5555555555556" style="551" customWidth="1"/>
    <col min="16" max="16" width="21.5555555555556" style="544" customWidth="1"/>
    <col min="17" max="17" width="21.5555555555556" style="551" customWidth="1"/>
    <col min="18" max="18" width="21.5555555555556" style="544" customWidth="1"/>
    <col min="19" max="19" width="21.5555555555556" style="551" customWidth="1"/>
    <col min="20" max="20" width="21.5555555555556" style="544" customWidth="1"/>
    <col min="21" max="21" width="21.5555555555556" style="551" customWidth="1"/>
    <col min="22" max="22" width="21.5555555555556" style="544" customWidth="1"/>
    <col min="23" max="23" width="21.5555555555556" style="551" customWidth="1"/>
    <col min="24" max="24" width="21.5555555555556" style="552" customWidth="1"/>
    <col min="25" max="25" width="21.5555555555556" style="551" customWidth="1"/>
    <col min="26" max="26" width="21.5555555555556" style="552" customWidth="1"/>
    <col min="27" max="27" width="21.5555555555556" style="551" customWidth="1"/>
    <col min="28" max="28" width="21.5555555555556" style="552" customWidth="1"/>
    <col min="29" max="29" width="21.5555555555556" style="551" customWidth="1"/>
    <col min="30" max="30" width="21.5555555555556" style="544" customWidth="1"/>
    <col min="31" max="31" width="21.5555555555556" style="551" customWidth="1"/>
    <col min="32" max="32" width="21.5555555555556" style="544" customWidth="1"/>
    <col min="33" max="33" width="21.5555555555556" style="551" customWidth="1"/>
    <col min="34" max="34" width="21.5555555555556" style="544" customWidth="1"/>
    <col min="35" max="35" width="21.5555555555556" style="551" customWidth="1"/>
    <col min="36" max="36" width="33.7592592592593" style="544" customWidth="1"/>
    <col min="37" max="37" width="40.3055555555556" style="544" customWidth="1"/>
    <col min="38" max="39" width="9" style="553" customWidth="1"/>
    <col min="40" max="40" width="18.1203703703704" style="553" customWidth="1"/>
    <col min="41" max="41" width="9" style="553" customWidth="1"/>
    <col min="42" max="42" width="9" style="544" hidden="1" customWidth="1"/>
    <col min="43" max="16378" width="9" style="544" customWidth="1"/>
    <col min="16379" max="16384" width="9" style="544"/>
  </cols>
  <sheetData>
    <row r="1" ht="35" customHeight="1" spans="1:42">
      <c r="A1" s="554"/>
      <c r="B1" s="554"/>
      <c r="C1" s="554"/>
      <c r="D1" s="555"/>
      <c r="E1" s="555"/>
      <c r="F1" s="556"/>
      <c r="G1" s="557"/>
      <c r="H1" s="556"/>
      <c r="I1" s="557"/>
      <c r="J1" s="556"/>
      <c r="K1" s="557"/>
      <c r="L1" s="556"/>
      <c r="M1" s="557"/>
    </row>
    <row r="2" ht="95" customHeight="1" spans="1:42">
      <c r="A2" s="558" t="s">
        <v>1</v>
      </c>
      <c r="B2" s="559"/>
      <c r="C2" s="559"/>
      <c r="D2" s="559"/>
      <c r="E2" s="559"/>
      <c r="F2" s="559"/>
      <c r="G2" s="560"/>
      <c r="H2" s="559"/>
      <c r="I2" s="560"/>
      <c r="J2" s="559"/>
      <c r="K2" s="560"/>
      <c r="L2" s="559"/>
      <c r="M2" s="560"/>
      <c r="N2" s="559"/>
      <c r="O2" s="560"/>
      <c r="P2" s="559"/>
      <c r="Q2" s="560"/>
      <c r="R2" s="559"/>
      <c r="S2" s="560"/>
      <c r="T2" s="559"/>
      <c r="U2" s="560"/>
      <c r="V2" s="559"/>
      <c r="W2" s="560"/>
      <c r="X2" s="559"/>
      <c r="Y2" s="560"/>
      <c r="Z2" s="559"/>
      <c r="AA2" s="560"/>
      <c r="AB2" s="559"/>
      <c r="AC2" s="560"/>
      <c r="AD2" s="559"/>
      <c r="AE2" s="560"/>
      <c r="AF2" s="559"/>
      <c r="AG2" s="560"/>
      <c r="AH2" s="559"/>
      <c r="AI2" s="560"/>
      <c r="AJ2" s="559"/>
      <c r="AK2" s="561"/>
    </row>
    <row r="3" ht="69" customHeight="1" spans="1:42">
      <c r="A3" s="562" t="s">
        <v>23</v>
      </c>
      <c r="B3" s="563"/>
      <c r="C3" s="563"/>
      <c r="D3" s="563"/>
      <c r="E3" s="563"/>
      <c r="F3" s="563"/>
      <c r="G3" s="564"/>
      <c r="H3" s="563"/>
      <c r="I3" s="564"/>
      <c r="J3" s="563"/>
      <c r="K3" s="564"/>
      <c r="L3" s="563"/>
      <c r="M3" s="564"/>
      <c r="N3" s="563"/>
      <c r="O3" s="564"/>
      <c r="P3" s="563"/>
      <c r="Q3" s="564"/>
      <c r="R3" s="563"/>
      <c r="S3" s="564"/>
      <c r="T3" s="563"/>
      <c r="U3" s="564"/>
      <c r="V3" s="563"/>
      <c r="W3" s="564"/>
      <c r="X3" s="563"/>
      <c r="Y3" s="564"/>
      <c r="Z3" s="563"/>
      <c r="AA3" s="564"/>
      <c r="AB3" s="563"/>
      <c r="AC3" s="564"/>
      <c r="AD3" s="563"/>
      <c r="AE3" s="564"/>
      <c r="AF3" s="563"/>
      <c r="AG3" s="564"/>
      <c r="AH3" s="563"/>
      <c r="AI3" s="564"/>
      <c r="AJ3" s="563"/>
      <c r="AK3" s="565"/>
    </row>
    <row r="4" s="544" customFormat="1" ht="120" customHeight="1" spans="1:42">
      <c r="A4" s="566" t="s">
        <v>1039</v>
      </c>
      <c r="B4" s="567"/>
      <c r="C4" s="567"/>
      <c r="D4" s="568"/>
      <c r="E4" s="569"/>
      <c r="F4" s="570"/>
      <c r="G4" s="571"/>
      <c r="H4" s="570"/>
      <c r="I4" s="571"/>
      <c r="J4" s="570"/>
      <c r="K4" s="571"/>
      <c r="L4" s="570"/>
      <c r="M4" s="571"/>
      <c r="N4" s="570"/>
      <c r="O4" s="571"/>
      <c r="P4" s="570"/>
      <c r="Q4" s="571"/>
      <c r="R4" s="570"/>
      <c r="S4" s="571"/>
      <c r="T4" s="570"/>
      <c r="U4" s="571"/>
      <c r="V4" s="570"/>
      <c r="W4" s="571"/>
      <c r="X4" s="570"/>
      <c r="Y4" s="571"/>
      <c r="Z4" s="570"/>
      <c r="AA4" s="571"/>
      <c r="AB4" s="570"/>
      <c r="AC4" s="571"/>
      <c r="AD4" s="570"/>
      <c r="AE4" s="571"/>
      <c r="AF4" s="570"/>
      <c r="AG4" s="571"/>
      <c r="AH4" s="570"/>
      <c r="AI4" s="571"/>
      <c r="AJ4" s="567"/>
      <c r="AK4" s="572"/>
      <c r="AL4" s="553"/>
      <c r="AM4" s="553"/>
      <c r="AN4" s="553"/>
      <c r="AO4" s="553"/>
    </row>
    <row r="5" s="545" customFormat="1" ht="52" customHeight="1" spans="1:42">
      <c r="A5" s="573" t="s">
        <v>480</v>
      </c>
      <c r="B5" s="574" t="s">
        <v>107</v>
      </c>
      <c r="C5" s="574" t="s">
        <v>1040</v>
      </c>
      <c r="D5" s="575" t="s">
        <v>1041</v>
      </c>
      <c r="E5" s="575" t="s">
        <v>1042</v>
      </c>
      <c r="F5" s="576" t="s">
        <v>632</v>
      </c>
      <c r="G5" s="577"/>
      <c r="H5" s="578"/>
      <c r="I5" s="577"/>
      <c r="J5" s="578"/>
      <c r="K5" s="579"/>
      <c r="L5" s="580" t="s">
        <v>935</v>
      </c>
      <c r="M5" s="577"/>
      <c r="N5" s="578"/>
      <c r="O5" s="577"/>
      <c r="P5" s="578"/>
      <c r="Q5" s="579"/>
      <c r="R5" s="576" t="s">
        <v>631</v>
      </c>
      <c r="S5" s="577"/>
      <c r="T5" s="578"/>
      <c r="U5" s="577"/>
      <c r="V5" s="578"/>
      <c r="W5" s="579"/>
      <c r="X5" s="576" t="s">
        <v>1123</v>
      </c>
      <c r="Y5" s="577"/>
      <c r="Z5" s="578"/>
      <c r="AA5" s="577"/>
      <c r="AB5" s="578"/>
      <c r="AC5" s="579"/>
      <c r="AD5" s="576" t="s">
        <v>487</v>
      </c>
      <c r="AE5" s="577"/>
      <c r="AF5" s="578"/>
      <c r="AG5" s="577"/>
      <c r="AH5" s="578"/>
      <c r="AI5" s="579"/>
      <c r="AJ5" s="581" t="s">
        <v>490</v>
      </c>
      <c r="AK5" s="582" t="s">
        <v>491</v>
      </c>
      <c r="AL5" s="583"/>
      <c r="AM5" s="583"/>
      <c r="AN5" s="583"/>
      <c r="AO5" s="583"/>
    </row>
    <row r="6" s="546" customFormat="1" ht="80" customHeight="1" spans="1:42">
      <c r="A6" s="584"/>
      <c r="B6" s="585"/>
      <c r="C6" s="585"/>
      <c r="D6" s="586"/>
      <c r="E6" s="586"/>
      <c r="F6" s="587" t="s">
        <v>1045</v>
      </c>
      <c r="G6" s="588" t="s">
        <v>1046</v>
      </c>
      <c r="H6" s="587" t="s">
        <v>1047</v>
      </c>
      <c r="I6" s="588" t="s">
        <v>1048</v>
      </c>
      <c r="J6" s="587" t="s">
        <v>1049</v>
      </c>
      <c r="K6" s="588" t="s">
        <v>1050</v>
      </c>
      <c r="L6" s="587" t="s">
        <v>1045</v>
      </c>
      <c r="M6" s="588" t="s">
        <v>1046</v>
      </c>
      <c r="N6" s="587" t="s">
        <v>1047</v>
      </c>
      <c r="O6" s="588" t="s">
        <v>1048</v>
      </c>
      <c r="P6" s="587" t="s">
        <v>1049</v>
      </c>
      <c r="Q6" s="588" t="s">
        <v>1050</v>
      </c>
      <c r="R6" s="587" t="s">
        <v>1045</v>
      </c>
      <c r="S6" s="588" t="s">
        <v>1046</v>
      </c>
      <c r="T6" s="587" t="s">
        <v>1047</v>
      </c>
      <c r="U6" s="588" t="s">
        <v>1048</v>
      </c>
      <c r="V6" s="587" t="s">
        <v>1049</v>
      </c>
      <c r="W6" s="588" t="s">
        <v>1050</v>
      </c>
      <c r="X6" s="587" t="s">
        <v>1045</v>
      </c>
      <c r="Y6" s="588" t="s">
        <v>1046</v>
      </c>
      <c r="Z6" s="587" t="s">
        <v>1047</v>
      </c>
      <c r="AA6" s="588" t="s">
        <v>1048</v>
      </c>
      <c r="AB6" s="587" t="s">
        <v>1049</v>
      </c>
      <c r="AC6" s="588" t="s">
        <v>1050</v>
      </c>
      <c r="AD6" s="587" t="s">
        <v>1045</v>
      </c>
      <c r="AE6" s="588" t="s">
        <v>1046</v>
      </c>
      <c r="AF6" s="587" t="s">
        <v>1047</v>
      </c>
      <c r="AG6" s="588" t="s">
        <v>1048</v>
      </c>
      <c r="AH6" s="587" t="s">
        <v>1049</v>
      </c>
      <c r="AI6" s="588" t="s">
        <v>1050</v>
      </c>
      <c r="AJ6" s="585"/>
      <c r="AK6" s="589"/>
      <c r="AL6" s="590"/>
      <c r="AM6" s="590"/>
      <c r="AN6" s="590"/>
      <c r="AO6" s="590"/>
    </row>
    <row r="7" s="547" customFormat="1" ht="80" customHeight="1" spans="1:42">
      <c r="A7" s="591" t="s">
        <v>354</v>
      </c>
      <c r="B7" s="592" t="s">
        <v>23</v>
      </c>
      <c r="C7" s="593" t="s">
        <v>1051</v>
      </c>
      <c r="D7" s="594" t="s">
        <v>1124</v>
      </c>
      <c r="E7" s="595" t="s">
        <v>1125</v>
      </c>
      <c r="F7" s="596">
        <v>1138</v>
      </c>
      <c r="G7" s="597">
        <v>8.1</v>
      </c>
      <c r="H7" s="596">
        <v>1098</v>
      </c>
      <c r="I7" s="597">
        <v>7.9</v>
      </c>
      <c r="J7" s="596">
        <v>1078</v>
      </c>
      <c r="K7" s="597">
        <v>7.8</v>
      </c>
      <c r="L7" s="596">
        <v>1141</v>
      </c>
      <c r="M7" s="597">
        <v>8.1</v>
      </c>
      <c r="N7" s="596">
        <v>1101</v>
      </c>
      <c r="O7" s="597">
        <v>7.9</v>
      </c>
      <c r="P7" s="596">
        <v>1081</v>
      </c>
      <c r="Q7" s="597">
        <v>7.8</v>
      </c>
      <c r="R7" s="596">
        <v>1180</v>
      </c>
      <c r="S7" s="597">
        <v>8.3</v>
      </c>
      <c r="T7" s="596">
        <v>1140</v>
      </c>
      <c r="U7" s="597">
        <v>8.1</v>
      </c>
      <c r="V7" s="596">
        <v>1120</v>
      </c>
      <c r="W7" s="597">
        <v>8</v>
      </c>
      <c r="X7" s="596">
        <v>1280</v>
      </c>
      <c r="Y7" s="597">
        <v>8.8</v>
      </c>
      <c r="Z7" s="596">
        <v>1240</v>
      </c>
      <c r="AA7" s="597">
        <v>8.6</v>
      </c>
      <c r="AB7" s="596">
        <v>1220</v>
      </c>
      <c r="AC7" s="597">
        <v>8.5</v>
      </c>
      <c r="AD7" s="596">
        <v>1157</v>
      </c>
      <c r="AE7" s="597">
        <v>8.2</v>
      </c>
      <c r="AF7" s="596">
        <v>1117</v>
      </c>
      <c r="AG7" s="597">
        <v>8</v>
      </c>
      <c r="AH7" s="596">
        <v>1097</v>
      </c>
      <c r="AI7" s="597">
        <v>7.9</v>
      </c>
      <c r="AJ7" s="598" t="s">
        <v>519</v>
      </c>
      <c r="AK7" s="599" t="s">
        <v>48</v>
      </c>
      <c r="AL7" s="600"/>
      <c r="AM7" s="600"/>
      <c r="AN7" s="600"/>
      <c r="AO7" s="600"/>
      <c r="AP7" s="601" t="s">
        <v>1124</v>
      </c>
    </row>
    <row r="8" s="547" customFormat="1" ht="80" customHeight="1" spans="1:42">
      <c r="A8" s="602"/>
      <c r="B8" s="603"/>
      <c r="C8" s="604"/>
      <c r="D8" s="605"/>
      <c r="E8" s="606" t="s">
        <v>1108</v>
      </c>
      <c r="F8" s="596">
        <v>1835</v>
      </c>
      <c r="G8" s="597">
        <v>12.3</v>
      </c>
      <c r="H8" s="596">
        <v>1795</v>
      </c>
      <c r="I8" s="597">
        <v>12.1</v>
      </c>
      <c r="J8" s="596">
        <v>1775</v>
      </c>
      <c r="K8" s="597">
        <v>12</v>
      </c>
      <c r="L8" s="596">
        <v>1838</v>
      </c>
      <c r="M8" s="597">
        <v>12.3</v>
      </c>
      <c r="N8" s="596">
        <v>1798</v>
      </c>
      <c r="O8" s="597">
        <v>12.1</v>
      </c>
      <c r="P8" s="596">
        <v>1778</v>
      </c>
      <c r="Q8" s="597">
        <v>12</v>
      </c>
      <c r="R8" s="596">
        <v>1877</v>
      </c>
      <c r="S8" s="597">
        <v>12.5</v>
      </c>
      <c r="T8" s="596">
        <v>1837</v>
      </c>
      <c r="U8" s="597">
        <v>12.3</v>
      </c>
      <c r="V8" s="596">
        <v>1817</v>
      </c>
      <c r="W8" s="597">
        <v>12.2</v>
      </c>
      <c r="X8" s="596">
        <v>1977</v>
      </c>
      <c r="Y8" s="597">
        <v>13</v>
      </c>
      <c r="Z8" s="596">
        <v>1937</v>
      </c>
      <c r="AA8" s="597">
        <v>12.8</v>
      </c>
      <c r="AB8" s="596">
        <v>1917</v>
      </c>
      <c r="AC8" s="597">
        <v>12.7</v>
      </c>
      <c r="AD8" s="596">
        <v>1854</v>
      </c>
      <c r="AE8" s="597">
        <v>12.4</v>
      </c>
      <c r="AF8" s="596">
        <v>1814</v>
      </c>
      <c r="AG8" s="597">
        <v>12.2</v>
      </c>
      <c r="AH8" s="596">
        <v>1794</v>
      </c>
      <c r="AI8" s="597">
        <v>12.1</v>
      </c>
      <c r="AJ8" s="607" t="s">
        <v>773</v>
      </c>
      <c r="AK8" s="608" t="s">
        <v>48</v>
      </c>
      <c r="AL8" s="600"/>
      <c r="AM8" s="600"/>
      <c r="AN8" s="600"/>
      <c r="AO8" s="600"/>
      <c r="AP8" s="609" t="s">
        <v>1124</v>
      </c>
    </row>
    <row r="9" s="547" customFormat="1" ht="54" customHeight="1" spans="1:42">
      <c r="A9" s="602"/>
      <c r="B9" s="603"/>
      <c r="C9" s="604"/>
      <c r="D9" s="605"/>
      <c r="E9" s="2372" t="s">
        <v>1126</v>
      </c>
      <c r="F9" s="596">
        <v>1733</v>
      </c>
      <c r="G9" s="597">
        <v>11</v>
      </c>
      <c r="H9" s="596">
        <v>1693</v>
      </c>
      <c r="I9" s="597">
        <v>10.8</v>
      </c>
      <c r="J9" s="596">
        <v>1673</v>
      </c>
      <c r="K9" s="597">
        <v>10.7</v>
      </c>
      <c r="L9" s="596">
        <v>1736</v>
      </c>
      <c r="M9" s="597">
        <v>11</v>
      </c>
      <c r="N9" s="596">
        <v>1696</v>
      </c>
      <c r="O9" s="597">
        <v>10.8</v>
      </c>
      <c r="P9" s="596">
        <v>1676</v>
      </c>
      <c r="Q9" s="597">
        <v>10.7</v>
      </c>
      <c r="R9" s="596">
        <v>1775</v>
      </c>
      <c r="S9" s="597">
        <v>11.2</v>
      </c>
      <c r="T9" s="596">
        <v>1735</v>
      </c>
      <c r="U9" s="597">
        <v>11</v>
      </c>
      <c r="V9" s="596">
        <v>1715</v>
      </c>
      <c r="W9" s="597">
        <v>10.9</v>
      </c>
      <c r="X9" s="596">
        <v>1875</v>
      </c>
      <c r="Y9" s="597">
        <v>11.7</v>
      </c>
      <c r="Z9" s="596">
        <v>1835</v>
      </c>
      <c r="AA9" s="597">
        <v>11.5</v>
      </c>
      <c r="AB9" s="596">
        <v>1815</v>
      </c>
      <c r="AC9" s="597">
        <v>11.4</v>
      </c>
      <c r="AD9" s="596">
        <v>1752</v>
      </c>
      <c r="AE9" s="597">
        <v>11.1</v>
      </c>
      <c r="AF9" s="596">
        <v>1712</v>
      </c>
      <c r="AG9" s="597">
        <v>10.9</v>
      </c>
      <c r="AH9" s="596">
        <v>1692</v>
      </c>
      <c r="AI9" s="597">
        <v>10.8</v>
      </c>
      <c r="AJ9" s="610" t="s">
        <v>773</v>
      </c>
      <c r="AK9" s="608" t="s">
        <v>48</v>
      </c>
      <c r="AL9" s="600"/>
      <c r="AM9" s="600"/>
      <c r="AN9" s="600"/>
      <c r="AO9" s="600"/>
      <c r="AP9" s="609" t="s">
        <v>1124</v>
      </c>
    </row>
    <row r="10" s="547" customFormat="1" ht="70.2" spans="1:42">
      <c r="A10" s="602"/>
      <c r="B10" s="603"/>
      <c r="C10" s="604"/>
      <c r="D10" s="611" t="s">
        <v>1127</v>
      </c>
      <c r="E10" s="606" t="s">
        <v>1128</v>
      </c>
      <c r="F10" s="596">
        <v>1138</v>
      </c>
      <c r="G10" s="597">
        <v>8.1</v>
      </c>
      <c r="H10" s="596">
        <v>1098</v>
      </c>
      <c r="I10" s="597">
        <v>7.9</v>
      </c>
      <c r="J10" s="596">
        <v>1078</v>
      </c>
      <c r="K10" s="597">
        <v>7.8</v>
      </c>
      <c r="L10" s="596">
        <v>1141</v>
      </c>
      <c r="M10" s="597">
        <v>8.1</v>
      </c>
      <c r="N10" s="596">
        <v>1101</v>
      </c>
      <c r="O10" s="597">
        <v>7.9</v>
      </c>
      <c r="P10" s="596">
        <v>1081</v>
      </c>
      <c r="Q10" s="597">
        <v>7.8</v>
      </c>
      <c r="R10" s="596">
        <v>1180</v>
      </c>
      <c r="S10" s="597">
        <v>8.3</v>
      </c>
      <c r="T10" s="596">
        <v>1140</v>
      </c>
      <c r="U10" s="597">
        <v>8.1</v>
      </c>
      <c r="V10" s="596">
        <v>1120</v>
      </c>
      <c r="W10" s="597">
        <v>8</v>
      </c>
      <c r="X10" s="596">
        <v>1280</v>
      </c>
      <c r="Y10" s="597">
        <v>8.8</v>
      </c>
      <c r="Z10" s="596">
        <v>1240</v>
      </c>
      <c r="AA10" s="597">
        <v>8.6</v>
      </c>
      <c r="AB10" s="596">
        <v>1220</v>
      </c>
      <c r="AC10" s="597">
        <v>8.5</v>
      </c>
      <c r="AD10" s="596">
        <v>1157</v>
      </c>
      <c r="AE10" s="597">
        <v>8.2</v>
      </c>
      <c r="AF10" s="596">
        <v>1117</v>
      </c>
      <c r="AG10" s="597">
        <v>8</v>
      </c>
      <c r="AH10" s="596">
        <v>1097</v>
      </c>
      <c r="AI10" s="597">
        <v>7.9</v>
      </c>
      <c r="AJ10" s="607" t="s">
        <v>519</v>
      </c>
      <c r="AK10" s="608" t="s">
        <v>48</v>
      </c>
      <c r="AL10" s="600"/>
      <c r="AM10" s="600"/>
      <c r="AN10" s="600"/>
      <c r="AO10" s="600"/>
      <c r="AP10" s="612" t="s">
        <v>1127</v>
      </c>
    </row>
    <row r="11" s="547" customFormat="1" ht="54" customHeight="1" spans="1:42">
      <c r="A11" s="602"/>
      <c r="B11" s="603"/>
      <c r="C11" s="604"/>
      <c r="D11" s="611" t="s">
        <v>1127</v>
      </c>
      <c r="E11" s="613" t="s">
        <v>1129</v>
      </c>
      <c r="F11" s="596">
        <v>1631</v>
      </c>
      <c r="G11" s="597">
        <v>10.5</v>
      </c>
      <c r="H11" s="596">
        <v>1591</v>
      </c>
      <c r="I11" s="597">
        <v>10.3</v>
      </c>
      <c r="J11" s="596">
        <v>1571</v>
      </c>
      <c r="K11" s="597">
        <v>10.2</v>
      </c>
      <c r="L11" s="596">
        <v>1634</v>
      </c>
      <c r="M11" s="597">
        <v>10.5</v>
      </c>
      <c r="N11" s="596">
        <v>1594</v>
      </c>
      <c r="O11" s="597">
        <v>10.3</v>
      </c>
      <c r="P11" s="596">
        <v>1574</v>
      </c>
      <c r="Q11" s="597">
        <v>10.2</v>
      </c>
      <c r="R11" s="596">
        <v>1673</v>
      </c>
      <c r="S11" s="597">
        <v>10.7</v>
      </c>
      <c r="T11" s="596">
        <v>1633</v>
      </c>
      <c r="U11" s="597">
        <v>10.5</v>
      </c>
      <c r="V11" s="596">
        <v>1613</v>
      </c>
      <c r="W11" s="597">
        <v>10.4</v>
      </c>
      <c r="X11" s="596">
        <v>1773</v>
      </c>
      <c r="Y11" s="597">
        <v>11.2</v>
      </c>
      <c r="Z11" s="596">
        <v>1733</v>
      </c>
      <c r="AA11" s="597">
        <v>11</v>
      </c>
      <c r="AB11" s="596">
        <v>1713</v>
      </c>
      <c r="AC11" s="597">
        <v>10.9</v>
      </c>
      <c r="AD11" s="596">
        <v>1650</v>
      </c>
      <c r="AE11" s="597">
        <v>10.6</v>
      </c>
      <c r="AF11" s="596">
        <v>1610</v>
      </c>
      <c r="AG11" s="597">
        <v>10.4</v>
      </c>
      <c r="AH11" s="596">
        <v>1590</v>
      </c>
      <c r="AI11" s="597">
        <v>10.3</v>
      </c>
      <c r="AJ11" s="607" t="s">
        <v>773</v>
      </c>
      <c r="AK11" s="608" t="s">
        <v>48</v>
      </c>
      <c r="AL11" s="600"/>
      <c r="AM11" s="600"/>
      <c r="AN11" s="600"/>
      <c r="AO11" s="600"/>
      <c r="AP11" s="612" t="s">
        <v>1127</v>
      </c>
    </row>
    <row r="12" s="547" customFormat="1" ht="140.4" spans="1:42">
      <c r="A12" s="602"/>
      <c r="B12" s="603"/>
      <c r="C12" s="604"/>
      <c r="D12" s="611" t="s">
        <v>1090</v>
      </c>
      <c r="E12" s="606" t="s">
        <v>1130</v>
      </c>
      <c r="F12" s="596">
        <v>1042</v>
      </c>
      <c r="G12" s="597">
        <v>7.5</v>
      </c>
      <c r="H12" s="596">
        <v>1002</v>
      </c>
      <c r="I12" s="597">
        <v>7.3</v>
      </c>
      <c r="J12" s="596">
        <v>982</v>
      </c>
      <c r="K12" s="597">
        <v>7.2</v>
      </c>
      <c r="L12" s="596">
        <v>1044</v>
      </c>
      <c r="M12" s="597">
        <v>7.5</v>
      </c>
      <c r="N12" s="596">
        <v>1004</v>
      </c>
      <c r="O12" s="597">
        <v>7.3</v>
      </c>
      <c r="P12" s="596">
        <v>984</v>
      </c>
      <c r="Q12" s="597">
        <v>7.2</v>
      </c>
      <c r="R12" s="596">
        <v>1083</v>
      </c>
      <c r="S12" s="597">
        <v>7.7</v>
      </c>
      <c r="T12" s="596">
        <v>1043</v>
      </c>
      <c r="U12" s="597">
        <v>7.5</v>
      </c>
      <c r="V12" s="596">
        <v>1023</v>
      </c>
      <c r="W12" s="597">
        <v>7.4</v>
      </c>
      <c r="X12" s="596">
        <v>1183</v>
      </c>
      <c r="Y12" s="597">
        <v>8.2</v>
      </c>
      <c r="Z12" s="596">
        <v>1143</v>
      </c>
      <c r="AA12" s="597">
        <v>8</v>
      </c>
      <c r="AB12" s="596">
        <v>1123</v>
      </c>
      <c r="AC12" s="597">
        <v>7.9</v>
      </c>
      <c r="AD12" s="596">
        <v>1060</v>
      </c>
      <c r="AE12" s="597">
        <v>7.6</v>
      </c>
      <c r="AF12" s="596">
        <v>1020</v>
      </c>
      <c r="AG12" s="597">
        <v>7.4</v>
      </c>
      <c r="AH12" s="596">
        <v>1000</v>
      </c>
      <c r="AI12" s="597">
        <v>7.3</v>
      </c>
      <c r="AJ12" s="607" t="s">
        <v>519</v>
      </c>
      <c r="AK12" s="608" t="s">
        <v>48</v>
      </c>
      <c r="AL12" s="600"/>
      <c r="AM12" s="600"/>
      <c r="AN12" s="600"/>
      <c r="AO12" s="600"/>
      <c r="AP12" s="612" t="s">
        <v>1090</v>
      </c>
    </row>
    <row r="13" s="547" customFormat="1" ht="140.4" spans="1:42">
      <c r="A13" s="602"/>
      <c r="B13" s="603"/>
      <c r="C13" s="604"/>
      <c r="D13" s="611"/>
      <c r="E13" s="606" t="s">
        <v>1209</v>
      </c>
      <c r="F13" s="596">
        <v>1631</v>
      </c>
      <c r="G13" s="597">
        <v>11.1</v>
      </c>
      <c r="H13" s="596">
        <v>1591</v>
      </c>
      <c r="I13" s="597">
        <v>10.9</v>
      </c>
      <c r="J13" s="596">
        <v>1571</v>
      </c>
      <c r="K13" s="597">
        <v>10.8</v>
      </c>
      <c r="L13" s="596">
        <v>1634</v>
      </c>
      <c r="M13" s="597">
        <v>11.1</v>
      </c>
      <c r="N13" s="596">
        <v>1594</v>
      </c>
      <c r="O13" s="597">
        <v>10.9</v>
      </c>
      <c r="P13" s="596">
        <v>1574</v>
      </c>
      <c r="Q13" s="597">
        <v>10.8</v>
      </c>
      <c r="R13" s="596">
        <v>1673</v>
      </c>
      <c r="S13" s="597">
        <v>11.3</v>
      </c>
      <c r="T13" s="596">
        <v>1633</v>
      </c>
      <c r="U13" s="597">
        <v>11.1</v>
      </c>
      <c r="V13" s="596">
        <v>1613</v>
      </c>
      <c r="W13" s="597">
        <v>11</v>
      </c>
      <c r="X13" s="596">
        <v>1773</v>
      </c>
      <c r="Y13" s="597">
        <v>11.8</v>
      </c>
      <c r="Z13" s="596">
        <v>1733</v>
      </c>
      <c r="AA13" s="597">
        <v>11.6</v>
      </c>
      <c r="AB13" s="596">
        <v>1713</v>
      </c>
      <c r="AC13" s="597">
        <v>11.5</v>
      </c>
      <c r="AD13" s="596">
        <v>1650</v>
      </c>
      <c r="AE13" s="597">
        <v>11.2</v>
      </c>
      <c r="AF13" s="596">
        <v>1610</v>
      </c>
      <c r="AG13" s="597">
        <v>11</v>
      </c>
      <c r="AH13" s="596">
        <v>1590</v>
      </c>
      <c r="AI13" s="597">
        <v>10.9</v>
      </c>
      <c r="AJ13" s="607" t="s">
        <v>773</v>
      </c>
      <c r="AK13" s="608" t="s">
        <v>48</v>
      </c>
      <c r="AL13" s="600"/>
      <c r="AM13" s="600"/>
      <c r="AN13" s="600"/>
      <c r="AO13" s="600"/>
      <c r="AP13" s="612" t="s">
        <v>1090</v>
      </c>
    </row>
    <row r="14" s="547" customFormat="1" ht="93.6" spans="1:42">
      <c r="A14" s="602"/>
      <c r="B14" s="603"/>
      <c r="C14" s="604"/>
      <c r="D14" s="611"/>
      <c r="E14" s="606" t="s">
        <v>1133</v>
      </c>
      <c r="F14" s="596">
        <v>1848</v>
      </c>
      <c r="G14" s="597">
        <v>12.1</v>
      </c>
      <c r="H14" s="596">
        <v>1808</v>
      </c>
      <c r="I14" s="597">
        <v>11.9</v>
      </c>
      <c r="J14" s="596">
        <v>1788</v>
      </c>
      <c r="K14" s="597">
        <v>11.8</v>
      </c>
      <c r="L14" s="596">
        <v>1851</v>
      </c>
      <c r="M14" s="597">
        <v>12.1</v>
      </c>
      <c r="N14" s="596">
        <v>1811</v>
      </c>
      <c r="O14" s="597">
        <v>11.9</v>
      </c>
      <c r="P14" s="596">
        <v>1791</v>
      </c>
      <c r="Q14" s="597">
        <v>11.8</v>
      </c>
      <c r="R14" s="596">
        <v>1890</v>
      </c>
      <c r="S14" s="597">
        <v>12.3</v>
      </c>
      <c r="T14" s="596">
        <v>1850</v>
      </c>
      <c r="U14" s="597">
        <v>12.1</v>
      </c>
      <c r="V14" s="596">
        <v>1830</v>
      </c>
      <c r="W14" s="597">
        <v>12</v>
      </c>
      <c r="X14" s="596">
        <v>1990</v>
      </c>
      <c r="Y14" s="597">
        <v>12.8</v>
      </c>
      <c r="Z14" s="596">
        <v>1950</v>
      </c>
      <c r="AA14" s="597">
        <v>12.6</v>
      </c>
      <c r="AB14" s="596">
        <v>1930</v>
      </c>
      <c r="AC14" s="597">
        <v>12.5</v>
      </c>
      <c r="AD14" s="596">
        <v>1867</v>
      </c>
      <c r="AE14" s="597">
        <v>12.2</v>
      </c>
      <c r="AF14" s="596">
        <v>1827</v>
      </c>
      <c r="AG14" s="597">
        <v>12</v>
      </c>
      <c r="AH14" s="596">
        <v>1807</v>
      </c>
      <c r="AI14" s="597">
        <v>11.9</v>
      </c>
      <c r="AJ14" s="607" t="s">
        <v>775</v>
      </c>
      <c r="AK14" s="608" t="s">
        <v>48</v>
      </c>
      <c r="AL14" s="600"/>
      <c r="AM14" s="600"/>
      <c r="AN14" s="600"/>
      <c r="AO14" s="600"/>
      <c r="AP14" s="612" t="s">
        <v>1090</v>
      </c>
    </row>
    <row r="15" s="547" customFormat="1" ht="76" customHeight="1" spans="1:42">
      <c r="A15" s="602"/>
      <c r="B15" s="603"/>
      <c r="C15" s="604"/>
      <c r="D15" s="611"/>
      <c r="E15" s="606" t="s">
        <v>1089</v>
      </c>
      <c r="F15" s="596">
        <v>1815</v>
      </c>
      <c r="G15" s="597">
        <v>11.9</v>
      </c>
      <c r="H15" s="596">
        <v>1775</v>
      </c>
      <c r="I15" s="597">
        <v>11.7</v>
      </c>
      <c r="J15" s="596">
        <v>1755</v>
      </c>
      <c r="K15" s="597">
        <v>11.6</v>
      </c>
      <c r="L15" s="596">
        <v>1818</v>
      </c>
      <c r="M15" s="597">
        <v>11.9</v>
      </c>
      <c r="N15" s="596">
        <v>1778</v>
      </c>
      <c r="O15" s="597">
        <v>11.7</v>
      </c>
      <c r="P15" s="596">
        <v>1758</v>
      </c>
      <c r="Q15" s="597">
        <v>11.6</v>
      </c>
      <c r="R15" s="596">
        <v>1857</v>
      </c>
      <c r="S15" s="597">
        <v>12.2</v>
      </c>
      <c r="T15" s="596">
        <v>1817</v>
      </c>
      <c r="U15" s="597">
        <v>12</v>
      </c>
      <c r="V15" s="596">
        <v>1797</v>
      </c>
      <c r="W15" s="597">
        <v>11.9</v>
      </c>
      <c r="X15" s="596">
        <v>1957</v>
      </c>
      <c r="Y15" s="597">
        <v>12.7</v>
      </c>
      <c r="Z15" s="596">
        <v>1917</v>
      </c>
      <c r="AA15" s="597">
        <v>12.5</v>
      </c>
      <c r="AB15" s="596">
        <v>1897</v>
      </c>
      <c r="AC15" s="597">
        <v>12.4</v>
      </c>
      <c r="AD15" s="596">
        <v>1834</v>
      </c>
      <c r="AE15" s="597">
        <v>12</v>
      </c>
      <c r="AF15" s="596">
        <v>1794</v>
      </c>
      <c r="AG15" s="597">
        <v>11.8</v>
      </c>
      <c r="AH15" s="596">
        <v>1774</v>
      </c>
      <c r="AI15" s="597">
        <v>11.7</v>
      </c>
      <c r="AJ15" s="607" t="s">
        <v>773</v>
      </c>
      <c r="AK15" s="608" t="s">
        <v>48</v>
      </c>
      <c r="AL15" s="600"/>
      <c r="AM15" s="600"/>
      <c r="AN15" s="600"/>
      <c r="AO15" s="600"/>
      <c r="AP15" s="612" t="s">
        <v>1090</v>
      </c>
    </row>
    <row r="16" s="547" customFormat="1" ht="80" customHeight="1" spans="1:42">
      <c r="A16" s="602"/>
      <c r="B16" s="603"/>
      <c r="C16" s="604"/>
      <c r="D16" s="611" t="s">
        <v>1052</v>
      </c>
      <c r="E16" s="606" t="s">
        <v>1053</v>
      </c>
      <c r="F16" s="596">
        <v>1042</v>
      </c>
      <c r="G16" s="597">
        <v>7.5</v>
      </c>
      <c r="H16" s="596">
        <v>1002</v>
      </c>
      <c r="I16" s="597">
        <v>7.3</v>
      </c>
      <c r="J16" s="596">
        <v>982</v>
      </c>
      <c r="K16" s="597">
        <v>7.2</v>
      </c>
      <c r="L16" s="596">
        <v>1044</v>
      </c>
      <c r="M16" s="597">
        <v>7.5</v>
      </c>
      <c r="N16" s="596">
        <v>1004</v>
      </c>
      <c r="O16" s="597">
        <v>7.3</v>
      </c>
      <c r="P16" s="596">
        <v>984</v>
      </c>
      <c r="Q16" s="597">
        <v>7.2</v>
      </c>
      <c r="R16" s="596">
        <v>1083</v>
      </c>
      <c r="S16" s="597">
        <v>7.7</v>
      </c>
      <c r="T16" s="596">
        <v>1043</v>
      </c>
      <c r="U16" s="597">
        <v>7.5</v>
      </c>
      <c r="V16" s="596">
        <v>1023</v>
      </c>
      <c r="W16" s="597">
        <v>7.4</v>
      </c>
      <c r="X16" s="596">
        <v>1183</v>
      </c>
      <c r="Y16" s="597">
        <v>8.2</v>
      </c>
      <c r="Z16" s="596">
        <v>1143</v>
      </c>
      <c r="AA16" s="597">
        <v>8</v>
      </c>
      <c r="AB16" s="596">
        <v>1123</v>
      </c>
      <c r="AC16" s="597">
        <v>7.9</v>
      </c>
      <c r="AD16" s="596">
        <v>1060</v>
      </c>
      <c r="AE16" s="597">
        <v>7.6</v>
      </c>
      <c r="AF16" s="596">
        <v>1020</v>
      </c>
      <c r="AG16" s="597">
        <v>7.4</v>
      </c>
      <c r="AH16" s="596">
        <v>1000</v>
      </c>
      <c r="AI16" s="597">
        <v>7.3</v>
      </c>
      <c r="AJ16" s="607" t="s">
        <v>519</v>
      </c>
      <c r="AK16" s="608" t="s">
        <v>48</v>
      </c>
      <c r="AL16" s="600"/>
      <c r="AM16" s="600"/>
      <c r="AN16" s="600"/>
      <c r="AO16" s="600"/>
      <c r="AP16" s="609" t="s">
        <v>1052</v>
      </c>
    </row>
    <row r="17" s="547" customFormat="1" ht="54" customHeight="1" spans="1:42">
      <c r="A17" s="602"/>
      <c r="B17" s="603"/>
      <c r="C17" s="604"/>
      <c r="D17" s="605"/>
      <c r="E17" s="606" t="s">
        <v>1054</v>
      </c>
      <c r="F17" s="596">
        <v>1699</v>
      </c>
      <c r="G17" s="597">
        <v>11.5</v>
      </c>
      <c r="H17" s="596">
        <v>1659</v>
      </c>
      <c r="I17" s="597">
        <v>11.3</v>
      </c>
      <c r="J17" s="596">
        <v>1639</v>
      </c>
      <c r="K17" s="597">
        <v>11.2</v>
      </c>
      <c r="L17" s="596">
        <v>1702</v>
      </c>
      <c r="M17" s="597">
        <v>11.5</v>
      </c>
      <c r="N17" s="596">
        <v>1662</v>
      </c>
      <c r="O17" s="597">
        <v>11.3</v>
      </c>
      <c r="P17" s="596">
        <v>1642</v>
      </c>
      <c r="Q17" s="597">
        <v>11.2</v>
      </c>
      <c r="R17" s="596">
        <v>1741</v>
      </c>
      <c r="S17" s="597">
        <v>11.7</v>
      </c>
      <c r="T17" s="596">
        <v>1701</v>
      </c>
      <c r="U17" s="597">
        <v>11.5</v>
      </c>
      <c r="V17" s="596">
        <v>1681</v>
      </c>
      <c r="W17" s="597">
        <v>11.4</v>
      </c>
      <c r="X17" s="596">
        <v>1841</v>
      </c>
      <c r="Y17" s="597">
        <v>12.2</v>
      </c>
      <c r="Z17" s="596">
        <v>1801</v>
      </c>
      <c r="AA17" s="597">
        <v>12</v>
      </c>
      <c r="AB17" s="596">
        <v>1781</v>
      </c>
      <c r="AC17" s="597">
        <v>11.9</v>
      </c>
      <c r="AD17" s="596">
        <v>1718</v>
      </c>
      <c r="AE17" s="597">
        <v>11.6</v>
      </c>
      <c r="AF17" s="596">
        <v>1678</v>
      </c>
      <c r="AG17" s="597">
        <v>11.4</v>
      </c>
      <c r="AH17" s="596">
        <v>1658</v>
      </c>
      <c r="AI17" s="597">
        <v>11.3</v>
      </c>
      <c r="AJ17" s="607" t="s">
        <v>575</v>
      </c>
      <c r="AK17" s="608" t="s">
        <v>48</v>
      </c>
      <c r="AL17" s="600"/>
      <c r="AM17" s="600"/>
      <c r="AN17" s="600"/>
      <c r="AO17" s="600"/>
      <c r="AP17" s="609" t="s">
        <v>1052</v>
      </c>
    </row>
    <row r="18" s="547" customFormat="1" ht="54" customHeight="1" spans="1:42">
      <c r="A18" s="602"/>
      <c r="B18" s="603"/>
      <c r="C18" s="604"/>
      <c r="D18" s="611" t="s">
        <v>1134</v>
      </c>
      <c r="E18" s="2372" t="s">
        <v>1135</v>
      </c>
      <c r="F18" s="596">
        <v>1138</v>
      </c>
      <c r="G18" s="597">
        <v>8.1</v>
      </c>
      <c r="H18" s="596">
        <v>1098</v>
      </c>
      <c r="I18" s="597">
        <v>7.9</v>
      </c>
      <c r="J18" s="596">
        <v>1078</v>
      </c>
      <c r="K18" s="597">
        <v>7.8</v>
      </c>
      <c r="L18" s="596">
        <v>1141</v>
      </c>
      <c r="M18" s="597">
        <v>8.1</v>
      </c>
      <c r="N18" s="596">
        <v>1101</v>
      </c>
      <c r="O18" s="597">
        <v>7.9</v>
      </c>
      <c r="P18" s="596">
        <v>1081</v>
      </c>
      <c r="Q18" s="597">
        <v>7.8</v>
      </c>
      <c r="R18" s="596">
        <v>1180</v>
      </c>
      <c r="S18" s="597">
        <v>8.3</v>
      </c>
      <c r="T18" s="596">
        <v>1140</v>
      </c>
      <c r="U18" s="597">
        <v>8.1</v>
      </c>
      <c r="V18" s="596">
        <v>1120</v>
      </c>
      <c r="W18" s="597">
        <v>8</v>
      </c>
      <c r="X18" s="596">
        <v>1280</v>
      </c>
      <c r="Y18" s="597">
        <v>8.8</v>
      </c>
      <c r="Z18" s="596">
        <v>1240</v>
      </c>
      <c r="AA18" s="597">
        <v>8.6</v>
      </c>
      <c r="AB18" s="596">
        <v>1220</v>
      </c>
      <c r="AC18" s="597">
        <v>8.5</v>
      </c>
      <c r="AD18" s="596">
        <v>1157</v>
      </c>
      <c r="AE18" s="597">
        <v>8.2</v>
      </c>
      <c r="AF18" s="596">
        <v>1117</v>
      </c>
      <c r="AG18" s="597">
        <v>8</v>
      </c>
      <c r="AH18" s="596">
        <v>1097</v>
      </c>
      <c r="AI18" s="597">
        <v>7.9</v>
      </c>
      <c r="AJ18" s="607" t="s">
        <v>519</v>
      </c>
      <c r="AK18" s="608" t="s">
        <v>48</v>
      </c>
      <c r="AL18" s="600"/>
      <c r="AM18" s="600"/>
      <c r="AN18" s="600"/>
      <c r="AO18" s="600"/>
      <c r="AP18" s="614" t="s">
        <v>1134</v>
      </c>
    </row>
    <row r="19" s="547" customFormat="1" ht="54" customHeight="1" spans="1:42">
      <c r="A19" s="602"/>
      <c r="B19" s="603"/>
      <c r="C19" s="604"/>
      <c r="D19" s="611" t="s">
        <v>1136</v>
      </c>
      <c r="E19" s="2372" t="s">
        <v>1135</v>
      </c>
      <c r="F19" s="596">
        <v>1138</v>
      </c>
      <c r="G19" s="597">
        <v>8.1</v>
      </c>
      <c r="H19" s="596">
        <v>1098</v>
      </c>
      <c r="I19" s="597">
        <v>7.9</v>
      </c>
      <c r="J19" s="596">
        <v>1078</v>
      </c>
      <c r="K19" s="597">
        <v>7.8</v>
      </c>
      <c r="L19" s="596">
        <v>1141</v>
      </c>
      <c r="M19" s="597">
        <v>8.1</v>
      </c>
      <c r="N19" s="596">
        <v>1101</v>
      </c>
      <c r="O19" s="597">
        <v>7.9</v>
      </c>
      <c r="P19" s="596">
        <v>1081</v>
      </c>
      <c r="Q19" s="597">
        <v>7.8</v>
      </c>
      <c r="R19" s="596">
        <v>1180</v>
      </c>
      <c r="S19" s="597">
        <v>8.3</v>
      </c>
      <c r="T19" s="596">
        <v>1140</v>
      </c>
      <c r="U19" s="597">
        <v>8.1</v>
      </c>
      <c r="V19" s="596">
        <v>1120</v>
      </c>
      <c r="W19" s="597">
        <v>8</v>
      </c>
      <c r="X19" s="596">
        <v>1280</v>
      </c>
      <c r="Y19" s="597">
        <v>8.8</v>
      </c>
      <c r="Z19" s="596">
        <v>1240</v>
      </c>
      <c r="AA19" s="597">
        <v>8.6</v>
      </c>
      <c r="AB19" s="596">
        <v>1220</v>
      </c>
      <c r="AC19" s="597">
        <v>8.5</v>
      </c>
      <c r="AD19" s="596">
        <v>1157</v>
      </c>
      <c r="AE19" s="597">
        <v>8.2</v>
      </c>
      <c r="AF19" s="596">
        <v>1117</v>
      </c>
      <c r="AG19" s="597">
        <v>8</v>
      </c>
      <c r="AH19" s="596">
        <v>1097</v>
      </c>
      <c r="AI19" s="597">
        <v>7.9</v>
      </c>
      <c r="AJ19" s="607" t="s">
        <v>519</v>
      </c>
      <c r="AK19" s="608" t="s">
        <v>48</v>
      </c>
      <c r="AL19" s="600"/>
      <c r="AM19" s="600"/>
      <c r="AN19" s="600"/>
      <c r="AO19" s="600"/>
      <c r="AP19" s="609" t="s">
        <v>1136</v>
      </c>
    </row>
    <row r="20" s="547" customFormat="1" ht="54" customHeight="1" spans="1:42">
      <c r="A20" s="602"/>
      <c r="B20" s="603"/>
      <c r="C20" s="604"/>
      <c r="D20" s="605"/>
      <c r="E20" s="606" t="s">
        <v>1137</v>
      </c>
      <c r="F20" s="596">
        <v>1903</v>
      </c>
      <c r="G20" s="597">
        <v>12.7</v>
      </c>
      <c r="H20" s="596">
        <v>1863</v>
      </c>
      <c r="I20" s="597">
        <v>12.5</v>
      </c>
      <c r="J20" s="596">
        <v>1843</v>
      </c>
      <c r="K20" s="597">
        <v>12.4</v>
      </c>
      <c r="L20" s="596">
        <v>1906</v>
      </c>
      <c r="M20" s="597">
        <v>12.7</v>
      </c>
      <c r="N20" s="596">
        <v>1866</v>
      </c>
      <c r="O20" s="597">
        <v>12.5</v>
      </c>
      <c r="P20" s="596">
        <v>1846</v>
      </c>
      <c r="Q20" s="597">
        <v>12.4</v>
      </c>
      <c r="R20" s="596">
        <v>1945</v>
      </c>
      <c r="S20" s="597">
        <v>12.9</v>
      </c>
      <c r="T20" s="596">
        <v>1905</v>
      </c>
      <c r="U20" s="597">
        <v>12.7</v>
      </c>
      <c r="V20" s="596">
        <v>1885</v>
      </c>
      <c r="W20" s="597">
        <v>12.6</v>
      </c>
      <c r="X20" s="596">
        <v>2045</v>
      </c>
      <c r="Y20" s="597">
        <v>13.4</v>
      </c>
      <c r="Z20" s="596">
        <v>2005</v>
      </c>
      <c r="AA20" s="597">
        <v>13.2</v>
      </c>
      <c r="AB20" s="596">
        <v>1985</v>
      </c>
      <c r="AC20" s="597">
        <v>13.1</v>
      </c>
      <c r="AD20" s="596">
        <v>1922</v>
      </c>
      <c r="AE20" s="597">
        <v>12.8</v>
      </c>
      <c r="AF20" s="596">
        <v>1882</v>
      </c>
      <c r="AG20" s="597">
        <v>12.6</v>
      </c>
      <c r="AH20" s="596">
        <v>1862</v>
      </c>
      <c r="AI20" s="597">
        <v>12.5</v>
      </c>
      <c r="AJ20" s="607" t="s">
        <v>555</v>
      </c>
      <c r="AK20" s="608" t="s">
        <v>48</v>
      </c>
      <c r="AL20" s="600"/>
      <c r="AM20" s="600"/>
      <c r="AN20" s="600"/>
      <c r="AO20" s="600"/>
      <c r="AP20" s="609" t="s">
        <v>1136</v>
      </c>
    </row>
    <row r="21" s="547" customFormat="1" ht="54" customHeight="1" spans="1:42">
      <c r="A21" s="602"/>
      <c r="B21" s="603"/>
      <c r="C21" s="604"/>
      <c r="D21" s="605"/>
      <c r="E21" s="606" t="s">
        <v>1104</v>
      </c>
      <c r="F21" s="596">
        <v>1835</v>
      </c>
      <c r="G21" s="597">
        <v>12.3</v>
      </c>
      <c r="H21" s="596">
        <v>1795</v>
      </c>
      <c r="I21" s="597">
        <v>12.1</v>
      </c>
      <c r="J21" s="596">
        <v>1775</v>
      </c>
      <c r="K21" s="597">
        <v>12</v>
      </c>
      <c r="L21" s="596">
        <v>1838</v>
      </c>
      <c r="M21" s="597">
        <v>12.3</v>
      </c>
      <c r="N21" s="596">
        <v>1798</v>
      </c>
      <c r="O21" s="597">
        <v>12.1</v>
      </c>
      <c r="P21" s="596">
        <v>1778</v>
      </c>
      <c r="Q21" s="597">
        <v>12</v>
      </c>
      <c r="R21" s="596">
        <v>1877</v>
      </c>
      <c r="S21" s="597">
        <v>12.5</v>
      </c>
      <c r="T21" s="596">
        <v>1837</v>
      </c>
      <c r="U21" s="597">
        <v>12.3</v>
      </c>
      <c r="V21" s="596">
        <v>1817</v>
      </c>
      <c r="W21" s="597">
        <v>12.2</v>
      </c>
      <c r="X21" s="596">
        <v>1977</v>
      </c>
      <c r="Y21" s="597">
        <v>13</v>
      </c>
      <c r="Z21" s="596">
        <v>1937</v>
      </c>
      <c r="AA21" s="597">
        <v>12.8</v>
      </c>
      <c r="AB21" s="596">
        <v>1917</v>
      </c>
      <c r="AC21" s="597">
        <v>12.7</v>
      </c>
      <c r="AD21" s="596">
        <v>1854</v>
      </c>
      <c r="AE21" s="597">
        <v>12.4</v>
      </c>
      <c r="AF21" s="596">
        <v>1814</v>
      </c>
      <c r="AG21" s="597">
        <v>12.2</v>
      </c>
      <c r="AH21" s="596">
        <v>1794</v>
      </c>
      <c r="AI21" s="597">
        <v>12.1</v>
      </c>
      <c r="AJ21" s="607" t="s">
        <v>555</v>
      </c>
      <c r="AK21" s="608" t="s">
        <v>48</v>
      </c>
      <c r="AL21" s="600"/>
      <c r="AM21" s="600"/>
      <c r="AN21" s="600"/>
      <c r="AO21" s="600"/>
      <c r="AP21" s="609" t="s">
        <v>1136</v>
      </c>
    </row>
    <row r="22" s="547" customFormat="1" ht="54" customHeight="1" spans="1:42">
      <c r="A22" s="602"/>
      <c r="B22" s="603"/>
      <c r="C22" s="604"/>
      <c r="D22" s="605"/>
      <c r="E22" s="606" t="s">
        <v>1138</v>
      </c>
      <c r="F22" s="596">
        <v>1937</v>
      </c>
      <c r="G22" s="597">
        <v>12.9</v>
      </c>
      <c r="H22" s="596">
        <v>1897</v>
      </c>
      <c r="I22" s="597">
        <v>12.7</v>
      </c>
      <c r="J22" s="596">
        <v>1877</v>
      </c>
      <c r="K22" s="597">
        <v>12.6</v>
      </c>
      <c r="L22" s="596">
        <v>1940</v>
      </c>
      <c r="M22" s="597">
        <v>12.9</v>
      </c>
      <c r="N22" s="596">
        <v>1900</v>
      </c>
      <c r="O22" s="597">
        <v>12.7</v>
      </c>
      <c r="P22" s="596">
        <v>1880</v>
      </c>
      <c r="Q22" s="597">
        <v>12.6</v>
      </c>
      <c r="R22" s="596">
        <v>1979</v>
      </c>
      <c r="S22" s="597">
        <v>13.1</v>
      </c>
      <c r="T22" s="596">
        <v>1939</v>
      </c>
      <c r="U22" s="597">
        <v>12.9</v>
      </c>
      <c r="V22" s="596">
        <v>1919</v>
      </c>
      <c r="W22" s="597">
        <v>12.8</v>
      </c>
      <c r="X22" s="596">
        <v>2079</v>
      </c>
      <c r="Y22" s="597">
        <v>13.6</v>
      </c>
      <c r="Z22" s="596">
        <v>2039</v>
      </c>
      <c r="AA22" s="597">
        <v>13.4</v>
      </c>
      <c r="AB22" s="596">
        <v>2019</v>
      </c>
      <c r="AC22" s="597">
        <v>13.3</v>
      </c>
      <c r="AD22" s="596">
        <v>1956</v>
      </c>
      <c r="AE22" s="597">
        <v>13</v>
      </c>
      <c r="AF22" s="596">
        <v>1916</v>
      </c>
      <c r="AG22" s="597">
        <v>12.8</v>
      </c>
      <c r="AH22" s="596">
        <v>1896</v>
      </c>
      <c r="AI22" s="597">
        <v>12.7</v>
      </c>
      <c r="AJ22" s="607" t="s">
        <v>555</v>
      </c>
      <c r="AK22" s="608" t="s">
        <v>48</v>
      </c>
      <c r="AL22" s="600"/>
      <c r="AM22" s="600"/>
      <c r="AN22" s="600"/>
      <c r="AO22" s="600"/>
      <c r="AP22" s="609" t="s">
        <v>1136</v>
      </c>
    </row>
    <row r="23" s="547" customFormat="1" ht="146" customHeight="1" spans="1:42">
      <c r="A23" s="602"/>
      <c r="B23" s="603"/>
      <c r="C23" s="604"/>
      <c r="D23" s="611" t="s">
        <v>1110</v>
      </c>
      <c r="E23" s="606" t="s">
        <v>1111</v>
      </c>
      <c r="F23" s="596">
        <v>1087</v>
      </c>
      <c r="G23" s="597">
        <v>7.7</v>
      </c>
      <c r="H23" s="596">
        <v>1047</v>
      </c>
      <c r="I23" s="597">
        <v>7.5</v>
      </c>
      <c r="J23" s="596">
        <v>1027</v>
      </c>
      <c r="K23" s="597">
        <v>7.4</v>
      </c>
      <c r="L23" s="596">
        <v>1090</v>
      </c>
      <c r="M23" s="597">
        <v>7.8</v>
      </c>
      <c r="N23" s="596">
        <v>1050</v>
      </c>
      <c r="O23" s="597">
        <v>7.6</v>
      </c>
      <c r="P23" s="596">
        <v>1030</v>
      </c>
      <c r="Q23" s="597">
        <v>7.5</v>
      </c>
      <c r="R23" s="596">
        <v>1129</v>
      </c>
      <c r="S23" s="597">
        <v>8</v>
      </c>
      <c r="T23" s="596">
        <v>1089</v>
      </c>
      <c r="U23" s="597">
        <v>7.8</v>
      </c>
      <c r="V23" s="596">
        <v>1069</v>
      </c>
      <c r="W23" s="597">
        <v>7.7</v>
      </c>
      <c r="X23" s="596">
        <v>1229</v>
      </c>
      <c r="Y23" s="597">
        <v>8.5</v>
      </c>
      <c r="Z23" s="596">
        <v>1189</v>
      </c>
      <c r="AA23" s="597">
        <v>8.3</v>
      </c>
      <c r="AB23" s="596">
        <v>1169</v>
      </c>
      <c r="AC23" s="597">
        <v>8.2</v>
      </c>
      <c r="AD23" s="596">
        <v>1106</v>
      </c>
      <c r="AE23" s="597">
        <v>7.8</v>
      </c>
      <c r="AF23" s="596">
        <v>1066</v>
      </c>
      <c r="AG23" s="597">
        <v>7.6</v>
      </c>
      <c r="AH23" s="596">
        <v>1046</v>
      </c>
      <c r="AI23" s="597">
        <v>7.5</v>
      </c>
      <c r="AJ23" s="607" t="s">
        <v>519</v>
      </c>
      <c r="AK23" s="608" t="s">
        <v>48</v>
      </c>
      <c r="AL23" s="600"/>
      <c r="AM23" s="600"/>
      <c r="AN23" s="600"/>
      <c r="AO23" s="600"/>
      <c r="AP23" s="609" t="s">
        <v>1110</v>
      </c>
    </row>
    <row r="24" s="547" customFormat="1" ht="41" customHeight="1" spans="1:42">
      <c r="A24" s="602"/>
      <c r="B24" s="603"/>
      <c r="C24" s="604"/>
      <c r="D24" s="611"/>
      <c r="E24" s="606" t="s">
        <v>1112</v>
      </c>
      <c r="F24" s="596">
        <v>1138</v>
      </c>
      <c r="G24" s="597">
        <v>8.1</v>
      </c>
      <c r="H24" s="596">
        <v>1098</v>
      </c>
      <c r="I24" s="597">
        <v>7.9</v>
      </c>
      <c r="J24" s="596">
        <v>1078</v>
      </c>
      <c r="K24" s="597">
        <v>7.8</v>
      </c>
      <c r="L24" s="596">
        <v>1141</v>
      </c>
      <c r="M24" s="597">
        <v>8.1</v>
      </c>
      <c r="N24" s="596">
        <v>1101</v>
      </c>
      <c r="O24" s="597">
        <v>7.9</v>
      </c>
      <c r="P24" s="596">
        <v>1081</v>
      </c>
      <c r="Q24" s="597">
        <v>7.8</v>
      </c>
      <c r="R24" s="596">
        <v>1180</v>
      </c>
      <c r="S24" s="597">
        <v>8.3</v>
      </c>
      <c r="T24" s="596">
        <v>1140</v>
      </c>
      <c r="U24" s="597">
        <v>8.1</v>
      </c>
      <c r="V24" s="596">
        <v>1120</v>
      </c>
      <c r="W24" s="597">
        <v>8</v>
      </c>
      <c r="X24" s="596">
        <v>1280</v>
      </c>
      <c r="Y24" s="597">
        <v>8.8</v>
      </c>
      <c r="Z24" s="596">
        <v>1240</v>
      </c>
      <c r="AA24" s="597">
        <v>8.6</v>
      </c>
      <c r="AB24" s="596">
        <v>1220</v>
      </c>
      <c r="AC24" s="597">
        <v>8.5</v>
      </c>
      <c r="AD24" s="596">
        <v>1157</v>
      </c>
      <c r="AE24" s="597">
        <v>8.2</v>
      </c>
      <c r="AF24" s="596">
        <v>1117</v>
      </c>
      <c r="AG24" s="597">
        <v>8</v>
      </c>
      <c r="AH24" s="596">
        <v>1097</v>
      </c>
      <c r="AI24" s="597">
        <v>7.9</v>
      </c>
      <c r="AJ24" s="607" t="s">
        <v>519</v>
      </c>
      <c r="AK24" s="608" t="s">
        <v>48</v>
      </c>
      <c r="AL24" s="600"/>
      <c r="AM24" s="600"/>
      <c r="AN24" s="600"/>
      <c r="AO24" s="600"/>
      <c r="AP24" s="609" t="s">
        <v>1110</v>
      </c>
    </row>
    <row r="25" s="547" customFormat="1" ht="41" customHeight="1" spans="1:42">
      <c r="A25" s="602"/>
      <c r="B25" s="603"/>
      <c r="C25" s="604"/>
      <c r="D25" s="605"/>
      <c r="E25" s="2372" t="s">
        <v>1113</v>
      </c>
      <c r="F25" s="596">
        <v>1801</v>
      </c>
      <c r="G25" s="597">
        <v>12.1</v>
      </c>
      <c r="H25" s="596">
        <v>1761</v>
      </c>
      <c r="I25" s="597">
        <v>11.9</v>
      </c>
      <c r="J25" s="596">
        <v>1741</v>
      </c>
      <c r="K25" s="597">
        <v>11.8</v>
      </c>
      <c r="L25" s="596">
        <v>1804</v>
      </c>
      <c r="M25" s="597">
        <v>12.1</v>
      </c>
      <c r="N25" s="596">
        <v>1764</v>
      </c>
      <c r="O25" s="597">
        <v>11.9</v>
      </c>
      <c r="P25" s="596">
        <v>1744</v>
      </c>
      <c r="Q25" s="597">
        <v>11.8</v>
      </c>
      <c r="R25" s="596">
        <v>1843</v>
      </c>
      <c r="S25" s="597">
        <v>12.3</v>
      </c>
      <c r="T25" s="596">
        <v>1803</v>
      </c>
      <c r="U25" s="597">
        <v>12.1</v>
      </c>
      <c r="V25" s="596">
        <v>1783</v>
      </c>
      <c r="W25" s="597">
        <v>12</v>
      </c>
      <c r="X25" s="596">
        <v>1943</v>
      </c>
      <c r="Y25" s="597">
        <v>12.8</v>
      </c>
      <c r="Z25" s="596">
        <v>1903</v>
      </c>
      <c r="AA25" s="597">
        <v>12.6</v>
      </c>
      <c r="AB25" s="596">
        <v>1883</v>
      </c>
      <c r="AC25" s="597">
        <v>12.5</v>
      </c>
      <c r="AD25" s="596">
        <v>1820</v>
      </c>
      <c r="AE25" s="597">
        <v>12.2</v>
      </c>
      <c r="AF25" s="596">
        <v>1780</v>
      </c>
      <c r="AG25" s="597">
        <v>12</v>
      </c>
      <c r="AH25" s="596">
        <v>1760</v>
      </c>
      <c r="AI25" s="597">
        <v>11.9</v>
      </c>
      <c r="AJ25" s="607" t="s">
        <v>773</v>
      </c>
      <c r="AK25" s="608" t="s">
        <v>48</v>
      </c>
      <c r="AL25" s="600"/>
      <c r="AM25" s="600"/>
      <c r="AN25" s="600"/>
      <c r="AO25" s="600"/>
      <c r="AP25" s="609" t="s">
        <v>1110</v>
      </c>
    </row>
    <row r="26" s="547" customFormat="1" ht="48" customHeight="1" spans="1:42">
      <c r="A26" s="602"/>
      <c r="B26" s="603"/>
      <c r="C26" s="604"/>
      <c r="D26" s="611" t="s">
        <v>1139</v>
      </c>
      <c r="E26" s="606" t="s">
        <v>1140</v>
      </c>
      <c r="F26" s="596">
        <v>1869</v>
      </c>
      <c r="G26" s="597">
        <v>12.5</v>
      </c>
      <c r="H26" s="596">
        <v>1829</v>
      </c>
      <c r="I26" s="597">
        <v>12.3</v>
      </c>
      <c r="J26" s="596">
        <v>1809</v>
      </c>
      <c r="K26" s="597">
        <v>12.2</v>
      </c>
      <c r="L26" s="596">
        <v>1872</v>
      </c>
      <c r="M26" s="597">
        <v>12.5</v>
      </c>
      <c r="N26" s="596">
        <v>1832</v>
      </c>
      <c r="O26" s="597">
        <v>12.3</v>
      </c>
      <c r="P26" s="596">
        <v>1812</v>
      </c>
      <c r="Q26" s="597">
        <v>12.2</v>
      </c>
      <c r="R26" s="596">
        <v>1911</v>
      </c>
      <c r="S26" s="597">
        <v>12.7</v>
      </c>
      <c r="T26" s="596">
        <v>1871</v>
      </c>
      <c r="U26" s="597">
        <v>12.5</v>
      </c>
      <c r="V26" s="596">
        <v>1851</v>
      </c>
      <c r="W26" s="597">
        <v>12.4</v>
      </c>
      <c r="X26" s="596">
        <v>2011</v>
      </c>
      <c r="Y26" s="597">
        <v>13.2</v>
      </c>
      <c r="Z26" s="596">
        <v>1971</v>
      </c>
      <c r="AA26" s="597">
        <v>13</v>
      </c>
      <c r="AB26" s="596">
        <v>1951</v>
      </c>
      <c r="AC26" s="597">
        <v>12.9</v>
      </c>
      <c r="AD26" s="596">
        <v>1888</v>
      </c>
      <c r="AE26" s="597">
        <v>12.6</v>
      </c>
      <c r="AF26" s="596">
        <v>1848</v>
      </c>
      <c r="AG26" s="597">
        <v>12.4</v>
      </c>
      <c r="AH26" s="596">
        <v>1828</v>
      </c>
      <c r="AI26" s="597">
        <v>12.3</v>
      </c>
      <c r="AJ26" s="607" t="s">
        <v>773</v>
      </c>
      <c r="AK26" s="608" t="s">
        <v>48</v>
      </c>
      <c r="AL26" s="600"/>
      <c r="AM26" s="600"/>
      <c r="AN26" s="600"/>
      <c r="AO26" s="600"/>
      <c r="AP26" s="609" t="s">
        <v>1139</v>
      </c>
    </row>
    <row r="27" s="547" customFormat="1" ht="48" customHeight="1" spans="1:42">
      <c r="A27" s="602"/>
      <c r="B27" s="603"/>
      <c r="C27" s="604"/>
      <c r="D27" s="611"/>
      <c r="E27" s="606" t="s">
        <v>1141</v>
      </c>
      <c r="F27" s="596">
        <v>1750</v>
      </c>
      <c r="G27" s="597">
        <v>11.8</v>
      </c>
      <c r="H27" s="596">
        <v>1710</v>
      </c>
      <c r="I27" s="597">
        <v>11.6</v>
      </c>
      <c r="J27" s="596">
        <v>1690</v>
      </c>
      <c r="K27" s="597">
        <v>11.5</v>
      </c>
      <c r="L27" s="596">
        <v>1753</v>
      </c>
      <c r="M27" s="597">
        <v>11.8</v>
      </c>
      <c r="N27" s="596">
        <v>1713</v>
      </c>
      <c r="O27" s="597">
        <v>11.6</v>
      </c>
      <c r="P27" s="596">
        <v>1693</v>
      </c>
      <c r="Q27" s="597">
        <v>11.5</v>
      </c>
      <c r="R27" s="596">
        <v>1792</v>
      </c>
      <c r="S27" s="597">
        <v>12</v>
      </c>
      <c r="T27" s="596">
        <v>1752</v>
      </c>
      <c r="U27" s="597">
        <v>11.8</v>
      </c>
      <c r="V27" s="596">
        <v>1732</v>
      </c>
      <c r="W27" s="597">
        <v>11.7</v>
      </c>
      <c r="X27" s="596">
        <v>1892</v>
      </c>
      <c r="Y27" s="597">
        <v>12.5</v>
      </c>
      <c r="Z27" s="596">
        <v>1852</v>
      </c>
      <c r="AA27" s="597">
        <v>12.3</v>
      </c>
      <c r="AB27" s="596">
        <v>1832</v>
      </c>
      <c r="AC27" s="597">
        <v>12.2</v>
      </c>
      <c r="AD27" s="596">
        <v>1769</v>
      </c>
      <c r="AE27" s="597">
        <v>11.9</v>
      </c>
      <c r="AF27" s="596">
        <v>1729</v>
      </c>
      <c r="AG27" s="597">
        <v>11.7</v>
      </c>
      <c r="AH27" s="596">
        <v>1709</v>
      </c>
      <c r="AI27" s="597">
        <v>11.6</v>
      </c>
      <c r="AJ27" s="607" t="s">
        <v>575</v>
      </c>
      <c r="AK27" s="608" t="s">
        <v>48</v>
      </c>
      <c r="AL27" s="600"/>
      <c r="AM27" s="600"/>
      <c r="AN27" s="600"/>
      <c r="AO27" s="600"/>
      <c r="AP27" s="609" t="s">
        <v>1139</v>
      </c>
    </row>
    <row r="28" s="547" customFormat="1" ht="48" customHeight="1" spans="1:42">
      <c r="A28" s="602"/>
      <c r="B28" s="603"/>
      <c r="C28" s="604"/>
      <c r="D28" s="611" t="s">
        <v>1142</v>
      </c>
      <c r="E28" s="2372" t="s">
        <v>1143</v>
      </c>
      <c r="F28" s="596">
        <v>1138</v>
      </c>
      <c r="G28" s="597">
        <v>8.1</v>
      </c>
      <c r="H28" s="596">
        <v>1098</v>
      </c>
      <c r="I28" s="597">
        <v>7.9</v>
      </c>
      <c r="J28" s="596">
        <v>1078</v>
      </c>
      <c r="K28" s="597">
        <v>7.8</v>
      </c>
      <c r="L28" s="596">
        <v>1141</v>
      </c>
      <c r="M28" s="597">
        <v>8.1</v>
      </c>
      <c r="N28" s="596">
        <v>1101</v>
      </c>
      <c r="O28" s="597">
        <v>7.9</v>
      </c>
      <c r="P28" s="596">
        <v>1081</v>
      </c>
      <c r="Q28" s="597">
        <v>7.8</v>
      </c>
      <c r="R28" s="596">
        <v>1180</v>
      </c>
      <c r="S28" s="597">
        <v>8.3</v>
      </c>
      <c r="T28" s="596">
        <v>1140</v>
      </c>
      <c r="U28" s="597">
        <v>8.1</v>
      </c>
      <c r="V28" s="596">
        <v>1120</v>
      </c>
      <c r="W28" s="597">
        <v>8</v>
      </c>
      <c r="X28" s="596">
        <v>1280</v>
      </c>
      <c r="Y28" s="597">
        <v>8.8</v>
      </c>
      <c r="Z28" s="596">
        <v>1240</v>
      </c>
      <c r="AA28" s="597">
        <v>8.6</v>
      </c>
      <c r="AB28" s="596">
        <v>1220</v>
      </c>
      <c r="AC28" s="597">
        <v>8.5</v>
      </c>
      <c r="AD28" s="596">
        <v>1157</v>
      </c>
      <c r="AE28" s="597">
        <v>8.2</v>
      </c>
      <c r="AF28" s="596">
        <v>1117</v>
      </c>
      <c r="AG28" s="597">
        <v>8</v>
      </c>
      <c r="AH28" s="596">
        <v>1097</v>
      </c>
      <c r="AI28" s="597">
        <v>7.9</v>
      </c>
      <c r="AJ28" s="607" t="s">
        <v>519</v>
      </c>
      <c r="AK28" s="608" t="s">
        <v>48</v>
      </c>
      <c r="AL28" s="600"/>
      <c r="AM28" s="600"/>
      <c r="AN28" s="600"/>
      <c r="AO28" s="600"/>
      <c r="AP28" s="615" t="s">
        <v>1142</v>
      </c>
    </row>
    <row r="29" s="547" customFormat="1" ht="48" customHeight="1" spans="1:42">
      <c r="A29" s="602"/>
      <c r="B29" s="603"/>
      <c r="C29" s="604"/>
      <c r="D29" s="605"/>
      <c r="E29" s="2372" t="s">
        <v>1144</v>
      </c>
      <c r="F29" s="596">
        <v>1155</v>
      </c>
      <c r="G29" s="597">
        <v>8.2</v>
      </c>
      <c r="H29" s="596">
        <v>1115</v>
      </c>
      <c r="I29" s="597">
        <v>8</v>
      </c>
      <c r="J29" s="596">
        <v>1095</v>
      </c>
      <c r="K29" s="597">
        <v>7.9</v>
      </c>
      <c r="L29" s="596">
        <v>1158</v>
      </c>
      <c r="M29" s="597">
        <v>8.2</v>
      </c>
      <c r="N29" s="596">
        <v>1118</v>
      </c>
      <c r="O29" s="597">
        <v>8</v>
      </c>
      <c r="P29" s="596">
        <v>1098</v>
      </c>
      <c r="Q29" s="597">
        <v>7.9</v>
      </c>
      <c r="R29" s="596">
        <v>1197</v>
      </c>
      <c r="S29" s="597">
        <v>8.4</v>
      </c>
      <c r="T29" s="596">
        <v>1157</v>
      </c>
      <c r="U29" s="597">
        <v>8.2</v>
      </c>
      <c r="V29" s="596">
        <v>1137</v>
      </c>
      <c r="W29" s="597">
        <v>8.1</v>
      </c>
      <c r="X29" s="596">
        <v>1297</v>
      </c>
      <c r="Y29" s="597">
        <v>8.9</v>
      </c>
      <c r="Z29" s="596">
        <v>1257</v>
      </c>
      <c r="AA29" s="597">
        <v>8.7</v>
      </c>
      <c r="AB29" s="596">
        <v>1237</v>
      </c>
      <c r="AC29" s="597">
        <v>8.6</v>
      </c>
      <c r="AD29" s="596">
        <v>1174</v>
      </c>
      <c r="AE29" s="597">
        <v>8.3</v>
      </c>
      <c r="AF29" s="596">
        <v>1134</v>
      </c>
      <c r="AG29" s="597">
        <v>8.1</v>
      </c>
      <c r="AH29" s="596">
        <v>1114</v>
      </c>
      <c r="AI29" s="597">
        <v>8</v>
      </c>
      <c r="AJ29" s="607" t="s">
        <v>519</v>
      </c>
      <c r="AK29" s="608" t="s">
        <v>48</v>
      </c>
      <c r="AL29" s="600"/>
      <c r="AM29" s="600"/>
      <c r="AN29" s="600"/>
      <c r="AO29" s="600"/>
      <c r="AP29" s="615" t="s">
        <v>1142</v>
      </c>
    </row>
    <row r="30" s="547" customFormat="1" ht="163.8" spans="1:42">
      <c r="A30" s="602"/>
      <c r="B30" s="603"/>
      <c r="C30" s="604"/>
      <c r="D30" s="611" t="s">
        <v>1145</v>
      </c>
      <c r="E30" s="2372" t="s">
        <v>1146</v>
      </c>
      <c r="F30" s="596">
        <v>1138</v>
      </c>
      <c r="G30" s="597">
        <v>8.1</v>
      </c>
      <c r="H30" s="596">
        <v>1098</v>
      </c>
      <c r="I30" s="597">
        <v>7.9</v>
      </c>
      <c r="J30" s="596">
        <v>1078</v>
      </c>
      <c r="K30" s="597">
        <v>7.8</v>
      </c>
      <c r="L30" s="596">
        <v>1141</v>
      </c>
      <c r="M30" s="597">
        <v>8.1</v>
      </c>
      <c r="N30" s="596">
        <v>1101</v>
      </c>
      <c r="O30" s="597">
        <v>7.9</v>
      </c>
      <c r="P30" s="596">
        <v>1081</v>
      </c>
      <c r="Q30" s="597">
        <v>7.8</v>
      </c>
      <c r="R30" s="596">
        <v>1180</v>
      </c>
      <c r="S30" s="597">
        <v>8.3</v>
      </c>
      <c r="T30" s="596">
        <v>1140</v>
      </c>
      <c r="U30" s="597">
        <v>8.1</v>
      </c>
      <c r="V30" s="596">
        <v>1120</v>
      </c>
      <c r="W30" s="597">
        <v>8</v>
      </c>
      <c r="X30" s="596">
        <v>1280</v>
      </c>
      <c r="Y30" s="597">
        <v>8.8</v>
      </c>
      <c r="Z30" s="596">
        <v>1240</v>
      </c>
      <c r="AA30" s="597">
        <v>8.6</v>
      </c>
      <c r="AB30" s="596">
        <v>1220</v>
      </c>
      <c r="AC30" s="597">
        <v>8.5</v>
      </c>
      <c r="AD30" s="596">
        <v>1157</v>
      </c>
      <c r="AE30" s="597">
        <v>8.2</v>
      </c>
      <c r="AF30" s="596">
        <v>1117</v>
      </c>
      <c r="AG30" s="597">
        <v>8</v>
      </c>
      <c r="AH30" s="596">
        <v>1097</v>
      </c>
      <c r="AI30" s="597">
        <v>7.9</v>
      </c>
      <c r="AJ30" s="607" t="s">
        <v>519</v>
      </c>
      <c r="AK30" s="608" t="s">
        <v>48</v>
      </c>
      <c r="AL30" s="600"/>
      <c r="AM30" s="600"/>
      <c r="AN30" s="600"/>
      <c r="AO30" s="600"/>
      <c r="AP30" s="615" t="s">
        <v>1145</v>
      </c>
    </row>
    <row r="31" s="547" customFormat="1" ht="117" spans="1:42">
      <c r="A31" s="602"/>
      <c r="B31" s="603"/>
      <c r="C31" s="604"/>
      <c r="D31" s="611" t="s">
        <v>1147</v>
      </c>
      <c r="E31" s="2372" t="s">
        <v>1148</v>
      </c>
      <c r="F31" s="596">
        <v>1138</v>
      </c>
      <c r="G31" s="597">
        <v>8.1</v>
      </c>
      <c r="H31" s="596">
        <v>1098</v>
      </c>
      <c r="I31" s="597">
        <v>7.9</v>
      </c>
      <c r="J31" s="596">
        <v>1078</v>
      </c>
      <c r="K31" s="597">
        <v>7.8</v>
      </c>
      <c r="L31" s="596">
        <v>1141</v>
      </c>
      <c r="M31" s="597">
        <v>8.1</v>
      </c>
      <c r="N31" s="596">
        <v>1101</v>
      </c>
      <c r="O31" s="597">
        <v>7.9</v>
      </c>
      <c r="P31" s="596">
        <v>1081</v>
      </c>
      <c r="Q31" s="597">
        <v>7.8</v>
      </c>
      <c r="R31" s="596">
        <v>1180</v>
      </c>
      <c r="S31" s="597">
        <v>8.3</v>
      </c>
      <c r="T31" s="596">
        <v>1140</v>
      </c>
      <c r="U31" s="597">
        <v>8.1</v>
      </c>
      <c r="V31" s="596">
        <v>1120</v>
      </c>
      <c r="W31" s="597">
        <v>8</v>
      </c>
      <c r="X31" s="596">
        <v>1280</v>
      </c>
      <c r="Y31" s="597">
        <v>8.8</v>
      </c>
      <c r="Z31" s="596">
        <v>1240</v>
      </c>
      <c r="AA31" s="597">
        <v>8.6</v>
      </c>
      <c r="AB31" s="596">
        <v>1220</v>
      </c>
      <c r="AC31" s="597">
        <v>8.5</v>
      </c>
      <c r="AD31" s="596">
        <v>1157</v>
      </c>
      <c r="AE31" s="597">
        <v>8.2</v>
      </c>
      <c r="AF31" s="596">
        <v>1117</v>
      </c>
      <c r="AG31" s="597">
        <v>8</v>
      </c>
      <c r="AH31" s="596">
        <v>1097</v>
      </c>
      <c r="AI31" s="597">
        <v>7.9</v>
      </c>
      <c r="AJ31" s="607" t="s">
        <v>519</v>
      </c>
      <c r="AK31" s="608" t="s">
        <v>48</v>
      </c>
      <c r="AL31" s="600"/>
      <c r="AM31" s="600"/>
      <c r="AN31" s="600"/>
      <c r="AO31" s="600"/>
      <c r="AP31" s="616" t="s">
        <v>1147</v>
      </c>
    </row>
    <row r="32" s="547" customFormat="1" ht="50" customHeight="1" spans="1:42">
      <c r="A32" s="602"/>
      <c r="B32" s="603"/>
      <c r="C32" s="604"/>
      <c r="D32" s="611" t="s">
        <v>1149</v>
      </c>
      <c r="E32" s="606" t="s">
        <v>1150</v>
      </c>
      <c r="F32" s="596">
        <v>1155</v>
      </c>
      <c r="G32" s="597">
        <v>8.2</v>
      </c>
      <c r="H32" s="596">
        <v>1115</v>
      </c>
      <c r="I32" s="597">
        <v>8</v>
      </c>
      <c r="J32" s="596">
        <v>1095</v>
      </c>
      <c r="K32" s="597">
        <v>7.9</v>
      </c>
      <c r="L32" s="596">
        <v>1158</v>
      </c>
      <c r="M32" s="597">
        <v>8.2</v>
      </c>
      <c r="N32" s="596">
        <v>1118</v>
      </c>
      <c r="O32" s="597">
        <v>8</v>
      </c>
      <c r="P32" s="596">
        <v>1098</v>
      </c>
      <c r="Q32" s="597">
        <v>7.9</v>
      </c>
      <c r="R32" s="596">
        <v>1197</v>
      </c>
      <c r="S32" s="597">
        <v>8.4</v>
      </c>
      <c r="T32" s="596">
        <v>1157</v>
      </c>
      <c r="U32" s="597">
        <v>8.2</v>
      </c>
      <c r="V32" s="596">
        <v>1137</v>
      </c>
      <c r="W32" s="597">
        <v>8.1</v>
      </c>
      <c r="X32" s="596">
        <v>1297</v>
      </c>
      <c r="Y32" s="597">
        <v>8.9</v>
      </c>
      <c r="Z32" s="596">
        <v>1257</v>
      </c>
      <c r="AA32" s="597">
        <v>8.7</v>
      </c>
      <c r="AB32" s="596">
        <v>1237</v>
      </c>
      <c r="AC32" s="597">
        <v>8.6</v>
      </c>
      <c r="AD32" s="596">
        <v>1174</v>
      </c>
      <c r="AE32" s="597">
        <v>8.3</v>
      </c>
      <c r="AF32" s="596">
        <v>1134</v>
      </c>
      <c r="AG32" s="597">
        <v>8.1</v>
      </c>
      <c r="AH32" s="596">
        <v>1114</v>
      </c>
      <c r="AI32" s="597">
        <v>8</v>
      </c>
      <c r="AJ32" s="607" t="s">
        <v>519</v>
      </c>
      <c r="AK32" s="608" t="s">
        <v>48</v>
      </c>
      <c r="AL32" s="600"/>
      <c r="AM32" s="600"/>
      <c r="AN32" s="600"/>
      <c r="AO32" s="600"/>
      <c r="AP32" s="617" t="s">
        <v>1149</v>
      </c>
    </row>
    <row r="33" ht="50" customHeight="1" spans="1:44">
      <c r="A33" s="602"/>
      <c r="B33" s="603"/>
      <c r="C33" s="604"/>
      <c r="D33" s="611" t="s">
        <v>1102</v>
      </c>
      <c r="E33" s="606" t="s">
        <v>1103</v>
      </c>
      <c r="F33" s="596">
        <v>1138</v>
      </c>
      <c r="G33" s="597">
        <v>8.1</v>
      </c>
      <c r="H33" s="596">
        <v>1098</v>
      </c>
      <c r="I33" s="597">
        <v>7.9</v>
      </c>
      <c r="J33" s="596">
        <v>1078</v>
      </c>
      <c r="K33" s="597">
        <v>7.8</v>
      </c>
      <c r="L33" s="596">
        <v>1141</v>
      </c>
      <c r="M33" s="597">
        <v>8.1</v>
      </c>
      <c r="N33" s="596">
        <v>1101</v>
      </c>
      <c r="O33" s="597">
        <v>7.9</v>
      </c>
      <c r="P33" s="596">
        <v>1081</v>
      </c>
      <c r="Q33" s="597">
        <v>7.8</v>
      </c>
      <c r="R33" s="596">
        <v>1180</v>
      </c>
      <c r="S33" s="597">
        <v>8.3</v>
      </c>
      <c r="T33" s="596">
        <v>1140</v>
      </c>
      <c r="U33" s="597">
        <v>8.1</v>
      </c>
      <c r="V33" s="596">
        <v>1120</v>
      </c>
      <c r="W33" s="597">
        <v>8</v>
      </c>
      <c r="X33" s="596">
        <v>1280</v>
      </c>
      <c r="Y33" s="597">
        <v>8.8</v>
      </c>
      <c r="Z33" s="596">
        <v>1240</v>
      </c>
      <c r="AA33" s="597">
        <v>8.6</v>
      </c>
      <c r="AB33" s="596">
        <v>1220</v>
      </c>
      <c r="AC33" s="597">
        <v>8.5</v>
      </c>
      <c r="AD33" s="596">
        <v>1157</v>
      </c>
      <c r="AE33" s="597">
        <v>8.2</v>
      </c>
      <c r="AF33" s="596">
        <v>1117</v>
      </c>
      <c r="AG33" s="597">
        <v>8</v>
      </c>
      <c r="AH33" s="596">
        <v>1097</v>
      </c>
      <c r="AI33" s="597">
        <v>7.9</v>
      </c>
      <c r="AJ33" s="618" t="s">
        <v>519</v>
      </c>
      <c r="AK33" s="619" t="s">
        <v>48</v>
      </c>
      <c r="AL33" s="600"/>
      <c r="AM33" s="600"/>
      <c r="AN33" s="600"/>
      <c r="AO33" s="600"/>
      <c r="AP33" s="617" t="s">
        <v>1102</v>
      </c>
      <c r="AQ33" s="547"/>
      <c r="AR33" s="547"/>
    </row>
    <row r="34" ht="50" customHeight="1" spans="1:44">
      <c r="A34" s="602"/>
      <c r="B34" s="603"/>
      <c r="C34" s="604"/>
      <c r="D34" s="611"/>
      <c r="E34" s="606" t="s">
        <v>1104</v>
      </c>
      <c r="F34" s="596">
        <v>1801</v>
      </c>
      <c r="G34" s="597">
        <v>12.1</v>
      </c>
      <c r="H34" s="596">
        <v>1761</v>
      </c>
      <c r="I34" s="597">
        <v>11.9</v>
      </c>
      <c r="J34" s="596">
        <v>1741</v>
      </c>
      <c r="K34" s="597">
        <v>11.8</v>
      </c>
      <c r="L34" s="596">
        <v>1804</v>
      </c>
      <c r="M34" s="597">
        <v>12.1</v>
      </c>
      <c r="N34" s="596">
        <v>1764</v>
      </c>
      <c r="O34" s="597">
        <v>11.9</v>
      </c>
      <c r="P34" s="596">
        <v>1744</v>
      </c>
      <c r="Q34" s="597">
        <v>11.8</v>
      </c>
      <c r="R34" s="596">
        <v>1843</v>
      </c>
      <c r="S34" s="597">
        <v>12.3</v>
      </c>
      <c r="T34" s="596">
        <v>1803</v>
      </c>
      <c r="U34" s="597">
        <v>12.1</v>
      </c>
      <c r="V34" s="596">
        <v>1783</v>
      </c>
      <c r="W34" s="597">
        <v>12</v>
      </c>
      <c r="X34" s="596">
        <v>1943</v>
      </c>
      <c r="Y34" s="597">
        <v>12.8</v>
      </c>
      <c r="Z34" s="596">
        <v>1903</v>
      </c>
      <c r="AA34" s="597">
        <v>12.6</v>
      </c>
      <c r="AB34" s="596">
        <v>1883</v>
      </c>
      <c r="AC34" s="597">
        <v>12.5</v>
      </c>
      <c r="AD34" s="596">
        <v>1820</v>
      </c>
      <c r="AE34" s="597">
        <v>12.2</v>
      </c>
      <c r="AF34" s="596">
        <v>1780</v>
      </c>
      <c r="AG34" s="597">
        <v>12</v>
      </c>
      <c r="AH34" s="596">
        <v>1760</v>
      </c>
      <c r="AI34" s="597">
        <v>11.9</v>
      </c>
      <c r="AJ34" s="618" t="s">
        <v>773</v>
      </c>
      <c r="AK34" s="619" t="s">
        <v>48</v>
      </c>
      <c r="AL34" s="600"/>
      <c r="AM34" s="600"/>
      <c r="AN34" s="600"/>
      <c r="AO34" s="600"/>
      <c r="AP34" s="617" t="s">
        <v>1102</v>
      </c>
      <c r="AQ34" s="547"/>
      <c r="AR34" s="547"/>
    </row>
    <row r="35" ht="50" customHeight="1" spans="1:44">
      <c r="A35" s="602"/>
      <c r="B35" s="603"/>
      <c r="C35" s="604"/>
      <c r="D35" s="611" t="s">
        <v>1151</v>
      </c>
      <c r="E35" s="2372" t="s">
        <v>1152</v>
      </c>
      <c r="F35" s="596">
        <v>1155</v>
      </c>
      <c r="G35" s="597">
        <v>8.2</v>
      </c>
      <c r="H35" s="596">
        <v>1115</v>
      </c>
      <c r="I35" s="597">
        <v>8</v>
      </c>
      <c r="J35" s="596">
        <v>1095</v>
      </c>
      <c r="K35" s="597">
        <v>7.9</v>
      </c>
      <c r="L35" s="596">
        <v>1158</v>
      </c>
      <c r="M35" s="597">
        <v>8.2</v>
      </c>
      <c r="N35" s="596">
        <v>1118</v>
      </c>
      <c r="O35" s="597">
        <v>8</v>
      </c>
      <c r="P35" s="596">
        <v>1098</v>
      </c>
      <c r="Q35" s="597">
        <v>7.9</v>
      </c>
      <c r="R35" s="596">
        <v>1197</v>
      </c>
      <c r="S35" s="597">
        <v>8.4</v>
      </c>
      <c r="T35" s="596">
        <v>1157</v>
      </c>
      <c r="U35" s="597">
        <v>8.2</v>
      </c>
      <c r="V35" s="596">
        <v>1137</v>
      </c>
      <c r="W35" s="597">
        <v>8.1</v>
      </c>
      <c r="X35" s="596">
        <v>1297</v>
      </c>
      <c r="Y35" s="597">
        <v>8.9</v>
      </c>
      <c r="Z35" s="596">
        <v>1257</v>
      </c>
      <c r="AA35" s="597">
        <v>8.7</v>
      </c>
      <c r="AB35" s="596">
        <v>1237</v>
      </c>
      <c r="AC35" s="597">
        <v>8.6</v>
      </c>
      <c r="AD35" s="596">
        <v>1174</v>
      </c>
      <c r="AE35" s="597">
        <v>8.3</v>
      </c>
      <c r="AF35" s="596">
        <v>1134</v>
      </c>
      <c r="AG35" s="597">
        <v>8.1</v>
      </c>
      <c r="AH35" s="596">
        <v>1114</v>
      </c>
      <c r="AI35" s="597">
        <v>8</v>
      </c>
      <c r="AJ35" s="618" t="s">
        <v>519</v>
      </c>
      <c r="AK35" s="619" t="s">
        <v>48</v>
      </c>
      <c r="AL35" s="600"/>
      <c r="AM35" s="600"/>
      <c r="AN35" s="600"/>
      <c r="AO35" s="600"/>
      <c r="AP35" s="617" t="s">
        <v>1151</v>
      </c>
      <c r="AQ35" s="547"/>
      <c r="AR35" s="547"/>
    </row>
    <row r="36" ht="71" customHeight="1" spans="1:44">
      <c r="A36" s="602"/>
      <c r="B36" s="620"/>
      <c r="C36" s="621"/>
      <c r="D36" s="622" t="s">
        <v>1153</v>
      </c>
      <c r="E36" s="623" t="s">
        <v>1154</v>
      </c>
      <c r="F36" s="596">
        <v>1155</v>
      </c>
      <c r="G36" s="597">
        <v>8.2</v>
      </c>
      <c r="H36" s="596">
        <v>1115</v>
      </c>
      <c r="I36" s="597">
        <v>8</v>
      </c>
      <c r="J36" s="596">
        <v>1095</v>
      </c>
      <c r="K36" s="597">
        <v>7.9</v>
      </c>
      <c r="L36" s="596">
        <v>1158</v>
      </c>
      <c r="M36" s="597">
        <v>8.2</v>
      </c>
      <c r="N36" s="596">
        <v>1118</v>
      </c>
      <c r="O36" s="597">
        <v>8</v>
      </c>
      <c r="P36" s="596">
        <v>1098</v>
      </c>
      <c r="Q36" s="597">
        <v>7.9</v>
      </c>
      <c r="R36" s="596">
        <v>1197</v>
      </c>
      <c r="S36" s="597">
        <v>8.4</v>
      </c>
      <c r="T36" s="596">
        <v>1157</v>
      </c>
      <c r="U36" s="597">
        <v>8.2</v>
      </c>
      <c r="V36" s="596">
        <v>1137</v>
      </c>
      <c r="W36" s="597">
        <v>8.1</v>
      </c>
      <c r="X36" s="596">
        <v>1297</v>
      </c>
      <c r="Y36" s="597">
        <v>8.9</v>
      </c>
      <c r="Z36" s="596">
        <v>1257</v>
      </c>
      <c r="AA36" s="597">
        <v>8.7</v>
      </c>
      <c r="AB36" s="596">
        <v>1237</v>
      </c>
      <c r="AC36" s="597">
        <v>8.6</v>
      </c>
      <c r="AD36" s="596">
        <v>1174</v>
      </c>
      <c r="AE36" s="597">
        <v>8.3</v>
      </c>
      <c r="AF36" s="596">
        <v>1134</v>
      </c>
      <c r="AG36" s="597">
        <v>8.1</v>
      </c>
      <c r="AH36" s="596">
        <v>1114</v>
      </c>
      <c r="AI36" s="597">
        <v>8</v>
      </c>
      <c r="AJ36" s="624" t="s">
        <v>519</v>
      </c>
      <c r="AK36" s="625" t="s">
        <v>48</v>
      </c>
      <c r="AL36" s="600"/>
      <c r="AM36" s="600"/>
      <c r="AN36" s="600"/>
      <c r="AO36" s="600"/>
      <c r="AP36" s="617" t="s">
        <v>1153</v>
      </c>
      <c r="AQ36" s="547"/>
      <c r="AR36" s="547"/>
    </row>
    <row r="37" s="548" customFormat="1" ht="88" customHeight="1" spans="1:44">
      <c r="A37" s="626" t="s">
        <v>688</v>
      </c>
      <c r="B37" s="627" t="s">
        <v>689</v>
      </c>
      <c r="C37" s="627"/>
      <c r="D37" s="627"/>
      <c r="E37" s="627"/>
      <c r="F37" s="627"/>
      <c r="G37" s="627"/>
      <c r="H37" s="627"/>
      <c r="I37" s="627"/>
      <c r="J37" s="627"/>
      <c r="K37" s="627"/>
      <c r="L37" s="627"/>
      <c r="M37" s="627"/>
      <c r="N37" s="627"/>
      <c r="O37" s="627"/>
      <c r="P37" s="627"/>
      <c r="Q37" s="627"/>
      <c r="R37" s="627"/>
      <c r="S37" s="627"/>
      <c r="T37" s="627"/>
      <c r="U37" s="627"/>
      <c r="V37" s="627"/>
      <c r="W37" s="627"/>
      <c r="X37" s="627"/>
      <c r="Y37" s="627"/>
      <c r="Z37" s="627"/>
      <c r="AA37" s="627"/>
      <c r="AB37" s="627"/>
      <c r="AC37" s="627"/>
      <c r="AD37" s="627"/>
      <c r="AE37" s="627"/>
      <c r="AF37" s="627"/>
      <c r="AG37" s="627"/>
      <c r="AH37" s="627"/>
      <c r="AI37" s="627"/>
      <c r="AJ37" s="627"/>
      <c r="AK37" s="628"/>
    </row>
    <row r="38" s="548" customFormat="1" ht="409" customHeight="1" spans="1:44">
      <c r="A38" s="629"/>
      <c r="B38" s="630"/>
      <c r="C38" s="630"/>
      <c r="D38" s="630"/>
      <c r="E38" s="630"/>
      <c r="F38" s="630"/>
      <c r="G38" s="630"/>
      <c r="H38" s="630"/>
      <c r="I38" s="630"/>
      <c r="J38" s="630"/>
      <c r="K38" s="630"/>
      <c r="L38" s="630"/>
      <c r="M38" s="630"/>
      <c r="N38" s="630"/>
      <c r="O38" s="630"/>
      <c r="P38" s="630"/>
      <c r="Q38" s="630"/>
      <c r="R38" s="630"/>
      <c r="S38" s="630"/>
      <c r="T38" s="630"/>
      <c r="U38" s="630"/>
      <c r="V38" s="630"/>
      <c r="W38" s="630"/>
      <c r="X38" s="630"/>
      <c r="Y38" s="630"/>
      <c r="Z38" s="630"/>
      <c r="AA38" s="630"/>
      <c r="AB38" s="630"/>
      <c r="AC38" s="630"/>
      <c r="AD38" s="630"/>
      <c r="AE38" s="630"/>
      <c r="AF38" s="630"/>
      <c r="AG38" s="630"/>
      <c r="AH38" s="630"/>
      <c r="AI38" s="630"/>
      <c r="AJ38" s="630"/>
      <c r="AK38" s="631"/>
    </row>
    <row r="39" s="548" customFormat="1" ht="58" customHeight="1" spans="1:44">
      <c r="A39" s="629" t="s">
        <v>690</v>
      </c>
      <c r="B39" s="630" t="s">
        <v>1207</v>
      </c>
      <c r="C39" s="630"/>
      <c r="D39" s="630"/>
      <c r="E39" s="630"/>
      <c r="F39" s="630"/>
      <c r="G39" s="630"/>
      <c r="H39" s="630"/>
      <c r="I39" s="630"/>
      <c r="J39" s="630"/>
      <c r="K39" s="630"/>
      <c r="L39" s="630"/>
      <c r="M39" s="630"/>
      <c r="N39" s="630"/>
      <c r="O39" s="630"/>
      <c r="P39" s="630"/>
      <c r="Q39" s="630"/>
      <c r="R39" s="630"/>
      <c r="S39" s="630"/>
      <c r="T39" s="630"/>
      <c r="U39" s="630"/>
      <c r="V39" s="630"/>
      <c r="W39" s="630"/>
      <c r="X39" s="630"/>
      <c r="Y39" s="630"/>
      <c r="Z39" s="630"/>
      <c r="AA39" s="630"/>
      <c r="AB39" s="630"/>
      <c r="AC39" s="630"/>
      <c r="AD39" s="630"/>
      <c r="AE39" s="630"/>
      <c r="AF39" s="630"/>
      <c r="AG39" s="630"/>
      <c r="AH39" s="630"/>
      <c r="AI39" s="630"/>
      <c r="AJ39" s="630"/>
      <c r="AK39" s="631"/>
    </row>
    <row r="40" s="548" customFormat="1" ht="409" customHeight="1" spans="1:44">
      <c r="A40" s="632" t="s">
        <v>692</v>
      </c>
      <c r="B40" s="633" t="s">
        <v>1208</v>
      </c>
      <c r="C40" s="633"/>
      <c r="D40" s="633"/>
      <c r="E40" s="633"/>
      <c r="F40" s="633"/>
      <c r="G40" s="633"/>
      <c r="H40" s="633"/>
      <c r="I40" s="633"/>
      <c r="J40" s="633"/>
      <c r="K40" s="633"/>
      <c r="L40" s="633"/>
      <c r="M40" s="633"/>
      <c r="N40" s="633"/>
      <c r="O40" s="633"/>
      <c r="P40" s="633"/>
      <c r="Q40" s="633"/>
      <c r="R40" s="633"/>
      <c r="S40" s="633"/>
      <c r="T40" s="633"/>
      <c r="U40" s="633"/>
      <c r="V40" s="633"/>
      <c r="W40" s="633"/>
      <c r="X40" s="633"/>
      <c r="Y40" s="633"/>
      <c r="Z40" s="633"/>
      <c r="AA40" s="633"/>
      <c r="AB40" s="633"/>
      <c r="AC40" s="633"/>
      <c r="AD40" s="633"/>
      <c r="AE40" s="633"/>
      <c r="AF40" s="633"/>
      <c r="AG40" s="633"/>
      <c r="AH40" s="633"/>
      <c r="AI40" s="633"/>
      <c r="AJ40" s="633"/>
      <c r="AK40" s="634"/>
    </row>
  </sheetData>
  <protectedRanges>
    <protectedRange sqref="AJ7:AK7 AJ25 AJ9:AK24 AJ31:AK32 AJ28:AK29" name="区域1"/>
  </protectedRanges>
  <mergeCells count="31">
    <mergeCell ref="A2:AK2"/>
    <mergeCell ref="A3:AK3"/>
    <mergeCell ref="A4:AK4"/>
    <mergeCell ref="F5:K5"/>
    <mergeCell ref="L5:Q5"/>
    <mergeCell ref="R5:W5"/>
    <mergeCell ref="X5:AC5"/>
    <mergeCell ref="AD5:AI5"/>
    <mergeCell ref="B37:AK37"/>
    <mergeCell ref="B38:AK38"/>
    <mergeCell ref="B39:AK39"/>
    <mergeCell ref="B40:AK40"/>
    <mergeCell ref="A5:A6"/>
    <mergeCell ref="A7:A36"/>
    <mergeCell ref="A37:A38"/>
    <mergeCell ref="B5:B6"/>
    <mergeCell ref="B7:B36"/>
    <mergeCell ref="C5:C6"/>
    <mergeCell ref="C7:C36"/>
    <mergeCell ref="D5:D6"/>
    <mergeCell ref="D7:D9"/>
    <mergeCell ref="D12:D15"/>
    <mergeCell ref="D16:D17"/>
    <mergeCell ref="D19:D22"/>
    <mergeCell ref="D23:D25"/>
    <mergeCell ref="D26:D27"/>
    <mergeCell ref="D28:D29"/>
    <mergeCell ref="D33:D34"/>
    <mergeCell ref="E5:E6"/>
    <mergeCell ref="AJ5:AJ6"/>
    <mergeCell ref="AK5:AK6"/>
  </mergeCells>
  <pageMargins left="0.75" right="0.75" top="1" bottom="1" header="0.5" footer="0.5"/>
  <pageSetup paperSize="9" orientation="portrait"/>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tabColor theme="5" tint="0.4"/>
  </sheetPr>
  <dimension ref="A1:R29"/>
  <sheetViews>
    <sheetView showGridLines="0" zoomScale="80" zoomScaleNormal="80" workbookViewId="0">
      <selection activeCell="J9" sqref="J9"/>
    </sheetView>
  </sheetViews>
  <sheetFormatPr defaultColWidth="9" defaultRowHeight="14.4"/>
  <cols>
    <col min="1" max="1" width="1.87962962962963" style="3" customWidth="1"/>
    <col min="2" max="2" width="15.2037037037037" style="3" customWidth="1"/>
    <col min="3" max="3" width="40.462962962963" style="3" customWidth="1"/>
    <col min="4" max="4" width="12.7592592592593" style="3" customWidth="1"/>
    <col min="5" max="16" width="10.787037037037" style="3" customWidth="1"/>
    <col min="17" max="17" width="16.3981481481481" style="3" customWidth="1"/>
    <col min="18" max="18" width="33.9074074074074" style="3" customWidth="1"/>
  </cols>
  <sheetData>
    <row r="1" s="57" customFormat="1" ht="32" customHeight="1"/>
    <row r="2" s="486" customFormat="1" ht="45" customHeight="1" spans="1:18">
      <c r="B2" s="488" t="s">
        <v>1210</v>
      </c>
      <c r="C2" s="489"/>
      <c r="D2" s="489"/>
      <c r="E2" s="489"/>
      <c r="F2" s="489"/>
      <c r="G2" s="489"/>
      <c r="H2" s="489"/>
      <c r="I2" s="489"/>
      <c r="J2" s="489"/>
      <c r="K2" s="489"/>
      <c r="L2" s="489"/>
      <c r="M2" s="489"/>
      <c r="N2" s="489"/>
      <c r="O2" s="489"/>
      <c r="P2" s="489"/>
      <c r="Q2" s="489"/>
      <c r="R2" s="489"/>
    </row>
    <row r="3" s="68" customFormat="1" ht="42" customHeight="1" spans="1:18">
      <c r="A3" s="490"/>
      <c r="B3" s="491" t="s">
        <v>1211</v>
      </c>
      <c r="C3" s="492" t="s">
        <v>107</v>
      </c>
      <c r="D3" s="493" t="s">
        <v>1212</v>
      </c>
      <c r="E3" s="493" t="s">
        <v>1213</v>
      </c>
      <c r="F3" s="494"/>
      <c r="G3" s="493" t="s">
        <v>483</v>
      </c>
      <c r="H3" s="494"/>
      <c r="I3" s="493" t="s">
        <v>1214</v>
      </c>
      <c r="J3" s="494"/>
      <c r="K3" s="493" t="s">
        <v>1215</v>
      </c>
      <c r="L3" s="494"/>
      <c r="M3" s="493" t="s">
        <v>487</v>
      </c>
      <c r="N3" s="494"/>
      <c r="O3" s="495" t="s">
        <v>1123</v>
      </c>
      <c r="P3" s="494"/>
      <c r="Q3" s="495" t="s">
        <v>1216</v>
      </c>
      <c r="R3" s="496" t="s">
        <v>1217</v>
      </c>
    </row>
    <row r="4" s="68" customFormat="1" ht="42" customHeight="1" spans="1:18">
      <c r="A4" s="490"/>
      <c r="B4" s="497"/>
      <c r="C4" s="498"/>
      <c r="D4" s="499"/>
      <c r="E4" s="500" t="s">
        <v>1218</v>
      </c>
      <c r="F4" s="500" t="s">
        <v>1219</v>
      </c>
      <c r="G4" s="500" t="s">
        <v>1218</v>
      </c>
      <c r="H4" s="500" t="s">
        <v>1219</v>
      </c>
      <c r="I4" s="500" t="s">
        <v>1218</v>
      </c>
      <c r="J4" s="500" t="s">
        <v>1219</v>
      </c>
      <c r="K4" s="500" t="s">
        <v>1218</v>
      </c>
      <c r="L4" s="500" t="s">
        <v>1219</v>
      </c>
      <c r="M4" s="500" t="s">
        <v>1218</v>
      </c>
      <c r="N4" s="500" t="s">
        <v>1219</v>
      </c>
      <c r="O4" s="500" t="s">
        <v>1218</v>
      </c>
      <c r="P4" s="500" t="s">
        <v>1219</v>
      </c>
      <c r="Q4" s="499"/>
      <c r="R4" s="501"/>
    </row>
    <row r="5" s="68" customFormat="1" ht="48" customHeight="1" spans="1:18">
      <c r="B5" s="497"/>
      <c r="C5" s="502" t="s">
        <v>1220</v>
      </c>
      <c r="D5" s="503" t="s">
        <v>1221</v>
      </c>
      <c r="E5" s="504">
        <v>6.7</v>
      </c>
      <c r="F5" s="505">
        <v>958</v>
      </c>
      <c r="G5" s="504">
        <v>6.7</v>
      </c>
      <c r="H5" s="505">
        <v>961</v>
      </c>
      <c r="I5" s="504">
        <v>6.7</v>
      </c>
      <c r="J5" s="505">
        <v>961</v>
      </c>
      <c r="K5" s="504">
        <v>6.8</v>
      </c>
      <c r="L5" s="505">
        <v>981</v>
      </c>
      <c r="M5" s="504">
        <v>6.8</v>
      </c>
      <c r="N5" s="505">
        <v>977</v>
      </c>
      <c r="O5" s="504">
        <v>7.3</v>
      </c>
      <c r="P5" s="505">
        <v>1081</v>
      </c>
      <c r="Q5" s="506" t="s">
        <v>585</v>
      </c>
      <c r="R5" s="507" t="s">
        <v>1222</v>
      </c>
    </row>
    <row r="6" s="68" customFormat="1" ht="48" customHeight="1" spans="1:18">
      <c r="B6" s="497"/>
      <c r="C6" s="502" t="s">
        <v>1223</v>
      </c>
      <c r="D6" s="508" t="s">
        <v>1224</v>
      </c>
      <c r="E6" s="504">
        <v>7.4</v>
      </c>
      <c r="F6" s="505">
        <v>1094</v>
      </c>
      <c r="G6" s="504">
        <v>7.9</v>
      </c>
      <c r="H6" s="505">
        <v>1184</v>
      </c>
      <c r="I6" s="504">
        <v>7.9</v>
      </c>
      <c r="J6" s="505">
        <v>1184</v>
      </c>
      <c r="K6" s="509">
        <v>7.7</v>
      </c>
      <c r="L6" s="510">
        <v>1142</v>
      </c>
      <c r="M6" s="509">
        <v>8.1</v>
      </c>
      <c r="N6" s="510">
        <v>1225</v>
      </c>
      <c r="O6" s="509">
        <v>8.2</v>
      </c>
      <c r="P6" s="510">
        <v>1242</v>
      </c>
      <c r="Q6" s="506" t="s">
        <v>619</v>
      </c>
      <c r="R6" s="511"/>
    </row>
    <row r="7" s="68" customFormat="1" ht="48" customHeight="1" spans="1:18">
      <c r="B7" s="497"/>
      <c r="C7" s="502" t="s">
        <v>1225</v>
      </c>
      <c r="D7" s="508" t="s">
        <v>1226</v>
      </c>
      <c r="E7" s="504">
        <v>7.4</v>
      </c>
      <c r="F7" s="505">
        <v>1094</v>
      </c>
      <c r="G7" s="504">
        <v>7.9</v>
      </c>
      <c r="H7" s="505">
        <v>1194</v>
      </c>
      <c r="I7" s="504">
        <v>7.9</v>
      </c>
      <c r="J7" s="505">
        <v>1194</v>
      </c>
      <c r="K7" s="509">
        <v>7.7</v>
      </c>
      <c r="L7" s="510">
        <v>1142</v>
      </c>
      <c r="M7" s="509">
        <v>8.2</v>
      </c>
      <c r="N7" s="510">
        <v>1242</v>
      </c>
      <c r="O7" s="509">
        <v>8.2</v>
      </c>
      <c r="P7" s="510">
        <v>1242</v>
      </c>
      <c r="Q7" s="506" t="s">
        <v>619</v>
      </c>
      <c r="R7" s="511"/>
    </row>
    <row r="8" s="68" customFormat="1" ht="48" customHeight="1" spans="1:18">
      <c r="B8" s="497"/>
      <c r="C8" s="502" t="s">
        <v>1227</v>
      </c>
      <c r="D8" s="503" t="s">
        <v>1221</v>
      </c>
      <c r="E8" s="509">
        <v>7.6</v>
      </c>
      <c r="F8" s="510">
        <v>1113</v>
      </c>
      <c r="G8" s="509">
        <v>8.1</v>
      </c>
      <c r="H8" s="510">
        <v>1213</v>
      </c>
      <c r="I8" s="509">
        <v>8.1</v>
      </c>
      <c r="J8" s="510">
        <v>1213</v>
      </c>
      <c r="K8" s="509" t="s">
        <v>326</v>
      </c>
      <c r="L8" s="510" t="s">
        <v>326</v>
      </c>
      <c r="M8" s="509" t="s">
        <v>326</v>
      </c>
      <c r="N8" s="510" t="s">
        <v>326</v>
      </c>
      <c r="O8" s="509" t="s">
        <v>326</v>
      </c>
      <c r="P8" s="510" t="s">
        <v>326</v>
      </c>
      <c r="Q8" s="506" t="s">
        <v>499</v>
      </c>
      <c r="R8" s="511"/>
    </row>
    <row r="9" s="68" customFormat="1" ht="48" customHeight="1" spans="1:18">
      <c r="B9" s="497"/>
      <c r="C9" s="502" t="s">
        <v>1228</v>
      </c>
      <c r="D9" s="512"/>
      <c r="E9" s="509">
        <v>8.2</v>
      </c>
      <c r="F9" s="510">
        <v>1228</v>
      </c>
      <c r="G9" s="509">
        <v>8.2</v>
      </c>
      <c r="H9" s="510">
        <v>1228</v>
      </c>
      <c r="I9" s="509">
        <v>8.2</v>
      </c>
      <c r="J9" s="510">
        <v>1228</v>
      </c>
      <c r="K9" s="509">
        <v>7.7</v>
      </c>
      <c r="L9" s="510">
        <v>1128</v>
      </c>
      <c r="M9" s="509">
        <v>8.2</v>
      </c>
      <c r="N9" s="510">
        <v>1228</v>
      </c>
      <c r="O9" s="509">
        <v>8.2</v>
      </c>
      <c r="P9" s="510">
        <v>1228</v>
      </c>
      <c r="Q9" s="506" t="s">
        <v>499</v>
      </c>
      <c r="R9" s="511"/>
    </row>
    <row r="10" s="68" customFormat="1" ht="48" customHeight="1" spans="1:18">
      <c r="B10" s="497"/>
      <c r="C10" s="513" t="s">
        <v>1229</v>
      </c>
      <c r="D10" s="514" t="s">
        <v>1221</v>
      </c>
      <c r="E10" s="515">
        <v>10.2</v>
      </c>
      <c r="F10" s="516">
        <v>1622</v>
      </c>
      <c r="G10" s="515">
        <v>10.2</v>
      </c>
      <c r="H10" s="516">
        <v>1622</v>
      </c>
      <c r="I10" s="515">
        <v>10.2</v>
      </c>
      <c r="J10" s="516">
        <v>1622</v>
      </c>
      <c r="K10" s="515">
        <v>9.7</v>
      </c>
      <c r="L10" s="516">
        <v>1522</v>
      </c>
      <c r="M10" s="515">
        <v>10.2</v>
      </c>
      <c r="N10" s="516">
        <v>1622</v>
      </c>
      <c r="O10" s="515">
        <v>10.2</v>
      </c>
      <c r="P10" s="516">
        <v>1622</v>
      </c>
      <c r="Q10" s="517" t="s">
        <v>950</v>
      </c>
      <c r="R10" s="511"/>
    </row>
    <row r="11" s="68" customFormat="1" ht="16" customHeight="1" spans="1:18">
      <c r="B11" s="497"/>
      <c r="C11" s="518"/>
      <c r="D11" s="519"/>
      <c r="E11" s="519"/>
      <c r="F11" s="519"/>
      <c r="G11" s="519"/>
      <c r="H11" s="519"/>
      <c r="I11" s="519"/>
      <c r="J11" s="519"/>
      <c r="K11" s="519"/>
      <c r="L11" s="519"/>
      <c r="M11" s="519"/>
      <c r="N11" s="519"/>
      <c r="O11" s="519"/>
      <c r="P11" s="519"/>
      <c r="Q11" s="520"/>
      <c r="R11" s="511"/>
    </row>
    <row r="12" s="57" customFormat="1" ht="51" customHeight="1" spans="1:18">
      <c r="B12" s="497"/>
      <c r="C12" s="521" t="s">
        <v>1230</v>
      </c>
      <c r="D12" s="522" t="s">
        <v>1221</v>
      </c>
      <c r="E12" s="523">
        <v>6.7</v>
      </c>
      <c r="F12" s="524">
        <v>958</v>
      </c>
      <c r="G12" s="523">
        <v>6.7</v>
      </c>
      <c r="H12" s="524">
        <v>961</v>
      </c>
      <c r="I12" s="523">
        <v>6.7</v>
      </c>
      <c r="J12" s="524">
        <v>961</v>
      </c>
      <c r="K12" s="523">
        <v>6.8</v>
      </c>
      <c r="L12" s="524">
        <v>981</v>
      </c>
      <c r="M12" s="523">
        <v>6.8</v>
      </c>
      <c r="N12" s="524">
        <v>977</v>
      </c>
      <c r="O12" s="523">
        <v>7.3</v>
      </c>
      <c r="P12" s="524">
        <v>1081</v>
      </c>
      <c r="Q12" s="525" t="s">
        <v>585</v>
      </c>
      <c r="R12" s="511"/>
    </row>
    <row r="13" s="57" customFormat="1" ht="51" customHeight="1" spans="1:18">
      <c r="B13" s="526"/>
      <c r="C13" s="527" t="s">
        <v>1231</v>
      </c>
      <c r="D13" s="528" t="s">
        <v>1224</v>
      </c>
      <c r="E13" s="529">
        <v>7.4</v>
      </c>
      <c r="F13" s="530">
        <v>1094</v>
      </c>
      <c r="G13" s="529">
        <v>7.9</v>
      </c>
      <c r="H13" s="530">
        <v>1184</v>
      </c>
      <c r="I13" s="529">
        <v>7.9</v>
      </c>
      <c r="J13" s="530">
        <v>1184</v>
      </c>
      <c r="K13" s="531">
        <v>7.7</v>
      </c>
      <c r="L13" s="532">
        <v>1142</v>
      </c>
      <c r="M13" s="531">
        <v>8.1</v>
      </c>
      <c r="N13" s="532">
        <v>1225</v>
      </c>
      <c r="O13" s="531">
        <v>8.2</v>
      </c>
      <c r="P13" s="532">
        <v>1242</v>
      </c>
      <c r="Q13" s="533" t="s">
        <v>619</v>
      </c>
      <c r="R13" s="534"/>
    </row>
    <row r="14" s="487" customFormat="1" ht="20" customHeight="1" spans="1:18">
      <c r="B14" s="535" t="s">
        <v>1232</v>
      </c>
      <c r="E14" s="536"/>
      <c r="F14" s="536"/>
      <c r="G14" s="536"/>
      <c r="H14" s="536"/>
      <c r="I14" s="536"/>
      <c r="J14" s="536"/>
      <c r="K14" s="536"/>
      <c r="L14" s="536"/>
      <c r="M14" s="536"/>
      <c r="N14" s="536"/>
      <c r="O14" s="536"/>
      <c r="P14" s="536"/>
      <c r="Q14" s="536"/>
    </row>
    <row r="15" s="487" customFormat="1" ht="20" customHeight="1" spans="1:18">
      <c r="B15" s="537" t="s">
        <v>1233</v>
      </c>
      <c r="E15" s="536"/>
      <c r="F15" s="536"/>
      <c r="G15" s="536"/>
      <c r="H15" s="536"/>
      <c r="I15" s="536"/>
      <c r="J15" s="536"/>
      <c r="K15" s="536"/>
      <c r="L15" s="536"/>
      <c r="M15" s="536"/>
      <c r="N15" s="536"/>
      <c r="O15" s="536"/>
      <c r="P15" s="536"/>
      <c r="Q15" s="536"/>
    </row>
    <row r="16" s="487" customFormat="1" ht="20" customHeight="1" spans="1:18">
      <c r="B16" s="537" t="s">
        <v>1234</v>
      </c>
      <c r="E16" s="536"/>
      <c r="F16" s="536"/>
      <c r="G16" s="536"/>
      <c r="H16" s="536"/>
      <c r="I16" s="536"/>
      <c r="J16" s="536"/>
      <c r="K16" s="536"/>
      <c r="L16" s="536"/>
      <c r="M16" s="536"/>
      <c r="N16" s="536"/>
      <c r="O16" s="536"/>
      <c r="P16" s="536"/>
      <c r="Q16" s="536"/>
    </row>
    <row r="17" s="487" customFormat="1" ht="20" customHeight="1" spans="2:17">
      <c r="B17" s="537" t="s">
        <v>1235</v>
      </c>
      <c r="E17" s="536"/>
      <c r="F17" s="536"/>
      <c r="G17" s="536"/>
      <c r="H17" s="536"/>
      <c r="I17" s="536"/>
      <c r="J17" s="536"/>
      <c r="K17" s="536"/>
      <c r="L17" s="536"/>
      <c r="M17" s="536"/>
      <c r="N17" s="536"/>
      <c r="O17" s="536"/>
      <c r="P17" s="536"/>
      <c r="Q17" s="536"/>
    </row>
    <row r="18" s="487" customFormat="1" ht="20" customHeight="1" spans="2:17">
      <c r="B18" s="537" t="s">
        <v>1236</v>
      </c>
      <c r="E18" s="536"/>
      <c r="F18" s="536"/>
      <c r="G18" s="536"/>
      <c r="H18" s="536"/>
      <c r="I18" s="536"/>
      <c r="J18" s="536"/>
      <c r="K18" s="536"/>
      <c r="L18" s="536"/>
      <c r="M18" s="536"/>
      <c r="N18" s="536"/>
      <c r="O18" s="536"/>
      <c r="P18" s="536"/>
      <c r="Q18" s="536"/>
    </row>
    <row r="19" s="487" customFormat="1" ht="20" customHeight="1" spans="2:17">
      <c r="B19" s="537" t="s">
        <v>1237</v>
      </c>
      <c r="E19" s="536"/>
      <c r="F19" s="536"/>
      <c r="G19" s="536"/>
      <c r="H19" s="536"/>
      <c r="I19" s="536"/>
      <c r="J19" s="536"/>
      <c r="K19" s="536"/>
      <c r="L19" s="536"/>
      <c r="M19" s="536"/>
      <c r="N19" s="536"/>
      <c r="O19" s="536"/>
      <c r="P19" s="536"/>
      <c r="Q19" s="536"/>
    </row>
    <row r="20" s="487" customFormat="1" ht="20" customHeight="1" spans="2:17">
      <c r="B20" s="537" t="s">
        <v>1238</v>
      </c>
      <c r="E20" s="536"/>
      <c r="F20" s="536"/>
      <c r="G20" s="536"/>
      <c r="H20" s="536"/>
      <c r="I20" s="536"/>
      <c r="J20" s="536"/>
      <c r="K20" s="536"/>
      <c r="L20" s="536"/>
      <c r="M20" s="536"/>
      <c r="N20" s="536"/>
      <c r="O20" s="536"/>
      <c r="P20" s="536"/>
      <c r="Q20" s="536"/>
    </row>
    <row r="21" s="487" customFormat="1" ht="20" customHeight="1" spans="2:17">
      <c r="B21" s="537" t="s">
        <v>1239</v>
      </c>
      <c r="E21" s="536"/>
      <c r="F21" s="536"/>
      <c r="G21" s="536"/>
      <c r="H21" s="536"/>
      <c r="I21" s="536"/>
      <c r="J21" s="536"/>
      <c r="K21" s="536"/>
      <c r="L21" s="536"/>
      <c r="M21" s="536"/>
      <c r="N21" s="536"/>
      <c r="O21" s="536"/>
      <c r="P21" s="536"/>
      <c r="Q21" s="536"/>
    </row>
    <row r="22" s="487" customFormat="1" ht="20" customHeight="1" spans="2:17">
      <c r="B22" s="538" t="s">
        <v>1240</v>
      </c>
      <c r="C22" s="539"/>
      <c r="D22" s="539"/>
      <c r="E22" s="540"/>
      <c r="F22" s="540"/>
      <c r="G22" s="540"/>
      <c r="H22" s="540"/>
      <c r="I22" s="540"/>
      <c r="J22" s="540"/>
      <c r="K22" s="540"/>
      <c r="L22" s="540"/>
      <c r="M22" s="536"/>
      <c r="N22" s="536"/>
      <c r="O22" s="536"/>
      <c r="P22" s="536"/>
      <c r="Q22" s="536"/>
    </row>
    <row r="23" s="487" customFormat="1" ht="20" customHeight="1" spans="2:17">
      <c r="B23" s="537" t="s">
        <v>1241</v>
      </c>
      <c r="E23" s="536"/>
      <c r="F23" s="536"/>
      <c r="G23" s="536"/>
      <c r="H23" s="536"/>
      <c r="I23" s="536"/>
      <c r="J23" s="536"/>
      <c r="K23" s="536"/>
      <c r="L23" s="536"/>
      <c r="M23" s="536"/>
      <c r="N23" s="536"/>
      <c r="O23" s="536"/>
      <c r="P23" s="536"/>
      <c r="Q23" s="536"/>
    </row>
    <row r="24" s="487" customFormat="1" ht="20" customHeight="1" spans="2:17">
      <c r="B24" s="537" t="s">
        <v>1242</v>
      </c>
      <c r="E24" s="536"/>
      <c r="F24" s="536"/>
      <c r="G24" s="536"/>
      <c r="H24" s="536"/>
      <c r="I24" s="536"/>
      <c r="J24" s="536"/>
      <c r="K24" s="536"/>
      <c r="L24" s="536"/>
      <c r="M24" s="536"/>
      <c r="N24" s="536"/>
      <c r="O24" s="536"/>
      <c r="P24" s="536"/>
      <c r="Q24" s="536"/>
    </row>
    <row r="25" s="487" customFormat="1" ht="20" customHeight="1" spans="2:17">
      <c r="B25" s="537" t="s">
        <v>1243</v>
      </c>
      <c r="E25" s="536"/>
      <c r="F25" s="536"/>
      <c r="G25" s="536"/>
      <c r="H25" s="536"/>
      <c r="I25" s="536"/>
      <c r="J25" s="536"/>
      <c r="K25" s="536"/>
      <c r="L25" s="536"/>
      <c r="M25" s="536"/>
      <c r="N25" s="536"/>
      <c r="O25" s="536"/>
      <c r="P25" s="536"/>
      <c r="Q25" s="536"/>
    </row>
    <row r="26" s="487" customFormat="1" ht="20" customHeight="1" spans="2:17">
      <c r="B26" s="537" t="s">
        <v>1244</v>
      </c>
      <c r="E26" s="536"/>
      <c r="F26" s="536"/>
      <c r="G26" s="536"/>
      <c r="H26" s="536"/>
      <c r="I26" s="536"/>
      <c r="J26" s="536"/>
      <c r="K26" s="536"/>
      <c r="L26" s="536"/>
      <c r="M26" s="536"/>
      <c r="N26" s="536"/>
      <c r="O26" s="536"/>
      <c r="P26" s="536"/>
      <c r="Q26" s="536"/>
    </row>
    <row r="27" s="487" customFormat="1" ht="20" customHeight="1" spans="2:17">
      <c r="B27" s="537" t="s">
        <v>1245</v>
      </c>
      <c r="E27" s="536"/>
      <c r="F27" s="536"/>
      <c r="G27" s="536"/>
      <c r="H27" s="536"/>
      <c r="I27" s="536"/>
      <c r="J27" s="536"/>
      <c r="K27" s="536"/>
      <c r="L27" s="536"/>
      <c r="M27" s="536"/>
      <c r="N27" s="536"/>
      <c r="O27" s="536"/>
      <c r="P27" s="536"/>
      <c r="Q27" s="536"/>
    </row>
    <row r="28" s="487" customFormat="1" ht="20" customHeight="1" spans="2:17">
      <c r="B28" s="537" t="s">
        <v>1246</v>
      </c>
      <c r="E28" s="536"/>
      <c r="F28" s="536"/>
      <c r="G28" s="536"/>
      <c r="H28" s="536"/>
      <c r="I28" s="536"/>
      <c r="J28" s="536"/>
      <c r="K28" s="536"/>
      <c r="L28" s="536"/>
      <c r="M28" s="536"/>
      <c r="N28" s="536"/>
      <c r="O28" s="536"/>
      <c r="P28" s="536"/>
      <c r="Q28" s="536"/>
    </row>
    <row r="29" s="68" customFormat="1" ht="21" customHeight="1" spans="2:17">
      <c r="B29" s="538" t="s">
        <v>1247</v>
      </c>
      <c r="C29" s="541"/>
      <c r="D29" s="541"/>
      <c r="E29" s="542"/>
      <c r="F29" s="542"/>
      <c r="G29" s="542"/>
      <c r="H29" s="542"/>
      <c r="I29" s="542"/>
      <c r="J29" s="542"/>
      <c r="K29" s="542"/>
      <c r="L29" s="542"/>
      <c r="M29" s="542"/>
      <c r="N29" s="542"/>
      <c r="O29" s="543"/>
      <c r="P29" s="543"/>
      <c r="Q29" s="543"/>
    </row>
  </sheetData>
  <mergeCells count="15">
    <mergeCell ref="B2:R2"/>
    <mergeCell ref="E3:F3"/>
    <mergeCell ref="G3:H3"/>
    <mergeCell ref="I3:J3"/>
    <mergeCell ref="K3:L3"/>
    <mergeCell ref="M3:N3"/>
    <mergeCell ref="O3:P3"/>
    <mergeCell ref="C11:Q11"/>
    <mergeCell ref="B3:B13"/>
    <mergeCell ref="C3:C4"/>
    <mergeCell ref="D3:D4"/>
    <mergeCell ref="D8:D9"/>
    <mergeCell ref="Q3:Q4"/>
    <mergeCell ref="R3:R4"/>
    <mergeCell ref="R5:R13"/>
  </mergeCells>
  <pageMargins left="0.75" right="0.75" top="1" bottom="1" header="0.5" footer="0.5"/>
  <pageSetup paperSize="9" orientation="portrait"/>
  <headerFooter/>
  <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K51"/>
  <sheetViews>
    <sheetView showGridLines="0" zoomScale="80" zoomScaleNormal="80" workbookViewId="0">
      <selection activeCell="L10" sqref="L10"/>
    </sheetView>
  </sheetViews>
  <sheetFormatPr defaultColWidth="9" defaultRowHeight="25.8"/>
  <cols>
    <col min="1" max="1" width="2" style="223" customWidth="1"/>
    <col min="2" max="2" width="9.16666666666667" style="354" customWidth="1"/>
    <col min="3" max="3" width="20.3333333333333" style="355" customWidth="1"/>
    <col min="4" max="6" width="19.5740740740741" style="223" customWidth="1"/>
    <col min="7" max="7" width="24.0648148148148" style="223" customWidth="1"/>
    <col min="8" max="8" width="19.5740740740741" style="223" customWidth="1"/>
    <col min="9" max="9" width="30.1111111111111" style="223" customWidth="1"/>
    <col min="10" max="10" width="95.6296296296296" style="223" customWidth="1"/>
    <col min="11" max="16384" width="9" style="223"/>
  </cols>
  <sheetData>
    <row r="1" s="223" customFormat="1" ht="15" customHeight="1" spans="2:11">
      <c r="B1" s="354"/>
      <c r="C1" s="355"/>
      <c r="D1" s="285"/>
      <c r="E1" s="285"/>
      <c r="F1" s="285"/>
      <c r="G1" s="285"/>
      <c r="H1" s="285"/>
      <c r="I1" s="285"/>
      <c r="J1" s="285"/>
    </row>
    <row r="2" s="284" customFormat="1" ht="62" customHeight="1" spans="2:11">
      <c r="B2" s="356" t="s">
        <v>1248</v>
      </c>
      <c r="C2" s="356"/>
      <c r="D2" s="356"/>
      <c r="E2" s="356"/>
      <c r="F2" s="356"/>
      <c r="G2" s="356"/>
      <c r="H2" s="356"/>
      <c r="I2" s="356"/>
      <c r="J2" s="356"/>
    </row>
    <row r="3" s="352" customFormat="1" ht="6" customHeight="1" spans="2:11">
      <c r="B3" s="354"/>
      <c r="C3" s="355"/>
      <c r="D3" s="357"/>
      <c r="E3" s="357"/>
      <c r="F3" s="357"/>
      <c r="G3" s="357"/>
      <c r="H3" s="357"/>
      <c r="I3" s="357"/>
      <c r="J3" s="357"/>
    </row>
    <row r="4" s="353" customFormat="1" ht="28" customHeight="1" spans="2:11">
      <c r="B4" s="358" t="s">
        <v>1249</v>
      </c>
      <c r="C4" s="359" t="s">
        <v>1250</v>
      </c>
      <c r="D4" s="360" t="s">
        <v>1251</v>
      </c>
      <c r="E4" s="361" t="s">
        <v>1252</v>
      </c>
      <c r="F4" s="360" t="s">
        <v>1253</v>
      </c>
      <c r="G4" s="360"/>
      <c r="H4" s="360"/>
      <c r="I4" s="362"/>
      <c r="J4" s="363" t="s">
        <v>1217</v>
      </c>
    </row>
    <row r="5" s="352" customFormat="1" ht="36" customHeight="1" spans="2:11">
      <c r="B5" s="364"/>
      <c r="C5" s="365" t="s">
        <v>1254</v>
      </c>
      <c r="D5" s="366" t="s">
        <v>1255</v>
      </c>
      <c r="E5" s="367" t="s">
        <v>1256</v>
      </c>
      <c r="F5" s="368" t="s">
        <v>1257</v>
      </c>
      <c r="G5" s="369"/>
      <c r="H5" s="369"/>
      <c r="I5" s="370"/>
      <c r="J5" s="371" t="s">
        <v>1258</v>
      </c>
    </row>
    <row r="6" s="352" customFormat="1" ht="64" customHeight="1" spans="2:11">
      <c r="B6" s="364"/>
      <c r="C6" s="365"/>
      <c r="D6" s="366" t="s">
        <v>1259</v>
      </c>
      <c r="E6" s="367" t="s">
        <v>1260</v>
      </c>
      <c r="F6" s="368" t="s">
        <v>1261</v>
      </c>
      <c r="G6" s="369"/>
      <c r="H6" s="369"/>
      <c r="I6" s="370"/>
      <c r="J6" s="371" t="s">
        <v>1262</v>
      </c>
    </row>
    <row r="7" s="223" customFormat="1" ht="148" customHeight="1" spans="2:11">
      <c r="B7" s="364"/>
      <c r="C7" s="372"/>
      <c r="D7" s="373" t="s">
        <v>1263</v>
      </c>
      <c r="E7" s="374" t="s">
        <v>1264</v>
      </c>
      <c r="F7" s="375" t="s">
        <v>1265</v>
      </c>
      <c r="G7" s="376"/>
      <c r="H7" s="377"/>
      <c r="I7" s="378"/>
      <c r="J7" s="379" t="s">
        <v>1266</v>
      </c>
    </row>
    <row r="8" s="223" customFormat="1" ht="43" customHeight="1" spans="2:11">
      <c r="B8" s="364"/>
      <c r="C8" s="380"/>
      <c r="D8" s="381" t="s">
        <v>1267</v>
      </c>
      <c r="E8" s="382" t="s">
        <v>1268</v>
      </c>
      <c r="F8" s="383" t="s">
        <v>1269</v>
      </c>
      <c r="G8" s="384"/>
      <c r="H8" s="385"/>
      <c r="I8" s="385"/>
      <c r="J8" s="386" t="s">
        <v>1270</v>
      </c>
      <c r="K8" s="387"/>
    </row>
    <row r="9" s="223" customFormat="1" ht="26" customHeight="1" spans="2:11">
      <c r="B9" s="364"/>
      <c r="C9" s="388" t="s">
        <v>206</v>
      </c>
      <c r="D9" s="389" t="s">
        <v>1271</v>
      </c>
      <c r="E9" s="390"/>
      <c r="F9" s="391"/>
      <c r="G9" s="392" t="s">
        <v>1272</v>
      </c>
      <c r="H9" s="393"/>
      <c r="I9" s="394"/>
      <c r="J9" s="395" t="s">
        <v>1273</v>
      </c>
      <c r="K9" s="387"/>
    </row>
    <row r="10" s="223" customFormat="1" ht="26" customHeight="1" spans="2:11">
      <c r="B10" s="364"/>
      <c r="C10" s="388"/>
      <c r="D10" s="389" t="s">
        <v>1274</v>
      </c>
      <c r="E10" s="396"/>
      <c r="F10" s="391"/>
      <c r="G10" s="397" t="s">
        <v>1275</v>
      </c>
      <c r="H10" s="398"/>
      <c r="I10" s="399"/>
      <c r="J10" s="400"/>
      <c r="K10" s="387"/>
    </row>
    <row r="11" s="223" customFormat="1" ht="26" customHeight="1" spans="2:11">
      <c r="B11" s="364"/>
      <c r="C11" s="388"/>
      <c r="D11" s="389" t="s">
        <v>1276</v>
      </c>
      <c r="E11" s="396"/>
      <c r="F11" s="391"/>
      <c r="G11" s="397" t="s">
        <v>1277</v>
      </c>
      <c r="H11" s="398"/>
      <c r="I11" s="399"/>
      <c r="J11" s="400"/>
      <c r="K11" s="387"/>
    </row>
    <row r="12" s="223" customFormat="1" ht="26" customHeight="1" spans="2:11">
      <c r="B12" s="364"/>
      <c r="C12" s="388"/>
      <c r="D12" s="389" t="s">
        <v>1278</v>
      </c>
      <c r="E12" s="396"/>
      <c r="F12" s="391"/>
      <c r="G12" s="397" t="s">
        <v>1279</v>
      </c>
      <c r="H12" s="398"/>
      <c r="I12" s="399"/>
      <c r="J12" s="400"/>
      <c r="K12" s="387"/>
    </row>
    <row r="13" s="223" customFormat="1" ht="75" customHeight="1" spans="2:11">
      <c r="B13" s="364"/>
      <c r="C13" s="388" t="s">
        <v>1280</v>
      </c>
      <c r="D13" s="401" t="s">
        <v>1281</v>
      </c>
      <c r="E13" s="402"/>
      <c r="F13" s="403"/>
      <c r="G13" s="404" t="s">
        <v>1282</v>
      </c>
      <c r="H13" s="402"/>
      <c r="I13" s="405"/>
      <c r="J13" s="406" t="s">
        <v>1283</v>
      </c>
      <c r="K13" s="387"/>
    </row>
    <row r="14" s="223" customFormat="1" ht="61" customHeight="1" spans="2:11">
      <c r="B14" s="364"/>
      <c r="C14" s="407" t="s">
        <v>1284</v>
      </c>
      <c r="D14" s="408" t="s">
        <v>1285</v>
      </c>
      <c r="E14" s="409" t="s">
        <v>1286</v>
      </c>
      <c r="F14" s="410" t="s">
        <v>1287</v>
      </c>
      <c r="G14" s="410"/>
      <c r="H14" s="411" t="s">
        <v>1288</v>
      </c>
      <c r="I14" s="412"/>
      <c r="J14" s="413" t="s">
        <v>1289</v>
      </c>
      <c r="K14" s="387"/>
    </row>
    <row r="15" s="223" customFormat="1" ht="61" customHeight="1" spans="2:11">
      <c r="B15" s="364"/>
      <c r="C15" s="414"/>
      <c r="D15" s="415" t="s">
        <v>1290</v>
      </c>
      <c r="E15" s="416" t="s">
        <v>1291</v>
      </c>
      <c r="F15" s="417" t="s">
        <v>1292</v>
      </c>
      <c r="G15" s="415"/>
      <c r="H15" s="418"/>
      <c r="I15" s="419"/>
      <c r="J15" s="385"/>
      <c r="K15" s="387"/>
    </row>
    <row r="16" s="223" customFormat="1" ht="26.55" spans="2:11">
      <c r="B16" s="420"/>
      <c r="C16" s="421"/>
      <c r="D16" s="422"/>
      <c r="E16" s="422"/>
      <c r="F16" s="422"/>
      <c r="G16" s="422" t="s">
        <v>1293</v>
      </c>
      <c r="H16" s="422"/>
      <c r="I16" s="422"/>
      <c r="J16" s="422"/>
    </row>
    <row r="17" s="223" customFormat="1" ht="20.4" spans="2:11">
      <c r="B17" s="358" t="s">
        <v>1294</v>
      </c>
      <c r="C17" s="423" t="s">
        <v>1295</v>
      </c>
      <c r="D17" s="360" t="s">
        <v>1296</v>
      </c>
      <c r="E17" s="360"/>
      <c r="F17" s="360"/>
      <c r="G17" s="360"/>
      <c r="H17" s="360" t="s">
        <v>1297</v>
      </c>
      <c r="I17" s="362"/>
      <c r="J17" s="424" t="s">
        <v>164</v>
      </c>
    </row>
    <row r="18" s="223" customFormat="1" ht="51" customHeight="1" spans="2:11">
      <c r="B18" s="425"/>
      <c r="C18" s="426" t="s">
        <v>1298</v>
      </c>
      <c r="D18" s="427" t="s">
        <v>1299</v>
      </c>
      <c r="E18" s="428" t="s">
        <v>1300</v>
      </c>
      <c r="F18" s="429"/>
      <c r="G18" s="430"/>
      <c r="H18" s="431" t="s">
        <v>1301</v>
      </c>
      <c r="I18" s="432"/>
      <c r="J18" s="395" t="s">
        <v>1302</v>
      </c>
      <c r="K18" s="387"/>
    </row>
    <row r="19" s="223" customFormat="1" ht="51" customHeight="1" spans="2:11">
      <c r="B19" s="425"/>
      <c r="C19" s="426"/>
      <c r="D19" s="427"/>
      <c r="E19" s="428" t="s">
        <v>1303</v>
      </c>
      <c r="F19" s="429"/>
      <c r="G19" s="430"/>
      <c r="H19" s="431" t="s">
        <v>1304</v>
      </c>
      <c r="I19" s="432"/>
      <c r="J19" s="400"/>
      <c r="K19" s="387"/>
    </row>
    <row r="20" s="223" customFormat="1" ht="51" customHeight="1" spans="2:11">
      <c r="B20" s="425"/>
      <c r="C20" s="426"/>
      <c r="D20" s="427"/>
      <c r="E20" s="428" t="s">
        <v>1305</v>
      </c>
      <c r="F20" s="429"/>
      <c r="G20" s="430"/>
      <c r="H20" s="431" t="s">
        <v>1306</v>
      </c>
      <c r="I20" s="432"/>
      <c r="J20" s="400"/>
      <c r="K20" s="387"/>
    </row>
    <row r="21" s="223" customFormat="1" ht="51" customHeight="1" spans="2:11">
      <c r="B21" s="425"/>
      <c r="C21" s="426" t="s">
        <v>1298</v>
      </c>
      <c r="D21" s="427" t="s">
        <v>1307</v>
      </c>
      <c r="E21" s="428" t="s">
        <v>1300</v>
      </c>
      <c r="F21" s="429"/>
      <c r="G21" s="430"/>
      <c r="H21" s="431" t="s">
        <v>1308</v>
      </c>
      <c r="I21" s="432"/>
      <c r="J21" s="395" t="s">
        <v>1302</v>
      </c>
      <c r="K21" s="387"/>
    </row>
    <row r="22" s="223" customFormat="1" ht="51" customHeight="1" spans="2:11">
      <c r="B22" s="425"/>
      <c r="C22" s="426"/>
      <c r="D22" s="427"/>
      <c r="E22" s="428" t="s">
        <v>1303</v>
      </c>
      <c r="F22" s="429"/>
      <c r="G22" s="430"/>
      <c r="H22" s="431" t="s">
        <v>1309</v>
      </c>
      <c r="I22" s="432"/>
      <c r="J22" s="400"/>
      <c r="K22" s="387"/>
    </row>
    <row r="23" s="223" customFormat="1" ht="51" customHeight="1" spans="2:11">
      <c r="B23" s="425"/>
      <c r="C23" s="426"/>
      <c r="D23" s="427"/>
      <c r="E23" s="428" t="s">
        <v>1305</v>
      </c>
      <c r="F23" s="429"/>
      <c r="G23" s="430"/>
      <c r="H23" s="431" t="s">
        <v>1310</v>
      </c>
      <c r="I23" s="432"/>
      <c r="J23" s="400"/>
      <c r="K23" s="387"/>
    </row>
    <row r="24" s="223" customFormat="1" ht="15.6" spans="2:11">
      <c r="B24" s="425"/>
      <c r="C24" s="433" t="s">
        <v>1311</v>
      </c>
      <c r="D24" s="427" t="s">
        <v>1312</v>
      </c>
      <c r="E24" s="434" t="s">
        <v>1313</v>
      </c>
      <c r="F24" s="435"/>
      <c r="G24" s="435"/>
      <c r="H24" s="435"/>
      <c r="I24" s="436"/>
      <c r="J24" s="395" t="s">
        <v>1314</v>
      </c>
      <c r="K24" s="387"/>
    </row>
    <row r="25" s="223" customFormat="1" ht="15.6" spans="2:11">
      <c r="B25" s="425"/>
      <c r="C25" s="426"/>
      <c r="D25" s="427"/>
      <c r="E25" s="437"/>
      <c r="F25" s="438"/>
      <c r="G25" s="438"/>
      <c r="H25" s="438"/>
      <c r="I25" s="439"/>
      <c r="J25" s="400"/>
      <c r="K25" s="387"/>
    </row>
    <row r="26" s="223" customFormat="1" ht="15.6" spans="2:11">
      <c r="B26" s="425"/>
      <c r="C26" s="426"/>
      <c r="D26" s="427"/>
      <c r="E26" s="437"/>
      <c r="F26" s="438"/>
      <c r="G26" s="438"/>
      <c r="H26" s="438"/>
      <c r="I26" s="439"/>
      <c r="J26" s="400"/>
      <c r="K26" s="387"/>
    </row>
    <row r="27" s="223" customFormat="1" ht="15.6" spans="2:11">
      <c r="B27" s="425"/>
      <c r="C27" s="426"/>
      <c r="D27" s="427"/>
      <c r="E27" s="437"/>
      <c r="F27" s="438"/>
      <c r="G27" s="438"/>
      <c r="H27" s="438"/>
      <c r="I27" s="439"/>
      <c r="J27" s="400"/>
      <c r="K27" s="387"/>
    </row>
    <row r="28" s="223" customFormat="1" ht="15.6" spans="2:11">
      <c r="B28" s="425"/>
      <c r="C28" s="426"/>
      <c r="D28" s="427"/>
      <c r="E28" s="437"/>
      <c r="F28" s="438"/>
      <c r="G28" s="438"/>
      <c r="H28" s="438"/>
      <c r="I28" s="439"/>
      <c r="J28" s="400"/>
      <c r="K28" s="387"/>
    </row>
    <row r="29" s="223" customFormat="1" ht="17" customHeight="1" spans="2:11">
      <c r="B29" s="440"/>
      <c r="C29" s="441"/>
      <c r="D29" s="442"/>
      <c r="E29" s="443"/>
      <c r="F29" s="444"/>
      <c r="G29" s="444"/>
      <c r="H29" s="444"/>
      <c r="I29" s="445"/>
      <c r="J29" s="446"/>
      <c r="K29" s="387"/>
    </row>
    <row r="30" s="223" customFormat="1" ht="26.55" spans="2:11">
      <c r="B30" s="354"/>
      <c r="C30" s="355"/>
    </row>
    <row r="31" s="285" customFormat="1" ht="21.15" spans="2:11">
      <c r="B31" s="447" t="s">
        <v>1315</v>
      </c>
      <c r="C31" s="359" t="s">
        <v>1251</v>
      </c>
      <c r="D31" s="448" t="s">
        <v>1295</v>
      </c>
      <c r="E31" s="360" t="s">
        <v>1316</v>
      </c>
      <c r="F31" s="360"/>
      <c r="G31" s="360" t="s">
        <v>1297</v>
      </c>
      <c r="H31" s="360"/>
      <c r="I31" s="448" t="s">
        <v>164</v>
      </c>
      <c r="J31" s="449"/>
    </row>
    <row r="32" s="285" customFormat="1" ht="26" customHeight="1" spans="2:11">
      <c r="B32" s="425"/>
      <c r="C32" s="450">
        <v>1</v>
      </c>
      <c r="D32" s="451" t="s">
        <v>1317</v>
      </c>
      <c r="E32" s="452" t="s">
        <v>1318</v>
      </c>
      <c r="F32" s="453"/>
      <c r="G32" s="452">
        <v>0.6</v>
      </c>
      <c r="H32" s="453"/>
      <c r="I32" s="454" t="s">
        <v>1319</v>
      </c>
      <c r="J32" s="455"/>
      <c r="K32" s="456"/>
    </row>
    <row r="33" s="285" customFormat="1" ht="26" customHeight="1" spans="2:11">
      <c r="B33" s="425"/>
      <c r="C33" s="457"/>
      <c r="D33" s="458"/>
      <c r="E33" s="452" t="s">
        <v>1320</v>
      </c>
      <c r="F33" s="453"/>
      <c r="G33" s="452">
        <v>1.5</v>
      </c>
      <c r="H33" s="453"/>
      <c r="I33" s="459" t="s">
        <v>1321</v>
      </c>
      <c r="J33" s="460"/>
      <c r="K33" s="456"/>
    </row>
    <row r="34" s="285" customFormat="1" ht="26" customHeight="1" spans="2:11">
      <c r="B34" s="425"/>
      <c r="C34" s="457">
        <v>2</v>
      </c>
      <c r="D34" s="458" t="s">
        <v>214</v>
      </c>
      <c r="E34" s="452" t="s">
        <v>1320</v>
      </c>
      <c r="F34" s="453"/>
      <c r="G34" s="452">
        <v>2</v>
      </c>
      <c r="H34" s="453"/>
      <c r="I34" s="395" t="s">
        <v>1322</v>
      </c>
      <c r="J34" s="395"/>
      <c r="K34" s="456"/>
    </row>
    <row r="35" s="285" customFormat="1" ht="78" customHeight="1" spans="2:11">
      <c r="B35" s="425"/>
      <c r="C35" s="450">
        <v>3</v>
      </c>
      <c r="D35" s="458" t="s">
        <v>1323</v>
      </c>
      <c r="E35" s="452" t="s">
        <v>1324</v>
      </c>
      <c r="F35" s="453"/>
      <c r="G35" s="461">
        <v>0.5</v>
      </c>
      <c r="H35" s="462"/>
      <c r="I35" s="395" t="s">
        <v>1325</v>
      </c>
      <c r="J35" s="395"/>
      <c r="K35" s="456"/>
    </row>
    <row r="36" s="285" customFormat="1" ht="26" customHeight="1" spans="2:11">
      <c r="B36" s="425"/>
      <c r="C36" s="457"/>
      <c r="D36" s="458" t="s">
        <v>1326</v>
      </c>
      <c r="E36" s="452" t="s">
        <v>1324</v>
      </c>
      <c r="F36" s="453"/>
      <c r="G36" s="452">
        <v>0.5</v>
      </c>
      <c r="H36" s="453"/>
      <c r="I36" s="459" t="s">
        <v>1327</v>
      </c>
      <c r="J36" s="460"/>
      <c r="K36" s="456"/>
    </row>
    <row r="37" s="285" customFormat="1" ht="26" customHeight="1" spans="2:11">
      <c r="B37" s="425"/>
      <c r="C37" s="457">
        <v>4</v>
      </c>
      <c r="D37" s="458" t="s">
        <v>1328</v>
      </c>
      <c r="E37" s="452" t="s">
        <v>1324</v>
      </c>
      <c r="F37" s="453"/>
      <c r="G37" s="452">
        <v>0.5</v>
      </c>
      <c r="H37" s="453"/>
      <c r="I37" s="459" t="s">
        <v>1329</v>
      </c>
      <c r="J37" s="460"/>
      <c r="K37" s="456"/>
    </row>
    <row r="38" s="285" customFormat="1" ht="36" customHeight="1" spans="2:11">
      <c r="B38" s="425"/>
      <c r="C38" s="450">
        <v>5</v>
      </c>
      <c r="D38" s="458" t="s">
        <v>1330</v>
      </c>
      <c r="E38" s="452" t="s">
        <v>1331</v>
      </c>
      <c r="F38" s="453"/>
      <c r="G38" s="452">
        <v>15</v>
      </c>
      <c r="H38" s="453"/>
      <c r="I38" s="463" t="s">
        <v>1332</v>
      </c>
      <c r="J38" s="464"/>
      <c r="K38" s="456"/>
    </row>
    <row r="39" s="285" customFormat="1" ht="26" customHeight="1" spans="2:11">
      <c r="B39" s="425"/>
      <c r="C39" s="465">
        <v>6</v>
      </c>
      <c r="D39" s="458" t="s">
        <v>1333</v>
      </c>
      <c r="E39" s="452" t="s">
        <v>1334</v>
      </c>
      <c r="F39" s="453"/>
      <c r="G39" s="452">
        <v>4</v>
      </c>
      <c r="H39" s="453"/>
      <c r="I39" s="463" t="s">
        <v>1335</v>
      </c>
      <c r="J39" s="464"/>
      <c r="K39" s="456"/>
    </row>
    <row r="40" s="285" customFormat="1" ht="26" customHeight="1" spans="2:11">
      <c r="B40" s="425"/>
      <c r="C40" s="466"/>
      <c r="D40" s="458"/>
      <c r="E40" s="452" t="s">
        <v>1336</v>
      </c>
      <c r="F40" s="453"/>
      <c r="G40" s="452">
        <v>5.5</v>
      </c>
      <c r="H40" s="453"/>
      <c r="I40" s="463"/>
      <c r="J40" s="464"/>
      <c r="K40" s="456"/>
    </row>
    <row r="41" s="285" customFormat="1" ht="26" customHeight="1" spans="2:11">
      <c r="B41" s="425"/>
      <c r="C41" s="466"/>
      <c r="D41" s="458"/>
      <c r="E41" s="452" t="s">
        <v>1337</v>
      </c>
      <c r="F41" s="453"/>
      <c r="G41" s="452">
        <v>7</v>
      </c>
      <c r="H41" s="453"/>
      <c r="I41" s="463"/>
      <c r="J41" s="464"/>
      <c r="K41" s="456"/>
    </row>
    <row r="42" s="285" customFormat="1" ht="26" customHeight="1" spans="2:11">
      <c r="B42" s="425"/>
      <c r="C42" s="467"/>
      <c r="D42" s="458"/>
      <c r="E42" s="452" t="s">
        <v>1338</v>
      </c>
      <c r="F42" s="453"/>
      <c r="G42" s="468" t="s">
        <v>1339</v>
      </c>
      <c r="H42" s="469"/>
      <c r="I42" s="463" t="s">
        <v>1340</v>
      </c>
      <c r="J42" s="464"/>
      <c r="K42" s="456"/>
    </row>
    <row r="43" s="285" customFormat="1" ht="26" customHeight="1" spans="2:11">
      <c r="B43" s="425"/>
      <c r="C43" s="457">
        <v>7</v>
      </c>
      <c r="D43" s="458" t="s">
        <v>1341</v>
      </c>
      <c r="E43" s="452" t="s">
        <v>1320</v>
      </c>
      <c r="F43" s="453"/>
      <c r="G43" s="452">
        <v>5</v>
      </c>
      <c r="H43" s="453"/>
      <c r="I43" s="463" t="s">
        <v>1342</v>
      </c>
      <c r="J43" s="464"/>
      <c r="K43" s="456"/>
    </row>
    <row r="44" s="285" customFormat="1" ht="26" customHeight="1" spans="2:11">
      <c r="B44" s="425"/>
      <c r="C44" s="457">
        <v>8</v>
      </c>
      <c r="D44" s="458" t="s">
        <v>1343</v>
      </c>
      <c r="E44" s="452" t="s">
        <v>1344</v>
      </c>
      <c r="F44" s="453"/>
      <c r="G44" s="452">
        <v>1</v>
      </c>
      <c r="H44" s="453"/>
      <c r="I44" s="463" t="s">
        <v>1345</v>
      </c>
      <c r="J44" s="464"/>
      <c r="K44" s="456"/>
    </row>
    <row r="45" s="285" customFormat="1" ht="26" customHeight="1" spans="2:11">
      <c r="B45" s="440"/>
      <c r="C45" s="470">
        <v>9</v>
      </c>
      <c r="D45" s="471" t="s">
        <v>1346</v>
      </c>
      <c r="E45" s="472" t="s">
        <v>1347</v>
      </c>
      <c r="F45" s="473"/>
      <c r="G45" s="472">
        <v>15</v>
      </c>
      <c r="H45" s="473"/>
      <c r="I45" s="474" t="s">
        <v>1348</v>
      </c>
      <c r="J45" s="475"/>
      <c r="K45" s="456"/>
    </row>
    <row r="46" s="223" customFormat="1" ht="26.55" spans="2:11">
      <c r="B46" s="354"/>
      <c r="C46" s="476"/>
      <c r="D46" s="477"/>
      <c r="E46" s="477"/>
      <c r="F46" s="477"/>
      <c r="G46" s="477"/>
      <c r="H46" s="477"/>
      <c r="I46" s="477"/>
      <c r="J46" s="477"/>
    </row>
    <row r="47" s="223" customFormat="1" ht="36" customHeight="1" spans="2:11">
      <c r="B47" s="447" t="s">
        <v>1349</v>
      </c>
      <c r="C47" s="478" t="s">
        <v>1350</v>
      </c>
      <c r="D47" s="479"/>
      <c r="E47" s="479"/>
      <c r="F47" s="479"/>
      <c r="G47" s="479"/>
      <c r="H47" s="479"/>
      <c r="I47" s="479"/>
      <c r="J47" s="480"/>
      <c r="K47" s="387"/>
    </row>
    <row r="48" s="223" customFormat="1" ht="36" customHeight="1" spans="2:11">
      <c r="B48" s="425"/>
      <c r="C48" s="481" t="s">
        <v>1351</v>
      </c>
      <c r="D48" s="482"/>
      <c r="E48" s="482"/>
      <c r="F48" s="482"/>
      <c r="G48" s="482"/>
      <c r="H48" s="482"/>
      <c r="I48" s="482"/>
      <c r="J48" s="460"/>
      <c r="K48" s="387"/>
    </row>
    <row r="49" s="223" customFormat="1" ht="36" customHeight="1" spans="2:11">
      <c r="B49" s="425"/>
      <c r="C49" s="481" t="s">
        <v>1352</v>
      </c>
      <c r="D49" s="482"/>
      <c r="E49" s="482"/>
      <c r="F49" s="482"/>
      <c r="G49" s="482"/>
      <c r="H49" s="482"/>
      <c r="I49" s="482"/>
      <c r="J49" s="460"/>
      <c r="K49" s="387"/>
    </row>
    <row r="50" s="223" customFormat="1" ht="36" customHeight="1" spans="2:11">
      <c r="B50" s="425"/>
      <c r="C50" s="481" t="s">
        <v>1353</v>
      </c>
      <c r="D50" s="482"/>
      <c r="E50" s="482"/>
      <c r="F50" s="482"/>
      <c r="G50" s="482"/>
      <c r="H50" s="482"/>
      <c r="I50" s="482"/>
      <c r="J50" s="460"/>
      <c r="K50" s="387"/>
    </row>
    <row r="51" s="223" customFormat="1" ht="36" customHeight="1" spans="2:11">
      <c r="B51" s="440"/>
      <c r="C51" s="483" t="s">
        <v>1354</v>
      </c>
      <c r="D51" s="484"/>
      <c r="E51" s="484"/>
      <c r="F51" s="484"/>
      <c r="G51" s="484"/>
      <c r="H51" s="484"/>
      <c r="I51" s="484"/>
      <c r="J51" s="485"/>
      <c r="K51" s="387"/>
    </row>
  </sheetData>
  <mergeCells count="107">
    <mergeCell ref="D1:J1"/>
    <mergeCell ref="B2:J2"/>
    <mergeCell ref="D3:J3"/>
    <mergeCell ref="F4:I4"/>
    <mergeCell ref="F5:I5"/>
    <mergeCell ref="F6:I6"/>
    <mergeCell ref="F7:I7"/>
    <mergeCell ref="F8:I8"/>
    <mergeCell ref="D9:F9"/>
    <mergeCell ref="G9:I9"/>
    <mergeCell ref="D10:F10"/>
    <mergeCell ref="G10:I10"/>
    <mergeCell ref="D11:F11"/>
    <mergeCell ref="G11:I11"/>
    <mergeCell ref="D12:F12"/>
    <mergeCell ref="G12:I12"/>
    <mergeCell ref="D13:F13"/>
    <mergeCell ref="G13:I13"/>
    <mergeCell ref="F14:G14"/>
    <mergeCell ref="F15:G15"/>
    <mergeCell ref="D17:G17"/>
    <mergeCell ref="H17:I17"/>
    <mergeCell ref="E18:G18"/>
    <mergeCell ref="H18:I18"/>
    <mergeCell ref="E19:G19"/>
    <mergeCell ref="H19:I19"/>
    <mergeCell ref="E20:G20"/>
    <mergeCell ref="H20:I20"/>
    <mergeCell ref="E21:G21"/>
    <mergeCell ref="H21:I21"/>
    <mergeCell ref="E22:G22"/>
    <mergeCell ref="H22:I22"/>
    <mergeCell ref="E23:G23"/>
    <mergeCell ref="H23:I23"/>
    <mergeCell ref="E31:F31"/>
    <mergeCell ref="G31:H31"/>
    <mergeCell ref="I31:J31"/>
    <mergeCell ref="E32:F32"/>
    <mergeCell ref="G32:H32"/>
    <mergeCell ref="I32:J32"/>
    <mergeCell ref="E33:F33"/>
    <mergeCell ref="G33:H33"/>
    <mergeCell ref="I33:J33"/>
    <mergeCell ref="E34:F34"/>
    <mergeCell ref="G34:H34"/>
    <mergeCell ref="I34:J34"/>
    <mergeCell ref="E35:F35"/>
    <mergeCell ref="G35:H35"/>
    <mergeCell ref="I35:J35"/>
    <mergeCell ref="E36:F36"/>
    <mergeCell ref="G36:H36"/>
    <mergeCell ref="I36:J36"/>
    <mergeCell ref="E37:F37"/>
    <mergeCell ref="G37:H37"/>
    <mergeCell ref="I37:J37"/>
    <mergeCell ref="E38:F38"/>
    <mergeCell ref="G38:H38"/>
    <mergeCell ref="I38:J38"/>
    <mergeCell ref="E39:F39"/>
    <mergeCell ref="G39:H39"/>
    <mergeCell ref="E40:F40"/>
    <mergeCell ref="G40:H40"/>
    <mergeCell ref="E41:F41"/>
    <mergeCell ref="G41:H41"/>
    <mergeCell ref="E42:F42"/>
    <mergeCell ref="G42:H42"/>
    <mergeCell ref="I42:J42"/>
    <mergeCell ref="E43:F43"/>
    <mergeCell ref="G43:H43"/>
    <mergeCell ref="I43:J43"/>
    <mergeCell ref="E44:F44"/>
    <mergeCell ref="G44:H44"/>
    <mergeCell ref="I44:J44"/>
    <mergeCell ref="E45:F45"/>
    <mergeCell ref="G45:H45"/>
    <mergeCell ref="I45:J45"/>
    <mergeCell ref="C47:J47"/>
    <mergeCell ref="C48:J48"/>
    <mergeCell ref="C49:J49"/>
    <mergeCell ref="C50:J50"/>
    <mergeCell ref="C51:J51"/>
    <mergeCell ref="B4:B15"/>
    <mergeCell ref="B17:B29"/>
    <mergeCell ref="B31:B45"/>
    <mergeCell ref="B47:B51"/>
    <mergeCell ref="C5:C7"/>
    <mergeCell ref="C9:C12"/>
    <mergeCell ref="C14:C15"/>
    <mergeCell ref="C18:C20"/>
    <mergeCell ref="C21:C23"/>
    <mergeCell ref="C24:C29"/>
    <mergeCell ref="C32:C33"/>
    <mergeCell ref="C35:C36"/>
    <mergeCell ref="C39:C42"/>
    <mergeCell ref="D18:D20"/>
    <mergeCell ref="D21:D23"/>
    <mergeCell ref="D24:D29"/>
    <mergeCell ref="D32:D33"/>
    <mergeCell ref="D39:D42"/>
    <mergeCell ref="J9:J12"/>
    <mergeCell ref="J14:J15"/>
    <mergeCell ref="J18:J20"/>
    <mergeCell ref="J21:J23"/>
    <mergeCell ref="J24:J29"/>
    <mergeCell ref="H14:I15"/>
    <mergeCell ref="E24:I29"/>
    <mergeCell ref="I39:J41"/>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184"/>
  <sheetViews>
    <sheetView showGridLines="0" zoomScale="80" zoomScaleNormal="80" workbookViewId="0">
      <selection activeCell="O21" sqref="O21"/>
    </sheetView>
  </sheetViews>
  <sheetFormatPr defaultColWidth="8.55555555555556" defaultRowHeight="15.6"/>
  <cols>
    <col min="1" max="1" width="2.25925925925926" style="285" customWidth="1"/>
    <col min="2" max="2" width="19.3703703703704" style="285" customWidth="1"/>
    <col min="3" max="3" width="16.7777777777778" style="285" customWidth="1"/>
    <col min="4" max="4" width="16.8888888888889" style="285" customWidth="1"/>
    <col min="5" max="6" width="29.2592592592593" style="285" customWidth="1"/>
    <col min="7" max="7" width="19.3703703703704" style="286" customWidth="1"/>
    <col min="8" max="8" width="13.2222222222222" style="285" customWidth="1"/>
    <col min="9" max="9" width="20.537037037037" style="285" customWidth="1"/>
    <col min="10" max="10" width="20.537037037037" style="286" customWidth="1"/>
    <col min="11" max="11" width="19.7777777777778" style="285" customWidth="1"/>
    <col min="12" max="13" width="16.6296296296296" style="285" customWidth="1"/>
    <col min="14" max="14" width="15.6666666666667" style="285"/>
    <col min="15" max="16384" width="8.55555555555556" style="285"/>
  </cols>
  <sheetData>
    <row r="1" s="223" customFormat="1" ht="11" customHeight="1" spans="2:13">
      <c r="B1" s="285"/>
      <c r="C1" s="285"/>
      <c r="D1" s="285"/>
      <c r="E1" s="285"/>
      <c r="F1" s="285"/>
      <c r="G1" s="286"/>
      <c r="H1" s="285"/>
      <c r="J1" s="287"/>
    </row>
    <row r="2" s="284" customFormat="1" ht="35" customHeight="1" spans="2:13">
      <c r="B2" s="288" t="s">
        <v>1355</v>
      </c>
      <c r="C2" s="288"/>
      <c r="D2" s="288"/>
      <c r="E2" s="288"/>
      <c r="F2" s="288"/>
      <c r="G2" s="288"/>
      <c r="H2" s="288"/>
      <c r="I2" s="288"/>
      <c r="J2" s="288"/>
      <c r="K2" s="288"/>
      <c r="L2" s="288"/>
      <c r="M2" s="288"/>
    </row>
    <row r="3" s="223" customFormat="1" ht="19" customHeight="1" spans="2:13">
      <c r="B3" s="289" t="s">
        <v>1356</v>
      </c>
      <c r="C3" s="289"/>
      <c r="D3" s="289"/>
      <c r="E3" s="289"/>
      <c r="F3" s="289"/>
      <c r="G3" s="289"/>
      <c r="H3" s="289"/>
      <c r="I3" s="289"/>
      <c r="J3" s="289"/>
      <c r="K3" s="289"/>
      <c r="L3" s="289"/>
      <c r="M3" s="289"/>
    </row>
    <row r="4" s="223" customFormat="1" ht="19" customHeight="1" spans="2:13">
      <c r="B4" s="289"/>
      <c r="C4" s="289"/>
      <c r="D4" s="289"/>
      <c r="E4" s="289"/>
      <c r="F4" s="289"/>
      <c r="G4" s="289"/>
      <c r="H4" s="289"/>
      <c r="I4" s="289"/>
      <c r="J4" s="289"/>
      <c r="K4" s="289"/>
      <c r="L4" s="289"/>
      <c r="M4" s="289"/>
    </row>
    <row r="5" s="223" customFormat="1" ht="19" customHeight="1" spans="2:13">
      <c r="B5" s="289"/>
      <c r="C5" s="289"/>
      <c r="D5" s="289"/>
      <c r="E5" s="289"/>
      <c r="F5" s="289"/>
      <c r="G5" s="289"/>
      <c r="H5" s="289"/>
      <c r="I5" s="289"/>
      <c r="J5" s="289"/>
      <c r="K5" s="289"/>
      <c r="L5" s="289"/>
      <c r="M5" s="289"/>
    </row>
    <row r="6" s="223" customFormat="1" ht="19" customHeight="1" spans="2:13">
      <c r="B6" s="289"/>
      <c r="C6" s="289"/>
      <c r="D6" s="289"/>
      <c r="E6" s="289"/>
      <c r="F6" s="289"/>
      <c r="G6" s="289"/>
      <c r="H6" s="289"/>
      <c r="I6" s="289"/>
      <c r="J6" s="289"/>
      <c r="K6" s="289"/>
      <c r="L6" s="289"/>
      <c r="M6" s="289"/>
    </row>
    <row r="7" s="223" customFormat="1" ht="52" customHeight="1" spans="2:13">
      <c r="B7" s="289"/>
      <c r="C7" s="289"/>
      <c r="D7" s="289"/>
      <c r="E7" s="289"/>
      <c r="F7" s="289"/>
      <c r="G7" s="289"/>
      <c r="H7" s="289"/>
      <c r="I7" s="289"/>
      <c r="J7" s="289"/>
      <c r="K7" s="289"/>
      <c r="L7" s="289"/>
      <c r="M7" s="289"/>
    </row>
    <row r="8" s="285" customFormat="1" ht="19.95" customHeight="1" spans="2:13">
      <c r="B8" s="290" t="s">
        <v>1357</v>
      </c>
      <c r="C8" s="290"/>
      <c r="D8" s="290"/>
      <c r="E8" s="291"/>
      <c r="F8" s="292" t="s">
        <v>1358</v>
      </c>
      <c r="G8" s="293"/>
      <c r="I8" s="292" t="s">
        <v>1359</v>
      </c>
      <c r="J8" s="293"/>
      <c r="L8" s="292" t="s">
        <v>1360</v>
      </c>
      <c r="M8" s="293"/>
    </row>
    <row r="9" s="285" customFormat="1" ht="24.15" spans="2:13">
      <c r="B9" s="290"/>
      <c r="C9" s="290"/>
      <c r="D9" s="290"/>
      <c r="E9" s="291"/>
      <c r="F9" s="294"/>
      <c r="G9" s="295"/>
      <c r="I9" s="294"/>
      <c r="J9" s="295"/>
      <c r="L9" s="294"/>
      <c r="M9" s="295"/>
    </row>
    <row r="10" s="285" customFormat="1" ht="19.95" customHeight="1" spans="2:13">
      <c r="B10" s="296" t="s">
        <v>481</v>
      </c>
      <c r="C10" s="297" t="s">
        <v>1361</v>
      </c>
      <c r="D10" s="296" t="s">
        <v>164</v>
      </c>
      <c r="E10" s="298"/>
      <c r="F10" s="299" t="s">
        <v>481</v>
      </c>
      <c r="G10" s="300" t="s">
        <v>1361</v>
      </c>
      <c r="I10" s="299" t="s">
        <v>481</v>
      </c>
      <c r="J10" s="300" t="s">
        <v>1361</v>
      </c>
      <c r="L10" s="299" t="s">
        <v>481</v>
      </c>
      <c r="M10" s="300" t="s">
        <v>1361</v>
      </c>
    </row>
    <row r="11" s="285" customFormat="1" ht="17.4" spans="2:13">
      <c r="B11" s="301" t="s">
        <v>497</v>
      </c>
      <c r="C11" s="302">
        <v>16.1</v>
      </c>
      <c r="D11" s="303"/>
      <c r="E11" s="304"/>
      <c r="F11" s="305" t="s">
        <v>562</v>
      </c>
      <c r="G11" s="306">
        <v>15</v>
      </c>
      <c r="H11" s="222"/>
      <c r="I11" s="307" t="s">
        <v>1362</v>
      </c>
      <c r="J11" s="308">
        <v>23</v>
      </c>
      <c r="L11" s="309" t="s">
        <v>668</v>
      </c>
      <c r="M11" s="308">
        <v>15</v>
      </c>
    </row>
    <row r="12" s="285" customFormat="1" ht="17.4" spans="2:13">
      <c r="B12" s="301" t="s">
        <v>501</v>
      </c>
      <c r="C12" s="302">
        <v>16.1</v>
      </c>
      <c r="D12" s="303"/>
      <c r="E12" s="304"/>
      <c r="F12" s="305" t="s">
        <v>568</v>
      </c>
      <c r="G12" s="306">
        <v>15</v>
      </c>
      <c r="H12" s="222"/>
      <c r="I12" s="310" t="s">
        <v>924</v>
      </c>
      <c r="J12" s="311">
        <v>38</v>
      </c>
      <c r="L12" s="309" t="s">
        <v>669</v>
      </c>
      <c r="M12" s="311">
        <v>15</v>
      </c>
    </row>
    <row r="13" s="285" customFormat="1" ht="17.4" spans="2:13">
      <c r="B13" s="301" t="s">
        <v>506</v>
      </c>
      <c r="C13" s="302">
        <v>16.1</v>
      </c>
      <c r="D13" s="303"/>
      <c r="E13" s="304"/>
      <c r="F13" s="305" t="s">
        <v>560</v>
      </c>
      <c r="G13" s="306">
        <v>15</v>
      </c>
      <c r="H13" s="222"/>
      <c r="I13" s="310" t="s">
        <v>661</v>
      </c>
      <c r="J13" s="312">
        <v>52</v>
      </c>
      <c r="L13" s="309" t="s">
        <v>666</v>
      </c>
      <c r="M13" s="312">
        <v>15</v>
      </c>
    </row>
    <row r="14" s="285" customFormat="1" ht="17.4" spans="2:13">
      <c r="B14" s="301" t="s">
        <v>505</v>
      </c>
      <c r="C14" s="302">
        <v>16.1</v>
      </c>
      <c r="D14" s="303"/>
      <c r="E14" s="304"/>
      <c r="F14" s="305" t="s">
        <v>561</v>
      </c>
      <c r="G14" s="306">
        <v>18</v>
      </c>
      <c r="H14" s="222"/>
      <c r="I14" s="313" t="s">
        <v>624</v>
      </c>
      <c r="J14" s="312">
        <v>41</v>
      </c>
      <c r="L14" s="309" t="s">
        <v>900</v>
      </c>
      <c r="M14" s="312">
        <v>27.7777777777778</v>
      </c>
    </row>
    <row r="15" s="285" customFormat="1" ht="17.4" spans="2:13">
      <c r="B15" s="314" t="s">
        <v>656</v>
      </c>
      <c r="C15" s="302">
        <v>28.75</v>
      </c>
      <c r="D15" s="303"/>
      <c r="E15" s="304"/>
      <c r="F15" s="305" t="s">
        <v>551</v>
      </c>
      <c r="G15" s="315">
        <v>18</v>
      </c>
      <c r="H15" s="222"/>
      <c r="I15" s="316" t="s">
        <v>1363</v>
      </c>
      <c r="J15" s="312">
        <v>49</v>
      </c>
      <c r="L15" s="309" t="s">
        <v>902</v>
      </c>
      <c r="M15" s="312">
        <v>33.3333333333333</v>
      </c>
    </row>
    <row r="16" s="285" customFormat="1" ht="17.4" spans="2:13">
      <c r="B16" s="301" t="s">
        <v>512</v>
      </c>
      <c r="C16" s="302">
        <v>34.5</v>
      </c>
      <c r="D16" s="303"/>
      <c r="E16" s="304"/>
      <c r="F16" s="305" t="s">
        <v>804</v>
      </c>
      <c r="G16" s="315">
        <v>21</v>
      </c>
      <c r="H16" s="222"/>
      <c r="I16" s="313" t="s">
        <v>745</v>
      </c>
      <c r="J16" s="312">
        <v>38</v>
      </c>
      <c r="L16" s="309" t="s">
        <v>897</v>
      </c>
      <c r="M16" s="312">
        <v>20</v>
      </c>
    </row>
    <row r="17" s="285" customFormat="1" ht="17.4" spans="2:13">
      <c r="B17" s="301" t="s">
        <v>513</v>
      </c>
      <c r="C17" s="302">
        <v>34.5</v>
      </c>
      <c r="D17" s="303"/>
      <c r="E17" s="304"/>
      <c r="F17" s="305" t="s">
        <v>556</v>
      </c>
      <c r="G17" s="315">
        <v>21</v>
      </c>
      <c r="H17" s="222"/>
      <c r="I17" s="313" t="s">
        <v>930</v>
      </c>
      <c r="J17" s="312">
        <v>58</v>
      </c>
      <c r="L17" s="309" t="s">
        <v>907</v>
      </c>
      <c r="M17" s="312">
        <v>28</v>
      </c>
    </row>
    <row r="18" s="285" customFormat="1" ht="17.4" spans="2:13">
      <c r="B18" s="301" t="s">
        <v>521</v>
      </c>
      <c r="C18" s="302">
        <v>34.5</v>
      </c>
      <c r="D18" s="303"/>
      <c r="E18" s="304"/>
      <c r="F18" s="317" t="s">
        <v>558</v>
      </c>
      <c r="G18" s="315">
        <v>21</v>
      </c>
      <c r="H18" s="222"/>
      <c r="I18" s="313" t="s">
        <v>931</v>
      </c>
      <c r="J18" s="312">
        <v>58</v>
      </c>
      <c r="L18" s="309" t="s">
        <v>1364</v>
      </c>
      <c r="M18" s="312">
        <v>27.7777777777778</v>
      </c>
    </row>
    <row r="19" s="285" customFormat="1" ht="17.4" spans="2:13">
      <c r="B19" s="318" t="s">
        <v>508</v>
      </c>
      <c r="C19" s="302">
        <v>34.5</v>
      </c>
      <c r="D19" s="303"/>
      <c r="E19" s="304"/>
      <c r="F19" s="317" t="s">
        <v>559</v>
      </c>
      <c r="G19" s="315">
        <v>21</v>
      </c>
      <c r="H19" s="222"/>
      <c r="I19" s="313" t="s">
        <v>620</v>
      </c>
      <c r="J19" s="312">
        <v>52</v>
      </c>
      <c r="L19" s="309" t="s">
        <v>899</v>
      </c>
      <c r="M19" s="312">
        <v>27.7777777777778</v>
      </c>
    </row>
    <row r="20" s="285" customFormat="1" ht="17.4" spans="2:13">
      <c r="B20" s="318" t="s">
        <v>680</v>
      </c>
      <c r="C20" s="302">
        <v>103.5</v>
      </c>
      <c r="D20" s="303"/>
      <c r="E20" s="304"/>
      <c r="F20" s="317" t="s">
        <v>563</v>
      </c>
      <c r="G20" s="315">
        <v>29</v>
      </c>
      <c r="H20" s="222"/>
      <c r="I20" s="313" t="s">
        <v>623</v>
      </c>
      <c r="J20" s="312">
        <v>52</v>
      </c>
      <c r="L20" s="309" t="s">
        <v>1365</v>
      </c>
      <c r="M20" s="312">
        <v>27.7777777777778</v>
      </c>
    </row>
    <row r="21" s="285" customFormat="1" ht="17.4" spans="2:13">
      <c r="B21" s="318" t="s">
        <v>607</v>
      </c>
      <c r="C21" s="302">
        <v>103.5</v>
      </c>
      <c r="D21" s="303"/>
      <c r="E21" s="304"/>
      <c r="F21" s="317" t="s">
        <v>801</v>
      </c>
      <c r="G21" s="315">
        <v>29</v>
      </c>
      <c r="H21" s="222"/>
      <c r="I21" s="313" t="s">
        <v>747</v>
      </c>
      <c r="J21" s="312">
        <v>52</v>
      </c>
      <c r="L21" s="309" t="s">
        <v>1366</v>
      </c>
      <c r="M21" s="312">
        <v>27.7777777777778</v>
      </c>
    </row>
    <row r="22" s="285" customFormat="1" ht="17.4" spans="2:13">
      <c r="B22" s="301" t="s">
        <v>598</v>
      </c>
      <c r="C22" s="302">
        <v>103.5</v>
      </c>
      <c r="D22" s="303"/>
      <c r="E22" s="304"/>
      <c r="F22" s="317" t="s">
        <v>676</v>
      </c>
      <c r="G22" s="315">
        <v>35</v>
      </c>
      <c r="H22" s="222"/>
      <c r="I22" s="310" t="s">
        <v>932</v>
      </c>
      <c r="J22" s="312">
        <v>52</v>
      </c>
      <c r="L22" s="309" t="s">
        <v>1367</v>
      </c>
      <c r="M22" s="312">
        <v>27.7777777777778</v>
      </c>
    </row>
    <row r="23" s="285" customFormat="1" ht="17.4" spans="2:13">
      <c r="B23" s="301" t="s">
        <v>608</v>
      </c>
      <c r="C23" s="302">
        <v>103.5</v>
      </c>
      <c r="D23" s="303"/>
      <c r="E23" s="304"/>
      <c r="F23" s="317" t="s">
        <v>677</v>
      </c>
      <c r="G23" s="306">
        <v>29</v>
      </c>
      <c r="H23" s="222"/>
      <c r="I23" s="313" t="s">
        <v>682</v>
      </c>
      <c r="J23" s="312">
        <v>61</v>
      </c>
      <c r="L23" s="309" t="s">
        <v>1368</v>
      </c>
      <c r="M23" s="312">
        <v>27.7777777777778</v>
      </c>
    </row>
    <row r="24" s="285" customFormat="1" ht="17.4" spans="2:13">
      <c r="B24" s="301" t="s">
        <v>668</v>
      </c>
      <c r="C24" s="302">
        <v>80.5</v>
      </c>
      <c r="D24" s="303"/>
      <c r="E24" s="304"/>
      <c r="F24" s="317" t="s">
        <v>662</v>
      </c>
      <c r="G24" s="306">
        <v>29</v>
      </c>
      <c r="H24" s="222"/>
      <c r="I24" s="313" t="s">
        <v>744</v>
      </c>
      <c r="J24" s="312">
        <v>46</v>
      </c>
      <c r="L24" s="309" t="s">
        <v>1369</v>
      </c>
      <c r="M24" s="312">
        <v>28</v>
      </c>
    </row>
    <row r="25" s="285" customFormat="1" ht="17.4" spans="2:13">
      <c r="B25" s="301" t="s">
        <v>600</v>
      </c>
      <c r="C25" s="302">
        <v>103.5</v>
      </c>
      <c r="D25" s="303"/>
      <c r="E25" s="304"/>
      <c r="F25" s="317" t="s">
        <v>807</v>
      </c>
      <c r="G25" s="306">
        <v>29</v>
      </c>
      <c r="H25" s="222"/>
      <c r="I25" s="313" t="s">
        <v>680</v>
      </c>
      <c r="J25" s="312">
        <v>61</v>
      </c>
      <c r="L25" s="309" t="s">
        <v>670</v>
      </c>
      <c r="M25" s="312">
        <v>36</v>
      </c>
    </row>
    <row r="26" s="285" customFormat="1" ht="17.4" spans="2:13">
      <c r="B26" s="318" t="s">
        <v>655</v>
      </c>
      <c r="C26" s="319">
        <v>20.7</v>
      </c>
      <c r="D26" s="303"/>
      <c r="E26" s="304"/>
      <c r="F26" s="317" t="s">
        <v>808</v>
      </c>
      <c r="G26" s="306">
        <v>29</v>
      </c>
      <c r="H26" s="222"/>
      <c r="I26" s="313" t="s">
        <v>828</v>
      </c>
      <c r="J26" s="312">
        <v>52</v>
      </c>
      <c r="L26" s="309" t="s">
        <v>901</v>
      </c>
      <c r="M26" s="312">
        <v>27.7777777777778</v>
      </c>
    </row>
    <row r="27" s="285" customFormat="1" ht="17.4" spans="2:13">
      <c r="B27" s="318" t="s">
        <v>540</v>
      </c>
      <c r="C27" s="319">
        <v>26.45</v>
      </c>
      <c r="D27" s="303"/>
      <c r="E27" s="304"/>
      <c r="F27" s="317" t="s">
        <v>809</v>
      </c>
      <c r="G27" s="306">
        <v>29</v>
      </c>
      <c r="H27" s="222"/>
      <c r="I27" s="320" t="s">
        <v>829</v>
      </c>
      <c r="J27" s="312">
        <v>58</v>
      </c>
      <c r="L27" s="309" t="s">
        <v>1370</v>
      </c>
      <c r="M27" s="312">
        <v>27.7777777777778</v>
      </c>
    </row>
    <row r="28" s="285" customFormat="1" ht="17.4" spans="2:13">
      <c r="B28" s="318" t="s">
        <v>520</v>
      </c>
      <c r="C28" s="319">
        <v>26.45</v>
      </c>
      <c r="D28" s="303"/>
      <c r="E28" s="304"/>
      <c r="F28" s="317" t="s">
        <v>566</v>
      </c>
      <c r="G28" s="306">
        <v>41</v>
      </c>
      <c r="H28" s="222"/>
      <c r="I28" s="321" t="s">
        <v>674</v>
      </c>
      <c r="J28" s="312">
        <v>58</v>
      </c>
      <c r="L28" s="309" t="s">
        <v>1371</v>
      </c>
      <c r="M28" s="312">
        <v>27.7777777777778</v>
      </c>
    </row>
    <row r="29" s="285" customFormat="1" ht="17.4" spans="2:13">
      <c r="B29" s="318" t="s">
        <v>653</v>
      </c>
      <c r="C29" s="319">
        <v>20.7</v>
      </c>
      <c r="D29" s="303"/>
      <c r="E29" s="304"/>
      <c r="F29" s="317" t="s">
        <v>811</v>
      </c>
      <c r="G29" s="306">
        <v>29</v>
      </c>
      <c r="H29" s="222"/>
      <c r="I29" s="322" t="s">
        <v>626</v>
      </c>
      <c r="J29" s="312">
        <v>46</v>
      </c>
      <c r="L29" s="309" t="s">
        <v>903</v>
      </c>
      <c r="M29" s="312">
        <v>32</v>
      </c>
    </row>
    <row r="30" s="285" customFormat="1" ht="17.4" spans="2:13">
      <c r="B30" s="318" t="s">
        <v>716</v>
      </c>
      <c r="C30" s="319">
        <v>20.7</v>
      </c>
      <c r="D30" s="303"/>
      <c r="E30" s="304"/>
      <c r="F30" s="317" t="s">
        <v>813</v>
      </c>
      <c r="G30" s="306">
        <v>29</v>
      </c>
      <c r="H30" s="222"/>
      <c r="I30" s="322" t="s">
        <v>681</v>
      </c>
      <c r="J30" s="312">
        <v>46</v>
      </c>
      <c r="L30" s="309" t="s">
        <v>1372</v>
      </c>
      <c r="M30" s="312">
        <v>37</v>
      </c>
    </row>
    <row r="31" s="285" customFormat="1" ht="17.4" spans="2:13">
      <c r="B31" s="318" t="s">
        <v>722</v>
      </c>
      <c r="C31" s="319">
        <v>20.7</v>
      </c>
      <c r="D31" s="303"/>
      <c r="E31" s="304"/>
      <c r="F31" s="317" t="s">
        <v>814</v>
      </c>
      <c r="G31" s="306">
        <v>35</v>
      </c>
      <c r="H31" s="222"/>
      <c r="I31" s="323" t="s">
        <v>683</v>
      </c>
      <c r="J31" s="312">
        <v>46</v>
      </c>
      <c r="L31" s="309" t="s">
        <v>673</v>
      </c>
      <c r="M31" s="312">
        <v>37</v>
      </c>
    </row>
    <row r="32" s="285" customFormat="1" ht="17.4" spans="2:13">
      <c r="B32" s="318" t="s">
        <v>654</v>
      </c>
      <c r="C32" s="319">
        <v>20.7</v>
      </c>
      <c r="D32" s="303"/>
      <c r="E32" s="304"/>
      <c r="F32" s="317" t="s">
        <v>818</v>
      </c>
      <c r="G32" s="306">
        <v>41</v>
      </c>
      <c r="H32" s="222"/>
      <c r="I32" s="323" t="s">
        <v>1373</v>
      </c>
      <c r="J32" s="312">
        <v>61</v>
      </c>
      <c r="L32" s="309" t="s">
        <v>1374</v>
      </c>
      <c r="M32" s="312">
        <v>37</v>
      </c>
    </row>
    <row r="33" s="285" customFormat="1" ht="17.4" spans="2:13">
      <c r="B33" s="324" t="s">
        <v>529</v>
      </c>
      <c r="C33" s="302">
        <v>16.1</v>
      </c>
      <c r="D33" s="303"/>
      <c r="E33" s="304"/>
      <c r="F33" s="317" t="s">
        <v>564</v>
      </c>
      <c r="G33" s="306">
        <v>46</v>
      </c>
      <c r="H33" s="222"/>
      <c r="I33" s="325" t="s">
        <v>928</v>
      </c>
      <c r="J33" s="312">
        <v>50</v>
      </c>
      <c r="L33" s="309" t="s">
        <v>898</v>
      </c>
      <c r="M33" s="312">
        <v>32</v>
      </c>
    </row>
    <row r="34" s="285" customFormat="1" ht="17.4" spans="2:13">
      <c r="B34" s="324" t="s">
        <v>530</v>
      </c>
      <c r="C34" s="302">
        <v>16.1</v>
      </c>
      <c r="D34" s="303"/>
      <c r="E34" s="304"/>
      <c r="F34" s="326" t="s">
        <v>1375</v>
      </c>
      <c r="G34" s="327">
        <v>52</v>
      </c>
      <c r="H34" s="222"/>
      <c r="I34" s="328" t="s">
        <v>1376</v>
      </c>
      <c r="J34" s="312">
        <v>58</v>
      </c>
      <c r="L34" s="309" t="s">
        <v>1377</v>
      </c>
      <c r="M34" s="312">
        <v>33.3333333333333</v>
      </c>
    </row>
    <row r="35" s="285" customFormat="1" ht="17.4" spans="2:13">
      <c r="B35" s="324" t="s">
        <v>706</v>
      </c>
      <c r="C35" s="319">
        <v>17.25</v>
      </c>
      <c r="D35" s="303"/>
      <c r="E35" s="304"/>
      <c r="F35" s="326" t="s">
        <v>822</v>
      </c>
      <c r="G35" s="327">
        <v>52</v>
      </c>
      <c r="H35" s="222"/>
      <c r="I35" s="328" t="s">
        <v>824</v>
      </c>
      <c r="J35" s="312">
        <v>75</v>
      </c>
      <c r="L35" s="309" t="s">
        <v>1378</v>
      </c>
      <c r="M35" s="312">
        <v>33.3333333333333</v>
      </c>
    </row>
    <row r="36" s="285" customFormat="1" ht="17.4" spans="2:13">
      <c r="B36" s="324" t="s">
        <v>531</v>
      </c>
      <c r="C36" s="302">
        <v>16.1</v>
      </c>
      <c r="D36" s="303"/>
      <c r="E36" s="304"/>
      <c r="F36" s="329" t="s">
        <v>545</v>
      </c>
      <c r="G36" s="330">
        <v>32</v>
      </c>
      <c r="H36" s="222"/>
      <c r="I36" s="328" t="s">
        <v>567</v>
      </c>
      <c r="J36" s="312">
        <v>75</v>
      </c>
      <c r="L36" s="309" t="s">
        <v>1379</v>
      </c>
      <c r="M36" s="312">
        <v>33.3333333333333</v>
      </c>
    </row>
    <row r="37" s="285" customFormat="1" ht="17.4" spans="2:13">
      <c r="B37" s="301" t="s">
        <v>502</v>
      </c>
      <c r="C37" s="302">
        <v>16.1</v>
      </c>
      <c r="D37" s="303"/>
      <c r="E37" s="304"/>
      <c r="F37" s="331" t="s">
        <v>557</v>
      </c>
      <c r="G37" s="332">
        <v>21</v>
      </c>
      <c r="H37" s="222"/>
      <c r="I37" s="328" t="s">
        <v>684</v>
      </c>
      <c r="J37" s="333">
        <v>61</v>
      </c>
      <c r="L37" s="309" t="s">
        <v>902</v>
      </c>
      <c r="M37" s="333">
        <v>33.3333333333333</v>
      </c>
    </row>
    <row r="38" s="285" customFormat="1" ht="17.4" spans="2:13">
      <c r="B38" s="324" t="s">
        <v>503</v>
      </c>
      <c r="C38" s="302">
        <v>16.1</v>
      </c>
      <c r="D38" s="303"/>
      <c r="E38" s="304"/>
      <c r="F38" s="326" t="s">
        <v>660</v>
      </c>
      <c r="G38" s="327">
        <v>21</v>
      </c>
      <c r="H38" s="222"/>
      <c r="I38" s="317" t="s">
        <v>662</v>
      </c>
      <c r="J38" s="333">
        <v>75</v>
      </c>
      <c r="L38" s="309" t="s">
        <v>672</v>
      </c>
      <c r="M38" s="333">
        <v>69.4444444444444</v>
      </c>
    </row>
    <row r="39" s="285" customFormat="1" ht="17.4" spans="2:13">
      <c r="B39" s="324" t="s">
        <v>504</v>
      </c>
      <c r="C39" s="302">
        <v>16.1</v>
      </c>
      <c r="D39" s="303"/>
      <c r="E39" s="304"/>
      <c r="F39" s="334" t="s">
        <v>679</v>
      </c>
      <c r="G39" s="335">
        <v>52</v>
      </c>
      <c r="H39" s="222"/>
      <c r="I39" s="336" t="s">
        <v>564</v>
      </c>
      <c r="J39" s="337">
        <v>75</v>
      </c>
      <c r="L39" s="309" t="s">
        <v>1380</v>
      </c>
      <c r="M39" s="337">
        <v>69.4444444444444</v>
      </c>
    </row>
    <row r="40" s="285" customFormat="1" ht="17.4" spans="2:13">
      <c r="B40" s="324" t="s">
        <v>507</v>
      </c>
      <c r="C40" s="302">
        <v>23</v>
      </c>
      <c r="D40" s="303"/>
      <c r="E40" s="304"/>
      <c r="F40" s="334" t="s">
        <v>1381</v>
      </c>
      <c r="G40" s="335">
        <v>87</v>
      </c>
      <c r="H40" s="222"/>
      <c r="I40" s="222"/>
      <c r="J40" s="222"/>
      <c r="L40" s="309" t="s">
        <v>1382</v>
      </c>
      <c r="M40" s="308">
        <v>69.4444444444444</v>
      </c>
    </row>
    <row r="41" s="285" customFormat="1" ht="17.4" spans="2:13">
      <c r="B41" s="324" t="s">
        <v>511</v>
      </c>
      <c r="C41" s="302">
        <v>34.5</v>
      </c>
      <c r="D41" s="303"/>
      <c r="E41" s="304"/>
      <c r="F41" s="334" t="s">
        <v>606</v>
      </c>
      <c r="G41" s="335">
        <v>75</v>
      </c>
      <c r="H41" s="222"/>
      <c r="I41" s="222"/>
      <c r="J41" s="222"/>
      <c r="L41" s="309" t="s">
        <v>1383</v>
      </c>
      <c r="M41" s="311">
        <v>30.5555555555556</v>
      </c>
    </row>
    <row r="42" s="285" customFormat="1" ht="17.4" spans="2:13">
      <c r="B42" s="318" t="s">
        <v>657</v>
      </c>
      <c r="C42" s="319">
        <v>46</v>
      </c>
      <c r="D42" s="303"/>
      <c r="E42" s="304"/>
      <c r="F42" s="334" t="s">
        <v>812</v>
      </c>
      <c r="G42" s="335">
        <v>48</v>
      </c>
      <c r="H42" s="222"/>
      <c r="J42" s="286"/>
      <c r="L42" s="309" t="s">
        <v>1384</v>
      </c>
      <c r="M42" s="312">
        <v>30.5555555555556</v>
      </c>
    </row>
    <row r="43" s="285" customFormat="1" ht="17.4" spans="2:13">
      <c r="B43" s="318" t="s">
        <v>658</v>
      </c>
      <c r="C43" s="319">
        <v>46</v>
      </c>
      <c r="D43" s="303"/>
      <c r="E43" s="304"/>
      <c r="F43" s="334" t="s">
        <v>806</v>
      </c>
      <c r="G43" s="335">
        <v>32</v>
      </c>
      <c r="H43" s="222"/>
      <c r="J43" s="286"/>
      <c r="L43" s="309" t="s">
        <v>1385</v>
      </c>
      <c r="M43" s="312">
        <v>69.4444444444444</v>
      </c>
    </row>
    <row r="44" s="285" customFormat="1" ht="17.4" spans="2:13">
      <c r="B44" s="318" t="s">
        <v>864</v>
      </c>
      <c r="C44" s="319">
        <v>49.45</v>
      </c>
      <c r="D44" s="303" t="s">
        <v>1386</v>
      </c>
      <c r="E44" s="304"/>
      <c r="F44" s="336" t="s">
        <v>810</v>
      </c>
      <c r="G44" s="338">
        <v>32</v>
      </c>
      <c r="H44" s="222"/>
      <c r="J44" s="286"/>
      <c r="L44" s="309" t="s">
        <v>1387</v>
      </c>
      <c r="M44" s="312">
        <v>69.4444444444444</v>
      </c>
    </row>
    <row r="45" s="285" customFormat="1" ht="17.4" spans="2:13">
      <c r="B45" s="318" t="s">
        <v>720</v>
      </c>
      <c r="C45" s="319">
        <v>46</v>
      </c>
      <c r="D45" s="303" t="s">
        <v>1386</v>
      </c>
      <c r="E45" s="304"/>
      <c r="F45" s="336" t="s">
        <v>675</v>
      </c>
      <c r="G45" s="338">
        <v>41</v>
      </c>
      <c r="H45" s="222"/>
      <c r="J45" s="286"/>
      <c r="L45" s="309" t="s">
        <v>1388</v>
      </c>
      <c r="M45" s="312">
        <v>69.4444444444444</v>
      </c>
    </row>
    <row r="46" s="285" customFormat="1" ht="17.4" spans="2:13">
      <c r="B46" s="318" t="s">
        <v>590</v>
      </c>
      <c r="C46" s="319">
        <v>46</v>
      </c>
      <c r="D46" s="303"/>
      <c r="E46" s="304"/>
      <c r="F46" s="336" t="s">
        <v>626</v>
      </c>
      <c r="G46" s="338">
        <v>69</v>
      </c>
      <c r="H46" s="222"/>
      <c r="J46" s="286"/>
      <c r="L46" s="309" t="s">
        <v>1389</v>
      </c>
      <c r="M46" s="312">
        <v>30.5555555555556</v>
      </c>
    </row>
    <row r="47" s="285" customFormat="1" ht="17.4" spans="2:13">
      <c r="B47" s="324" t="s">
        <v>593</v>
      </c>
      <c r="C47" s="339">
        <v>49.45</v>
      </c>
      <c r="D47" s="303"/>
      <c r="E47" s="304"/>
      <c r="F47" s="336" t="s">
        <v>815</v>
      </c>
      <c r="G47" s="338">
        <v>38</v>
      </c>
      <c r="H47" s="222"/>
      <c r="J47" s="286"/>
      <c r="L47" s="309" t="s">
        <v>1390</v>
      </c>
      <c r="M47" s="312">
        <v>77.7777777777778</v>
      </c>
    </row>
    <row r="48" s="285" customFormat="1" ht="17.4" spans="2:13">
      <c r="B48" s="324" t="s">
        <v>591</v>
      </c>
      <c r="C48" s="339">
        <v>49.45</v>
      </c>
      <c r="D48" s="303"/>
      <c r="E48" s="304"/>
      <c r="F48" s="336" t="s">
        <v>1391</v>
      </c>
      <c r="G48" s="338">
        <v>51</v>
      </c>
      <c r="H48" s="222"/>
      <c r="J48" s="286"/>
      <c r="L48" s="309" t="s">
        <v>1392</v>
      </c>
      <c r="M48" s="312">
        <v>75</v>
      </c>
    </row>
    <row r="49" s="285" customFormat="1" ht="17.4" spans="2:13">
      <c r="B49" s="324" t="s">
        <v>592</v>
      </c>
      <c r="C49" s="339">
        <v>49.45</v>
      </c>
      <c r="D49" s="303"/>
      <c r="E49" s="304"/>
      <c r="F49" s="336" t="s">
        <v>816</v>
      </c>
      <c r="G49" s="338">
        <v>41</v>
      </c>
      <c r="H49" s="222"/>
      <c r="J49" s="286"/>
      <c r="L49" s="309" t="s">
        <v>739</v>
      </c>
      <c r="M49" s="312">
        <v>75</v>
      </c>
    </row>
    <row r="50" s="285" customFormat="1" ht="17.4" spans="2:13">
      <c r="B50" s="318" t="s">
        <v>594</v>
      </c>
      <c r="C50" s="319">
        <v>46</v>
      </c>
      <c r="D50" s="303" t="s">
        <v>1386</v>
      </c>
      <c r="E50" s="304"/>
      <c r="F50" s="336" t="s">
        <v>678</v>
      </c>
      <c r="G50" s="338">
        <v>41</v>
      </c>
      <c r="H50" s="222"/>
      <c r="J50" s="286"/>
      <c r="L50" s="309" t="s">
        <v>1393</v>
      </c>
      <c r="M50" s="312">
        <v>65</v>
      </c>
    </row>
    <row r="51" s="285" customFormat="1" ht="17.4" spans="2:13">
      <c r="B51" s="324" t="s">
        <v>586</v>
      </c>
      <c r="C51" s="339">
        <v>40.25</v>
      </c>
      <c r="D51" s="303"/>
      <c r="E51" s="304"/>
      <c r="F51" s="336" t="s">
        <v>826</v>
      </c>
      <c r="G51" s="338">
        <v>58</v>
      </c>
      <c r="H51" s="222"/>
      <c r="J51" s="286"/>
      <c r="L51" s="309" t="s">
        <v>671</v>
      </c>
      <c r="M51" s="312">
        <v>65</v>
      </c>
    </row>
    <row r="52" s="285" customFormat="1" ht="17.4" spans="2:13">
      <c r="B52" s="318" t="s">
        <v>717</v>
      </c>
      <c r="C52" s="302">
        <v>36.8</v>
      </c>
      <c r="D52" s="303"/>
      <c r="E52" s="304"/>
      <c r="F52" s="336" t="s">
        <v>749</v>
      </c>
      <c r="G52" s="338">
        <v>58</v>
      </c>
      <c r="H52" s="222"/>
      <c r="J52" s="286"/>
      <c r="L52" s="309" t="s">
        <v>1394</v>
      </c>
      <c r="M52" s="312">
        <v>65</v>
      </c>
    </row>
    <row r="53" s="285" customFormat="1" ht="17.4" spans="2:13">
      <c r="B53" s="318" t="s">
        <v>726</v>
      </c>
      <c r="C53" s="319">
        <v>46.404296875</v>
      </c>
      <c r="D53" s="340"/>
      <c r="E53" s="304"/>
      <c r="F53" s="336" t="s">
        <v>821</v>
      </c>
      <c r="G53" s="338">
        <v>52</v>
      </c>
      <c r="H53" s="222"/>
      <c r="J53" s="286"/>
      <c r="L53" s="309" t="s">
        <v>908</v>
      </c>
      <c r="M53" s="312">
        <v>75</v>
      </c>
    </row>
    <row r="54" s="285" customFormat="1" ht="17.4" spans="2:13">
      <c r="B54" s="318" t="s">
        <v>727</v>
      </c>
      <c r="C54" s="319">
        <v>46.404296875</v>
      </c>
      <c r="D54" s="303"/>
      <c r="E54" s="304"/>
      <c r="F54" s="336" t="s">
        <v>805</v>
      </c>
      <c r="G54" s="338">
        <v>29</v>
      </c>
      <c r="H54" s="222"/>
      <c r="J54" s="286"/>
      <c r="L54" s="309" t="s">
        <v>737</v>
      </c>
      <c r="M54" s="312">
        <v>65</v>
      </c>
    </row>
    <row r="55" s="285" customFormat="1" ht="17.4" spans="2:13">
      <c r="B55" s="324" t="s">
        <v>730</v>
      </c>
      <c r="C55" s="319">
        <v>46.404296875</v>
      </c>
      <c r="D55" s="303"/>
      <c r="E55" s="304"/>
      <c r="F55" s="336" t="s">
        <v>819</v>
      </c>
      <c r="G55" s="338">
        <v>61</v>
      </c>
      <c r="H55" s="222"/>
      <c r="J55" s="286"/>
      <c r="L55" s="309" t="s">
        <v>1395</v>
      </c>
      <c r="M55" s="312">
        <v>70</v>
      </c>
    </row>
    <row r="56" s="285" customFormat="1" ht="17.4" spans="2:13">
      <c r="B56" s="324" t="s">
        <v>510</v>
      </c>
      <c r="C56" s="302">
        <v>40.25</v>
      </c>
      <c r="D56" s="303"/>
      <c r="E56" s="304"/>
      <c r="F56" s="336" t="s">
        <v>565</v>
      </c>
      <c r="G56" s="338">
        <v>44</v>
      </c>
      <c r="H56" s="222"/>
      <c r="J56" s="286"/>
    </row>
    <row r="57" s="285" customFormat="1" ht="17.4" spans="2:13">
      <c r="B57" s="324" t="s">
        <v>451</v>
      </c>
      <c r="C57" s="302">
        <v>40.25</v>
      </c>
      <c r="D57" s="303"/>
      <c r="E57" s="304"/>
      <c r="F57" s="336" t="s">
        <v>750</v>
      </c>
      <c r="G57" s="338">
        <v>52</v>
      </c>
      <c r="H57" s="222"/>
      <c r="J57" s="286"/>
    </row>
    <row r="58" s="285" customFormat="1" ht="17.4" spans="2:13">
      <c r="B58" s="324" t="s">
        <v>1396</v>
      </c>
      <c r="C58" s="302">
        <v>40.25</v>
      </c>
      <c r="D58" s="303"/>
      <c r="E58" s="304"/>
      <c r="F58" s="336" t="s">
        <v>680</v>
      </c>
      <c r="G58" s="338">
        <v>81</v>
      </c>
      <c r="H58" s="222"/>
      <c r="J58" s="286"/>
    </row>
    <row r="59" s="285" customFormat="1" ht="17.4" spans="2:13">
      <c r="B59" s="318" t="s">
        <v>517</v>
      </c>
      <c r="C59" s="319">
        <v>46</v>
      </c>
      <c r="D59" s="303"/>
      <c r="E59" s="304"/>
      <c r="F59" s="336" t="s">
        <v>820</v>
      </c>
      <c r="G59" s="338">
        <v>46</v>
      </c>
      <c r="H59" s="222"/>
      <c r="J59" s="286"/>
    </row>
    <row r="60" s="285" customFormat="1" ht="17.4" spans="2:13">
      <c r="B60" s="318" t="s">
        <v>728</v>
      </c>
      <c r="C60" s="319">
        <v>46.404296875</v>
      </c>
      <c r="D60" s="303"/>
      <c r="E60" s="304"/>
      <c r="F60" s="336" t="s">
        <v>817</v>
      </c>
      <c r="G60" s="338">
        <v>46</v>
      </c>
      <c r="H60" s="222"/>
      <c r="J60" s="286"/>
    </row>
    <row r="61" s="285" customFormat="1" ht="17.4" spans="2:13">
      <c r="B61" s="318" t="s">
        <v>729</v>
      </c>
      <c r="C61" s="319">
        <v>46</v>
      </c>
      <c r="D61" s="303"/>
      <c r="E61" s="304"/>
      <c r="F61" s="336" t="s">
        <v>827</v>
      </c>
      <c r="G61" s="338">
        <v>58</v>
      </c>
      <c r="H61" s="222"/>
      <c r="J61" s="286"/>
    </row>
    <row r="62" s="285" customFormat="1" ht="17.4" spans="2:13">
      <c r="B62" s="324" t="s">
        <v>514</v>
      </c>
      <c r="C62" s="302">
        <v>74.75</v>
      </c>
      <c r="D62" s="303"/>
      <c r="E62" s="304"/>
      <c r="F62" s="341" t="s">
        <v>916</v>
      </c>
      <c r="G62" s="342">
        <v>58</v>
      </c>
      <c r="H62" s="222"/>
      <c r="J62" s="286"/>
    </row>
    <row r="63" s="285" customFormat="1" ht="17.4" spans="2:13">
      <c r="B63" s="318" t="s">
        <v>900</v>
      </c>
      <c r="C63" s="302">
        <v>80.5</v>
      </c>
      <c r="D63" s="340"/>
      <c r="E63" s="304"/>
      <c r="F63" s="341" t="s">
        <v>833</v>
      </c>
      <c r="G63" s="342">
        <v>58</v>
      </c>
      <c r="H63" s="222"/>
      <c r="J63" s="286"/>
    </row>
    <row r="64" s="285" customFormat="1" ht="17.4" spans="2:13">
      <c r="B64" s="324" t="s">
        <v>666</v>
      </c>
      <c r="C64" s="302">
        <v>80.5</v>
      </c>
      <c r="D64" s="303"/>
      <c r="E64" s="304"/>
      <c r="F64" s="341" t="s">
        <v>823</v>
      </c>
      <c r="G64" s="342">
        <v>58</v>
      </c>
      <c r="H64" s="222"/>
      <c r="J64" s="286"/>
    </row>
    <row r="65" s="285" customFormat="1" ht="17.4" spans="2:10">
      <c r="B65" s="318" t="s">
        <v>907</v>
      </c>
      <c r="C65" s="302">
        <v>80.5</v>
      </c>
      <c r="D65" s="303"/>
      <c r="E65" s="304"/>
      <c r="F65" s="336" t="s">
        <v>732</v>
      </c>
      <c r="G65" s="338">
        <v>58</v>
      </c>
      <c r="H65" s="222"/>
      <c r="J65" s="286"/>
    </row>
    <row r="66" s="285" customFormat="1" ht="17.4" spans="2:10">
      <c r="B66" s="318" t="s">
        <v>669</v>
      </c>
      <c r="C66" s="302">
        <v>80.5</v>
      </c>
      <c r="D66" s="303"/>
      <c r="E66" s="304"/>
      <c r="F66" s="336" t="s">
        <v>789</v>
      </c>
      <c r="G66" s="338">
        <v>58</v>
      </c>
      <c r="H66" s="222"/>
      <c r="J66" s="286"/>
    </row>
    <row r="67" s="285" customFormat="1" ht="17.4" spans="2:10">
      <c r="B67" s="318" t="s">
        <v>1369</v>
      </c>
      <c r="C67" s="302">
        <v>80.5</v>
      </c>
      <c r="D67" s="303"/>
      <c r="E67" s="304"/>
      <c r="F67" s="336" t="s">
        <v>598</v>
      </c>
      <c r="G67" s="338">
        <v>58</v>
      </c>
      <c r="H67" s="222"/>
      <c r="J67" s="286"/>
    </row>
    <row r="68" s="285" customFormat="1" ht="17.4" spans="2:10">
      <c r="B68" s="318" t="s">
        <v>903</v>
      </c>
      <c r="C68" s="302">
        <v>80.5</v>
      </c>
      <c r="D68" s="303"/>
      <c r="E68" s="304"/>
      <c r="F68" s="336" t="s">
        <v>1397</v>
      </c>
      <c r="G68" s="338">
        <v>58</v>
      </c>
      <c r="H68" s="222"/>
      <c r="J68" s="286"/>
    </row>
    <row r="69" s="285" customFormat="1" ht="17.4" spans="2:10">
      <c r="B69" s="318" t="s">
        <v>673</v>
      </c>
      <c r="C69" s="302">
        <v>80.5</v>
      </c>
      <c r="D69" s="303"/>
      <c r="E69" s="304"/>
      <c r="F69" s="336" t="s">
        <v>607</v>
      </c>
      <c r="G69" s="338">
        <v>58</v>
      </c>
      <c r="H69" s="222"/>
      <c r="J69" s="286"/>
    </row>
    <row r="70" s="285" customFormat="1" ht="17.4" spans="2:10">
      <c r="B70" s="318" t="s">
        <v>902</v>
      </c>
      <c r="C70" s="302">
        <v>80.5</v>
      </c>
      <c r="D70" s="303"/>
      <c r="E70" s="304"/>
      <c r="F70" s="336" t="s">
        <v>608</v>
      </c>
      <c r="G70" s="338">
        <v>69</v>
      </c>
      <c r="H70" s="222"/>
      <c r="J70" s="286"/>
    </row>
    <row r="71" s="285" customFormat="1" ht="17.4" spans="2:10">
      <c r="B71" s="318" t="s">
        <v>1371</v>
      </c>
      <c r="C71" s="302">
        <v>80.5</v>
      </c>
      <c r="D71" s="303"/>
      <c r="E71" s="304"/>
      <c r="F71" s="336" t="s">
        <v>915</v>
      </c>
      <c r="G71" s="338">
        <v>58</v>
      </c>
      <c r="H71" s="222"/>
      <c r="J71" s="286"/>
    </row>
    <row r="72" s="285" customFormat="1" ht="17.4" spans="2:10">
      <c r="B72" s="324" t="s">
        <v>897</v>
      </c>
      <c r="C72" s="302">
        <v>80.5</v>
      </c>
      <c r="D72" s="303"/>
      <c r="E72" s="304"/>
      <c r="F72" s="336" t="s">
        <v>828</v>
      </c>
      <c r="G72" s="338">
        <v>67</v>
      </c>
      <c r="H72" s="222"/>
      <c r="J72" s="286"/>
    </row>
    <row r="73" s="285" customFormat="1" ht="17.4" spans="2:10">
      <c r="B73" s="324" t="s">
        <v>898</v>
      </c>
      <c r="C73" s="302">
        <v>80.5</v>
      </c>
      <c r="D73" s="303"/>
      <c r="E73" s="304"/>
      <c r="F73" s="336" t="s">
        <v>829</v>
      </c>
      <c r="G73" s="338">
        <v>75</v>
      </c>
      <c r="H73" s="222"/>
      <c r="J73" s="286"/>
    </row>
    <row r="74" s="285" customFormat="1" ht="17.4" spans="2:10">
      <c r="B74" s="318" t="s">
        <v>670</v>
      </c>
      <c r="C74" s="302">
        <v>80.5</v>
      </c>
      <c r="D74" s="303"/>
      <c r="E74" s="304"/>
      <c r="F74" s="336" t="s">
        <v>600</v>
      </c>
      <c r="G74" s="338">
        <v>75</v>
      </c>
      <c r="H74" s="222"/>
      <c r="J74" s="286"/>
    </row>
    <row r="75" s="285" customFormat="1" ht="17.4" spans="2:10">
      <c r="B75" s="318" t="s">
        <v>672</v>
      </c>
      <c r="C75" s="302">
        <v>80.5</v>
      </c>
      <c r="D75" s="303"/>
      <c r="E75" s="304"/>
      <c r="F75" s="336" t="s">
        <v>1362</v>
      </c>
      <c r="G75" s="338">
        <v>75</v>
      </c>
      <c r="H75" s="222"/>
      <c r="J75" s="286"/>
    </row>
    <row r="76" s="285" customFormat="1" ht="17.4" spans="2:10">
      <c r="B76" s="318" t="s">
        <v>605</v>
      </c>
      <c r="C76" s="302">
        <v>115</v>
      </c>
      <c r="D76" s="303"/>
      <c r="E76" s="304"/>
      <c r="F76" s="336" t="s">
        <v>783</v>
      </c>
      <c r="G76" s="338">
        <v>75</v>
      </c>
      <c r="H76" s="222"/>
      <c r="J76" s="286"/>
    </row>
    <row r="77" s="285" customFormat="1" ht="17.4" spans="2:10">
      <c r="B77" s="318" t="s">
        <v>910</v>
      </c>
      <c r="C77" s="302">
        <v>115</v>
      </c>
      <c r="D77" s="303" t="s">
        <v>1398</v>
      </c>
      <c r="E77" s="304"/>
      <c r="F77" s="336" t="s">
        <v>830</v>
      </c>
      <c r="G77" s="338">
        <v>75</v>
      </c>
      <c r="H77" s="222"/>
      <c r="J77" s="286"/>
    </row>
    <row r="78" s="285" customFormat="1" ht="17.4" spans="2:10">
      <c r="B78" s="318" t="s">
        <v>785</v>
      </c>
      <c r="C78" s="339">
        <v>120.75</v>
      </c>
      <c r="D78" s="303"/>
      <c r="E78" s="304"/>
      <c r="F78" s="336" t="s">
        <v>605</v>
      </c>
      <c r="G78" s="338">
        <v>75</v>
      </c>
      <c r="H78" s="222"/>
      <c r="J78" s="286"/>
    </row>
    <row r="79" s="285" customFormat="1" ht="17.4" spans="2:10">
      <c r="B79" s="318" t="s">
        <v>733</v>
      </c>
      <c r="C79" s="302">
        <v>115</v>
      </c>
      <c r="D79" s="303"/>
      <c r="E79" s="304"/>
      <c r="F79" s="343" t="s">
        <v>1399</v>
      </c>
      <c r="G79" s="344">
        <v>52</v>
      </c>
      <c r="H79" s="222"/>
      <c r="J79" s="286"/>
    </row>
    <row r="80" s="285" customFormat="1" ht="17.4" spans="2:10">
      <c r="B80" s="318" t="s">
        <v>832</v>
      </c>
      <c r="C80" s="302">
        <v>115</v>
      </c>
      <c r="D80" s="303"/>
      <c r="E80" s="304"/>
      <c r="F80" s="343" t="s">
        <v>661</v>
      </c>
      <c r="G80" s="344">
        <v>73</v>
      </c>
      <c r="H80" s="222"/>
      <c r="J80" s="286"/>
    </row>
    <row r="81" s="285" customFormat="1" ht="17.4" spans="2:10">
      <c r="B81" s="324" t="s">
        <v>752</v>
      </c>
      <c r="C81" s="302">
        <v>103.5</v>
      </c>
      <c r="D81" s="303"/>
      <c r="E81" s="304"/>
      <c r="F81" s="343" t="s">
        <v>1400</v>
      </c>
      <c r="G81" s="344">
        <v>61</v>
      </c>
      <c r="H81" s="222"/>
      <c r="J81" s="286"/>
    </row>
    <row r="82" s="285" customFormat="1" ht="17.4" spans="2:10">
      <c r="B82" s="324" t="s">
        <v>751</v>
      </c>
      <c r="C82" s="319">
        <v>103.5</v>
      </c>
      <c r="D82" s="303"/>
      <c r="E82" s="304"/>
      <c r="F82" s="343" t="s">
        <v>825</v>
      </c>
      <c r="G82" s="345">
        <v>52</v>
      </c>
      <c r="H82" s="222"/>
      <c r="J82" s="286"/>
    </row>
    <row r="83" s="285" customFormat="1" ht="17.4" spans="2:10">
      <c r="B83" s="324" t="s">
        <v>1401</v>
      </c>
      <c r="C83" s="319">
        <v>120.75</v>
      </c>
      <c r="D83" s="303"/>
      <c r="E83" s="304"/>
      <c r="F83" s="343" t="s">
        <v>824</v>
      </c>
      <c r="G83" s="345">
        <v>52</v>
      </c>
      <c r="H83" s="222"/>
      <c r="J83" s="286"/>
    </row>
    <row r="84" s="285" customFormat="1" ht="17.4" spans="2:10">
      <c r="B84" s="318" t="s">
        <v>826</v>
      </c>
      <c r="C84" s="302">
        <v>126.5</v>
      </c>
      <c r="D84" s="303"/>
      <c r="E84" s="304"/>
      <c r="F84" s="343" t="s">
        <v>928</v>
      </c>
      <c r="G84" s="345">
        <v>69</v>
      </c>
      <c r="H84" s="222"/>
      <c r="J84" s="286"/>
    </row>
    <row r="85" s="285" customFormat="1" ht="17.4" spans="2:10">
      <c r="B85" s="318" t="s">
        <v>827</v>
      </c>
      <c r="C85" s="302">
        <v>126.5</v>
      </c>
      <c r="D85" s="303"/>
      <c r="E85" s="304"/>
      <c r="F85" s="343" t="s">
        <v>1402</v>
      </c>
      <c r="G85" s="344">
        <v>75</v>
      </c>
      <c r="H85" s="222"/>
      <c r="J85" s="286"/>
    </row>
    <row r="86" s="285" customFormat="1" ht="17.4" spans="2:10">
      <c r="B86" s="318" t="s">
        <v>833</v>
      </c>
      <c r="C86" s="302">
        <v>115</v>
      </c>
      <c r="D86" s="303"/>
      <c r="E86" s="304"/>
      <c r="F86" s="343" t="s">
        <v>831</v>
      </c>
      <c r="G86" s="344">
        <v>69</v>
      </c>
      <c r="H86" s="222"/>
      <c r="J86" s="286"/>
    </row>
    <row r="87" s="285" customFormat="1" ht="17.4" spans="2:10">
      <c r="B87" s="318" t="s">
        <v>671</v>
      </c>
      <c r="C87" s="302">
        <v>97.75</v>
      </c>
      <c r="D87" s="303"/>
      <c r="E87" s="304"/>
      <c r="F87" s="343" t="s">
        <v>681</v>
      </c>
      <c r="G87" s="344">
        <v>67</v>
      </c>
      <c r="H87" s="222"/>
      <c r="J87" s="286"/>
    </row>
    <row r="88" s="285" customFormat="1" ht="17.4" spans="2:10">
      <c r="B88" s="318" t="s">
        <v>908</v>
      </c>
      <c r="C88" s="339">
        <v>103.5</v>
      </c>
      <c r="D88" s="303"/>
      <c r="E88" s="304"/>
      <c r="F88" s="343" t="s">
        <v>683</v>
      </c>
      <c r="G88" s="344">
        <v>69</v>
      </c>
      <c r="H88" s="222"/>
      <c r="J88" s="286"/>
    </row>
    <row r="89" s="285" customFormat="1" ht="17.4" spans="2:10">
      <c r="B89" s="318" t="s">
        <v>664</v>
      </c>
      <c r="C89" s="339">
        <v>80.5</v>
      </c>
      <c r="D89" s="303"/>
      <c r="E89" s="304"/>
      <c r="F89" s="343" t="s">
        <v>787</v>
      </c>
      <c r="G89" s="344">
        <v>58</v>
      </c>
      <c r="H89" s="222"/>
      <c r="J89" s="286"/>
    </row>
    <row r="90" s="285" customFormat="1" ht="17.4" spans="2:10">
      <c r="B90" s="318" t="s">
        <v>736</v>
      </c>
      <c r="C90" s="339">
        <v>92</v>
      </c>
      <c r="D90" s="303"/>
      <c r="E90" s="304"/>
      <c r="F90" s="343" t="s">
        <v>799</v>
      </c>
      <c r="G90" s="344">
        <v>67</v>
      </c>
      <c r="H90" s="222"/>
      <c r="J90" s="286"/>
    </row>
    <row r="91" s="285" customFormat="1" ht="17.4" spans="2:10">
      <c r="B91" s="318" t="s">
        <v>665</v>
      </c>
      <c r="C91" s="339">
        <v>92</v>
      </c>
      <c r="D91" s="303"/>
      <c r="E91" s="304"/>
      <c r="F91" s="343" t="s">
        <v>1403</v>
      </c>
      <c r="G91" s="344">
        <v>84</v>
      </c>
      <c r="H91" s="222"/>
      <c r="J91" s="286"/>
    </row>
    <row r="92" s="285" customFormat="1" ht="17.4" spans="2:10">
      <c r="B92" s="318" t="s">
        <v>1404</v>
      </c>
      <c r="C92" s="339">
        <v>63.25</v>
      </c>
      <c r="D92" s="303"/>
      <c r="E92" s="304"/>
      <c r="F92" s="343" t="s">
        <v>1363</v>
      </c>
      <c r="G92" s="344">
        <v>84</v>
      </c>
      <c r="H92" s="222"/>
      <c r="J92" s="286"/>
    </row>
    <row r="93" s="285" customFormat="1" ht="17.4" spans="2:10">
      <c r="B93" s="324" t="s">
        <v>749</v>
      </c>
      <c r="C93" s="346">
        <v>138</v>
      </c>
      <c r="D93" s="303"/>
      <c r="E93" s="304"/>
      <c r="F93" s="343" t="s">
        <v>930</v>
      </c>
      <c r="G93" s="344">
        <v>84</v>
      </c>
      <c r="H93" s="222"/>
      <c r="J93" s="286"/>
    </row>
    <row r="94" s="285" customFormat="1" ht="17.4" spans="2:10">
      <c r="B94" s="324" t="s">
        <v>831</v>
      </c>
      <c r="C94" s="346">
        <v>138</v>
      </c>
      <c r="D94" s="303"/>
      <c r="E94" s="304"/>
      <c r="F94" s="343" t="s">
        <v>931</v>
      </c>
      <c r="G94" s="344">
        <v>84</v>
      </c>
      <c r="H94" s="222"/>
      <c r="J94" s="286"/>
    </row>
    <row r="95" s="285" customFormat="1" ht="17.4" spans="2:10">
      <c r="B95" s="324" t="s">
        <v>606</v>
      </c>
      <c r="C95" s="346">
        <v>138</v>
      </c>
      <c r="D95" s="303"/>
      <c r="E95" s="304"/>
      <c r="F95" s="343" t="s">
        <v>1395</v>
      </c>
      <c r="G95" s="344">
        <v>84</v>
      </c>
      <c r="H95" s="222"/>
      <c r="J95" s="286"/>
    </row>
    <row r="96" s="285" customFormat="1" ht="17.4" spans="2:10">
      <c r="B96" s="318" t="s">
        <v>929</v>
      </c>
      <c r="C96" s="302">
        <v>155.25</v>
      </c>
      <c r="D96" s="303"/>
      <c r="E96" s="304"/>
      <c r="F96" s="343" t="s">
        <v>1405</v>
      </c>
      <c r="G96" s="344">
        <v>84</v>
      </c>
      <c r="H96" s="222"/>
      <c r="J96" s="286"/>
    </row>
    <row r="97" s="285" customFormat="1" ht="17.4" spans="2:10">
      <c r="B97" s="318" t="s">
        <v>681</v>
      </c>
      <c r="C97" s="302">
        <v>155.25</v>
      </c>
      <c r="D97" s="303"/>
      <c r="E97" s="304"/>
      <c r="F97" s="343" t="s">
        <v>604</v>
      </c>
      <c r="G97" s="344">
        <v>79</v>
      </c>
      <c r="H97" s="222"/>
      <c r="J97" s="286"/>
    </row>
    <row r="98" s="285" customFormat="1" ht="17.4" spans="2:10">
      <c r="B98" s="318" t="s">
        <v>683</v>
      </c>
      <c r="C98" s="302">
        <v>155.25</v>
      </c>
      <c r="D98" s="303"/>
      <c r="E98" s="304"/>
      <c r="F98" s="343" t="s">
        <v>782</v>
      </c>
      <c r="G98" s="344">
        <v>90</v>
      </c>
      <c r="H98" s="222"/>
      <c r="J98" s="286"/>
    </row>
    <row r="99" s="285" customFormat="1" ht="17.4" spans="2:10">
      <c r="B99" s="324" t="s">
        <v>625</v>
      </c>
      <c r="C99" s="302">
        <v>155.25</v>
      </c>
      <c r="D99" s="303"/>
      <c r="E99" s="304"/>
      <c r="F99" s="343" t="s">
        <v>785</v>
      </c>
      <c r="G99" s="344">
        <v>90</v>
      </c>
      <c r="H99" s="222"/>
      <c r="J99" s="286"/>
    </row>
    <row r="100" s="285" customFormat="1" ht="17.4" spans="2:10">
      <c r="B100" s="301" t="s">
        <v>616</v>
      </c>
      <c r="C100" s="302">
        <v>155.25</v>
      </c>
      <c r="D100" s="303"/>
      <c r="E100" s="304"/>
      <c r="F100" s="343" t="s">
        <v>1406</v>
      </c>
      <c r="G100" s="344">
        <v>115</v>
      </c>
      <c r="H100" s="222"/>
      <c r="J100" s="286"/>
    </row>
    <row r="101" s="285" customFormat="1" ht="17.4" spans="2:10">
      <c r="B101" s="301" t="s">
        <v>738</v>
      </c>
      <c r="C101" s="302">
        <v>155.25</v>
      </c>
      <c r="D101" s="303"/>
      <c r="E101" s="304"/>
      <c r="F101" s="343" t="s">
        <v>1407</v>
      </c>
      <c r="G101" s="344">
        <v>115</v>
      </c>
      <c r="H101" s="222"/>
      <c r="J101" s="286"/>
    </row>
    <row r="102" s="285" customFormat="1" ht="17.4" spans="2:10">
      <c r="B102" s="324" t="s">
        <v>745</v>
      </c>
      <c r="C102" s="302">
        <v>138</v>
      </c>
      <c r="D102" s="303"/>
      <c r="E102" s="304"/>
      <c r="F102" s="343" t="s">
        <v>1408</v>
      </c>
      <c r="G102" s="344">
        <v>133</v>
      </c>
      <c r="H102" s="222"/>
      <c r="J102" s="286"/>
    </row>
    <row r="103" s="285" customFormat="1" ht="17.4" spans="2:10">
      <c r="B103" s="324" t="s">
        <v>661</v>
      </c>
      <c r="C103" s="339">
        <v>138</v>
      </c>
      <c r="D103" s="303"/>
      <c r="E103" s="304"/>
      <c r="F103" s="336" t="s">
        <v>684</v>
      </c>
      <c r="G103" s="347">
        <v>130</v>
      </c>
      <c r="H103" s="222"/>
      <c r="J103" s="286"/>
    </row>
    <row r="104" s="285" customFormat="1" ht="17.4" spans="2:10">
      <c r="B104" s="324" t="s">
        <v>930</v>
      </c>
      <c r="C104" s="339">
        <v>132.25</v>
      </c>
      <c r="D104" s="303"/>
      <c r="E104" s="304"/>
      <c r="F104" s="222"/>
      <c r="G104" s="222"/>
      <c r="J104" s="286"/>
    </row>
    <row r="105" s="285" customFormat="1" ht="17.4" spans="2:10">
      <c r="B105" s="318" t="s">
        <v>744</v>
      </c>
      <c r="C105" s="302">
        <v>166.75</v>
      </c>
      <c r="D105" s="303"/>
      <c r="E105" s="304"/>
      <c r="F105" s="222"/>
      <c r="G105" s="222"/>
      <c r="J105" s="286"/>
    </row>
    <row r="106" s="285" customFormat="1" ht="17.4" spans="2:10">
      <c r="B106" s="318" t="s">
        <v>624</v>
      </c>
      <c r="C106" s="302">
        <v>166.75</v>
      </c>
      <c r="D106" s="303"/>
      <c r="E106" s="304"/>
      <c r="F106" s="222"/>
      <c r="G106" s="222"/>
      <c r="J106" s="286"/>
    </row>
    <row r="107" s="285" customFormat="1" ht="17.4" spans="2:10">
      <c r="B107" s="318" t="s">
        <v>620</v>
      </c>
      <c r="C107" s="302">
        <v>155.25</v>
      </c>
      <c r="D107" s="303"/>
      <c r="E107" s="304"/>
      <c r="F107" s="222"/>
      <c r="G107" s="222"/>
      <c r="J107" s="286"/>
    </row>
    <row r="108" s="285" customFormat="1" ht="17.4" spans="2:10">
      <c r="B108" s="318" t="s">
        <v>623</v>
      </c>
      <c r="C108" s="302">
        <v>155.25</v>
      </c>
      <c r="D108" s="303"/>
      <c r="E108" s="304"/>
      <c r="F108" s="222"/>
      <c r="G108" s="222"/>
      <c r="J108" s="286"/>
    </row>
    <row r="109" s="285" customFormat="1" ht="17.4" spans="2:10">
      <c r="B109" s="318" t="s">
        <v>747</v>
      </c>
      <c r="C109" s="302">
        <v>166.75</v>
      </c>
      <c r="D109" s="303"/>
      <c r="E109" s="304"/>
      <c r="F109" s="222"/>
      <c r="G109" s="222"/>
      <c r="J109" s="286"/>
    </row>
    <row r="110" s="285" customFormat="1" ht="17.4" spans="2:10">
      <c r="B110" s="324" t="s">
        <v>684</v>
      </c>
      <c r="C110" s="302">
        <v>155.25</v>
      </c>
      <c r="D110" s="303"/>
      <c r="E110" s="348"/>
      <c r="F110" s="222"/>
      <c r="G110" s="222"/>
      <c r="J110" s="286"/>
    </row>
    <row r="111" s="285" customFormat="1" ht="17.4" spans="2:10">
      <c r="B111" s="324" t="s">
        <v>682</v>
      </c>
      <c r="C111" s="302">
        <v>166.75</v>
      </c>
      <c r="D111" s="303"/>
      <c r="E111" s="304"/>
      <c r="F111" s="222"/>
      <c r="G111" s="222"/>
      <c r="J111" s="286"/>
    </row>
    <row r="112" s="285" customFormat="1" ht="17.4" spans="2:10">
      <c r="B112" s="318" t="s">
        <v>753</v>
      </c>
      <c r="C112" s="319">
        <v>92</v>
      </c>
      <c r="D112" s="303"/>
      <c r="E112" s="304"/>
      <c r="F112" s="222"/>
      <c r="G112" s="222"/>
      <c r="J112" s="286"/>
    </row>
    <row r="113" s="285" customFormat="1" ht="17.4" spans="2:10">
      <c r="B113" s="318" t="s">
        <v>739</v>
      </c>
      <c r="C113" s="339">
        <v>115</v>
      </c>
      <c r="D113" s="303" t="s">
        <v>1398</v>
      </c>
      <c r="E113" s="304"/>
      <c r="F113" s="222"/>
      <c r="G113" s="222"/>
      <c r="J113" s="286"/>
    </row>
    <row r="114" s="285" customFormat="1" ht="17.4" spans="2:10">
      <c r="B114" s="318" t="s">
        <v>912</v>
      </c>
      <c r="C114" s="339">
        <v>115</v>
      </c>
      <c r="D114" s="303"/>
      <c r="E114" s="304"/>
      <c r="F114" s="222"/>
      <c r="G114" s="222"/>
      <c r="J114" s="286"/>
    </row>
    <row r="115" s="285" customFormat="1" ht="17.4" spans="2:10">
      <c r="B115" s="318" t="s">
        <v>852</v>
      </c>
      <c r="C115" s="339">
        <v>115</v>
      </c>
      <c r="D115" s="303"/>
      <c r="E115" s="304"/>
      <c r="F115" s="222"/>
      <c r="G115" s="222"/>
      <c r="J115" s="286"/>
    </row>
    <row r="116" s="285" customFormat="1" ht="17.4" spans="2:10">
      <c r="B116" s="324" t="s">
        <v>746</v>
      </c>
      <c r="C116" s="339">
        <v>115</v>
      </c>
      <c r="D116" s="303"/>
      <c r="E116" s="304"/>
      <c r="F116" s="222"/>
      <c r="G116" s="222"/>
      <c r="J116" s="286"/>
    </row>
    <row r="117" s="285" customFormat="1" ht="17.4" spans="2:10">
      <c r="B117" s="318" t="s">
        <v>926</v>
      </c>
      <c r="C117" s="339">
        <v>143.75</v>
      </c>
      <c r="D117" s="303"/>
      <c r="E117" s="304"/>
      <c r="F117" s="222"/>
      <c r="G117" s="222"/>
      <c r="J117" s="286"/>
    </row>
    <row r="118" s="285" customFormat="1" ht="17.4" spans="2:10">
      <c r="B118" s="318" t="s">
        <v>626</v>
      </c>
      <c r="C118" s="319">
        <v>143.75</v>
      </c>
      <c r="D118" s="303"/>
      <c r="E118" s="304"/>
      <c r="G118" s="222"/>
      <c r="J118" s="286"/>
    </row>
    <row r="119" s="285" customFormat="1" ht="17.4" spans="2:10">
      <c r="B119" s="318" t="s">
        <v>789</v>
      </c>
      <c r="C119" s="302">
        <v>120.75</v>
      </c>
      <c r="D119" s="303"/>
      <c r="E119" s="304"/>
      <c r="G119" s="222"/>
      <c r="J119" s="286"/>
    </row>
    <row r="120" s="285" customFormat="1" ht="17.4" spans="2:10">
      <c r="B120" s="318" t="s">
        <v>1397</v>
      </c>
      <c r="C120" s="302">
        <v>120.75</v>
      </c>
      <c r="D120" s="303"/>
      <c r="E120" s="304"/>
      <c r="G120" s="222"/>
      <c r="J120" s="286"/>
    </row>
    <row r="121" s="285" customFormat="1" ht="17.4" spans="2:10">
      <c r="B121" s="318" t="s">
        <v>915</v>
      </c>
      <c r="C121" s="302">
        <v>120.75</v>
      </c>
      <c r="D121" s="303" t="s">
        <v>1398</v>
      </c>
      <c r="E121" s="304"/>
      <c r="G121" s="222"/>
      <c r="J121" s="286"/>
    </row>
    <row r="122" s="285" customFormat="1" ht="17.4" spans="2:10">
      <c r="B122" s="318" t="s">
        <v>799</v>
      </c>
      <c r="C122" s="302">
        <v>120.75</v>
      </c>
      <c r="D122" s="303"/>
      <c r="E122" s="304"/>
      <c r="G122" s="286"/>
      <c r="J122" s="286"/>
    </row>
    <row r="123" s="285" customFormat="1" ht="17.4" spans="2:10">
      <c r="B123" s="318" t="s">
        <v>1402</v>
      </c>
      <c r="C123" s="302">
        <v>120.75</v>
      </c>
      <c r="D123" s="303"/>
      <c r="E123" s="304"/>
      <c r="G123" s="286"/>
      <c r="J123" s="286"/>
    </row>
    <row r="124" s="285" customFormat="1" ht="17.4" spans="2:10">
      <c r="B124" s="318" t="s">
        <v>737</v>
      </c>
      <c r="C124" s="349">
        <v>115</v>
      </c>
      <c r="D124" s="303"/>
      <c r="E124" s="304"/>
      <c r="G124" s="286"/>
      <c r="J124" s="286"/>
    </row>
    <row r="125" s="285" customFormat="1" spans="2:10">
      <c r="B125" s="350" t="s">
        <v>674</v>
      </c>
      <c r="C125" s="349">
        <v>138</v>
      </c>
      <c r="D125" s="303"/>
      <c r="G125" s="286"/>
      <c r="J125" s="286"/>
    </row>
    <row r="126" s="285" customFormat="1" spans="2:10">
      <c r="B126" s="351" t="s">
        <v>551</v>
      </c>
      <c r="C126" s="339">
        <v>149.5</v>
      </c>
      <c r="D126" s="303"/>
      <c r="G126" s="286"/>
      <c r="J126" s="286"/>
    </row>
    <row r="127" s="285" customFormat="1" spans="2:10">
      <c r="B127" s="351" t="s">
        <v>804</v>
      </c>
      <c r="C127" s="339">
        <v>149.5</v>
      </c>
      <c r="D127" s="303"/>
      <c r="G127" s="286"/>
      <c r="J127" s="286"/>
    </row>
    <row r="128" s="285" customFormat="1" spans="2:10">
      <c r="B128" s="351" t="s">
        <v>556</v>
      </c>
      <c r="C128" s="339">
        <v>149.5</v>
      </c>
      <c r="D128" s="303"/>
      <c r="G128" s="286"/>
      <c r="J128" s="286"/>
    </row>
    <row r="129" s="285" customFormat="1" spans="2:10">
      <c r="B129" s="351" t="s">
        <v>1409</v>
      </c>
      <c r="C129" s="339">
        <v>161</v>
      </c>
      <c r="D129" s="303"/>
      <c r="G129" s="286"/>
      <c r="J129" s="286"/>
    </row>
    <row r="130" s="285" customFormat="1" spans="2:10">
      <c r="B130" s="351" t="s">
        <v>561</v>
      </c>
      <c r="C130" s="339">
        <v>155.25</v>
      </c>
      <c r="D130" s="303"/>
      <c r="G130" s="286"/>
      <c r="J130" s="286"/>
    </row>
    <row r="131" s="285" customFormat="1" spans="2:10">
      <c r="B131" s="351" t="s">
        <v>560</v>
      </c>
      <c r="C131" s="339">
        <v>155.25</v>
      </c>
      <c r="D131" s="303"/>
      <c r="G131" s="286"/>
      <c r="J131" s="286"/>
    </row>
    <row r="132" s="285" customFormat="1" spans="2:10">
      <c r="B132" s="351" t="s">
        <v>818</v>
      </c>
      <c r="C132" s="339">
        <v>161</v>
      </c>
      <c r="D132" s="303"/>
      <c r="G132" s="286"/>
      <c r="J132" s="286"/>
    </row>
    <row r="133" s="285" customFormat="1" spans="2:10">
      <c r="B133" s="351" t="s">
        <v>806</v>
      </c>
      <c r="C133" s="339">
        <v>161</v>
      </c>
      <c r="D133" s="303"/>
      <c r="G133" s="286"/>
      <c r="J133" s="286"/>
    </row>
    <row r="134" s="285" customFormat="1" spans="2:10">
      <c r="B134" s="351" t="s">
        <v>807</v>
      </c>
      <c r="C134" s="339">
        <v>149.5</v>
      </c>
      <c r="D134" s="303"/>
      <c r="G134" s="286"/>
      <c r="J134" s="286"/>
    </row>
    <row r="135" s="285" customFormat="1" spans="2:10">
      <c r="B135" s="351" t="s">
        <v>808</v>
      </c>
      <c r="C135" s="339">
        <v>149.5</v>
      </c>
      <c r="D135" s="303"/>
      <c r="G135" s="286"/>
      <c r="J135" s="286"/>
    </row>
    <row r="136" s="285" customFormat="1" spans="2:10">
      <c r="B136" s="351" t="s">
        <v>809</v>
      </c>
      <c r="C136" s="339">
        <v>149.5</v>
      </c>
      <c r="D136" s="303"/>
      <c r="G136" s="286"/>
      <c r="J136" s="286"/>
    </row>
    <row r="137" s="285" customFormat="1" spans="2:10">
      <c r="B137" s="351" t="s">
        <v>558</v>
      </c>
      <c r="C137" s="339">
        <v>155.25</v>
      </c>
      <c r="D137" s="303"/>
      <c r="G137" s="286"/>
      <c r="J137" s="286"/>
    </row>
    <row r="138" s="285" customFormat="1" spans="2:10">
      <c r="B138" s="351" t="s">
        <v>559</v>
      </c>
      <c r="C138" s="339">
        <v>155.25</v>
      </c>
      <c r="D138" s="303"/>
      <c r="G138" s="286"/>
      <c r="J138" s="286"/>
    </row>
    <row r="139" s="285" customFormat="1" spans="2:10">
      <c r="B139" s="351" t="s">
        <v>562</v>
      </c>
      <c r="C139" s="339">
        <v>155.25</v>
      </c>
      <c r="D139" s="303"/>
      <c r="G139" s="286"/>
      <c r="J139" s="286"/>
    </row>
    <row r="140" s="285" customFormat="1" spans="2:10">
      <c r="B140" s="351" t="s">
        <v>563</v>
      </c>
      <c r="C140" s="339">
        <v>149.5</v>
      </c>
      <c r="D140" s="303"/>
      <c r="G140" s="286"/>
      <c r="J140" s="286"/>
    </row>
    <row r="141" s="285" customFormat="1" spans="2:10">
      <c r="B141" s="351" t="s">
        <v>568</v>
      </c>
      <c r="C141" s="339">
        <v>149.5</v>
      </c>
      <c r="D141" s="303"/>
      <c r="G141" s="286"/>
      <c r="J141" s="286"/>
    </row>
    <row r="142" s="285" customFormat="1" spans="2:10">
      <c r="B142" s="351" t="s">
        <v>813</v>
      </c>
      <c r="C142" s="339">
        <v>155.25</v>
      </c>
      <c r="D142" s="303"/>
      <c r="G142" s="286"/>
      <c r="J142" s="286"/>
    </row>
    <row r="143" s="285" customFormat="1" spans="2:10">
      <c r="B143" s="351" t="s">
        <v>677</v>
      </c>
      <c r="C143" s="339">
        <v>149.5</v>
      </c>
      <c r="D143" s="303"/>
      <c r="G143" s="286"/>
      <c r="J143" s="286"/>
    </row>
    <row r="144" s="285" customFormat="1" spans="2:10">
      <c r="B144" s="351" t="s">
        <v>815</v>
      </c>
      <c r="C144" s="339">
        <v>161</v>
      </c>
      <c r="D144" s="303"/>
      <c r="G144" s="286"/>
      <c r="J144" s="286"/>
    </row>
    <row r="145" s="285" customFormat="1" spans="2:10">
      <c r="B145" s="351" t="s">
        <v>819</v>
      </c>
      <c r="C145" s="339">
        <v>161</v>
      </c>
      <c r="D145" s="303"/>
      <c r="G145" s="286"/>
      <c r="J145" s="286"/>
    </row>
    <row r="146" s="285" customFormat="1" spans="2:10">
      <c r="B146" s="324" t="s">
        <v>565</v>
      </c>
      <c r="C146" s="339">
        <v>149.5</v>
      </c>
      <c r="D146" s="303"/>
      <c r="G146" s="286"/>
      <c r="J146" s="286"/>
    </row>
    <row r="147" s="285" customFormat="1" spans="2:10">
      <c r="B147" s="324" t="s">
        <v>675</v>
      </c>
      <c r="C147" s="339">
        <v>149.5</v>
      </c>
      <c r="D147" s="303"/>
      <c r="G147" s="286"/>
      <c r="J147" s="286"/>
    </row>
    <row r="148" s="285" customFormat="1" spans="2:10">
      <c r="B148" s="351" t="s">
        <v>564</v>
      </c>
      <c r="C148" s="339">
        <v>166.75</v>
      </c>
      <c r="D148" s="303"/>
      <c r="G148" s="286"/>
      <c r="J148" s="286"/>
    </row>
    <row r="149" s="285" customFormat="1" spans="2:10">
      <c r="B149" s="351" t="s">
        <v>676</v>
      </c>
      <c r="C149" s="339">
        <v>155.25</v>
      </c>
      <c r="D149" s="303"/>
      <c r="G149" s="286"/>
      <c r="J149" s="286"/>
    </row>
    <row r="150" s="285" customFormat="1" spans="2:10">
      <c r="B150" s="351" t="s">
        <v>545</v>
      </c>
      <c r="C150" s="339">
        <v>149.5</v>
      </c>
      <c r="D150" s="303"/>
      <c r="G150" s="286"/>
      <c r="J150" s="286"/>
    </row>
    <row r="151" s="285" customFormat="1" spans="2:10">
      <c r="B151" s="324" t="s">
        <v>811</v>
      </c>
      <c r="C151" s="339">
        <v>161</v>
      </c>
      <c r="D151" s="303"/>
      <c r="G151" s="286"/>
      <c r="J151" s="286"/>
    </row>
    <row r="152" s="285" customFormat="1" spans="2:10">
      <c r="B152" s="351" t="s">
        <v>678</v>
      </c>
      <c r="C152" s="339">
        <v>149.5</v>
      </c>
      <c r="D152" s="303"/>
      <c r="G152" s="286"/>
      <c r="J152" s="286"/>
    </row>
    <row r="153" s="285" customFormat="1" spans="2:10">
      <c r="B153" s="351" t="s">
        <v>679</v>
      </c>
      <c r="C153" s="339">
        <v>149.5</v>
      </c>
      <c r="D153" s="303"/>
      <c r="G153" s="286"/>
      <c r="J153" s="286"/>
    </row>
    <row r="154" s="285" customFormat="1" spans="2:10">
      <c r="B154" s="351" t="s">
        <v>662</v>
      </c>
      <c r="C154" s="339">
        <v>149.5</v>
      </c>
      <c r="D154" s="303"/>
      <c r="G154" s="286"/>
      <c r="J154" s="286"/>
    </row>
    <row r="155" s="285" customFormat="1" spans="2:10">
      <c r="B155" s="351" t="s">
        <v>814</v>
      </c>
      <c r="C155" s="339">
        <v>161</v>
      </c>
      <c r="D155" s="303"/>
      <c r="G155" s="286"/>
      <c r="J155" s="286"/>
    </row>
    <row r="156" s="285" customFormat="1" spans="2:10">
      <c r="B156" s="351" t="s">
        <v>822</v>
      </c>
      <c r="C156" s="339">
        <v>161</v>
      </c>
      <c r="D156" s="303"/>
      <c r="G156" s="286"/>
      <c r="J156" s="286"/>
    </row>
    <row r="157" s="285" customFormat="1" spans="2:10">
      <c r="B157" s="351" t="s">
        <v>825</v>
      </c>
      <c r="C157" s="339">
        <v>161</v>
      </c>
      <c r="D157" s="303"/>
      <c r="G157" s="286"/>
      <c r="J157" s="286"/>
    </row>
    <row r="158" s="285" customFormat="1" spans="2:10">
      <c r="B158" s="324" t="s">
        <v>750</v>
      </c>
      <c r="C158" s="339">
        <v>161</v>
      </c>
      <c r="D158" s="303"/>
      <c r="G158" s="286"/>
      <c r="J158" s="286"/>
    </row>
    <row r="159" s="285" customFormat="1" spans="2:10">
      <c r="B159" s="324" t="s">
        <v>824</v>
      </c>
      <c r="C159" s="339">
        <v>161</v>
      </c>
      <c r="D159" s="303"/>
      <c r="G159" s="286"/>
      <c r="J159" s="286"/>
    </row>
    <row r="160" s="285" customFormat="1" spans="2:10">
      <c r="B160" s="324" t="s">
        <v>566</v>
      </c>
      <c r="C160" s="339">
        <v>149.5</v>
      </c>
      <c r="D160" s="303"/>
      <c r="G160" s="286"/>
      <c r="J160" s="286"/>
    </row>
    <row r="161" s="285" customFormat="1" spans="2:10">
      <c r="B161" s="324" t="s">
        <v>821</v>
      </c>
      <c r="C161" s="339">
        <v>155.25</v>
      </c>
      <c r="D161" s="303"/>
      <c r="G161" s="286"/>
      <c r="J161" s="286"/>
    </row>
    <row r="162" s="285" customFormat="1" spans="2:10">
      <c r="B162" s="324" t="s">
        <v>820</v>
      </c>
      <c r="C162" s="339">
        <v>161</v>
      </c>
      <c r="D162" s="303"/>
      <c r="G162" s="286"/>
      <c r="J162" s="286"/>
    </row>
    <row r="163" s="285" customFormat="1" spans="2:10">
      <c r="B163" s="351" t="s">
        <v>567</v>
      </c>
      <c r="C163" s="339">
        <v>149.5</v>
      </c>
      <c r="D163" s="303"/>
      <c r="G163" s="286"/>
      <c r="J163" s="286"/>
    </row>
    <row r="164" s="285" customFormat="1" spans="2:10">
      <c r="B164" s="301" t="s">
        <v>823</v>
      </c>
      <c r="C164" s="339">
        <v>126.5</v>
      </c>
      <c r="D164" s="303"/>
      <c r="G164" s="286"/>
      <c r="J164" s="286"/>
    </row>
    <row r="165" s="285" customFormat="1" spans="2:10">
      <c r="B165" s="301" t="s">
        <v>924</v>
      </c>
      <c r="C165" s="339">
        <v>149.5</v>
      </c>
      <c r="D165" s="303"/>
      <c r="G165" s="286"/>
      <c r="J165" s="286"/>
    </row>
    <row r="166" s="285" customFormat="1" spans="2:10">
      <c r="B166" s="222"/>
      <c r="C166" s="222"/>
      <c r="D166" s="222"/>
      <c r="G166" s="286"/>
      <c r="J166" s="286"/>
    </row>
    <row r="167" s="285" customFormat="1" spans="2:10">
      <c r="B167" s="222"/>
      <c r="C167" s="222"/>
      <c r="G167" s="286"/>
      <c r="J167" s="286"/>
    </row>
    <row r="168" s="285" customFormat="1" spans="2:10">
      <c r="B168" s="222"/>
      <c r="C168" s="222"/>
      <c r="G168" s="286"/>
      <c r="J168" s="286"/>
    </row>
    <row r="169" s="285" customFormat="1" spans="2:10">
      <c r="B169" s="222"/>
      <c r="C169" s="222"/>
      <c r="G169" s="286"/>
      <c r="J169" s="286"/>
    </row>
    <row r="170" s="285" customFormat="1" spans="2:10">
      <c r="B170" s="222"/>
      <c r="C170" s="222"/>
      <c r="G170" s="286"/>
      <c r="J170" s="286"/>
    </row>
    <row r="171" s="285" customFormat="1" spans="2:10">
      <c r="B171" s="222"/>
      <c r="C171" s="222"/>
      <c r="G171" s="286"/>
      <c r="J171" s="286"/>
    </row>
    <row r="172" s="285" customFormat="1" spans="2:10">
      <c r="B172" s="222"/>
      <c r="C172" s="222"/>
      <c r="G172" s="286"/>
      <c r="J172" s="286"/>
    </row>
    <row r="173" s="285" customFormat="1" spans="2:10">
      <c r="B173" s="222"/>
      <c r="C173" s="222"/>
      <c r="G173" s="286"/>
      <c r="J173" s="286"/>
    </row>
    <row r="174" s="285" customFormat="1" spans="2:10">
      <c r="B174" s="222"/>
      <c r="C174" s="222"/>
      <c r="G174" s="286"/>
      <c r="J174" s="286"/>
    </row>
    <row r="175" s="285" customFormat="1" spans="2:10">
      <c r="B175" s="222"/>
      <c r="C175" s="222"/>
      <c r="G175" s="286"/>
      <c r="J175" s="286"/>
    </row>
    <row r="176" s="285" customFormat="1" spans="2:10">
      <c r="B176" s="222"/>
      <c r="C176" s="222"/>
      <c r="G176" s="286"/>
      <c r="J176" s="286"/>
    </row>
    <row r="177" s="285" customFormat="1" spans="2:10">
      <c r="B177" s="222"/>
      <c r="C177" s="222"/>
      <c r="G177" s="286"/>
      <c r="J177" s="286"/>
    </row>
    <row r="178" s="285" customFormat="1" spans="2:10">
      <c r="B178" s="222"/>
      <c r="C178" s="222"/>
      <c r="G178" s="286"/>
      <c r="J178" s="286"/>
    </row>
    <row r="179" s="285" customFormat="1" spans="2:10">
      <c r="B179" s="222"/>
      <c r="C179" s="222"/>
      <c r="G179" s="286"/>
      <c r="J179" s="286"/>
    </row>
    <row r="180" s="285" customFormat="1" spans="2:10">
      <c r="B180" s="222"/>
      <c r="C180" s="222"/>
      <c r="G180" s="286"/>
      <c r="J180" s="286"/>
    </row>
    <row r="181" s="285" customFormat="1" spans="2:10">
      <c r="B181" s="222"/>
      <c r="C181" s="222"/>
      <c r="G181" s="286"/>
      <c r="J181" s="286"/>
    </row>
    <row r="182" s="285" customFormat="1" spans="2:10">
      <c r="B182" s="222"/>
      <c r="C182" s="222"/>
      <c r="G182" s="286"/>
      <c r="J182" s="286"/>
    </row>
    <row r="183" s="285" customFormat="1" spans="2:10">
      <c r="B183" s="222"/>
      <c r="C183" s="222"/>
      <c r="G183" s="286"/>
      <c r="J183" s="286"/>
    </row>
    <row r="184" s="285" customFormat="1" spans="2:10">
      <c r="G184" s="286"/>
      <c r="J184" s="286"/>
    </row>
  </sheetData>
  <mergeCells count="7">
    <mergeCell ref="B1:H1"/>
    <mergeCell ref="B2:M2"/>
    <mergeCell ref="B3:M7"/>
    <mergeCell ref="B8:D9"/>
    <mergeCell ref="F8:G9"/>
    <mergeCell ref="L8:M9"/>
    <mergeCell ref="I8:J9"/>
  </mergeCells>
  <conditionalFormatting sqref="B10">
    <cfRule type="duplicateValues" dxfId="0" priority="5"/>
  </conditionalFormatting>
  <conditionalFormatting sqref="D10">
    <cfRule type="duplicateValues" dxfId="0" priority="1"/>
  </conditionalFormatting>
  <conditionalFormatting sqref="F10">
    <cfRule type="duplicateValues" dxfId="0" priority="6"/>
  </conditionalFormatting>
  <conditionalFormatting sqref="B121:B124">
    <cfRule type="duplicateValues" dxfId="0" priority="2"/>
  </conditionalFormatting>
  <conditionalFormatting sqref="F11:F103">
    <cfRule type="duplicateValues" dxfId="0" priority="3"/>
  </conditionalFormatting>
  <conditionalFormatting sqref="B11:B120 B125:B165">
    <cfRule type="duplicateValues" dxfId="0" priority="4"/>
  </conditionalFormatting>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59"/>
  <sheetViews>
    <sheetView showGridLines="0" zoomScale="90" zoomScaleNormal="90" workbookViewId="0">
      <selection activeCell="T17" sqref="T17"/>
    </sheetView>
  </sheetViews>
  <sheetFormatPr defaultColWidth="8.88888888888889" defaultRowHeight="14.4"/>
  <cols>
    <col min="1" max="1" width="11.1111111111111" style="222" customWidth="1"/>
    <col min="2" max="2" width="13.7777777777778" style="222" customWidth="1"/>
    <col min="3" max="4" width="14.6666666666667" style="222" customWidth="1"/>
    <col min="5" max="5" width="13.4444444444444" style="222" customWidth="1"/>
    <col min="6" max="6" width="11.1111111111111" style="222" customWidth="1"/>
    <col min="7" max="7" width="13.7777777777778" style="222" customWidth="1"/>
    <col min="8" max="8" width="14.6666666666667" style="222" customWidth="1"/>
    <col min="9" max="9" width="13.5555555555556" style="222" customWidth="1"/>
    <col min="10" max="10" width="9.66666666666667" style="222" customWidth="1"/>
    <col min="11" max="11" width="11.1111111111111" style="222" customWidth="1"/>
    <col min="12" max="12" width="13.7777777777778" style="222" customWidth="1"/>
    <col min="13" max="13" width="14.6666666666667" style="222" customWidth="1"/>
    <col min="14" max="14" width="8.88888888888889" style="222"/>
    <col min="15" max="15" width="11.1111111111111" style="222" customWidth="1"/>
    <col min="16" max="16" width="14.1111111111111" style="222" customWidth="1"/>
    <col min="17" max="17" width="15.2222222222222" style="222" customWidth="1"/>
    <col min="18" max="16384" width="8.88888888888889" style="222"/>
  </cols>
  <sheetData>
    <row r="1" s="222" customFormat="1" ht="33" spans="1:17">
      <c r="A1" s="224" t="s">
        <v>1410</v>
      </c>
      <c r="B1" s="224"/>
      <c r="C1" s="224"/>
      <c r="D1" s="224"/>
      <c r="E1" s="224"/>
      <c r="F1" s="224"/>
      <c r="G1" s="224"/>
      <c r="H1" s="224"/>
      <c r="I1" s="224"/>
      <c r="J1" s="224"/>
      <c r="K1" s="224"/>
      <c r="L1" s="224"/>
      <c r="M1" s="224"/>
      <c r="N1" s="224"/>
      <c r="O1" s="224"/>
      <c r="P1" s="224"/>
      <c r="Q1" s="224"/>
    </row>
    <row r="2" s="222" customFormat="1" ht="49" customHeight="1" spans="1:17">
      <c r="A2" s="225" t="s">
        <v>1411</v>
      </c>
      <c r="B2" s="225"/>
      <c r="C2" s="225"/>
      <c r="D2" s="225"/>
      <c r="E2" s="225"/>
      <c r="F2" s="225"/>
      <c r="G2" s="225"/>
      <c r="H2" s="225"/>
      <c r="I2" s="225"/>
      <c r="J2" s="225"/>
      <c r="K2" s="225"/>
      <c r="L2" s="225"/>
      <c r="M2" s="225"/>
      <c r="N2" s="225"/>
      <c r="O2" s="225"/>
      <c r="P2" s="225"/>
      <c r="Q2" s="225"/>
    </row>
    <row r="3" s="222" customFormat="1" ht="49" customHeight="1" spans="1:17">
      <c r="A3" s="225"/>
      <c r="B3" s="225"/>
      <c r="C3" s="225"/>
      <c r="D3" s="225"/>
      <c r="E3" s="225"/>
      <c r="F3" s="225"/>
      <c r="G3" s="225"/>
      <c r="H3" s="225"/>
      <c r="I3" s="225"/>
      <c r="J3" s="225"/>
      <c r="K3" s="225"/>
      <c r="L3" s="225"/>
      <c r="M3" s="225"/>
      <c r="N3" s="225"/>
      <c r="O3" s="225"/>
      <c r="P3" s="225"/>
      <c r="Q3" s="225"/>
    </row>
    <row r="4" s="222" customFormat="1" ht="49" customHeight="1" spans="1:17">
      <c r="A4" s="225"/>
      <c r="B4" s="225"/>
      <c r="C4" s="225"/>
      <c r="D4" s="225"/>
      <c r="E4" s="225"/>
      <c r="F4" s="225"/>
      <c r="G4" s="225"/>
      <c r="H4" s="225"/>
      <c r="I4" s="225"/>
      <c r="J4" s="225"/>
      <c r="K4" s="225"/>
      <c r="L4" s="225"/>
      <c r="M4" s="225"/>
      <c r="N4" s="225"/>
      <c r="O4" s="225"/>
      <c r="P4" s="225"/>
      <c r="Q4" s="225"/>
    </row>
    <row r="5" s="222" customFormat="1" ht="49" customHeight="1" spans="1:17">
      <c r="A5" s="225"/>
      <c r="B5" s="225"/>
      <c r="C5" s="225"/>
      <c r="D5" s="225"/>
      <c r="E5" s="225"/>
      <c r="F5" s="225"/>
      <c r="G5" s="225"/>
      <c r="H5" s="225"/>
      <c r="I5" s="225"/>
      <c r="J5" s="225"/>
      <c r="K5" s="225"/>
      <c r="L5" s="225"/>
      <c r="M5" s="225"/>
      <c r="N5" s="225"/>
      <c r="O5" s="225"/>
      <c r="P5" s="225"/>
      <c r="Q5" s="225"/>
    </row>
    <row r="6" s="222" customFormat="1" spans="1:17">
      <c r="A6" s="226"/>
      <c r="B6" s="226"/>
      <c r="C6" s="226"/>
      <c r="D6" s="226"/>
      <c r="E6" s="225"/>
      <c r="F6" s="226"/>
      <c r="G6" s="226"/>
      <c r="H6" s="226"/>
      <c r="I6" s="226"/>
      <c r="J6" s="225"/>
      <c r="K6" s="226"/>
      <c r="L6" s="226"/>
      <c r="M6" s="226"/>
      <c r="N6" s="225"/>
      <c r="O6" s="226"/>
      <c r="P6" s="226"/>
      <c r="Q6" s="226"/>
    </row>
    <row r="7" s="222" customFormat="1" ht="20.4" spans="1:17">
      <c r="A7" s="227" t="s">
        <v>1221</v>
      </c>
      <c r="B7" s="228"/>
      <c r="C7" s="229"/>
      <c r="D7" s="228"/>
      <c r="E7" s="230"/>
      <c r="F7" s="231" t="s">
        <v>1224</v>
      </c>
      <c r="G7" s="232"/>
      <c r="H7" s="232"/>
      <c r="I7" s="233"/>
      <c r="J7" s="230"/>
      <c r="K7" s="234" t="s">
        <v>614</v>
      </c>
      <c r="L7" s="235"/>
      <c r="M7" s="236"/>
      <c r="O7" s="237" t="s">
        <v>1065</v>
      </c>
      <c r="P7" s="238"/>
      <c r="Q7" s="239"/>
    </row>
    <row r="8" s="223" customFormat="1" ht="17.4" spans="1:17">
      <c r="A8" s="240" t="s">
        <v>481</v>
      </c>
      <c r="B8" s="241" t="s">
        <v>1256</v>
      </c>
      <c r="C8" s="242" t="s">
        <v>1260</v>
      </c>
      <c r="D8" s="241" t="s">
        <v>1264</v>
      </c>
      <c r="F8" s="243" t="s">
        <v>481</v>
      </c>
      <c r="G8" s="244" t="s">
        <v>1256</v>
      </c>
      <c r="H8" s="245" t="s">
        <v>1260</v>
      </c>
      <c r="I8" s="246" t="s">
        <v>1264</v>
      </c>
      <c r="K8" s="247" t="s">
        <v>481</v>
      </c>
      <c r="L8" s="247" t="s">
        <v>1256</v>
      </c>
      <c r="M8" s="247" t="s">
        <v>1260</v>
      </c>
      <c r="O8" s="248" t="s">
        <v>481</v>
      </c>
      <c r="P8" s="248" t="s">
        <v>1256</v>
      </c>
      <c r="Q8" s="248" t="s">
        <v>1260</v>
      </c>
    </row>
    <row r="9" s="222" customFormat="1" ht="15.6" spans="1:17">
      <c r="A9" s="249" t="s">
        <v>501</v>
      </c>
      <c r="B9" s="250" t="s">
        <v>1412</v>
      </c>
      <c r="C9" s="250" t="s">
        <v>1413</v>
      </c>
      <c r="D9" s="250" t="s">
        <v>1414</v>
      </c>
      <c r="E9" s="223"/>
      <c r="F9" s="251" t="s">
        <v>551</v>
      </c>
      <c r="G9" s="252" t="s">
        <v>1415</v>
      </c>
      <c r="H9" s="253" t="s">
        <v>1416</v>
      </c>
      <c r="I9" s="254" t="s">
        <v>1417</v>
      </c>
      <c r="J9" s="223"/>
      <c r="K9" s="255" t="s">
        <v>625</v>
      </c>
      <c r="L9" s="256" t="s">
        <v>1418</v>
      </c>
      <c r="M9" s="256" t="s">
        <v>1419</v>
      </c>
      <c r="N9" s="223"/>
      <c r="O9" s="257" t="s">
        <v>666</v>
      </c>
      <c r="P9" s="257" t="s">
        <v>1420</v>
      </c>
      <c r="Q9" s="257" t="s">
        <v>1421</v>
      </c>
    </row>
    <row r="10" s="222" customFormat="1" customHeight="1" spans="1:17">
      <c r="A10" s="257" t="s">
        <v>497</v>
      </c>
      <c r="B10" s="258"/>
      <c r="C10" s="258"/>
      <c r="D10" s="258"/>
      <c r="E10" s="223"/>
      <c r="F10" s="251" t="s">
        <v>568</v>
      </c>
      <c r="G10" s="259"/>
      <c r="H10" s="260"/>
      <c r="I10" s="261" t="s">
        <v>1417</v>
      </c>
      <c r="J10" s="223"/>
      <c r="K10" s="255" t="s">
        <v>620</v>
      </c>
      <c r="L10" s="256"/>
      <c r="M10" s="256"/>
      <c r="N10" s="223"/>
      <c r="O10" s="257" t="s">
        <v>897</v>
      </c>
      <c r="P10" s="257"/>
      <c r="Q10" s="257"/>
    </row>
    <row r="11" s="222" customFormat="1" customHeight="1" spans="1:17">
      <c r="A11" s="257" t="s">
        <v>506</v>
      </c>
      <c r="B11" s="258"/>
      <c r="C11" s="258"/>
      <c r="D11" s="258"/>
      <c r="E11" s="223"/>
      <c r="F11" s="251" t="s">
        <v>561</v>
      </c>
      <c r="G11" s="262"/>
      <c r="H11" s="263"/>
      <c r="I11" s="264" t="s">
        <v>1417</v>
      </c>
      <c r="J11" s="223"/>
      <c r="K11" s="255" t="s">
        <v>616</v>
      </c>
      <c r="L11" s="256"/>
      <c r="M11" s="256"/>
      <c r="N11" s="223"/>
      <c r="O11" s="257" t="s">
        <v>898</v>
      </c>
      <c r="P11" s="257"/>
      <c r="Q11" s="257"/>
    </row>
    <row r="12" s="222" customFormat="1" ht="15.6" spans="1:17">
      <c r="A12" s="257" t="s">
        <v>505</v>
      </c>
      <c r="B12" s="258" t="s">
        <v>1422</v>
      </c>
      <c r="C12" s="258" t="s">
        <v>1423</v>
      </c>
      <c r="D12" s="258" t="s">
        <v>1417</v>
      </c>
      <c r="E12" s="223"/>
      <c r="F12" s="251" t="s">
        <v>563</v>
      </c>
      <c r="G12" s="265"/>
      <c r="H12" s="266"/>
      <c r="I12" s="267" t="s">
        <v>1417</v>
      </c>
      <c r="J12" s="223"/>
      <c r="K12" s="255" t="s">
        <v>738</v>
      </c>
      <c r="L12" s="256"/>
      <c r="M12" s="256"/>
      <c r="N12" s="223"/>
      <c r="O12" s="257" t="s">
        <v>668</v>
      </c>
      <c r="P12" s="257"/>
      <c r="Q12" s="257"/>
    </row>
    <row r="13" s="222" customFormat="1" customHeight="1" spans="1:17">
      <c r="A13" s="257" t="s">
        <v>502</v>
      </c>
      <c r="B13" s="258"/>
      <c r="C13" s="258"/>
      <c r="D13" s="258" t="s">
        <v>1417</v>
      </c>
      <c r="E13" s="268"/>
      <c r="F13" s="269" t="s">
        <v>567</v>
      </c>
      <c r="G13" s="270"/>
      <c r="H13" s="271"/>
      <c r="I13" s="267" t="s">
        <v>1417</v>
      </c>
      <c r="J13" s="223"/>
      <c r="K13" s="255" t="s">
        <v>924</v>
      </c>
      <c r="L13" s="256"/>
      <c r="M13" s="256"/>
      <c r="N13" s="223"/>
      <c r="O13" s="257" t="s">
        <v>907</v>
      </c>
      <c r="P13" s="257"/>
      <c r="Q13" s="257"/>
    </row>
    <row r="14" s="222" customFormat="1" ht="15.6" spans="1:17">
      <c r="A14" s="257" t="s">
        <v>503</v>
      </c>
      <c r="B14" s="258"/>
      <c r="C14" s="258"/>
      <c r="D14" s="258" t="s">
        <v>1417</v>
      </c>
      <c r="E14" s="223"/>
      <c r="F14" s="251" t="s">
        <v>558</v>
      </c>
      <c r="G14" s="253"/>
      <c r="H14" s="272"/>
      <c r="I14" s="267" t="s">
        <v>1417</v>
      </c>
      <c r="J14" s="223"/>
      <c r="K14" s="255" t="s">
        <v>624</v>
      </c>
      <c r="L14" s="256"/>
      <c r="M14" s="256"/>
      <c r="N14" s="223"/>
      <c r="O14" s="257" t="s">
        <v>899</v>
      </c>
      <c r="P14" s="257"/>
      <c r="Q14" s="257"/>
    </row>
    <row r="15" s="222" customFormat="1" ht="15.6" spans="1:17">
      <c r="A15" s="257" t="s">
        <v>504</v>
      </c>
      <c r="B15" s="258"/>
      <c r="C15" s="258"/>
      <c r="D15" s="258" t="s">
        <v>1417</v>
      </c>
      <c r="E15" s="223"/>
      <c r="F15" s="251" t="s">
        <v>545</v>
      </c>
      <c r="G15" s="273"/>
      <c r="H15" s="274"/>
      <c r="I15" s="267" t="s">
        <v>1417</v>
      </c>
      <c r="J15" s="223"/>
      <c r="K15" s="255" t="s">
        <v>926</v>
      </c>
      <c r="L15" s="256"/>
      <c r="M15" s="256"/>
      <c r="N15" s="223"/>
      <c r="O15" s="257" t="s">
        <v>669</v>
      </c>
      <c r="P15" s="257"/>
      <c r="Q15" s="257"/>
    </row>
    <row r="16" s="222" customFormat="1" ht="15.6" spans="1:17">
      <c r="A16" s="257" t="s">
        <v>512</v>
      </c>
      <c r="B16" s="258"/>
      <c r="C16" s="258"/>
      <c r="D16" s="258" t="s">
        <v>1417</v>
      </c>
      <c r="E16" s="223"/>
      <c r="F16" s="251" t="s">
        <v>564</v>
      </c>
      <c r="G16" s="275"/>
      <c r="H16" s="276"/>
      <c r="I16" s="267" t="s">
        <v>1417</v>
      </c>
      <c r="J16" s="223"/>
      <c r="K16" s="255" t="s">
        <v>681</v>
      </c>
      <c r="L16" s="256"/>
      <c r="M16" s="256"/>
      <c r="N16" s="223"/>
      <c r="O16" s="257" t="s">
        <v>900</v>
      </c>
      <c r="P16" s="257"/>
      <c r="Q16" s="257"/>
    </row>
    <row r="17" s="222" customFormat="1" ht="15.6" spans="1:17">
      <c r="A17" s="257" t="s">
        <v>513</v>
      </c>
      <c r="B17" s="258"/>
      <c r="C17" s="258"/>
      <c r="D17" s="258" t="s">
        <v>1424</v>
      </c>
      <c r="E17" s="223"/>
      <c r="F17" s="251" t="s">
        <v>600</v>
      </c>
      <c r="G17" s="260" t="s">
        <v>1425</v>
      </c>
      <c r="H17" s="277" t="s">
        <v>1426</v>
      </c>
      <c r="I17" s="267" t="s">
        <v>1417</v>
      </c>
      <c r="J17" s="223"/>
      <c r="K17" s="255" t="s">
        <v>928</v>
      </c>
      <c r="L17" s="256"/>
      <c r="M17" s="256"/>
      <c r="N17" s="223"/>
      <c r="O17" s="257" t="s">
        <v>901</v>
      </c>
      <c r="P17" s="257"/>
      <c r="Q17" s="257"/>
    </row>
    <row r="18" s="222" customFormat="1" ht="15.6" spans="1:17">
      <c r="A18" s="257" t="s">
        <v>521</v>
      </c>
      <c r="B18" s="258"/>
      <c r="C18" s="258"/>
      <c r="D18" s="258"/>
      <c r="E18" s="223"/>
      <c r="F18" s="251" t="s">
        <v>782</v>
      </c>
      <c r="G18" s="278"/>
      <c r="H18" s="279"/>
      <c r="I18" s="267" t="s">
        <v>1417</v>
      </c>
      <c r="J18" s="223"/>
      <c r="K18" s="255" t="s">
        <v>683</v>
      </c>
      <c r="L18" s="256"/>
      <c r="M18" s="256"/>
      <c r="N18" s="223"/>
      <c r="O18" s="257" t="s">
        <v>902</v>
      </c>
      <c r="P18" s="257"/>
      <c r="Q18" s="257"/>
    </row>
    <row r="19" s="222" customFormat="1" ht="15.6" spans="1:17">
      <c r="A19" s="257" t="s">
        <v>508</v>
      </c>
      <c r="B19" s="258" t="s">
        <v>1415</v>
      </c>
      <c r="C19" s="258" t="s">
        <v>1416</v>
      </c>
      <c r="D19" s="258" t="s">
        <v>1417</v>
      </c>
      <c r="E19" s="223"/>
      <c r="F19" s="255" t="s">
        <v>783</v>
      </c>
      <c r="G19" s="280"/>
      <c r="H19" s="280"/>
      <c r="I19" s="256" t="s">
        <v>1417</v>
      </c>
      <c r="J19" s="223"/>
      <c r="K19" s="255" t="s">
        <v>626</v>
      </c>
      <c r="L19" s="256"/>
      <c r="M19" s="256"/>
      <c r="N19" s="223"/>
      <c r="O19" s="257" t="s">
        <v>903</v>
      </c>
      <c r="P19" s="257"/>
      <c r="Q19" s="257"/>
    </row>
    <row r="20" s="222" customFormat="1" ht="15.6" spans="1:17">
      <c r="A20" s="257" t="s">
        <v>706</v>
      </c>
      <c r="B20" s="258"/>
      <c r="C20" s="258"/>
      <c r="D20" s="258" t="s">
        <v>1417</v>
      </c>
      <c r="E20" s="223"/>
      <c r="F20" s="255" t="s">
        <v>784</v>
      </c>
      <c r="G20" s="280"/>
      <c r="H20" s="280"/>
      <c r="I20" s="256" t="s">
        <v>1417</v>
      </c>
      <c r="J20" s="223"/>
      <c r="K20" s="255" t="s">
        <v>929</v>
      </c>
      <c r="L20" s="256"/>
      <c r="M20" s="256"/>
      <c r="N20" s="223"/>
      <c r="O20" s="257" t="s">
        <v>672</v>
      </c>
      <c r="P20" s="257" t="s">
        <v>1427</v>
      </c>
      <c r="Q20" s="257" t="s">
        <v>1428</v>
      </c>
    </row>
    <row r="21" s="222" customFormat="1" ht="15.6" spans="1:17">
      <c r="A21" s="257" t="s">
        <v>529</v>
      </c>
      <c r="B21" s="258"/>
      <c r="C21" s="258"/>
      <c r="D21" s="258" t="s">
        <v>1417</v>
      </c>
      <c r="E21" s="223"/>
      <c r="F21" s="255" t="s">
        <v>785</v>
      </c>
      <c r="G21" s="280"/>
      <c r="H21" s="280"/>
      <c r="I21" s="256" t="s">
        <v>1417</v>
      </c>
      <c r="J21" s="223"/>
      <c r="K21" s="255" t="s">
        <v>623</v>
      </c>
      <c r="L21" s="256"/>
      <c r="M21" s="256"/>
      <c r="N21" s="223"/>
      <c r="O21" s="223"/>
      <c r="P21" s="223"/>
      <c r="Q21" s="223"/>
    </row>
    <row r="22" s="222" customFormat="1" customHeight="1" spans="1:17">
      <c r="A22" s="257" t="s">
        <v>530</v>
      </c>
      <c r="B22" s="258"/>
      <c r="C22" s="258"/>
      <c r="D22" s="258" t="s">
        <v>1417</v>
      </c>
      <c r="E22" s="223"/>
      <c r="F22" s="255" t="s">
        <v>786</v>
      </c>
      <c r="G22" s="280"/>
      <c r="H22" s="280"/>
      <c r="I22" s="256" t="s">
        <v>1417</v>
      </c>
      <c r="J22" s="223"/>
      <c r="K22" s="255" t="s">
        <v>744</v>
      </c>
      <c r="L22" s="256"/>
      <c r="M22" s="256"/>
      <c r="N22" s="223"/>
      <c r="O22" s="223"/>
      <c r="P22" s="223"/>
      <c r="Q22" s="223"/>
    </row>
    <row r="23" s="222" customFormat="1" ht="15.6" spans="1:17">
      <c r="A23" s="257" t="s">
        <v>531</v>
      </c>
      <c r="B23" s="258"/>
      <c r="C23" s="258"/>
      <c r="D23" s="258" t="s">
        <v>1417</v>
      </c>
      <c r="E23" s="223"/>
      <c r="F23" s="255" t="s">
        <v>732</v>
      </c>
      <c r="G23" s="280"/>
      <c r="H23" s="280"/>
      <c r="I23" s="256" t="s">
        <v>1417</v>
      </c>
      <c r="J23" s="223"/>
      <c r="K23" s="255" t="s">
        <v>745</v>
      </c>
      <c r="L23" s="256"/>
      <c r="M23" s="256"/>
      <c r="N23" s="223"/>
      <c r="O23" s="223"/>
      <c r="P23" s="223"/>
      <c r="Q23" s="223"/>
    </row>
    <row r="24" s="222" customFormat="1" ht="15.6" spans="1:17">
      <c r="A24" s="257" t="s">
        <v>540</v>
      </c>
      <c r="B24" s="258"/>
      <c r="C24" s="258"/>
      <c r="D24" s="258" t="s">
        <v>1417</v>
      </c>
      <c r="E24" s="223"/>
      <c r="F24" s="255" t="s">
        <v>787</v>
      </c>
      <c r="G24" s="280"/>
      <c r="H24" s="280"/>
      <c r="I24" s="256" t="s">
        <v>1417</v>
      </c>
      <c r="J24" s="223"/>
      <c r="K24" s="255" t="s">
        <v>930</v>
      </c>
      <c r="L24" s="256"/>
      <c r="M24" s="256"/>
      <c r="N24" s="223"/>
      <c r="O24" s="223"/>
      <c r="P24" s="223"/>
      <c r="Q24" s="223"/>
    </row>
    <row r="25" s="222" customFormat="1" ht="15.6" spans="1:17">
      <c r="A25" s="257" t="s">
        <v>510</v>
      </c>
      <c r="B25" s="258"/>
      <c r="C25" s="258"/>
      <c r="D25" s="258" t="s">
        <v>1417</v>
      </c>
      <c r="E25" s="223"/>
      <c r="F25" s="255" t="s">
        <v>788</v>
      </c>
      <c r="G25" s="280"/>
      <c r="H25" s="280"/>
      <c r="I25" s="256" t="s">
        <v>1417</v>
      </c>
      <c r="J25" s="223"/>
      <c r="K25" s="255" t="s">
        <v>661</v>
      </c>
      <c r="L25" s="256"/>
      <c r="M25" s="256"/>
      <c r="N25" s="223"/>
      <c r="O25" s="223"/>
      <c r="P25" s="223"/>
      <c r="Q25" s="223"/>
    </row>
    <row r="26" s="222" customFormat="1" ht="15.6" spans="1:17">
      <c r="A26" s="257" t="s">
        <v>451</v>
      </c>
      <c r="B26" s="258"/>
      <c r="C26" s="258"/>
      <c r="D26" s="258" t="s">
        <v>1417</v>
      </c>
      <c r="E26" s="223"/>
      <c r="F26" s="255" t="s">
        <v>789</v>
      </c>
      <c r="G26" s="280"/>
      <c r="H26" s="280"/>
      <c r="I26" s="256" t="s">
        <v>1417</v>
      </c>
      <c r="J26" s="223"/>
      <c r="K26" s="255" t="s">
        <v>682</v>
      </c>
      <c r="L26" s="256"/>
      <c r="M26" s="256"/>
      <c r="N26" s="223"/>
      <c r="O26" s="223"/>
      <c r="P26" s="223"/>
      <c r="Q26" s="223"/>
    </row>
    <row r="27" s="222" customFormat="1" ht="15.6" spans="1:17">
      <c r="A27" s="257" t="s">
        <v>1396</v>
      </c>
      <c r="B27" s="258"/>
      <c r="C27" s="258"/>
      <c r="D27" s="258" t="s">
        <v>1417</v>
      </c>
      <c r="E27" s="223"/>
      <c r="F27" s="255" t="s">
        <v>790</v>
      </c>
      <c r="G27" s="280"/>
      <c r="H27" s="280"/>
      <c r="I27" s="256" t="s">
        <v>1417</v>
      </c>
      <c r="J27" s="223"/>
      <c r="K27" s="255" t="s">
        <v>684</v>
      </c>
      <c r="L27" s="256"/>
      <c r="M27" s="256"/>
      <c r="N27" s="223"/>
      <c r="O27" s="223"/>
      <c r="P27" s="223"/>
      <c r="Q27" s="223"/>
    </row>
    <row r="28" s="222" customFormat="1" ht="15.6" spans="1:17">
      <c r="A28" s="257" t="s">
        <v>511</v>
      </c>
      <c r="B28" s="258"/>
      <c r="C28" s="258"/>
      <c r="D28" s="258" t="s">
        <v>1417</v>
      </c>
      <c r="E28" s="223"/>
      <c r="F28" s="255" t="s">
        <v>791</v>
      </c>
      <c r="G28" s="280"/>
      <c r="H28" s="280"/>
      <c r="I28" s="256" t="s">
        <v>1417</v>
      </c>
      <c r="J28" s="223"/>
      <c r="K28" s="255" t="s">
        <v>674</v>
      </c>
      <c r="L28" s="281"/>
      <c r="M28" s="281"/>
      <c r="N28" s="223"/>
      <c r="O28" s="223"/>
      <c r="P28" s="223"/>
      <c r="Q28" s="223"/>
    </row>
    <row r="29" s="222" customFormat="1" ht="15.6" spans="1:17">
      <c r="A29" s="257" t="s">
        <v>656</v>
      </c>
      <c r="B29" s="258"/>
      <c r="C29" s="258"/>
      <c r="D29" s="258" t="s">
        <v>1417</v>
      </c>
      <c r="E29" s="223"/>
      <c r="F29" s="255" t="s">
        <v>598</v>
      </c>
      <c r="G29" s="280"/>
      <c r="H29" s="280"/>
      <c r="I29" s="256" t="s">
        <v>1417</v>
      </c>
      <c r="J29" s="223"/>
      <c r="K29" s="251" t="s">
        <v>931</v>
      </c>
      <c r="L29" s="253" t="s">
        <v>1425</v>
      </c>
      <c r="M29" s="253" t="s">
        <v>1426</v>
      </c>
      <c r="N29" s="223"/>
      <c r="O29" s="223"/>
      <c r="P29" s="223"/>
      <c r="Q29" s="223"/>
    </row>
    <row r="30" s="222" customFormat="1" ht="15.6" spans="1:17">
      <c r="A30" s="257" t="s">
        <v>583</v>
      </c>
      <c r="B30" s="258"/>
      <c r="C30" s="258"/>
      <c r="D30" s="258" t="s">
        <v>1417</v>
      </c>
      <c r="E30" s="223"/>
      <c r="F30" s="255" t="s">
        <v>1402</v>
      </c>
      <c r="G30" s="280"/>
      <c r="H30" s="280"/>
      <c r="I30" s="256" t="s">
        <v>1417</v>
      </c>
      <c r="J30" s="223"/>
      <c r="K30" s="251" t="s">
        <v>747</v>
      </c>
      <c r="L30" s="253"/>
      <c r="M30" s="253"/>
      <c r="N30" s="223"/>
      <c r="O30" s="223"/>
      <c r="P30" s="223"/>
      <c r="Q30" s="223"/>
    </row>
    <row r="31" s="222" customFormat="1" ht="15.6" spans="1:17">
      <c r="A31" s="257" t="s">
        <v>595</v>
      </c>
      <c r="B31" s="258"/>
      <c r="C31" s="258"/>
      <c r="D31" s="258" t="s">
        <v>1417</v>
      </c>
      <c r="E31" s="223"/>
      <c r="F31" s="255" t="s">
        <v>792</v>
      </c>
      <c r="G31" s="280"/>
      <c r="H31" s="280"/>
      <c r="I31" s="256" t="s">
        <v>1417</v>
      </c>
      <c r="J31" s="223"/>
      <c r="K31" s="282" t="s">
        <v>1429</v>
      </c>
      <c r="L31" s="253"/>
      <c r="M31" s="253"/>
      <c r="N31" s="223"/>
      <c r="O31" s="223"/>
      <c r="P31" s="223"/>
      <c r="Q31" s="223"/>
    </row>
    <row r="32" s="222" customFormat="1" ht="15.6" spans="1:17">
      <c r="A32" s="257" t="s">
        <v>658</v>
      </c>
      <c r="B32" s="258"/>
      <c r="C32" s="258"/>
      <c r="D32" s="258" t="s">
        <v>1417</v>
      </c>
      <c r="E32" s="223"/>
      <c r="F32" s="255" t="s">
        <v>793</v>
      </c>
      <c r="G32" s="280"/>
      <c r="H32" s="280"/>
      <c r="I32" s="256" t="s">
        <v>1417</v>
      </c>
      <c r="J32" s="223"/>
      <c r="K32" s="282" t="s">
        <v>1363</v>
      </c>
      <c r="L32" s="253"/>
      <c r="M32" s="253"/>
      <c r="N32" s="223"/>
      <c r="O32" s="223"/>
      <c r="P32" s="223"/>
      <c r="Q32" s="223"/>
    </row>
    <row r="33" s="222" customFormat="1" ht="15.6" spans="1:17">
      <c r="A33" s="257" t="s">
        <v>594</v>
      </c>
      <c r="B33" s="258"/>
      <c r="C33" s="258"/>
      <c r="D33" s="258" t="s">
        <v>1417</v>
      </c>
      <c r="E33" s="223"/>
      <c r="F33" s="255" t="s">
        <v>794</v>
      </c>
      <c r="G33" s="280"/>
      <c r="H33" s="280"/>
      <c r="I33" s="256" t="s">
        <v>1417</v>
      </c>
      <c r="J33" s="223"/>
      <c r="K33" s="282" t="s">
        <v>1373</v>
      </c>
      <c r="L33" s="253"/>
      <c r="M33" s="253"/>
      <c r="N33" s="223"/>
      <c r="O33" s="223"/>
      <c r="P33" s="223"/>
      <c r="Q33" s="223"/>
    </row>
    <row r="34" s="222" customFormat="1" ht="15.6" spans="1:17">
      <c r="A34" s="257" t="s">
        <v>729</v>
      </c>
      <c r="B34" s="258"/>
      <c r="C34" s="258"/>
      <c r="D34" s="258" t="s">
        <v>1417</v>
      </c>
      <c r="E34" s="223"/>
      <c r="F34" s="255" t="s">
        <v>795</v>
      </c>
      <c r="G34" s="280"/>
      <c r="H34" s="280"/>
      <c r="I34" s="256" t="s">
        <v>1417</v>
      </c>
      <c r="J34" s="223"/>
      <c r="K34" s="282" t="s">
        <v>828</v>
      </c>
      <c r="L34" s="253"/>
      <c r="M34" s="253"/>
      <c r="N34" s="223"/>
      <c r="O34" s="223"/>
      <c r="P34" s="223"/>
      <c r="Q34" s="223"/>
    </row>
    <row r="35" s="222" customFormat="1" ht="15.6" spans="1:17">
      <c r="A35" s="257" t="s">
        <v>514</v>
      </c>
      <c r="B35" s="258"/>
      <c r="C35" s="258"/>
      <c r="D35" s="258" t="s">
        <v>1417</v>
      </c>
      <c r="E35" s="223"/>
      <c r="F35" s="255" t="s">
        <v>796</v>
      </c>
      <c r="G35" s="280"/>
      <c r="H35" s="280"/>
      <c r="I35" s="256" t="s">
        <v>1417</v>
      </c>
      <c r="J35" s="223"/>
      <c r="K35" s="282" t="s">
        <v>829</v>
      </c>
      <c r="L35" s="253"/>
      <c r="M35" s="253"/>
      <c r="N35" s="223"/>
      <c r="O35" s="223"/>
      <c r="P35" s="223"/>
      <c r="Q35" s="223"/>
    </row>
    <row r="36" s="222" customFormat="1" ht="15.6" spans="1:17">
      <c r="A36" s="257" t="s">
        <v>663</v>
      </c>
      <c r="B36" s="258"/>
      <c r="C36" s="258"/>
      <c r="D36" s="258" t="s">
        <v>1417</v>
      </c>
      <c r="E36" s="223"/>
      <c r="F36" s="255" t="s">
        <v>797</v>
      </c>
      <c r="G36" s="280"/>
      <c r="H36" s="280"/>
      <c r="I36" s="256" t="s">
        <v>1417</v>
      </c>
      <c r="J36" s="223"/>
      <c r="K36" s="282" t="s">
        <v>1376</v>
      </c>
      <c r="L36" s="253"/>
      <c r="M36" s="253"/>
      <c r="N36" s="223"/>
      <c r="O36" s="223"/>
      <c r="P36" s="223"/>
      <c r="Q36" s="223"/>
    </row>
    <row r="37" s="222" customFormat="1" ht="15.6" spans="1:17">
      <c r="A37" s="257" t="s">
        <v>655</v>
      </c>
      <c r="B37" s="258"/>
      <c r="C37" s="258"/>
      <c r="D37" s="258" t="s">
        <v>1417</v>
      </c>
      <c r="E37" s="223"/>
      <c r="F37" s="255" t="s">
        <v>798</v>
      </c>
      <c r="G37" s="280"/>
      <c r="H37" s="280"/>
      <c r="I37" s="256" t="s">
        <v>1417</v>
      </c>
      <c r="J37" s="223"/>
      <c r="K37" s="282" t="s">
        <v>567</v>
      </c>
      <c r="L37" s="253"/>
      <c r="M37" s="253"/>
      <c r="N37" s="223"/>
      <c r="O37" s="223"/>
      <c r="P37" s="223"/>
      <c r="Q37" s="223"/>
    </row>
    <row r="38" s="222" customFormat="1" ht="15.6" spans="1:17">
      <c r="A38" s="257" t="s">
        <v>716</v>
      </c>
      <c r="B38" s="258"/>
      <c r="C38" s="258"/>
      <c r="D38" s="258" t="s">
        <v>1417</v>
      </c>
      <c r="E38" s="223"/>
      <c r="F38" s="255" t="s">
        <v>799</v>
      </c>
      <c r="G38" s="280"/>
      <c r="H38" s="280"/>
      <c r="I38" s="256" t="s">
        <v>1417</v>
      </c>
      <c r="J38" s="223"/>
      <c r="K38" s="282" t="s">
        <v>680</v>
      </c>
      <c r="L38" s="253"/>
      <c r="M38" s="253"/>
      <c r="N38" s="223"/>
      <c r="O38" s="223"/>
      <c r="P38" s="223"/>
      <c r="Q38" s="223"/>
    </row>
    <row r="39" s="222" customFormat="1" ht="15.6" spans="1:17">
      <c r="A39" s="257" t="s">
        <v>722</v>
      </c>
      <c r="B39" s="258"/>
      <c r="C39" s="258"/>
      <c r="D39" s="258" t="s">
        <v>1417</v>
      </c>
      <c r="E39" s="223"/>
      <c r="F39" s="255" t="s">
        <v>800</v>
      </c>
      <c r="G39" s="280"/>
      <c r="H39" s="280"/>
      <c r="I39" s="256" t="s">
        <v>1417</v>
      </c>
      <c r="J39" s="223"/>
      <c r="K39" s="282" t="s">
        <v>662</v>
      </c>
      <c r="L39" s="253"/>
      <c r="M39" s="253"/>
      <c r="N39" s="223"/>
      <c r="O39" s="223"/>
      <c r="P39" s="223"/>
      <c r="Q39" s="223"/>
    </row>
    <row r="40" s="222" customFormat="1" customHeight="1" spans="1:17">
      <c r="A40" s="257" t="s">
        <v>654</v>
      </c>
      <c r="B40" s="258"/>
      <c r="C40" s="258"/>
      <c r="D40" s="258" t="s">
        <v>1417</v>
      </c>
      <c r="E40" s="223"/>
      <c r="F40" s="255" t="s">
        <v>801</v>
      </c>
      <c r="G40" s="280"/>
      <c r="H40" s="280"/>
      <c r="I40" s="256" t="s">
        <v>1417</v>
      </c>
      <c r="J40" s="223"/>
      <c r="K40" s="282" t="s">
        <v>564</v>
      </c>
      <c r="L40" s="253"/>
      <c r="M40" s="253"/>
      <c r="N40" s="223"/>
      <c r="O40" s="223"/>
      <c r="P40" s="223"/>
      <c r="Q40" s="223"/>
    </row>
    <row r="41" s="222" customFormat="1" ht="15.6" spans="1:17">
      <c r="A41" s="257" t="s">
        <v>657</v>
      </c>
      <c r="B41" s="258"/>
      <c r="C41" s="258"/>
      <c r="D41" s="258" t="s">
        <v>1417</v>
      </c>
      <c r="E41" s="223"/>
      <c r="F41" s="255" t="s">
        <v>802</v>
      </c>
      <c r="G41" s="280"/>
      <c r="H41" s="280"/>
      <c r="I41" s="256" t="s">
        <v>1417</v>
      </c>
      <c r="J41" s="223"/>
      <c r="K41" s="223"/>
      <c r="L41" s="223"/>
      <c r="M41" s="223"/>
      <c r="N41" s="223"/>
      <c r="O41" s="223"/>
      <c r="P41" s="223"/>
      <c r="Q41" s="223"/>
    </row>
    <row r="42" s="222" customFormat="1" customHeight="1" spans="1:17">
      <c r="A42" s="257" t="s">
        <v>864</v>
      </c>
      <c r="B42" s="258"/>
      <c r="C42" s="258"/>
      <c r="D42" s="258" t="s">
        <v>1417</v>
      </c>
      <c r="E42" s="223"/>
      <c r="F42" s="255" t="s">
        <v>803</v>
      </c>
      <c r="G42" s="280"/>
      <c r="H42" s="280"/>
      <c r="I42" s="256" t="s">
        <v>1417</v>
      </c>
      <c r="J42" s="223"/>
      <c r="K42" s="223"/>
      <c r="L42" s="223"/>
      <c r="M42" s="223"/>
      <c r="N42" s="223"/>
      <c r="O42" s="223"/>
      <c r="P42" s="223"/>
      <c r="Q42" s="223"/>
    </row>
    <row r="43" s="222" customFormat="1" ht="15.6" spans="1:17">
      <c r="A43" s="257" t="s">
        <v>720</v>
      </c>
      <c r="B43" s="258"/>
      <c r="C43" s="258"/>
      <c r="D43" s="258" t="s">
        <v>1417</v>
      </c>
      <c r="E43" s="223"/>
      <c r="F43" s="255" t="s">
        <v>660</v>
      </c>
      <c r="G43" s="280"/>
      <c r="H43" s="280"/>
      <c r="I43" s="256" t="s">
        <v>1417</v>
      </c>
      <c r="J43" s="223"/>
      <c r="K43" s="223"/>
      <c r="L43" s="223"/>
      <c r="M43" s="223"/>
      <c r="N43" s="223"/>
      <c r="O43" s="223"/>
      <c r="P43" s="223"/>
      <c r="Q43" s="223"/>
    </row>
    <row r="44" s="222" customFormat="1" ht="15.6" spans="1:17">
      <c r="A44" s="257" t="s">
        <v>593</v>
      </c>
      <c r="B44" s="258"/>
      <c r="C44" s="258"/>
      <c r="D44" s="258" t="s">
        <v>1417</v>
      </c>
      <c r="E44" s="223"/>
      <c r="F44" s="255" t="s">
        <v>804</v>
      </c>
      <c r="G44" s="280"/>
      <c r="H44" s="280"/>
      <c r="I44" s="256" t="s">
        <v>1417</v>
      </c>
      <c r="J44" s="223"/>
      <c r="K44" s="223"/>
      <c r="L44" s="223"/>
      <c r="M44" s="223"/>
      <c r="N44" s="223"/>
      <c r="O44" s="223"/>
      <c r="P44" s="223"/>
      <c r="Q44" s="223"/>
    </row>
    <row r="45" s="222" customFormat="1" ht="15.6" spans="1:17">
      <c r="A45" s="257" t="s">
        <v>717</v>
      </c>
      <c r="B45" s="258"/>
      <c r="C45" s="258"/>
      <c r="D45" s="258" t="s">
        <v>1417</v>
      </c>
      <c r="E45" s="223"/>
      <c r="F45" s="255" t="s">
        <v>675</v>
      </c>
      <c r="G45" s="280"/>
      <c r="H45" s="280"/>
      <c r="I45" s="256" t="s">
        <v>1417</v>
      </c>
      <c r="J45" s="223"/>
      <c r="K45" s="223"/>
      <c r="L45" s="223"/>
      <c r="M45" s="223"/>
      <c r="N45" s="223"/>
      <c r="O45" s="223"/>
      <c r="P45" s="223"/>
      <c r="Q45" s="223"/>
    </row>
    <row r="46" s="222" customFormat="1" ht="15.6" spans="1:17">
      <c r="A46" s="257" t="s">
        <v>726</v>
      </c>
      <c r="B46" s="258"/>
      <c r="C46" s="258"/>
      <c r="D46" s="258" t="s">
        <v>1417</v>
      </c>
      <c r="E46" s="223"/>
      <c r="F46" s="255" t="s">
        <v>557</v>
      </c>
      <c r="G46" s="280"/>
      <c r="H46" s="280"/>
      <c r="I46" s="256" t="s">
        <v>1417</v>
      </c>
      <c r="J46" s="223"/>
      <c r="K46" s="223"/>
      <c r="L46" s="223"/>
      <c r="M46" s="223"/>
      <c r="N46" s="223"/>
      <c r="O46" s="223"/>
      <c r="P46" s="223"/>
      <c r="Q46" s="223"/>
    </row>
    <row r="47" s="222" customFormat="1" ht="15.6" spans="1:17">
      <c r="A47" s="257" t="s">
        <v>727</v>
      </c>
      <c r="B47" s="258"/>
      <c r="C47" s="258"/>
      <c r="D47" s="258" t="s">
        <v>1417</v>
      </c>
      <c r="E47" s="223"/>
      <c r="F47" s="255" t="s">
        <v>562</v>
      </c>
      <c r="G47" s="280"/>
      <c r="H47" s="280"/>
      <c r="I47" s="280" t="s">
        <v>1414</v>
      </c>
      <c r="J47" s="223"/>
      <c r="K47" s="223"/>
      <c r="L47" s="223"/>
      <c r="M47" s="223"/>
      <c r="N47" s="223"/>
      <c r="O47" s="223"/>
      <c r="P47" s="223"/>
      <c r="Q47" s="223"/>
    </row>
    <row r="48" s="222" customFormat="1" ht="15.6" spans="1:17">
      <c r="A48" s="257" t="s">
        <v>666</v>
      </c>
      <c r="B48" s="258" t="s">
        <v>1420</v>
      </c>
      <c r="C48" s="258" t="s">
        <v>1421</v>
      </c>
      <c r="D48" s="258" t="s">
        <v>1417</v>
      </c>
      <c r="E48" s="223"/>
      <c r="F48" s="255" t="s">
        <v>560</v>
      </c>
      <c r="G48" s="280"/>
      <c r="H48" s="280"/>
      <c r="I48" s="280"/>
      <c r="J48" s="223"/>
      <c r="K48" s="223"/>
      <c r="L48" s="223"/>
      <c r="M48" s="223"/>
      <c r="N48" s="223"/>
      <c r="O48" s="223"/>
      <c r="P48" s="223"/>
      <c r="Q48" s="223"/>
    </row>
    <row r="49" s="222" customFormat="1" ht="15.6" spans="1:17">
      <c r="A49" s="257" t="s">
        <v>591</v>
      </c>
      <c r="B49" s="258"/>
      <c r="C49" s="258"/>
      <c r="D49" s="258" t="s">
        <v>1417</v>
      </c>
      <c r="E49" s="223"/>
      <c r="F49" s="255" t="s">
        <v>559</v>
      </c>
      <c r="G49" s="280"/>
      <c r="H49" s="280"/>
      <c r="I49" s="256" t="s">
        <v>1417</v>
      </c>
      <c r="J49" s="223"/>
      <c r="K49" s="223"/>
      <c r="L49" s="223"/>
      <c r="M49" s="223"/>
      <c r="N49" s="223"/>
      <c r="O49" s="223"/>
      <c r="P49" s="223"/>
      <c r="Q49" s="223"/>
    </row>
    <row r="50" s="222" customFormat="1" ht="15.6" spans="1:17">
      <c r="A50" s="257" t="s">
        <v>592</v>
      </c>
      <c r="B50" s="258"/>
      <c r="C50" s="258"/>
      <c r="D50" s="258" t="s">
        <v>1417</v>
      </c>
      <c r="E50" s="223"/>
      <c r="F50" s="255" t="s">
        <v>556</v>
      </c>
      <c r="G50" s="280"/>
      <c r="H50" s="280"/>
      <c r="I50" s="256" t="s">
        <v>1417</v>
      </c>
      <c r="J50" s="223"/>
      <c r="K50" s="223"/>
      <c r="L50" s="223"/>
      <c r="M50" s="223"/>
      <c r="N50" s="223"/>
      <c r="O50" s="223"/>
      <c r="P50" s="223"/>
      <c r="Q50" s="223"/>
    </row>
    <row r="51" s="222" customFormat="1" ht="15.6" spans="1:17">
      <c r="A51" s="257" t="s">
        <v>590</v>
      </c>
      <c r="B51" s="258"/>
      <c r="C51" s="258"/>
      <c r="D51" s="258" t="s">
        <v>1417</v>
      </c>
      <c r="E51" s="223"/>
      <c r="F51" s="255" t="s">
        <v>805</v>
      </c>
      <c r="G51" s="280"/>
      <c r="H51" s="280"/>
      <c r="I51" s="256" t="s">
        <v>1417</v>
      </c>
      <c r="J51" s="223"/>
      <c r="K51" s="223"/>
      <c r="L51" s="223"/>
      <c r="M51" s="223"/>
      <c r="N51" s="223"/>
      <c r="O51" s="223"/>
      <c r="P51" s="223"/>
      <c r="Q51" s="223"/>
    </row>
    <row r="52" s="222" customFormat="1" ht="15.6" spans="1:17">
      <c r="A52" s="257" t="s">
        <v>668</v>
      </c>
      <c r="B52" s="258"/>
      <c r="C52" s="258"/>
      <c r="D52" s="283" t="s">
        <v>1430</v>
      </c>
      <c r="E52" s="223"/>
      <c r="F52" s="255" t="s">
        <v>806</v>
      </c>
      <c r="G52" s="280"/>
      <c r="H52" s="280"/>
      <c r="I52" s="256" t="s">
        <v>1417</v>
      </c>
      <c r="J52" s="223"/>
      <c r="K52" s="223"/>
      <c r="L52" s="223"/>
      <c r="M52" s="223"/>
      <c r="N52" s="223"/>
      <c r="O52" s="223"/>
      <c r="P52" s="223"/>
      <c r="Q52" s="223"/>
    </row>
    <row r="53" s="222" customFormat="1" ht="15.6" spans="1:17">
      <c r="A53" s="257" t="s">
        <v>598</v>
      </c>
      <c r="B53" s="258"/>
      <c r="C53" s="258"/>
      <c r="D53" s="258" t="s">
        <v>1417</v>
      </c>
      <c r="E53" s="223"/>
      <c r="F53" s="255" t="s">
        <v>807</v>
      </c>
      <c r="G53" s="280"/>
      <c r="H53" s="280"/>
      <c r="I53" s="256" t="s">
        <v>1417</v>
      </c>
      <c r="J53" s="223"/>
      <c r="K53" s="223"/>
      <c r="L53" s="223"/>
      <c r="M53" s="223"/>
      <c r="N53" s="223"/>
      <c r="O53" s="223"/>
      <c r="P53" s="223"/>
      <c r="Q53" s="223"/>
    </row>
    <row r="54" s="222" customFormat="1" ht="15.6" spans="1:17">
      <c r="A54" s="257" t="s">
        <v>600</v>
      </c>
      <c r="B54" s="258"/>
      <c r="C54" s="258"/>
      <c r="D54" s="258" t="s">
        <v>1417</v>
      </c>
      <c r="E54" s="223"/>
      <c r="F54" s="255" t="s">
        <v>808</v>
      </c>
      <c r="G54" s="280"/>
      <c r="H54" s="280"/>
      <c r="I54" s="256" t="s">
        <v>1417</v>
      </c>
      <c r="J54" s="223"/>
      <c r="K54" s="223"/>
      <c r="L54" s="223"/>
      <c r="M54" s="223"/>
      <c r="N54" s="223"/>
      <c r="O54" s="223"/>
      <c r="P54" s="223"/>
      <c r="Q54" s="223"/>
    </row>
    <row r="55" s="222" customFormat="1" ht="15.6" spans="1:17">
      <c r="A55" s="257" t="s">
        <v>670</v>
      </c>
      <c r="B55" s="258"/>
      <c r="C55" s="258"/>
      <c r="D55" s="258" t="s">
        <v>1417</v>
      </c>
      <c r="E55" s="223"/>
      <c r="F55" s="255" t="s">
        <v>809</v>
      </c>
      <c r="G55" s="280"/>
      <c r="H55" s="280"/>
      <c r="I55" s="256" t="s">
        <v>1417</v>
      </c>
      <c r="J55" s="223"/>
      <c r="K55" s="223"/>
      <c r="L55" s="223"/>
      <c r="M55" s="223"/>
      <c r="N55" s="223"/>
      <c r="O55" s="223"/>
      <c r="P55" s="223"/>
      <c r="Q55" s="223"/>
    </row>
    <row r="56" s="222" customFormat="1" ht="15.6" spans="1:17">
      <c r="A56" s="257" t="s">
        <v>669</v>
      </c>
      <c r="B56" s="258"/>
      <c r="C56" s="258"/>
      <c r="D56" s="258" t="s">
        <v>1417</v>
      </c>
      <c r="E56" s="223"/>
      <c r="F56" s="255" t="s">
        <v>810</v>
      </c>
      <c r="G56" s="280"/>
      <c r="H56" s="280"/>
      <c r="I56" s="256" t="s">
        <v>1417</v>
      </c>
      <c r="J56" s="223"/>
      <c r="K56" s="223"/>
      <c r="L56" s="223"/>
      <c r="M56" s="223"/>
      <c r="N56" s="223"/>
      <c r="O56" s="223"/>
      <c r="P56" s="223"/>
      <c r="Q56" s="223"/>
    </row>
    <row r="57" s="222" customFormat="1" ht="15.6" spans="1:17">
      <c r="A57" s="257" t="s">
        <v>664</v>
      </c>
      <c r="B57" s="258"/>
      <c r="C57" s="258"/>
      <c r="D57" s="258" t="s">
        <v>1417</v>
      </c>
      <c r="E57" s="223"/>
      <c r="F57" s="255" t="s">
        <v>811</v>
      </c>
      <c r="G57" s="280"/>
      <c r="H57" s="280"/>
      <c r="I57" s="256" t="s">
        <v>1417</v>
      </c>
      <c r="J57" s="223"/>
      <c r="K57" s="223"/>
      <c r="L57" s="223"/>
      <c r="M57" s="223"/>
      <c r="N57" s="223"/>
      <c r="O57" s="223"/>
      <c r="P57" s="223"/>
      <c r="Q57" s="223"/>
    </row>
    <row r="58" s="222" customFormat="1" ht="15.6" spans="1:17">
      <c r="A58" s="257" t="s">
        <v>608</v>
      </c>
      <c r="B58" s="258"/>
      <c r="C58" s="258"/>
      <c r="D58" s="258" t="s">
        <v>1417</v>
      </c>
      <c r="E58" s="223"/>
      <c r="F58" s="255" t="s">
        <v>566</v>
      </c>
      <c r="G58" s="280"/>
      <c r="H58" s="280"/>
      <c r="I58" s="256" t="s">
        <v>1417</v>
      </c>
      <c r="J58" s="223"/>
      <c r="K58" s="223"/>
      <c r="L58" s="223"/>
      <c r="M58" s="223"/>
      <c r="N58" s="223"/>
      <c r="O58" s="223"/>
      <c r="P58" s="223"/>
      <c r="Q58" s="223"/>
    </row>
    <row r="59" s="222" customFormat="1" ht="15.6" spans="1:17">
      <c r="A59" s="257" t="s">
        <v>605</v>
      </c>
      <c r="B59" s="258"/>
      <c r="C59" s="258"/>
      <c r="D59" s="258" t="s">
        <v>1417</v>
      </c>
      <c r="E59" s="223"/>
      <c r="F59" s="255" t="s">
        <v>812</v>
      </c>
      <c r="G59" s="280"/>
      <c r="H59" s="280"/>
      <c r="I59" s="256" t="s">
        <v>1417</v>
      </c>
      <c r="J59" s="223"/>
      <c r="K59" s="223"/>
      <c r="L59" s="223"/>
      <c r="M59" s="223"/>
      <c r="N59" s="223"/>
      <c r="O59" s="223"/>
      <c r="P59" s="223"/>
      <c r="Q59" s="223"/>
    </row>
    <row r="60" s="222" customFormat="1" ht="15.6" spans="1:17">
      <c r="A60" s="257" t="s">
        <v>673</v>
      </c>
      <c r="B60" s="258"/>
      <c r="C60" s="258"/>
      <c r="D60" s="258" t="s">
        <v>1417</v>
      </c>
      <c r="E60" s="223"/>
      <c r="F60" s="255" t="s">
        <v>677</v>
      </c>
      <c r="G60" s="280"/>
      <c r="H60" s="280"/>
      <c r="I60" s="256" t="s">
        <v>1417</v>
      </c>
      <c r="J60" s="223"/>
      <c r="K60" s="223"/>
      <c r="L60" s="223"/>
      <c r="M60" s="223"/>
      <c r="N60" s="223"/>
      <c r="O60" s="223"/>
      <c r="P60" s="223"/>
      <c r="Q60" s="223"/>
    </row>
    <row r="61" s="222" customFormat="1" ht="15.6" spans="1:17">
      <c r="A61" s="257" t="s">
        <v>672</v>
      </c>
      <c r="B61" s="258"/>
      <c r="C61" s="258"/>
      <c r="D61" s="258" t="s">
        <v>1417</v>
      </c>
      <c r="E61" s="223"/>
      <c r="F61" s="255" t="s">
        <v>676</v>
      </c>
      <c r="G61" s="280"/>
      <c r="H61" s="280"/>
      <c r="I61" s="256" t="s">
        <v>1417</v>
      </c>
      <c r="J61" s="223"/>
      <c r="K61" s="223"/>
      <c r="L61" s="223"/>
      <c r="M61" s="223"/>
      <c r="N61" s="223"/>
      <c r="O61" s="223"/>
      <c r="P61" s="223"/>
      <c r="Q61" s="223"/>
    </row>
    <row r="62" s="222" customFormat="1" ht="15.6" spans="1:17">
      <c r="A62" s="257" t="s">
        <v>665</v>
      </c>
      <c r="B62" s="258"/>
      <c r="C62" s="258"/>
      <c r="D62" s="258" t="s">
        <v>1417</v>
      </c>
      <c r="E62" s="223"/>
      <c r="F62" s="255" t="s">
        <v>813</v>
      </c>
      <c r="G62" s="280"/>
      <c r="H62" s="280"/>
      <c r="I62" s="256" t="s">
        <v>1417</v>
      </c>
      <c r="J62" s="223"/>
      <c r="K62" s="223"/>
      <c r="L62" s="223"/>
      <c r="M62" s="223"/>
      <c r="N62" s="223"/>
      <c r="O62" s="223"/>
      <c r="P62" s="223"/>
      <c r="Q62" s="223"/>
    </row>
    <row r="63" s="222" customFormat="1" ht="15.6" spans="1:17">
      <c r="A63" s="257" t="s">
        <v>671</v>
      </c>
      <c r="B63" s="258"/>
      <c r="C63" s="258"/>
      <c r="D63" s="258" t="s">
        <v>1417</v>
      </c>
      <c r="E63" s="223"/>
      <c r="F63" s="255" t="s">
        <v>814</v>
      </c>
      <c r="G63" s="280"/>
      <c r="H63" s="280"/>
      <c r="I63" s="256" t="s">
        <v>1417</v>
      </c>
      <c r="J63" s="223"/>
      <c r="K63" s="223"/>
      <c r="L63" s="223"/>
      <c r="M63" s="223"/>
      <c r="N63" s="223"/>
      <c r="O63" s="223"/>
      <c r="P63" s="223"/>
      <c r="Q63" s="223"/>
    </row>
    <row r="64" s="222" customFormat="1" ht="15.6" spans="1:17">
      <c r="A64" s="257" t="s">
        <v>732</v>
      </c>
      <c r="B64" s="258"/>
      <c r="C64" s="258"/>
      <c r="D64" s="258" t="s">
        <v>1417</v>
      </c>
      <c r="E64" s="223"/>
      <c r="F64" s="255" t="s">
        <v>815</v>
      </c>
      <c r="G64" s="280"/>
      <c r="H64" s="280"/>
      <c r="I64" s="256" t="s">
        <v>1417</v>
      </c>
      <c r="J64" s="223"/>
      <c r="K64" s="223"/>
      <c r="L64" s="223"/>
      <c r="M64" s="223"/>
      <c r="N64" s="223"/>
      <c r="O64" s="223"/>
      <c r="P64" s="223"/>
      <c r="Q64" s="223"/>
    </row>
    <row r="65" s="222" customFormat="1" ht="15.6" spans="1:17">
      <c r="A65" s="257" t="s">
        <v>733</v>
      </c>
      <c r="B65" s="258"/>
      <c r="C65" s="258"/>
      <c r="D65" s="258" t="s">
        <v>1417</v>
      </c>
      <c r="E65" s="223"/>
      <c r="F65" s="255" t="s">
        <v>816</v>
      </c>
      <c r="G65" s="280"/>
      <c r="H65" s="280"/>
      <c r="I65" s="256" t="s">
        <v>1417</v>
      </c>
      <c r="J65" s="223"/>
      <c r="K65" s="223"/>
      <c r="L65" s="223"/>
      <c r="M65" s="223"/>
      <c r="N65" s="223"/>
      <c r="O65" s="223"/>
      <c r="P65" s="223"/>
      <c r="Q65" s="223"/>
    </row>
    <row r="66" s="222" customFormat="1" ht="15.6" spans="1:17">
      <c r="A66" s="257" t="s">
        <v>680</v>
      </c>
      <c r="B66" s="258"/>
      <c r="C66" s="258"/>
      <c r="D66" s="258" t="s">
        <v>1417</v>
      </c>
      <c r="E66" s="223"/>
      <c r="F66" s="255" t="s">
        <v>662</v>
      </c>
      <c r="G66" s="280"/>
      <c r="H66" s="280"/>
      <c r="I66" s="256" t="s">
        <v>1417</v>
      </c>
      <c r="J66" s="223"/>
      <c r="K66" s="223"/>
      <c r="L66" s="223"/>
      <c r="M66" s="223"/>
      <c r="N66" s="223"/>
      <c r="O66" s="223"/>
      <c r="P66" s="223"/>
      <c r="Q66" s="223"/>
    </row>
    <row r="67" s="222" customFormat="1" ht="15.6" spans="1:17">
      <c r="A67" s="257" t="s">
        <v>607</v>
      </c>
      <c r="B67" s="258"/>
      <c r="C67" s="258"/>
      <c r="D67" s="258" t="s">
        <v>1417</v>
      </c>
      <c r="E67" s="223"/>
      <c r="F67" s="255" t="s">
        <v>678</v>
      </c>
      <c r="G67" s="280"/>
      <c r="H67" s="280"/>
      <c r="I67" s="256" t="s">
        <v>1417</v>
      </c>
      <c r="J67" s="223"/>
      <c r="K67" s="223"/>
      <c r="L67" s="223"/>
      <c r="M67" s="223"/>
      <c r="N67" s="223"/>
      <c r="O67" s="223"/>
      <c r="P67" s="223"/>
      <c r="Q67" s="223"/>
    </row>
    <row r="68" s="222" customFormat="1" ht="15.6" spans="1:17">
      <c r="A68" s="257" t="s">
        <v>738</v>
      </c>
      <c r="B68" s="258"/>
      <c r="C68" s="258"/>
      <c r="D68" s="258" t="s">
        <v>1417</v>
      </c>
      <c r="E68" s="223"/>
      <c r="F68" s="255" t="s">
        <v>817</v>
      </c>
      <c r="G68" s="280"/>
      <c r="H68" s="280"/>
      <c r="I68" s="256" t="s">
        <v>1417</v>
      </c>
      <c r="J68" s="223"/>
      <c r="K68" s="223"/>
      <c r="L68" s="223"/>
      <c r="M68" s="223"/>
      <c r="N68" s="223"/>
      <c r="O68" s="223"/>
      <c r="P68" s="223"/>
      <c r="Q68" s="223"/>
    </row>
    <row r="69" s="222" customFormat="1" ht="15.6" spans="1:17">
      <c r="A69" s="257" t="s">
        <v>565</v>
      </c>
      <c r="B69" s="258"/>
      <c r="C69" s="258"/>
      <c r="D69" s="258" t="s">
        <v>1417</v>
      </c>
      <c r="E69" s="223"/>
      <c r="F69" s="255" t="s">
        <v>818</v>
      </c>
      <c r="G69" s="280"/>
      <c r="H69" s="280"/>
      <c r="I69" s="256" t="s">
        <v>1417</v>
      </c>
      <c r="J69" s="223"/>
      <c r="K69" s="223"/>
      <c r="L69" s="223"/>
      <c r="M69" s="223"/>
      <c r="N69" s="223"/>
      <c r="O69" s="223"/>
      <c r="P69" s="223"/>
      <c r="Q69" s="223"/>
    </row>
    <row r="70" s="222" customFormat="1" ht="15.6" spans="1:17">
      <c r="A70" s="257" t="s">
        <v>616</v>
      </c>
      <c r="B70" s="258"/>
      <c r="C70" s="258"/>
      <c r="D70" s="258" t="s">
        <v>1417</v>
      </c>
      <c r="E70" s="223"/>
      <c r="F70" s="255" t="s">
        <v>819</v>
      </c>
      <c r="G70" s="280"/>
      <c r="H70" s="280"/>
      <c r="I70" s="256" t="s">
        <v>1417</v>
      </c>
      <c r="J70" s="223"/>
      <c r="K70" s="223"/>
      <c r="L70" s="223"/>
      <c r="M70" s="223"/>
      <c r="N70" s="223"/>
      <c r="O70" s="223"/>
      <c r="P70" s="223"/>
      <c r="Q70" s="223"/>
    </row>
    <row r="71" s="222" customFormat="1" ht="15.6" spans="1:17">
      <c r="A71" s="257" t="s">
        <v>681</v>
      </c>
      <c r="B71" s="258"/>
      <c r="C71" s="258"/>
      <c r="D71" s="258" t="s">
        <v>1417</v>
      </c>
      <c r="E71" s="223"/>
      <c r="F71" s="255" t="s">
        <v>679</v>
      </c>
      <c r="G71" s="280"/>
      <c r="H71" s="280"/>
      <c r="I71" s="256" t="s">
        <v>1417</v>
      </c>
      <c r="J71" s="223"/>
      <c r="K71" s="223"/>
      <c r="L71" s="223"/>
      <c r="M71" s="223"/>
      <c r="N71" s="223"/>
      <c r="O71" s="223"/>
      <c r="P71" s="223"/>
      <c r="Q71" s="223"/>
    </row>
    <row r="72" s="222" customFormat="1" ht="15.6" spans="1:17">
      <c r="A72" s="257" t="s">
        <v>551</v>
      </c>
      <c r="B72" s="258"/>
      <c r="C72" s="258"/>
      <c r="D72" s="258" t="s">
        <v>1417</v>
      </c>
      <c r="E72" s="223"/>
      <c r="F72" s="255" t="s">
        <v>820</v>
      </c>
      <c r="G72" s="280"/>
      <c r="H72" s="280"/>
      <c r="I72" s="256" t="s">
        <v>1417</v>
      </c>
      <c r="J72" s="223"/>
      <c r="K72" s="223"/>
      <c r="L72" s="223"/>
      <c r="M72" s="223"/>
      <c r="N72" s="223"/>
      <c r="O72" s="223"/>
      <c r="P72" s="223"/>
      <c r="Q72" s="223"/>
    </row>
    <row r="73" s="222" customFormat="1" customHeight="1" spans="1:17">
      <c r="A73" s="257" t="s">
        <v>568</v>
      </c>
      <c r="B73" s="258"/>
      <c r="C73" s="258"/>
      <c r="D73" s="258" t="s">
        <v>1417</v>
      </c>
      <c r="E73" s="223"/>
      <c r="F73" s="255" t="s">
        <v>821</v>
      </c>
      <c r="G73" s="280"/>
      <c r="H73" s="280"/>
      <c r="I73" s="256" t="s">
        <v>1417</v>
      </c>
      <c r="J73" s="223"/>
      <c r="K73" s="223"/>
      <c r="L73" s="223"/>
      <c r="M73" s="223"/>
      <c r="N73" s="223"/>
      <c r="O73" s="223"/>
      <c r="P73" s="223"/>
      <c r="Q73" s="223"/>
    </row>
    <row r="74" s="222" customFormat="1" ht="15.6" spans="1:17">
      <c r="A74" s="257" t="s">
        <v>545</v>
      </c>
      <c r="B74" s="258"/>
      <c r="C74" s="258"/>
      <c r="D74" s="258" t="s">
        <v>1417</v>
      </c>
      <c r="E74" s="223"/>
      <c r="F74" s="255" t="s">
        <v>822</v>
      </c>
      <c r="G74" s="280"/>
      <c r="H74" s="280"/>
      <c r="I74" s="256" t="s">
        <v>1417</v>
      </c>
      <c r="J74" s="223"/>
      <c r="K74" s="223"/>
      <c r="L74" s="223"/>
      <c r="M74" s="223"/>
      <c r="N74" s="223"/>
      <c r="O74" s="223"/>
      <c r="P74" s="223"/>
      <c r="Q74" s="223"/>
    </row>
    <row r="75" s="222" customFormat="1" ht="15.6" spans="1:17">
      <c r="A75" s="257" t="s">
        <v>563</v>
      </c>
      <c r="B75" s="258"/>
      <c r="C75" s="258"/>
      <c r="D75" s="258" t="s">
        <v>1417</v>
      </c>
      <c r="E75" s="223"/>
      <c r="F75" s="255" t="s">
        <v>823</v>
      </c>
      <c r="G75" s="280"/>
      <c r="H75" s="280"/>
      <c r="I75" s="256" t="s">
        <v>1417</v>
      </c>
      <c r="J75" s="223"/>
      <c r="K75" s="223"/>
      <c r="L75" s="223"/>
      <c r="M75" s="223"/>
      <c r="N75" s="223"/>
      <c r="O75" s="223"/>
      <c r="P75" s="223"/>
      <c r="Q75" s="223"/>
    </row>
    <row r="76" s="222" customFormat="1" ht="15.6" spans="1:17">
      <c r="A76" s="257" t="s">
        <v>520</v>
      </c>
      <c r="B76" s="258"/>
      <c r="C76" s="258"/>
      <c r="D76" s="258" t="s">
        <v>1417</v>
      </c>
      <c r="E76" s="223"/>
      <c r="F76" s="255" t="s">
        <v>750</v>
      </c>
      <c r="G76" s="280"/>
      <c r="H76" s="280"/>
      <c r="I76" s="256" t="s">
        <v>1417</v>
      </c>
      <c r="J76" s="223"/>
      <c r="K76" s="223"/>
      <c r="L76" s="223"/>
      <c r="M76" s="223"/>
      <c r="N76" s="223"/>
      <c r="O76" s="223"/>
      <c r="P76" s="223"/>
      <c r="Q76" s="223"/>
    </row>
    <row r="77" s="222" customFormat="1" ht="15.6" spans="1:17">
      <c r="A77" s="257" t="s">
        <v>517</v>
      </c>
      <c r="B77" s="258"/>
      <c r="C77" s="258"/>
      <c r="D77" s="258" t="s">
        <v>1417</v>
      </c>
      <c r="E77" s="223"/>
      <c r="F77" s="255" t="s">
        <v>749</v>
      </c>
      <c r="G77" s="280"/>
      <c r="H77" s="280"/>
      <c r="I77" s="256" t="s">
        <v>1417</v>
      </c>
      <c r="J77" s="223"/>
      <c r="K77" s="223"/>
      <c r="L77" s="223"/>
      <c r="M77" s="223"/>
      <c r="N77" s="223"/>
      <c r="O77" s="223"/>
      <c r="P77" s="223"/>
      <c r="Q77" s="223"/>
    </row>
    <row r="78" s="222" customFormat="1" ht="15.6" spans="1:17">
      <c r="A78" s="257" t="s">
        <v>728</v>
      </c>
      <c r="B78" s="258"/>
      <c r="C78" s="258"/>
      <c r="D78" s="258" t="s">
        <v>1417</v>
      </c>
      <c r="E78" s="223"/>
      <c r="F78" s="255" t="s">
        <v>565</v>
      </c>
      <c r="G78" s="280"/>
      <c r="H78" s="280"/>
      <c r="I78" s="256" t="s">
        <v>1417</v>
      </c>
      <c r="J78" s="223"/>
      <c r="K78" s="223"/>
      <c r="L78" s="223"/>
      <c r="M78" s="223"/>
      <c r="N78" s="223"/>
      <c r="O78" s="223"/>
      <c r="P78" s="223"/>
      <c r="Q78" s="223"/>
    </row>
    <row r="79" s="222" customFormat="1" ht="15.6" spans="1:17">
      <c r="A79" s="257" t="s">
        <v>674</v>
      </c>
      <c r="B79" s="283" t="s">
        <v>1427</v>
      </c>
      <c r="C79" s="283" t="s">
        <v>1428</v>
      </c>
      <c r="D79" s="258" t="s">
        <v>1417</v>
      </c>
      <c r="E79" s="223"/>
      <c r="F79" s="255" t="s">
        <v>824</v>
      </c>
      <c r="G79" s="280"/>
      <c r="H79" s="280"/>
      <c r="I79" s="256" t="s">
        <v>1417</v>
      </c>
      <c r="J79" s="223"/>
      <c r="K79" s="223"/>
      <c r="L79" s="223"/>
      <c r="M79" s="223"/>
      <c r="N79" s="223"/>
      <c r="O79" s="223"/>
      <c r="P79" s="223"/>
      <c r="Q79" s="223"/>
    </row>
    <row r="80" s="222" customFormat="1" ht="15.6" spans="1:17">
      <c r="A80" s="257" t="s">
        <v>746</v>
      </c>
      <c r="B80" s="283"/>
      <c r="C80" s="283"/>
      <c r="D80" s="258" t="s">
        <v>1417</v>
      </c>
      <c r="E80" s="223"/>
      <c r="F80" s="255" t="s">
        <v>825</v>
      </c>
      <c r="G80" s="280"/>
      <c r="H80" s="280"/>
      <c r="I80" s="256" t="s">
        <v>1417</v>
      </c>
      <c r="J80" s="223"/>
      <c r="K80" s="223"/>
      <c r="L80" s="223"/>
      <c r="M80" s="223"/>
      <c r="N80" s="223"/>
      <c r="O80" s="223"/>
      <c r="P80" s="223"/>
      <c r="Q80" s="223"/>
    </row>
    <row r="81" s="222" customFormat="1" ht="15.6" spans="1:17">
      <c r="A81" s="257" t="s">
        <v>683</v>
      </c>
      <c r="B81" s="283"/>
      <c r="C81" s="283"/>
      <c r="D81" s="258" t="s">
        <v>1417</v>
      </c>
      <c r="E81" s="223"/>
      <c r="F81" s="255" t="s">
        <v>826</v>
      </c>
      <c r="G81" s="280"/>
      <c r="H81" s="280"/>
      <c r="I81" s="256" t="s">
        <v>1417</v>
      </c>
      <c r="J81" s="223"/>
      <c r="K81" s="223"/>
      <c r="L81" s="223"/>
      <c r="M81" s="223"/>
      <c r="N81" s="223"/>
      <c r="O81" s="223"/>
      <c r="P81" s="223"/>
      <c r="Q81" s="223"/>
    </row>
    <row r="82" s="222" customFormat="1" ht="15.6" spans="1:17">
      <c r="A82" s="257" t="s">
        <v>626</v>
      </c>
      <c r="B82" s="283"/>
      <c r="C82" s="283"/>
      <c r="D82" s="258" t="s">
        <v>1417</v>
      </c>
      <c r="E82" s="223"/>
      <c r="F82" s="255" t="s">
        <v>827</v>
      </c>
      <c r="G82" s="280"/>
      <c r="H82" s="280"/>
      <c r="I82" s="256" t="s">
        <v>1417</v>
      </c>
      <c r="J82" s="223"/>
      <c r="K82" s="223"/>
      <c r="L82" s="223"/>
      <c r="M82" s="223"/>
      <c r="N82" s="223"/>
      <c r="O82" s="223"/>
      <c r="P82" s="223"/>
      <c r="Q82" s="223"/>
    </row>
    <row r="83" s="222" customFormat="1" ht="15.6" spans="1:17">
      <c r="A83" s="257" t="s">
        <v>623</v>
      </c>
      <c r="B83" s="283"/>
      <c r="C83" s="283"/>
      <c r="D83" s="258" t="s">
        <v>1417</v>
      </c>
      <c r="E83" s="223"/>
      <c r="F83" s="255" t="s">
        <v>680</v>
      </c>
      <c r="G83" s="280"/>
      <c r="H83" s="280"/>
      <c r="I83" s="256" t="s">
        <v>1417</v>
      </c>
      <c r="J83" s="223"/>
      <c r="K83" s="223"/>
      <c r="L83" s="223"/>
      <c r="M83" s="223"/>
      <c r="N83" s="223"/>
      <c r="O83" s="223"/>
      <c r="P83" s="223"/>
      <c r="Q83" s="223"/>
    </row>
    <row r="84" s="222" customFormat="1" ht="15.6" spans="1:17">
      <c r="A84" s="257" t="s">
        <v>567</v>
      </c>
      <c r="B84" s="283"/>
      <c r="C84" s="283"/>
      <c r="D84" s="258" t="s">
        <v>1417</v>
      </c>
      <c r="E84" s="223"/>
      <c r="F84" s="255" t="s">
        <v>1395</v>
      </c>
      <c r="G84" s="280"/>
      <c r="H84" s="280"/>
      <c r="I84" s="256" t="s">
        <v>1417</v>
      </c>
      <c r="J84" s="223"/>
      <c r="K84" s="223"/>
      <c r="L84" s="223"/>
      <c r="M84" s="223"/>
      <c r="N84" s="223"/>
      <c r="O84" s="223"/>
      <c r="P84" s="223"/>
      <c r="Q84" s="223"/>
    </row>
    <row r="85" s="222" customFormat="1" ht="15.6" spans="1:17">
      <c r="A85" s="257" t="s">
        <v>676</v>
      </c>
      <c r="B85" s="283"/>
      <c r="C85" s="283"/>
      <c r="D85" s="258" t="s">
        <v>1417</v>
      </c>
      <c r="E85" s="223"/>
      <c r="F85" s="255" t="s">
        <v>828</v>
      </c>
      <c r="G85" s="280"/>
      <c r="H85" s="280"/>
      <c r="I85" s="256" t="s">
        <v>1417</v>
      </c>
      <c r="J85" s="223"/>
      <c r="K85" s="223"/>
      <c r="L85" s="223"/>
      <c r="M85" s="223"/>
      <c r="N85" s="223"/>
      <c r="O85" s="223"/>
      <c r="P85" s="223"/>
      <c r="Q85" s="223"/>
    </row>
    <row r="86" s="222" customFormat="1" ht="15.6" spans="1:17">
      <c r="A86" s="257" t="s">
        <v>624</v>
      </c>
      <c r="B86" s="283"/>
      <c r="C86" s="283"/>
      <c r="D86" s="258" t="s">
        <v>1417</v>
      </c>
      <c r="E86" s="223"/>
      <c r="F86" s="255" t="s">
        <v>829</v>
      </c>
      <c r="G86" s="280"/>
      <c r="H86" s="280"/>
      <c r="I86" s="256" t="s">
        <v>1417</v>
      </c>
      <c r="J86" s="223"/>
      <c r="K86" s="223"/>
      <c r="L86" s="223"/>
      <c r="M86" s="223"/>
      <c r="N86" s="223"/>
      <c r="O86" s="223"/>
      <c r="P86" s="223"/>
      <c r="Q86" s="223"/>
    </row>
    <row r="87" s="222" customFormat="1" ht="15.6" spans="1:17">
      <c r="A87" s="257" t="s">
        <v>744</v>
      </c>
      <c r="B87" s="283"/>
      <c r="C87" s="283"/>
      <c r="D87" s="258" t="s">
        <v>1417</v>
      </c>
      <c r="E87" s="223"/>
      <c r="F87" s="255" t="s">
        <v>830</v>
      </c>
      <c r="G87" s="280"/>
      <c r="H87" s="280"/>
      <c r="I87" s="256" t="s">
        <v>1417</v>
      </c>
      <c r="J87" s="223"/>
      <c r="K87" s="223"/>
      <c r="L87" s="223"/>
      <c r="M87" s="223"/>
      <c r="N87" s="223"/>
      <c r="O87" s="223"/>
      <c r="P87" s="223"/>
      <c r="Q87" s="223"/>
    </row>
    <row r="88" s="222" customFormat="1" ht="15.6" spans="1:17">
      <c r="A88" s="257" t="s">
        <v>661</v>
      </c>
      <c r="B88" s="283"/>
      <c r="C88" s="283"/>
      <c r="D88" s="258" t="s">
        <v>1417</v>
      </c>
      <c r="E88" s="223"/>
      <c r="F88" s="255" t="s">
        <v>604</v>
      </c>
      <c r="G88" s="280"/>
      <c r="H88" s="280"/>
      <c r="I88" s="256" t="s">
        <v>1417</v>
      </c>
      <c r="J88" s="223"/>
      <c r="K88" s="223"/>
      <c r="L88" s="223"/>
      <c r="M88" s="223"/>
      <c r="N88" s="223"/>
      <c r="O88" s="223"/>
      <c r="P88" s="223"/>
      <c r="Q88" s="223"/>
    </row>
    <row r="89" s="222" customFormat="1" ht="15.6" spans="1:17">
      <c r="A89" s="257" t="s">
        <v>745</v>
      </c>
      <c r="B89" s="283"/>
      <c r="C89" s="283"/>
      <c r="D89" s="258" t="s">
        <v>1417</v>
      </c>
      <c r="E89" s="223"/>
      <c r="F89" s="255" t="s">
        <v>831</v>
      </c>
      <c r="G89" s="280"/>
      <c r="H89" s="280"/>
      <c r="I89" s="256" t="s">
        <v>1417</v>
      </c>
      <c r="J89" s="223"/>
      <c r="K89" s="223"/>
      <c r="L89" s="223"/>
      <c r="M89" s="223"/>
      <c r="N89" s="223"/>
      <c r="O89" s="223"/>
      <c r="P89" s="223"/>
      <c r="Q89" s="223"/>
    </row>
    <row r="90" s="222" customFormat="1" ht="15.6" spans="1:17">
      <c r="A90" s="257" t="s">
        <v>606</v>
      </c>
      <c r="B90" s="283"/>
      <c r="C90" s="283"/>
      <c r="D90" s="258" t="s">
        <v>1417</v>
      </c>
      <c r="E90" s="223"/>
      <c r="F90" s="255" t="s">
        <v>832</v>
      </c>
      <c r="G90" s="280"/>
      <c r="H90" s="280"/>
      <c r="I90" s="256" t="s">
        <v>1417</v>
      </c>
      <c r="J90" s="223"/>
      <c r="K90" s="223"/>
      <c r="L90" s="223"/>
      <c r="M90" s="223"/>
      <c r="N90" s="223"/>
      <c r="O90" s="223"/>
      <c r="P90" s="223"/>
      <c r="Q90" s="223"/>
    </row>
    <row r="91" s="222" customFormat="1" ht="15.6" spans="1:17">
      <c r="A91" s="257" t="s">
        <v>682</v>
      </c>
      <c r="B91" s="283"/>
      <c r="C91" s="283"/>
      <c r="D91" s="258" t="s">
        <v>1417</v>
      </c>
      <c r="E91" s="223"/>
      <c r="F91" s="255" t="s">
        <v>1429</v>
      </c>
      <c r="G91" s="280"/>
      <c r="H91" s="280"/>
      <c r="I91" s="256" t="s">
        <v>1417</v>
      </c>
      <c r="J91" s="223"/>
      <c r="K91" s="223"/>
      <c r="L91" s="223"/>
      <c r="M91" s="223"/>
      <c r="N91" s="223"/>
      <c r="O91" s="223"/>
      <c r="P91" s="223"/>
      <c r="Q91" s="223"/>
    </row>
    <row r="92" s="222" customFormat="1" ht="15.6" spans="1:17">
      <c r="A92" s="257" t="s">
        <v>750</v>
      </c>
      <c r="B92" s="283"/>
      <c r="C92" s="283"/>
      <c r="D92" s="258" t="s">
        <v>1417</v>
      </c>
      <c r="E92" s="223"/>
      <c r="F92" s="255" t="s">
        <v>924</v>
      </c>
      <c r="G92" s="280"/>
      <c r="H92" s="280"/>
      <c r="I92" s="256" t="s">
        <v>1417</v>
      </c>
      <c r="J92" s="223"/>
      <c r="K92" s="223"/>
      <c r="L92" s="223"/>
      <c r="M92" s="223"/>
      <c r="N92" s="223"/>
      <c r="O92" s="223"/>
      <c r="P92" s="223"/>
      <c r="Q92" s="223"/>
    </row>
    <row r="93" s="222" customFormat="1" ht="15.6" spans="1:17">
      <c r="A93" s="257" t="s">
        <v>562</v>
      </c>
      <c r="B93" s="283"/>
      <c r="C93" s="283"/>
      <c r="D93" s="258" t="s">
        <v>1417</v>
      </c>
      <c r="E93" s="223"/>
      <c r="F93" s="255" t="s">
        <v>745</v>
      </c>
      <c r="G93" s="280"/>
      <c r="H93" s="280"/>
      <c r="I93" s="256" t="s">
        <v>1417</v>
      </c>
      <c r="J93" s="223"/>
      <c r="K93" s="223"/>
      <c r="L93" s="223"/>
      <c r="M93" s="223"/>
      <c r="N93" s="223"/>
      <c r="O93" s="223"/>
      <c r="P93" s="223"/>
      <c r="Q93" s="223"/>
    </row>
    <row r="94" s="222" customFormat="1" ht="15.6" spans="1:17">
      <c r="A94" s="257" t="s">
        <v>559</v>
      </c>
      <c r="B94" s="283"/>
      <c r="C94" s="283"/>
      <c r="D94" s="258" t="s">
        <v>1417</v>
      </c>
      <c r="E94" s="223"/>
      <c r="F94" s="255" t="s">
        <v>624</v>
      </c>
      <c r="G94" s="280"/>
      <c r="H94" s="280"/>
      <c r="I94" s="256" t="s">
        <v>1417</v>
      </c>
      <c r="J94" s="223"/>
      <c r="K94" s="223"/>
      <c r="L94" s="223"/>
      <c r="M94" s="223"/>
      <c r="N94" s="223"/>
      <c r="O94" s="223"/>
      <c r="P94" s="223"/>
      <c r="Q94" s="223"/>
    </row>
    <row r="95" s="222" customFormat="1" ht="15.6" spans="1:17">
      <c r="A95" s="257" t="s">
        <v>556</v>
      </c>
      <c r="B95" s="283"/>
      <c r="C95" s="283"/>
      <c r="D95" s="258" t="s">
        <v>1417</v>
      </c>
      <c r="E95" s="223"/>
      <c r="F95" s="255" t="s">
        <v>620</v>
      </c>
      <c r="G95" s="280"/>
      <c r="H95" s="280"/>
      <c r="I95" s="256" t="s">
        <v>1417</v>
      </c>
      <c r="J95" s="223"/>
      <c r="K95" s="223"/>
      <c r="L95" s="223"/>
      <c r="M95" s="223"/>
      <c r="N95" s="223"/>
      <c r="O95" s="223"/>
      <c r="P95" s="223"/>
      <c r="Q95" s="223"/>
    </row>
    <row r="96" s="222" customFormat="1" ht="15.6" spans="1:17">
      <c r="A96" s="257" t="s">
        <v>813</v>
      </c>
      <c r="B96" s="283"/>
      <c r="C96" s="283"/>
      <c r="D96" s="258" t="s">
        <v>1417</v>
      </c>
      <c r="E96" s="223"/>
      <c r="F96" s="255" t="s">
        <v>623</v>
      </c>
      <c r="G96" s="280"/>
      <c r="H96" s="280"/>
      <c r="I96" s="256" t="s">
        <v>1417</v>
      </c>
      <c r="J96" s="223"/>
      <c r="K96" s="223"/>
      <c r="L96" s="223"/>
      <c r="M96" s="223"/>
      <c r="N96" s="223"/>
      <c r="O96" s="223"/>
      <c r="P96" s="223"/>
      <c r="Q96" s="223"/>
    </row>
    <row r="97" s="222" customFormat="1" ht="15.6" spans="1:17">
      <c r="A97" s="257" t="s">
        <v>677</v>
      </c>
      <c r="B97" s="283"/>
      <c r="C97" s="283"/>
      <c r="D97" s="258" t="s">
        <v>1417</v>
      </c>
      <c r="E97" s="223"/>
      <c r="F97" s="255" t="s">
        <v>747</v>
      </c>
      <c r="G97" s="280"/>
      <c r="H97" s="280"/>
      <c r="I97" s="256" t="s">
        <v>1417</v>
      </c>
      <c r="J97" s="223"/>
      <c r="K97" s="223"/>
      <c r="L97" s="223"/>
      <c r="M97" s="223"/>
      <c r="N97" s="223"/>
      <c r="O97" s="223"/>
      <c r="P97" s="223"/>
      <c r="Q97" s="223"/>
    </row>
    <row r="98" s="222" customFormat="1" ht="15.6" spans="1:17">
      <c r="A98" s="257" t="s">
        <v>566</v>
      </c>
      <c r="B98" s="283"/>
      <c r="C98" s="283"/>
      <c r="D98" s="258" t="s">
        <v>1417</v>
      </c>
      <c r="E98" s="223"/>
      <c r="F98" s="255" t="s">
        <v>744</v>
      </c>
      <c r="G98" s="280"/>
      <c r="H98" s="280"/>
      <c r="I98" s="256" t="s">
        <v>1417</v>
      </c>
      <c r="J98" s="223"/>
      <c r="K98" s="223"/>
      <c r="L98" s="223"/>
      <c r="M98" s="223"/>
      <c r="N98" s="223"/>
      <c r="O98" s="223"/>
      <c r="P98" s="223"/>
      <c r="Q98" s="223"/>
    </row>
    <row r="99" s="222" customFormat="1" ht="15.6" spans="1:17">
      <c r="A99" s="257" t="s">
        <v>678</v>
      </c>
      <c r="B99" s="283"/>
      <c r="C99" s="283"/>
      <c r="D99" s="258" t="s">
        <v>1417</v>
      </c>
      <c r="E99" s="223"/>
      <c r="F99" s="255" t="s">
        <v>1406</v>
      </c>
      <c r="G99" s="280"/>
      <c r="H99" s="280"/>
      <c r="I99" s="256" t="s">
        <v>1417</v>
      </c>
      <c r="J99" s="223"/>
      <c r="K99" s="223"/>
      <c r="L99" s="223"/>
      <c r="M99" s="223"/>
      <c r="N99" s="223"/>
      <c r="O99" s="223"/>
      <c r="P99" s="223"/>
      <c r="Q99" s="223"/>
    </row>
    <row r="100" s="222" customFormat="1" ht="15.6" spans="1:17">
      <c r="A100" s="257" t="s">
        <v>821</v>
      </c>
      <c r="B100" s="283"/>
      <c r="C100" s="283"/>
      <c r="D100" s="258" t="s">
        <v>1417</v>
      </c>
      <c r="E100" s="223"/>
      <c r="F100" s="255" t="s">
        <v>616</v>
      </c>
      <c r="G100" s="280"/>
      <c r="H100" s="280"/>
      <c r="I100" s="256" t="s">
        <v>1417</v>
      </c>
      <c r="J100" s="223"/>
      <c r="K100" s="223"/>
      <c r="L100" s="223"/>
      <c r="M100" s="223"/>
      <c r="N100" s="223"/>
      <c r="O100" s="223"/>
      <c r="P100" s="223"/>
      <c r="Q100" s="223"/>
    </row>
    <row r="101" s="222" customFormat="1" ht="15.6" spans="1:17">
      <c r="A101" s="257" t="s">
        <v>824</v>
      </c>
      <c r="B101" s="283"/>
      <c r="C101" s="283"/>
      <c r="D101" s="258" t="s">
        <v>1417</v>
      </c>
      <c r="E101" s="223"/>
      <c r="F101" s="255" t="s">
        <v>738</v>
      </c>
      <c r="G101" s="280"/>
      <c r="H101" s="280"/>
      <c r="I101" s="256" t="s">
        <v>1417</v>
      </c>
      <c r="J101" s="223"/>
      <c r="K101" s="223"/>
      <c r="L101" s="223"/>
      <c r="M101" s="223"/>
      <c r="N101" s="223"/>
      <c r="O101" s="223"/>
      <c r="P101" s="223"/>
      <c r="Q101" s="223"/>
    </row>
    <row r="102" s="222" customFormat="1" ht="15.6" spans="1:17">
      <c r="A102" s="257" t="s">
        <v>900</v>
      </c>
      <c r="B102" s="283"/>
      <c r="C102" s="283"/>
      <c r="D102" s="258" t="s">
        <v>1417</v>
      </c>
      <c r="E102" s="223"/>
      <c r="F102" s="255" t="s">
        <v>929</v>
      </c>
      <c r="G102" s="280"/>
      <c r="H102" s="280"/>
      <c r="I102" s="256" t="s">
        <v>1417</v>
      </c>
      <c r="J102" s="223"/>
      <c r="K102" s="223"/>
      <c r="L102" s="223"/>
      <c r="M102" s="223"/>
      <c r="N102" s="223"/>
      <c r="O102" s="223"/>
      <c r="P102" s="223"/>
      <c r="Q102" s="223"/>
    </row>
    <row r="103" s="222" customFormat="1" ht="15.6" spans="1:17">
      <c r="A103" s="257" t="s">
        <v>907</v>
      </c>
      <c r="B103" s="283"/>
      <c r="C103" s="283"/>
      <c r="D103" s="258" t="s">
        <v>1417</v>
      </c>
      <c r="E103" s="223"/>
      <c r="F103" s="255" t="s">
        <v>625</v>
      </c>
      <c r="G103" s="280"/>
      <c r="H103" s="280"/>
      <c r="I103" s="256" t="s">
        <v>1417</v>
      </c>
      <c r="J103" s="223"/>
      <c r="K103" s="223"/>
      <c r="L103" s="223"/>
      <c r="M103" s="223"/>
      <c r="N103" s="223"/>
      <c r="O103" s="223"/>
      <c r="P103" s="223"/>
      <c r="Q103" s="223"/>
    </row>
    <row r="104" s="222" customFormat="1" ht="15.6" spans="1:17">
      <c r="A104" s="257" t="s">
        <v>903</v>
      </c>
      <c r="B104" s="283"/>
      <c r="C104" s="283"/>
      <c r="D104" s="258" t="s">
        <v>1417</v>
      </c>
      <c r="E104" s="223"/>
      <c r="F104" s="255" t="s">
        <v>926</v>
      </c>
      <c r="G104" s="280"/>
      <c r="H104" s="280"/>
      <c r="I104" s="256" t="s">
        <v>1417</v>
      </c>
      <c r="J104" s="223"/>
      <c r="K104" s="223"/>
      <c r="L104" s="223"/>
      <c r="M104" s="223"/>
      <c r="N104" s="223"/>
      <c r="O104" s="223"/>
      <c r="P104" s="223"/>
      <c r="Q104" s="223"/>
    </row>
    <row r="105" s="222" customFormat="1" ht="15.6" spans="1:17">
      <c r="A105" s="257" t="s">
        <v>902</v>
      </c>
      <c r="B105" s="283"/>
      <c r="C105" s="283"/>
      <c r="D105" s="258" t="s">
        <v>1417</v>
      </c>
      <c r="E105" s="223"/>
      <c r="F105" s="255" t="s">
        <v>930</v>
      </c>
      <c r="G105" s="280"/>
      <c r="H105" s="280"/>
      <c r="I105" s="256" t="s">
        <v>1417</v>
      </c>
      <c r="J105" s="223"/>
      <c r="K105" s="223"/>
      <c r="L105" s="223"/>
      <c r="M105" s="223"/>
      <c r="N105" s="223"/>
      <c r="O105" s="223"/>
      <c r="P105" s="223"/>
      <c r="Q105" s="223"/>
    </row>
    <row r="106" s="222" customFormat="1" ht="15.6" spans="1:17">
      <c r="A106" s="257" t="s">
        <v>1371</v>
      </c>
      <c r="B106" s="283"/>
      <c r="C106" s="283"/>
      <c r="D106" s="258" t="s">
        <v>1417</v>
      </c>
      <c r="E106" s="223"/>
      <c r="F106" s="255" t="s">
        <v>1399</v>
      </c>
      <c r="G106" s="280"/>
      <c r="H106" s="280"/>
      <c r="I106" s="256" t="s">
        <v>1417</v>
      </c>
      <c r="J106" s="223"/>
      <c r="K106" s="223"/>
      <c r="L106" s="223"/>
      <c r="M106" s="223"/>
      <c r="N106" s="223"/>
      <c r="O106" s="223"/>
      <c r="P106" s="223"/>
      <c r="Q106" s="223"/>
    </row>
    <row r="107" s="222" customFormat="1" ht="15.6" spans="1:17">
      <c r="A107" s="257" t="s">
        <v>897</v>
      </c>
      <c r="B107" s="283"/>
      <c r="C107" s="283"/>
      <c r="D107" s="258" t="s">
        <v>1417</v>
      </c>
      <c r="E107" s="223"/>
      <c r="F107" s="255" t="s">
        <v>1400</v>
      </c>
      <c r="G107" s="280"/>
      <c r="H107" s="280"/>
      <c r="I107" s="256" t="s">
        <v>1417</v>
      </c>
      <c r="J107" s="223"/>
      <c r="K107" s="223"/>
      <c r="L107" s="223"/>
      <c r="M107" s="223"/>
      <c r="N107" s="223"/>
      <c r="O107" s="223"/>
      <c r="P107" s="223"/>
      <c r="Q107" s="223"/>
    </row>
    <row r="108" s="222" customFormat="1" ht="15.6" spans="1:17">
      <c r="A108" s="257" t="s">
        <v>898</v>
      </c>
      <c r="B108" s="283"/>
      <c r="C108" s="283"/>
      <c r="D108" s="258" t="s">
        <v>1417</v>
      </c>
      <c r="E108" s="223"/>
      <c r="F108" s="255" t="s">
        <v>626</v>
      </c>
      <c r="G108" s="280"/>
      <c r="H108" s="280"/>
      <c r="I108" s="256" t="s">
        <v>1417</v>
      </c>
      <c r="J108" s="223"/>
      <c r="K108" s="223"/>
      <c r="L108" s="223"/>
      <c r="M108" s="223"/>
      <c r="N108" s="223"/>
      <c r="O108" s="223"/>
      <c r="P108" s="223"/>
      <c r="Q108" s="223"/>
    </row>
    <row r="109" s="222" customFormat="1" ht="15.6" spans="1:17">
      <c r="A109" s="257" t="s">
        <v>603</v>
      </c>
      <c r="B109" s="283"/>
      <c r="C109" s="283"/>
      <c r="D109" s="258" t="s">
        <v>1417</v>
      </c>
      <c r="E109" s="223"/>
      <c r="F109" s="255" t="s">
        <v>916</v>
      </c>
      <c r="G109" s="280"/>
      <c r="H109" s="280"/>
      <c r="I109" s="256" t="s">
        <v>1417</v>
      </c>
      <c r="J109" s="223"/>
      <c r="K109" s="223"/>
      <c r="L109" s="223"/>
      <c r="M109" s="223"/>
      <c r="N109" s="223"/>
      <c r="O109" s="223"/>
      <c r="P109" s="223"/>
      <c r="Q109" s="223"/>
    </row>
    <row r="110" s="222" customFormat="1" ht="15.6" spans="1:17">
      <c r="A110" s="257" t="s">
        <v>910</v>
      </c>
      <c r="B110" s="283"/>
      <c r="C110" s="283"/>
      <c r="D110" s="258" t="s">
        <v>1417</v>
      </c>
      <c r="E110" s="223"/>
      <c r="F110" s="255" t="s">
        <v>1381</v>
      </c>
      <c r="G110" s="280"/>
      <c r="H110" s="280"/>
      <c r="I110" s="256" t="s">
        <v>1417</v>
      </c>
      <c r="J110" s="223"/>
      <c r="K110" s="223"/>
      <c r="L110" s="223"/>
      <c r="M110" s="223"/>
      <c r="N110" s="223"/>
      <c r="O110" s="223"/>
      <c r="P110" s="223"/>
      <c r="Q110" s="223"/>
    </row>
    <row r="111" s="222" customFormat="1" ht="15.6" spans="1:17">
      <c r="A111" s="257" t="s">
        <v>785</v>
      </c>
      <c r="B111" s="283"/>
      <c r="C111" s="283"/>
      <c r="D111" s="258" t="s">
        <v>1417</v>
      </c>
      <c r="E111" s="223"/>
      <c r="F111" s="255" t="s">
        <v>606</v>
      </c>
      <c r="G111" s="280"/>
      <c r="H111" s="280"/>
      <c r="I111" s="256" t="s">
        <v>1417</v>
      </c>
      <c r="J111" s="223"/>
      <c r="K111" s="223"/>
      <c r="L111" s="223"/>
      <c r="M111" s="223"/>
      <c r="N111" s="223"/>
      <c r="O111" s="223"/>
      <c r="P111" s="223"/>
      <c r="Q111" s="223"/>
    </row>
    <row r="112" s="222" customFormat="1" ht="15.6" spans="1:17">
      <c r="A112" s="257" t="s">
        <v>604</v>
      </c>
      <c r="B112" s="283"/>
      <c r="C112" s="283"/>
      <c r="D112" s="258" t="s">
        <v>1417</v>
      </c>
      <c r="E112" s="223"/>
      <c r="F112" s="255" t="s">
        <v>607</v>
      </c>
      <c r="G112" s="280"/>
      <c r="H112" s="280"/>
      <c r="I112" s="256" t="s">
        <v>1417</v>
      </c>
      <c r="J112" s="223"/>
      <c r="K112" s="223"/>
      <c r="L112" s="223"/>
      <c r="M112" s="223"/>
      <c r="N112" s="223"/>
      <c r="O112" s="223"/>
      <c r="P112" s="223"/>
      <c r="Q112" s="223"/>
    </row>
    <row r="113" s="222" customFormat="1" ht="15.6" spans="1:17">
      <c r="A113" s="257" t="s">
        <v>752</v>
      </c>
      <c r="B113" s="283"/>
      <c r="C113" s="283"/>
      <c r="D113" s="258" t="s">
        <v>1417</v>
      </c>
      <c r="E113" s="223"/>
      <c r="F113" s="255" t="s">
        <v>608</v>
      </c>
      <c r="G113" s="280"/>
      <c r="H113" s="280"/>
      <c r="I113" s="256" t="s">
        <v>1417</v>
      </c>
      <c r="J113" s="223"/>
      <c r="K113" s="223"/>
      <c r="L113" s="223"/>
      <c r="M113" s="223"/>
      <c r="N113" s="223"/>
      <c r="O113" s="223"/>
      <c r="P113" s="223"/>
      <c r="Q113" s="223"/>
    </row>
    <row r="114" s="222" customFormat="1" ht="15.6" spans="1:17">
      <c r="A114" s="257" t="s">
        <v>1395</v>
      </c>
      <c r="B114" s="283"/>
      <c r="C114" s="283"/>
      <c r="D114" s="258" t="s">
        <v>1417</v>
      </c>
      <c r="E114" s="223"/>
      <c r="F114" s="255" t="s">
        <v>915</v>
      </c>
      <c r="G114" s="280"/>
      <c r="H114" s="280"/>
      <c r="I114" s="256" t="s">
        <v>1417</v>
      </c>
      <c r="J114" s="223"/>
      <c r="K114" s="223"/>
      <c r="L114" s="223"/>
      <c r="M114" s="223"/>
      <c r="N114" s="223"/>
      <c r="O114" s="223"/>
      <c r="P114" s="223"/>
      <c r="Q114" s="223"/>
    </row>
    <row r="115" s="222" customFormat="1" ht="15.6" spans="1:17">
      <c r="A115" s="257" t="s">
        <v>826</v>
      </c>
      <c r="B115" s="283"/>
      <c r="C115" s="283"/>
      <c r="D115" s="258" t="s">
        <v>1417</v>
      </c>
      <c r="E115" s="223"/>
      <c r="F115" s="255" t="s">
        <v>661</v>
      </c>
      <c r="G115" s="280"/>
      <c r="H115" s="280"/>
      <c r="I115" s="256" t="s">
        <v>1417</v>
      </c>
      <c r="J115" s="223"/>
      <c r="K115" s="223"/>
      <c r="L115" s="223"/>
      <c r="M115" s="223"/>
      <c r="N115" s="223"/>
      <c r="O115" s="223"/>
      <c r="P115" s="223"/>
      <c r="Q115" s="223"/>
    </row>
    <row r="116" s="222" customFormat="1" ht="15.6" spans="1:17">
      <c r="A116" s="257" t="s">
        <v>827</v>
      </c>
      <c r="B116" s="283"/>
      <c r="C116" s="283"/>
      <c r="D116" s="258" t="s">
        <v>1417</v>
      </c>
      <c r="E116" s="223"/>
      <c r="F116" s="255" t="s">
        <v>931</v>
      </c>
      <c r="G116" s="280"/>
      <c r="H116" s="280"/>
      <c r="I116" s="256" t="s">
        <v>1417</v>
      </c>
      <c r="J116" s="223"/>
      <c r="K116" s="223"/>
      <c r="L116" s="223"/>
      <c r="M116" s="223"/>
      <c r="N116" s="223"/>
      <c r="O116" s="223"/>
      <c r="P116" s="223"/>
      <c r="Q116" s="223"/>
    </row>
    <row r="117" s="222" customFormat="1" ht="15.6" spans="1:17">
      <c r="A117" s="257" t="s">
        <v>908</v>
      </c>
      <c r="B117" s="283"/>
      <c r="C117" s="283"/>
      <c r="D117" s="258" t="s">
        <v>1417</v>
      </c>
      <c r="E117" s="223"/>
      <c r="F117" s="255" t="s">
        <v>1431</v>
      </c>
      <c r="G117" s="280"/>
      <c r="H117" s="280"/>
      <c r="I117" s="256" t="s">
        <v>1417</v>
      </c>
      <c r="J117" s="223"/>
      <c r="K117" s="223"/>
      <c r="L117" s="223"/>
      <c r="M117" s="223"/>
      <c r="N117" s="223"/>
      <c r="O117" s="223"/>
      <c r="P117" s="223"/>
      <c r="Q117" s="223"/>
    </row>
    <row r="118" s="222" customFormat="1" ht="15.6" spans="1:17">
      <c r="A118" s="257" t="s">
        <v>1432</v>
      </c>
      <c r="B118" s="283"/>
      <c r="C118" s="283"/>
      <c r="D118" s="258" t="s">
        <v>1417</v>
      </c>
      <c r="E118" s="223"/>
      <c r="F118" s="255" t="s">
        <v>681</v>
      </c>
      <c r="G118" s="280"/>
      <c r="H118" s="280"/>
      <c r="I118" s="256" t="s">
        <v>1417</v>
      </c>
      <c r="J118" s="223"/>
      <c r="K118" s="223"/>
      <c r="L118" s="223"/>
      <c r="M118" s="223"/>
      <c r="N118" s="223"/>
      <c r="O118" s="223"/>
      <c r="P118" s="223"/>
      <c r="Q118" s="223"/>
    </row>
    <row r="119" s="222" customFormat="1" ht="15.6" spans="1:17">
      <c r="A119" s="257" t="s">
        <v>736</v>
      </c>
      <c r="B119" s="283"/>
      <c r="C119" s="283"/>
      <c r="D119" s="258" t="s">
        <v>1417</v>
      </c>
      <c r="E119" s="223"/>
      <c r="F119" s="255" t="s">
        <v>683</v>
      </c>
      <c r="G119" s="280"/>
      <c r="H119" s="280"/>
      <c r="I119" s="256" t="s">
        <v>1417</v>
      </c>
      <c r="J119" s="223"/>
      <c r="K119" s="223"/>
      <c r="L119" s="223"/>
      <c r="M119" s="223"/>
      <c r="N119" s="223"/>
      <c r="O119" s="223"/>
      <c r="P119" s="223"/>
      <c r="Q119" s="223"/>
    </row>
    <row r="120" s="222" customFormat="1" ht="15.6" spans="1:17">
      <c r="A120" s="257" t="s">
        <v>1404</v>
      </c>
      <c r="B120" s="283"/>
      <c r="C120" s="283"/>
      <c r="D120" s="258" t="s">
        <v>1417</v>
      </c>
      <c r="E120" s="223"/>
      <c r="F120" s="255" t="s">
        <v>928</v>
      </c>
      <c r="G120" s="280"/>
      <c r="H120" s="280"/>
      <c r="I120" s="256" t="s">
        <v>1417</v>
      </c>
      <c r="J120" s="223"/>
      <c r="K120" s="223"/>
      <c r="L120" s="223"/>
      <c r="M120" s="223"/>
      <c r="N120" s="223"/>
      <c r="O120" s="223"/>
      <c r="P120" s="223"/>
      <c r="Q120" s="223"/>
    </row>
    <row r="121" s="222" customFormat="1" ht="15.6" spans="1:17">
      <c r="A121" s="257" t="s">
        <v>749</v>
      </c>
      <c r="B121" s="283"/>
      <c r="C121" s="283"/>
      <c r="D121" s="258" t="s">
        <v>1417</v>
      </c>
      <c r="E121" s="223"/>
      <c r="F121" s="255" t="s">
        <v>605</v>
      </c>
      <c r="G121" s="280"/>
      <c r="H121" s="280"/>
      <c r="I121" s="256" t="s">
        <v>1417</v>
      </c>
      <c r="J121" s="223"/>
      <c r="K121" s="223"/>
      <c r="L121" s="223"/>
      <c r="M121" s="223"/>
      <c r="N121" s="223"/>
      <c r="O121" s="223"/>
      <c r="P121" s="223"/>
      <c r="Q121" s="223"/>
    </row>
    <row r="122" s="222" customFormat="1" ht="15.6" spans="1:17">
      <c r="A122" s="257" t="s">
        <v>831</v>
      </c>
      <c r="B122" s="283"/>
      <c r="C122" s="283"/>
      <c r="D122" s="258" t="s">
        <v>1417</v>
      </c>
      <c r="E122" s="223"/>
      <c r="F122" s="255" t="s">
        <v>1405</v>
      </c>
      <c r="G122" s="280"/>
      <c r="H122" s="280"/>
      <c r="I122" s="256" t="s">
        <v>1417</v>
      </c>
      <c r="J122" s="223"/>
      <c r="K122" s="223"/>
      <c r="L122" s="223"/>
      <c r="M122" s="223"/>
      <c r="N122" s="223"/>
      <c r="O122" s="223"/>
      <c r="P122" s="223"/>
      <c r="Q122" s="223"/>
    </row>
    <row r="123" s="222" customFormat="1" ht="15.6" spans="1:17">
      <c r="A123" s="257" t="s">
        <v>929</v>
      </c>
      <c r="B123" s="283"/>
      <c r="C123" s="283"/>
      <c r="D123" s="258" t="s">
        <v>1417</v>
      </c>
      <c r="E123" s="223"/>
      <c r="F123" s="255" t="s">
        <v>733</v>
      </c>
      <c r="G123" s="280"/>
      <c r="H123" s="280"/>
      <c r="I123" s="256" t="s">
        <v>1417</v>
      </c>
      <c r="J123" s="223"/>
      <c r="K123" s="223"/>
      <c r="L123" s="223"/>
      <c r="M123" s="223"/>
      <c r="N123" s="223"/>
      <c r="O123" s="223"/>
      <c r="P123" s="223"/>
      <c r="Q123" s="223"/>
    </row>
    <row r="124" s="222" customFormat="1" ht="15.6" spans="1:17">
      <c r="A124" s="257" t="s">
        <v>625</v>
      </c>
      <c r="B124" s="283"/>
      <c r="C124" s="283"/>
      <c r="D124" s="258" t="s">
        <v>1417</v>
      </c>
      <c r="E124" s="223"/>
      <c r="F124" s="255" t="s">
        <v>1433</v>
      </c>
      <c r="G124" s="280"/>
      <c r="H124" s="280"/>
      <c r="I124" s="256" t="s">
        <v>1417</v>
      </c>
      <c r="J124" s="223"/>
      <c r="K124" s="223"/>
      <c r="L124" s="223"/>
      <c r="M124" s="223"/>
      <c r="N124" s="223"/>
      <c r="O124" s="223"/>
      <c r="P124" s="223"/>
      <c r="Q124" s="223"/>
    </row>
    <row r="125" s="222" customFormat="1" ht="15.6" spans="1:17">
      <c r="A125" s="257" t="s">
        <v>930</v>
      </c>
      <c r="B125" s="283"/>
      <c r="C125" s="283"/>
      <c r="D125" s="258" t="s">
        <v>1417</v>
      </c>
      <c r="E125" s="223"/>
      <c r="F125" s="255" t="s">
        <v>901</v>
      </c>
      <c r="G125" s="280"/>
      <c r="H125" s="280"/>
      <c r="I125" s="256" t="s">
        <v>1417</v>
      </c>
      <c r="J125" s="223"/>
      <c r="K125" s="223"/>
      <c r="L125" s="223"/>
      <c r="M125" s="223"/>
      <c r="N125" s="223"/>
      <c r="O125" s="223"/>
      <c r="P125" s="223"/>
      <c r="Q125" s="223"/>
    </row>
    <row r="126" s="222" customFormat="1" ht="15.6" spans="1:17">
      <c r="A126" s="257" t="s">
        <v>620</v>
      </c>
      <c r="B126" s="283"/>
      <c r="C126" s="283"/>
      <c r="D126" s="258" t="s">
        <v>1417</v>
      </c>
      <c r="E126" s="223"/>
      <c r="F126" s="255" t="s">
        <v>900</v>
      </c>
      <c r="G126" s="280"/>
      <c r="H126" s="280"/>
      <c r="I126" s="256" t="s">
        <v>1417</v>
      </c>
      <c r="J126" s="223"/>
      <c r="K126" s="223"/>
      <c r="L126" s="223"/>
      <c r="M126" s="223"/>
      <c r="N126" s="223"/>
      <c r="O126" s="223"/>
      <c r="P126" s="223"/>
      <c r="Q126" s="223"/>
    </row>
    <row r="127" s="222" customFormat="1" ht="15.6" spans="1:17">
      <c r="A127" s="257" t="s">
        <v>747</v>
      </c>
      <c r="B127" s="283"/>
      <c r="C127" s="283"/>
      <c r="D127" s="258" t="s">
        <v>1417</v>
      </c>
      <c r="E127" s="223"/>
      <c r="F127" s="255" t="s">
        <v>682</v>
      </c>
      <c r="G127" s="280"/>
      <c r="H127" s="280"/>
      <c r="I127" s="256" t="s">
        <v>1417</v>
      </c>
      <c r="J127" s="223"/>
      <c r="K127" s="223"/>
      <c r="L127" s="223"/>
      <c r="M127" s="223"/>
      <c r="N127" s="223"/>
      <c r="O127" s="223"/>
      <c r="P127" s="223"/>
      <c r="Q127" s="223"/>
    </row>
    <row r="128" s="222" customFormat="1" ht="15.6" spans="1:17">
      <c r="A128" s="257" t="s">
        <v>684</v>
      </c>
      <c r="B128" s="283"/>
      <c r="C128" s="283"/>
      <c r="D128" s="258" t="s">
        <v>1417</v>
      </c>
      <c r="E128" s="223"/>
      <c r="F128" s="255" t="s">
        <v>684</v>
      </c>
      <c r="G128" s="280"/>
      <c r="H128" s="280"/>
      <c r="I128" s="256" t="s">
        <v>1417</v>
      </c>
      <c r="J128" s="223"/>
      <c r="K128" s="223"/>
      <c r="L128" s="223"/>
      <c r="M128" s="223"/>
      <c r="N128" s="223"/>
      <c r="O128" s="223"/>
      <c r="P128" s="223"/>
      <c r="Q128" s="223"/>
    </row>
    <row r="129" s="222" customFormat="1" ht="15.6" spans="1:17">
      <c r="A129" s="257" t="s">
        <v>1434</v>
      </c>
      <c r="B129" s="283"/>
      <c r="C129" s="283"/>
      <c r="D129" s="258" t="s">
        <v>1417</v>
      </c>
      <c r="E129" s="223"/>
      <c r="F129" s="255" t="s">
        <v>737</v>
      </c>
      <c r="G129" s="280"/>
      <c r="H129" s="280"/>
      <c r="I129" s="256" t="s">
        <v>1417</v>
      </c>
      <c r="J129" s="223"/>
      <c r="K129" s="223"/>
      <c r="L129" s="223"/>
      <c r="M129" s="223"/>
      <c r="N129" s="223"/>
      <c r="O129" s="223"/>
      <c r="P129" s="223"/>
      <c r="Q129" s="223"/>
    </row>
    <row r="130" s="222" customFormat="1" ht="15.6" spans="1:17">
      <c r="A130" s="257" t="s">
        <v>1373</v>
      </c>
      <c r="B130" s="283"/>
      <c r="C130" s="283"/>
      <c r="D130" s="258" t="s">
        <v>1417</v>
      </c>
      <c r="E130" s="223"/>
      <c r="F130" s="223"/>
      <c r="G130" s="223"/>
      <c r="H130" s="223"/>
      <c r="I130" s="223"/>
      <c r="J130" s="223"/>
      <c r="K130" s="223"/>
      <c r="L130" s="223"/>
      <c r="M130" s="223"/>
      <c r="N130" s="223"/>
      <c r="O130" s="223"/>
      <c r="P130" s="223"/>
      <c r="Q130" s="223"/>
    </row>
    <row r="131" s="222" customFormat="1" ht="15.6" spans="1:17">
      <c r="A131" s="257" t="s">
        <v>753</v>
      </c>
      <c r="B131" s="283"/>
      <c r="C131" s="283"/>
      <c r="D131" s="258" t="s">
        <v>1417</v>
      </c>
      <c r="E131" s="223"/>
      <c r="F131" s="223"/>
      <c r="G131" s="223"/>
      <c r="H131" s="223"/>
      <c r="I131" s="223"/>
      <c r="J131" s="223"/>
      <c r="K131" s="223"/>
      <c r="L131" s="223"/>
      <c r="M131" s="223"/>
      <c r="N131" s="223"/>
      <c r="O131" s="223"/>
      <c r="P131" s="223"/>
      <c r="Q131" s="223"/>
    </row>
    <row r="132" s="222" customFormat="1" ht="15.6" spans="1:17">
      <c r="A132" s="257" t="s">
        <v>739</v>
      </c>
      <c r="B132" s="283"/>
      <c r="C132" s="283"/>
      <c r="D132" s="258" t="s">
        <v>1417</v>
      </c>
      <c r="E132" s="223"/>
      <c r="F132" s="223"/>
      <c r="G132" s="223"/>
      <c r="H132" s="223"/>
      <c r="I132" s="223"/>
      <c r="J132" s="223"/>
      <c r="K132" s="223"/>
      <c r="L132" s="223"/>
      <c r="M132" s="223"/>
      <c r="N132" s="223"/>
      <c r="O132" s="223"/>
      <c r="P132" s="223"/>
      <c r="Q132" s="223"/>
    </row>
    <row r="133" s="222" customFormat="1" ht="15.6" spans="1:17">
      <c r="A133" s="257" t="s">
        <v>912</v>
      </c>
      <c r="B133" s="283"/>
      <c r="C133" s="283"/>
      <c r="D133" s="258" t="s">
        <v>1417</v>
      </c>
      <c r="E133" s="223"/>
      <c r="F133" s="223"/>
      <c r="G133" s="223"/>
      <c r="H133" s="223"/>
      <c r="I133" s="223"/>
      <c r="J133" s="223"/>
      <c r="K133" s="223"/>
      <c r="L133" s="223"/>
      <c r="M133" s="223"/>
      <c r="N133" s="223"/>
      <c r="O133" s="223"/>
      <c r="P133" s="223"/>
      <c r="Q133" s="223"/>
    </row>
    <row r="134" s="222" customFormat="1" ht="15.6" spans="1:17">
      <c r="A134" s="257" t="s">
        <v>926</v>
      </c>
      <c r="B134" s="283"/>
      <c r="C134" s="283"/>
      <c r="D134" s="258" t="s">
        <v>1417</v>
      </c>
      <c r="E134" s="223"/>
      <c r="F134" s="223"/>
      <c r="G134" s="223"/>
      <c r="H134" s="223"/>
      <c r="I134" s="223"/>
      <c r="J134" s="223"/>
      <c r="K134" s="223"/>
      <c r="L134" s="223"/>
      <c r="M134" s="223"/>
      <c r="N134" s="223"/>
      <c r="O134" s="223"/>
      <c r="P134" s="223"/>
      <c r="Q134" s="223"/>
    </row>
    <row r="135" s="222" customFormat="1" ht="15.6" spans="1:17">
      <c r="A135" s="257" t="s">
        <v>915</v>
      </c>
      <c r="B135" s="283"/>
      <c r="C135" s="283"/>
      <c r="D135" s="258" t="s">
        <v>1417</v>
      </c>
      <c r="E135" s="223"/>
      <c r="F135" s="223"/>
      <c r="G135" s="223"/>
      <c r="H135" s="223"/>
      <c r="I135" s="223"/>
      <c r="J135" s="223"/>
      <c r="K135" s="223"/>
      <c r="L135" s="223"/>
      <c r="M135" s="223"/>
      <c r="N135" s="223"/>
      <c r="O135" s="223"/>
      <c r="P135" s="223"/>
      <c r="Q135" s="223"/>
    </row>
    <row r="136" s="222" customFormat="1" ht="15.6" spans="1:17">
      <c r="A136" s="257" t="s">
        <v>1402</v>
      </c>
      <c r="B136" s="283"/>
      <c r="C136" s="283"/>
      <c r="D136" s="258" t="s">
        <v>1417</v>
      </c>
      <c r="E136" s="223"/>
      <c r="F136" s="223"/>
      <c r="G136" s="223"/>
      <c r="H136" s="223"/>
      <c r="I136" s="223"/>
      <c r="J136" s="223"/>
      <c r="K136" s="223"/>
      <c r="L136" s="223"/>
      <c r="M136" s="223"/>
      <c r="N136" s="223"/>
      <c r="O136" s="223"/>
      <c r="P136" s="223"/>
      <c r="Q136" s="223"/>
    </row>
    <row r="137" s="222" customFormat="1" ht="15.6" spans="1:17">
      <c r="A137" s="257" t="s">
        <v>737</v>
      </c>
      <c r="B137" s="283"/>
      <c r="C137" s="283"/>
      <c r="D137" s="258" t="s">
        <v>1417</v>
      </c>
      <c r="E137" s="223"/>
      <c r="F137" s="223"/>
      <c r="G137" s="223"/>
      <c r="H137" s="223"/>
      <c r="I137" s="223"/>
      <c r="J137" s="223"/>
      <c r="K137" s="223"/>
      <c r="L137" s="223"/>
      <c r="M137" s="223"/>
      <c r="N137" s="223"/>
      <c r="O137" s="223"/>
      <c r="P137" s="223"/>
      <c r="Q137" s="223"/>
    </row>
    <row r="138" s="222" customFormat="1" ht="15.6" spans="1:17">
      <c r="A138" s="257" t="s">
        <v>804</v>
      </c>
      <c r="B138" s="283"/>
      <c r="C138" s="283"/>
      <c r="D138" s="258" t="s">
        <v>1417</v>
      </c>
      <c r="E138" s="223"/>
      <c r="F138" s="223"/>
      <c r="G138" s="223"/>
      <c r="H138" s="223"/>
      <c r="I138" s="223"/>
      <c r="J138" s="223"/>
      <c r="K138" s="223"/>
      <c r="L138" s="223"/>
      <c r="M138" s="223"/>
      <c r="N138" s="223"/>
      <c r="O138" s="223"/>
      <c r="P138" s="223"/>
      <c r="Q138" s="223"/>
    </row>
    <row r="139" s="222" customFormat="1" ht="15.6" spans="1:17">
      <c r="A139" s="257" t="s">
        <v>1409</v>
      </c>
      <c r="B139" s="283"/>
      <c r="C139" s="283"/>
      <c r="D139" s="258" t="s">
        <v>1417</v>
      </c>
      <c r="E139" s="223"/>
      <c r="F139" s="223"/>
      <c r="G139" s="223"/>
      <c r="H139" s="223"/>
      <c r="I139" s="223"/>
      <c r="J139" s="223"/>
      <c r="K139" s="223"/>
      <c r="L139" s="223"/>
      <c r="M139" s="223"/>
      <c r="N139" s="223"/>
      <c r="O139" s="223"/>
      <c r="P139" s="223"/>
      <c r="Q139" s="223"/>
    </row>
    <row r="140" s="222" customFormat="1" ht="15.6" spans="1:17">
      <c r="A140" s="257" t="s">
        <v>561</v>
      </c>
      <c r="B140" s="283"/>
      <c r="C140" s="283"/>
      <c r="D140" s="258" t="s">
        <v>1417</v>
      </c>
      <c r="E140" s="223"/>
      <c r="F140" s="223"/>
      <c r="G140" s="223"/>
      <c r="H140" s="223"/>
      <c r="I140" s="223"/>
      <c r="J140" s="223"/>
      <c r="K140" s="223"/>
      <c r="L140" s="223"/>
      <c r="M140" s="223"/>
      <c r="N140" s="223"/>
      <c r="O140" s="223"/>
      <c r="P140" s="223"/>
      <c r="Q140" s="223"/>
    </row>
    <row r="141" s="222" customFormat="1" ht="15.6" spans="1:17">
      <c r="A141" s="257" t="s">
        <v>560</v>
      </c>
      <c r="B141" s="283"/>
      <c r="C141" s="283"/>
      <c r="D141" s="258" t="s">
        <v>1417</v>
      </c>
      <c r="E141" s="223"/>
      <c r="F141" s="223"/>
      <c r="G141" s="223"/>
      <c r="H141" s="223"/>
      <c r="I141" s="223"/>
      <c r="J141" s="223"/>
      <c r="K141" s="223"/>
      <c r="L141" s="223"/>
      <c r="M141" s="223"/>
      <c r="N141" s="223"/>
      <c r="O141" s="223"/>
      <c r="P141" s="223"/>
      <c r="Q141" s="223"/>
    </row>
    <row r="142" s="222" customFormat="1" ht="15.6" spans="1:17">
      <c r="A142" s="257" t="s">
        <v>818</v>
      </c>
      <c r="B142" s="283"/>
      <c r="C142" s="283"/>
      <c r="D142" s="258" t="s">
        <v>1417</v>
      </c>
      <c r="E142" s="223"/>
      <c r="F142" s="223"/>
      <c r="G142" s="223"/>
      <c r="H142" s="223"/>
      <c r="I142" s="223"/>
      <c r="J142" s="223"/>
      <c r="K142" s="223"/>
      <c r="L142" s="223"/>
      <c r="M142" s="223"/>
      <c r="N142" s="223"/>
      <c r="O142" s="223"/>
      <c r="P142" s="223"/>
      <c r="Q142" s="223"/>
    </row>
    <row r="143" s="222" customFormat="1" ht="15.6" spans="1:17">
      <c r="A143" s="257" t="s">
        <v>806</v>
      </c>
      <c r="B143" s="283"/>
      <c r="C143" s="283"/>
      <c r="D143" s="258" t="s">
        <v>1417</v>
      </c>
      <c r="E143" s="223"/>
      <c r="F143" s="223"/>
      <c r="G143" s="223"/>
      <c r="H143" s="223"/>
      <c r="I143" s="223"/>
      <c r="J143" s="223"/>
      <c r="K143" s="223"/>
      <c r="L143" s="223"/>
      <c r="M143" s="223"/>
      <c r="N143" s="223"/>
      <c r="O143" s="223"/>
      <c r="P143" s="223"/>
      <c r="Q143" s="223"/>
    </row>
    <row r="144" s="222" customFormat="1" ht="15.6" spans="1:17">
      <c r="A144" s="257" t="s">
        <v>807</v>
      </c>
      <c r="B144" s="283"/>
      <c r="C144" s="283"/>
      <c r="D144" s="258" t="s">
        <v>1417</v>
      </c>
      <c r="E144" s="223"/>
      <c r="F144" s="223"/>
      <c r="G144" s="223"/>
      <c r="H144" s="223"/>
      <c r="I144" s="223"/>
      <c r="J144" s="223"/>
      <c r="K144" s="223"/>
      <c r="L144" s="223"/>
      <c r="M144" s="223"/>
      <c r="N144" s="223"/>
      <c r="O144" s="223"/>
      <c r="P144" s="223"/>
      <c r="Q144" s="223"/>
    </row>
    <row r="145" s="222" customFormat="1" ht="15.6" spans="1:17">
      <c r="A145" s="257" t="s">
        <v>808</v>
      </c>
      <c r="B145" s="283"/>
      <c r="C145" s="283"/>
      <c r="D145" s="258" t="s">
        <v>1417</v>
      </c>
      <c r="E145" s="223"/>
      <c r="F145" s="223"/>
      <c r="G145" s="223"/>
      <c r="H145" s="223"/>
      <c r="I145" s="223"/>
      <c r="J145" s="223"/>
      <c r="K145" s="223"/>
      <c r="L145" s="223"/>
      <c r="M145" s="223"/>
      <c r="N145" s="223"/>
      <c r="O145" s="223"/>
      <c r="P145" s="223"/>
      <c r="Q145" s="223"/>
    </row>
    <row r="146" s="222" customFormat="1" ht="15.6" spans="1:17">
      <c r="A146" s="257" t="s">
        <v>809</v>
      </c>
      <c r="B146" s="283"/>
      <c r="C146" s="283"/>
      <c r="D146" s="258" t="s">
        <v>1417</v>
      </c>
      <c r="E146" s="223"/>
      <c r="F146" s="223"/>
      <c r="G146" s="223"/>
      <c r="H146" s="223"/>
      <c r="I146" s="223"/>
      <c r="J146" s="223"/>
      <c r="K146" s="223"/>
      <c r="L146" s="223"/>
      <c r="M146" s="223"/>
      <c r="N146" s="223"/>
      <c r="O146" s="223"/>
      <c r="P146" s="223"/>
      <c r="Q146" s="223"/>
    </row>
    <row r="147" s="222" customFormat="1" ht="15.6" spans="1:17">
      <c r="A147" s="257" t="s">
        <v>558</v>
      </c>
      <c r="B147" s="283"/>
      <c r="C147" s="283"/>
      <c r="D147" s="258" t="s">
        <v>1417</v>
      </c>
      <c r="E147" s="223"/>
      <c r="F147" s="223"/>
      <c r="G147" s="223"/>
      <c r="H147" s="223"/>
      <c r="I147" s="223"/>
      <c r="J147" s="223"/>
      <c r="K147" s="223"/>
      <c r="L147" s="223"/>
      <c r="M147" s="223"/>
      <c r="N147" s="223"/>
      <c r="O147" s="223"/>
      <c r="P147" s="223"/>
      <c r="Q147" s="223"/>
    </row>
    <row r="148" s="222" customFormat="1" ht="15.6" spans="1:17">
      <c r="A148" s="257" t="s">
        <v>815</v>
      </c>
      <c r="B148" s="283"/>
      <c r="C148" s="283"/>
      <c r="D148" s="258" t="s">
        <v>1417</v>
      </c>
      <c r="E148" s="223"/>
      <c r="F148" s="223"/>
      <c r="G148" s="223"/>
      <c r="H148" s="223"/>
      <c r="I148" s="223"/>
      <c r="J148" s="223"/>
      <c r="K148" s="223"/>
      <c r="L148" s="223"/>
      <c r="M148" s="223"/>
      <c r="N148" s="223"/>
      <c r="O148" s="223"/>
      <c r="P148" s="223"/>
      <c r="Q148" s="223"/>
    </row>
    <row r="149" s="222" customFormat="1" ht="15.6" spans="1:17">
      <c r="A149" s="257" t="s">
        <v>819</v>
      </c>
      <c r="B149" s="283"/>
      <c r="C149" s="283"/>
      <c r="D149" s="258" t="s">
        <v>1417</v>
      </c>
      <c r="E149" s="223"/>
      <c r="F149" s="223"/>
      <c r="G149" s="223"/>
      <c r="H149" s="223"/>
      <c r="I149" s="223"/>
      <c r="J149" s="223"/>
      <c r="K149" s="223"/>
      <c r="L149" s="223"/>
      <c r="M149" s="223"/>
      <c r="N149" s="223"/>
      <c r="O149" s="223"/>
      <c r="P149" s="223"/>
      <c r="Q149" s="223"/>
    </row>
    <row r="150" s="222" customFormat="1" ht="15.6" spans="1:17">
      <c r="A150" s="257" t="s">
        <v>675</v>
      </c>
      <c r="B150" s="283"/>
      <c r="C150" s="283"/>
      <c r="D150" s="258" t="s">
        <v>1417</v>
      </c>
      <c r="E150" s="223"/>
      <c r="F150" s="223"/>
      <c r="G150" s="223"/>
      <c r="H150" s="223"/>
      <c r="I150" s="223"/>
      <c r="J150" s="223"/>
      <c r="K150" s="223"/>
      <c r="L150" s="223"/>
      <c r="M150" s="223"/>
      <c r="N150" s="223"/>
      <c r="O150" s="223"/>
      <c r="P150" s="223"/>
      <c r="Q150" s="223"/>
    </row>
    <row r="151" s="222" customFormat="1" ht="15.6" spans="1:17">
      <c r="A151" s="257" t="s">
        <v>564</v>
      </c>
      <c r="B151" s="283"/>
      <c r="C151" s="283"/>
      <c r="D151" s="258" t="s">
        <v>1417</v>
      </c>
      <c r="E151" s="223"/>
      <c r="F151" s="223"/>
      <c r="G151" s="223"/>
      <c r="H151" s="223"/>
      <c r="I151" s="223"/>
      <c r="J151" s="223"/>
      <c r="K151" s="223"/>
      <c r="L151" s="223"/>
      <c r="M151" s="223"/>
      <c r="N151" s="223"/>
      <c r="O151" s="223"/>
      <c r="P151" s="223"/>
      <c r="Q151" s="223"/>
    </row>
    <row r="152" s="222" customFormat="1" ht="15.6" spans="1:17">
      <c r="A152" s="257" t="s">
        <v>811</v>
      </c>
      <c r="B152" s="283"/>
      <c r="C152" s="283"/>
      <c r="D152" s="258" t="s">
        <v>1417</v>
      </c>
      <c r="E152" s="223"/>
      <c r="F152" s="223"/>
      <c r="G152" s="223"/>
      <c r="H152" s="223"/>
      <c r="I152" s="223"/>
      <c r="J152" s="223"/>
      <c r="K152" s="223"/>
      <c r="L152" s="223"/>
      <c r="M152" s="223"/>
      <c r="N152" s="223"/>
      <c r="O152" s="223"/>
      <c r="P152" s="223"/>
      <c r="Q152" s="223"/>
    </row>
    <row r="153" s="222" customFormat="1" ht="15.6" spans="1:17">
      <c r="A153" s="257" t="s">
        <v>662</v>
      </c>
      <c r="B153" s="283"/>
      <c r="C153" s="283"/>
      <c r="D153" s="258" t="s">
        <v>1417</v>
      </c>
      <c r="E153" s="223"/>
      <c r="F153" s="223"/>
      <c r="G153" s="223"/>
      <c r="H153" s="223"/>
      <c r="I153" s="223"/>
      <c r="J153" s="223"/>
      <c r="K153" s="223"/>
      <c r="L153" s="223"/>
      <c r="M153" s="223"/>
      <c r="N153" s="223"/>
      <c r="O153" s="223"/>
      <c r="P153" s="223"/>
      <c r="Q153" s="223"/>
    </row>
    <row r="154" s="222" customFormat="1" ht="15.6" spans="1:17">
      <c r="A154" s="257" t="s">
        <v>814</v>
      </c>
      <c r="B154" s="283"/>
      <c r="C154" s="283"/>
      <c r="D154" s="258" t="s">
        <v>1417</v>
      </c>
      <c r="E154" s="223"/>
      <c r="F154" s="223"/>
      <c r="G154" s="223"/>
      <c r="H154" s="223"/>
      <c r="I154" s="223"/>
      <c r="J154" s="223"/>
      <c r="K154" s="223"/>
      <c r="L154" s="223"/>
      <c r="M154" s="223"/>
      <c r="N154" s="223"/>
      <c r="O154" s="223"/>
      <c r="P154" s="223"/>
      <c r="Q154" s="223"/>
    </row>
    <row r="155" s="222" customFormat="1" ht="15.6" spans="1:17">
      <c r="A155" s="257" t="s">
        <v>822</v>
      </c>
      <c r="B155" s="283"/>
      <c r="C155" s="283"/>
      <c r="D155" s="258" t="s">
        <v>1417</v>
      </c>
      <c r="E155" s="223"/>
      <c r="F155" s="223"/>
      <c r="G155" s="223"/>
      <c r="H155" s="223"/>
      <c r="I155" s="223"/>
      <c r="J155" s="223"/>
      <c r="K155" s="223"/>
      <c r="L155" s="223"/>
      <c r="M155" s="223"/>
      <c r="N155" s="223"/>
      <c r="O155" s="223"/>
      <c r="P155" s="223"/>
      <c r="Q155" s="223"/>
    </row>
    <row r="156" s="222" customFormat="1" ht="15.6" spans="1:17">
      <c r="A156" s="257" t="s">
        <v>825</v>
      </c>
      <c r="B156" s="283"/>
      <c r="C156" s="283"/>
      <c r="D156" s="258" t="s">
        <v>1417</v>
      </c>
      <c r="E156" s="223"/>
      <c r="F156" s="223"/>
      <c r="G156" s="223"/>
      <c r="H156" s="223"/>
      <c r="I156" s="223"/>
      <c r="J156" s="223"/>
      <c r="K156" s="223"/>
      <c r="L156" s="223"/>
      <c r="M156" s="223"/>
      <c r="N156" s="223"/>
      <c r="O156" s="223"/>
      <c r="P156" s="223"/>
      <c r="Q156" s="223"/>
    </row>
    <row r="157" s="222" customFormat="1" ht="15.6" spans="1:17">
      <c r="A157" s="257" t="s">
        <v>820</v>
      </c>
      <c r="B157" s="283"/>
      <c r="C157" s="283"/>
      <c r="D157" s="258" t="s">
        <v>1417</v>
      </c>
      <c r="E157" s="223"/>
      <c r="F157" s="223"/>
      <c r="G157" s="223"/>
      <c r="H157" s="223"/>
      <c r="I157" s="223"/>
      <c r="J157" s="223"/>
      <c r="K157" s="223"/>
      <c r="L157" s="223"/>
      <c r="M157" s="223"/>
      <c r="N157" s="223"/>
      <c r="O157" s="223"/>
      <c r="P157" s="223"/>
      <c r="Q157" s="223"/>
    </row>
    <row r="158" s="222" customFormat="1" ht="15.6" spans="1:17">
      <c r="A158" s="257" t="s">
        <v>823</v>
      </c>
      <c r="B158" s="283"/>
      <c r="C158" s="283"/>
      <c r="D158" s="258" t="s">
        <v>1417</v>
      </c>
      <c r="E158" s="223"/>
      <c r="F158" s="223"/>
      <c r="G158" s="223"/>
      <c r="H158" s="223"/>
      <c r="I158" s="223"/>
      <c r="J158" s="223"/>
      <c r="K158" s="223"/>
      <c r="L158" s="223"/>
      <c r="M158" s="223"/>
      <c r="N158" s="223"/>
      <c r="O158" s="223"/>
      <c r="P158" s="223"/>
      <c r="Q158" s="223"/>
    </row>
    <row r="159" s="222" customFormat="1" ht="15.6" spans="1:17">
      <c r="A159" s="257" t="s">
        <v>924</v>
      </c>
      <c r="B159" s="283"/>
      <c r="C159" s="283"/>
      <c r="D159" s="258" t="s">
        <v>1417</v>
      </c>
      <c r="E159" s="223"/>
      <c r="F159" s="223"/>
      <c r="G159" s="223"/>
      <c r="H159" s="223"/>
      <c r="I159" s="223"/>
      <c r="J159" s="223"/>
      <c r="K159" s="223"/>
      <c r="L159" s="223"/>
      <c r="M159" s="223"/>
      <c r="N159" s="223"/>
      <c r="O159" s="223"/>
      <c r="P159" s="223"/>
      <c r="Q159" s="223"/>
    </row>
  </sheetData>
  <mergeCells count="29">
    <mergeCell ref="A1:Q1"/>
    <mergeCell ref="A7:D7"/>
    <mergeCell ref="F7:I7"/>
    <mergeCell ref="K7:M7"/>
    <mergeCell ref="O7:Q7"/>
    <mergeCell ref="B9:B11"/>
    <mergeCell ref="B12:B18"/>
    <mergeCell ref="B19:B47"/>
    <mergeCell ref="B48:B78"/>
    <mergeCell ref="B79:B159"/>
    <mergeCell ref="C9:C11"/>
    <mergeCell ref="C12:C18"/>
    <mergeCell ref="C19:C47"/>
    <mergeCell ref="C48:C78"/>
    <mergeCell ref="C79:C159"/>
    <mergeCell ref="D9:D11"/>
    <mergeCell ref="D17:D18"/>
    <mergeCell ref="G9:G16"/>
    <mergeCell ref="G17:G129"/>
    <mergeCell ref="H9:H16"/>
    <mergeCell ref="H17:H129"/>
    <mergeCell ref="I47:I48"/>
    <mergeCell ref="L9:L28"/>
    <mergeCell ref="L29:L40"/>
    <mergeCell ref="M9:M28"/>
    <mergeCell ref="M29:M40"/>
    <mergeCell ref="P9:P19"/>
    <mergeCell ref="Q9:Q19"/>
    <mergeCell ref="A2:Q6"/>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46"/>
  <sheetViews>
    <sheetView showGridLines="0" workbookViewId="0">
      <selection activeCell="K9" sqref="K9"/>
    </sheetView>
  </sheetViews>
  <sheetFormatPr defaultColWidth="8.55555555555556" defaultRowHeight="15.6" outlineLevelCol="7"/>
  <cols>
    <col min="1" max="1" width="2.12962962962963" style="126" customWidth="1"/>
    <col min="2" max="2" width="35.6203703703704" style="126" customWidth="1"/>
    <col min="3" max="3" width="19.7592592592593" style="126" customWidth="1"/>
    <col min="4" max="4" width="34.5277777777778" style="126" customWidth="1"/>
    <col min="5" max="7" width="21.2592592592593" style="126" customWidth="1"/>
    <col min="8" max="16384" width="8.55555555555556" style="126"/>
  </cols>
  <sheetData>
    <row r="1" s="126" customFormat="1" ht="12" customHeight="1" spans="2:8">
      <c r="B1" s="130"/>
      <c r="C1" s="130"/>
      <c r="D1" s="130"/>
      <c r="E1" s="130"/>
      <c r="F1" s="130"/>
      <c r="G1" s="130"/>
    </row>
    <row r="2" s="127" customFormat="1" ht="35" customHeight="1" spans="2:8">
      <c r="B2" s="131" t="s">
        <v>1435</v>
      </c>
      <c r="C2" s="131"/>
      <c r="D2" s="131"/>
      <c r="E2" s="131"/>
      <c r="F2" s="131"/>
      <c r="G2" s="131"/>
    </row>
    <row r="3" s="127" customFormat="1" ht="14" customHeight="1" spans="2:8">
      <c r="B3" s="132"/>
      <c r="C3" s="132"/>
      <c r="D3" s="132"/>
      <c r="E3" s="132"/>
      <c r="F3" s="132"/>
      <c r="G3" s="132"/>
    </row>
    <row r="4" s="128" customFormat="1" ht="32" customHeight="1" spans="2:8">
      <c r="B4" s="133" t="s">
        <v>1436</v>
      </c>
      <c r="C4" s="134"/>
      <c r="D4" s="135" t="s">
        <v>1437</v>
      </c>
      <c r="E4" s="134"/>
      <c r="F4" s="134"/>
      <c r="G4" s="134"/>
      <c r="H4" s="136"/>
    </row>
    <row r="5" s="129" customFormat="1" ht="25" customHeight="1" spans="2:8">
      <c r="B5" s="137" t="s">
        <v>1438</v>
      </c>
      <c r="C5" s="138"/>
      <c r="D5" s="139" t="s">
        <v>1439</v>
      </c>
      <c r="E5" s="140"/>
      <c r="F5" s="140"/>
      <c r="G5" s="140"/>
      <c r="H5" s="141"/>
    </row>
    <row r="6" s="128" customFormat="1" ht="32" customHeight="1" spans="2:8">
      <c r="B6" s="142" t="s">
        <v>1440</v>
      </c>
      <c r="C6" s="143"/>
      <c r="D6" s="144"/>
      <c r="E6" s="143" t="s">
        <v>1441</v>
      </c>
      <c r="F6" s="145" t="s">
        <v>1442</v>
      </c>
      <c r="G6" s="146" t="s">
        <v>1443</v>
      </c>
    </row>
    <row r="7" s="128" customFormat="1" ht="32" customHeight="1" spans="2:8">
      <c r="B7" s="147" t="s">
        <v>1444</v>
      </c>
      <c r="C7" s="148" t="s">
        <v>1445</v>
      </c>
      <c r="D7" s="149"/>
      <c r="E7" s="150">
        <v>35</v>
      </c>
      <c r="F7" s="151">
        <v>40</v>
      </c>
      <c r="G7" s="152">
        <v>44</v>
      </c>
    </row>
    <row r="8" s="129" customFormat="1" ht="26" customHeight="1" spans="2:8">
      <c r="B8" s="153" t="s">
        <v>1446</v>
      </c>
      <c r="C8" s="154" t="s">
        <v>1447</v>
      </c>
      <c r="D8" s="155"/>
      <c r="E8" s="156">
        <v>24</v>
      </c>
      <c r="F8" s="156">
        <v>26</v>
      </c>
      <c r="G8" s="157">
        <v>30</v>
      </c>
    </row>
    <row r="9" s="129" customFormat="1" ht="26" customHeight="1" spans="2:8">
      <c r="B9" s="153"/>
      <c r="C9" s="154"/>
      <c r="D9" s="155"/>
      <c r="E9" s="156"/>
      <c r="F9" s="156"/>
      <c r="G9" s="157"/>
    </row>
    <row r="10" s="129" customFormat="1" ht="26" customHeight="1" spans="2:8">
      <c r="B10" s="153"/>
      <c r="C10" s="154"/>
      <c r="D10" s="155"/>
      <c r="E10" s="156"/>
      <c r="F10" s="156"/>
      <c r="G10" s="157"/>
    </row>
    <row r="11" s="129" customFormat="1" ht="26" customHeight="1" spans="2:8">
      <c r="B11" s="153"/>
      <c r="C11" s="154"/>
      <c r="D11" s="155"/>
      <c r="E11" s="156"/>
      <c r="F11" s="156"/>
      <c r="G11" s="157"/>
    </row>
    <row r="12" s="129" customFormat="1" ht="48" customHeight="1" spans="2:8">
      <c r="B12" s="153" t="s">
        <v>1448</v>
      </c>
      <c r="C12" s="158" t="s">
        <v>1449</v>
      </c>
      <c r="D12" s="158"/>
      <c r="E12" s="159">
        <v>35</v>
      </c>
      <c r="F12" s="160">
        <v>41</v>
      </c>
      <c r="G12" s="161">
        <v>45</v>
      </c>
    </row>
    <row r="13" s="129" customFormat="1" ht="60" customHeight="1" spans="2:8">
      <c r="B13" s="153"/>
      <c r="C13" s="154"/>
      <c r="D13" s="154"/>
      <c r="E13" s="162"/>
      <c r="F13" s="163"/>
      <c r="G13" s="164"/>
    </row>
    <row r="14" s="129" customFormat="1" ht="78" customHeight="1" spans="2:8">
      <c r="B14" s="165"/>
      <c r="C14" s="166"/>
      <c r="D14" s="166"/>
      <c r="E14" s="167"/>
      <c r="F14" s="168"/>
      <c r="G14" s="169"/>
    </row>
    <row r="15" s="129" customFormat="1" ht="33" customHeight="1" spans="2:8">
      <c r="B15" s="170" t="s">
        <v>1450</v>
      </c>
      <c r="C15" s="171" t="s">
        <v>1451</v>
      </c>
      <c r="D15" s="158"/>
      <c r="E15" s="172" t="s">
        <v>1452</v>
      </c>
      <c r="F15" s="173" t="s">
        <v>1453</v>
      </c>
      <c r="G15" s="174" t="s">
        <v>1454</v>
      </c>
    </row>
    <row r="16" s="129" customFormat="1" ht="33" customHeight="1" spans="2:8">
      <c r="B16" s="170"/>
      <c r="C16" s="175"/>
      <c r="D16" s="154"/>
      <c r="E16" s="176"/>
      <c r="F16" s="177"/>
      <c r="G16" s="178"/>
    </row>
    <row r="17" s="129" customFormat="1" ht="33" customHeight="1" spans="2:7">
      <c r="B17" s="170"/>
      <c r="C17" s="175"/>
      <c r="D17" s="154"/>
      <c r="E17" s="176"/>
      <c r="F17" s="177"/>
      <c r="G17" s="178"/>
    </row>
    <row r="18" s="129" customFormat="1" ht="33" customHeight="1" spans="2:7">
      <c r="B18" s="179"/>
      <c r="C18" s="175"/>
      <c r="D18" s="180"/>
      <c r="E18" s="176"/>
      <c r="F18" s="177"/>
      <c r="G18" s="178"/>
    </row>
    <row r="19" s="129" customFormat="1" ht="30" customHeight="1" spans="2:7">
      <c r="B19" s="181" t="s">
        <v>1455</v>
      </c>
      <c r="C19" s="182"/>
      <c r="D19" s="182"/>
      <c r="E19" s="182"/>
      <c r="F19" s="182"/>
      <c r="G19" s="183"/>
    </row>
    <row r="20" s="129" customFormat="1" ht="125" customHeight="1" spans="2:7">
      <c r="B20" s="184" t="s">
        <v>1456</v>
      </c>
      <c r="C20" s="185"/>
      <c r="D20" s="186"/>
      <c r="E20" s="187" t="s">
        <v>1457</v>
      </c>
      <c r="F20" s="188"/>
      <c r="G20" s="189"/>
    </row>
    <row r="21" s="129" customFormat="1" ht="44" customHeight="1" spans="2:7">
      <c r="B21" s="190" t="s">
        <v>1458</v>
      </c>
      <c r="C21" s="191"/>
      <c r="D21" s="192"/>
      <c r="E21" s="193" t="s">
        <v>1459</v>
      </c>
      <c r="F21" s="151"/>
      <c r="G21" s="152"/>
    </row>
    <row r="22" s="129" customFormat="1" ht="33" customHeight="1" spans="2:7">
      <c r="B22" s="194" t="s">
        <v>1460</v>
      </c>
      <c r="C22" s="195"/>
      <c r="D22" s="195"/>
      <c r="E22" s="196" t="s">
        <v>1461</v>
      </c>
      <c r="F22" s="197"/>
      <c r="G22" s="198"/>
    </row>
    <row r="23" s="129" customFormat="1" ht="44" customHeight="1" spans="2:7">
      <c r="B23" s="194" t="s">
        <v>1462</v>
      </c>
      <c r="C23" s="195"/>
      <c r="D23" s="195"/>
      <c r="E23" s="196" t="s">
        <v>1463</v>
      </c>
      <c r="F23" s="197"/>
      <c r="G23" s="198"/>
    </row>
    <row r="24" s="129" customFormat="1" ht="33" customHeight="1" spans="2:7">
      <c r="B24" s="199" t="s">
        <v>1464</v>
      </c>
      <c r="C24" s="200"/>
      <c r="D24" s="200"/>
      <c r="E24" s="196" t="s">
        <v>1465</v>
      </c>
      <c r="F24" s="197"/>
      <c r="G24" s="198"/>
    </row>
    <row r="25" s="129" customFormat="1" ht="33" customHeight="1" spans="2:7">
      <c r="B25" s="201" t="s">
        <v>1466</v>
      </c>
      <c r="C25" s="202" t="s">
        <v>1467</v>
      </c>
      <c r="D25" s="203"/>
      <c r="E25" s="204" t="s">
        <v>1468</v>
      </c>
      <c r="F25" s="205"/>
      <c r="G25" s="206"/>
    </row>
    <row r="26" s="129" customFormat="1" ht="25" customHeight="1" spans="2:7">
      <c r="B26" s="201"/>
      <c r="C26" s="202"/>
      <c r="D26" s="203"/>
      <c r="E26" s="207"/>
      <c r="F26" s="208"/>
      <c r="G26" s="209"/>
    </row>
    <row r="27" s="129" customFormat="1" ht="25" customHeight="1" spans="2:7">
      <c r="B27" s="201"/>
      <c r="C27" s="202"/>
      <c r="D27" s="203"/>
      <c r="E27" s="207"/>
      <c r="F27" s="208"/>
      <c r="G27" s="209"/>
    </row>
    <row r="28" s="129" customFormat="1" ht="36" customHeight="1" spans="2:7">
      <c r="B28" s="210"/>
      <c r="C28" s="211"/>
      <c r="D28" s="212"/>
      <c r="E28" s="213"/>
      <c r="F28" s="214"/>
      <c r="G28" s="215"/>
    </row>
    <row r="29" s="129" customFormat="1" ht="25" customHeight="1" spans="2:7">
      <c r="B29" s="184" t="s">
        <v>1469</v>
      </c>
      <c r="C29" s="185"/>
      <c r="D29" s="186"/>
      <c r="E29" s="216" t="s">
        <v>1470</v>
      </c>
      <c r="F29" s="217"/>
      <c r="G29" s="218"/>
    </row>
    <row r="30" s="129" customFormat="1" ht="25" customHeight="1" spans="2:7">
      <c r="B30" s="184" t="s">
        <v>1471</v>
      </c>
      <c r="C30" s="185"/>
      <c r="D30" s="186"/>
      <c r="E30" s="216" t="s">
        <v>1472</v>
      </c>
      <c r="F30" s="217"/>
      <c r="G30" s="218"/>
    </row>
    <row r="31" s="129" customFormat="1" ht="51" customHeight="1" spans="2:7">
      <c r="B31" s="184" t="s">
        <v>1473</v>
      </c>
      <c r="C31" s="185"/>
      <c r="D31" s="186"/>
      <c r="E31" s="216" t="s">
        <v>1474</v>
      </c>
      <c r="F31" s="217"/>
      <c r="G31" s="218"/>
    </row>
    <row r="32" s="129" customFormat="1" ht="44" customHeight="1" spans="2:7">
      <c r="B32" s="219" t="s">
        <v>1475</v>
      </c>
      <c r="C32" s="220"/>
      <c r="D32" s="220"/>
      <c r="E32" s="220"/>
      <c r="F32" s="220"/>
      <c r="G32" s="221"/>
    </row>
    <row r="33" s="129" customFormat="1" ht="40" customHeight="1" spans="2:7">
      <c r="B33" s="126"/>
      <c r="C33" s="126"/>
      <c r="D33" s="126"/>
      <c r="E33" s="126"/>
      <c r="F33" s="126"/>
      <c r="G33" s="126"/>
    </row>
    <row r="34" ht="20" customHeight="1"/>
    <row r="35" ht="20" customHeight="1"/>
    <row r="36" ht="20" customHeight="1"/>
    <row r="37" ht="20" customHeight="1"/>
    <row r="38" ht="20" customHeight="1"/>
    <row r="39" ht="20"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1" ht="20" customHeight="1"/>
    <row r="102" ht="20" customHeight="1"/>
    <row r="103" ht="20" customHeight="1"/>
    <row r="104" ht="20" customHeight="1"/>
    <row r="105" ht="20" customHeight="1"/>
    <row r="106" ht="20" customHeight="1"/>
    <row r="107" ht="20" customHeight="1"/>
    <row r="108" ht="20" customHeight="1"/>
    <row r="109" ht="20" customHeight="1"/>
    <row r="110" ht="20" customHeight="1"/>
    <row r="111" ht="20" customHeight="1"/>
    <row r="112" ht="20" customHeight="1"/>
    <row r="113" ht="20" customHeight="1"/>
    <row r="114" ht="20" customHeight="1"/>
    <row r="115" ht="20" customHeight="1"/>
    <row r="116" ht="20" customHeight="1"/>
    <row r="117" ht="20" customHeight="1"/>
    <row r="118" ht="20" customHeight="1"/>
    <row r="119" ht="20" customHeight="1"/>
    <row r="120" ht="20" customHeight="1"/>
    <row r="121" ht="20" customHeight="1"/>
    <row r="122" ht="20" customHeight="1"/>
    <row r="123" ht="20" customHeight="1"/>
    <row r="124" ht="20" customHeight="1"/>
    <row r="125" ht="20" customHeight="1"/>
    <row r="126" ht="20" customHeight="1"/>
    <row r="127" ht="20" customHeight="1"/>
    <row r="128" ht="20" customHeight="1"/>
    <row r="129" ht="20" customHeight="1"/>
    <row r="130" ht="20" customHeight="1"/>
    <row r="131" ht="20" customHeight="1"/>
    <row r="132" ht="20" customHeight="1"/>
    <row r="133" ht="20" customHeight="1"/>
    <row r="134" ht="20" customHeight="1"/>
    <row r="135" ht="20" customHeight="1"/>
    <row r="136" ht="20" customHeight="1"/>
    <row r="137" ht="20" customHeight="1"/>
    <row r="138" ht="20" customHeight="1"/>
    <row r="139" ht="20" customHeight="1"/>
    <row r="140" ht="20" customHeight="1"/>
    <row r="141" ht="20" customHeight="1"/>
    <row r="142" ht="20" customHeight="1"/>
    <row r="143" ht="20" customHeight="1"/>
    <row r="144" ht="20" customHeight="1"/>
    <row r="145" ht="20" customHeight="1"/>
    <row r="146" ht="20" customHeight="1"/>
  </sheetData>
  <mergeCells count="44">
    <mergeCell ref="B1:G1"/>
    <mergeCell ref="B2:G2"/>
    <mergeCell ref="B4:C4"/>
    <mergeCell ref="D4:G4"/>
    <mergeCell ref="B5:C5"/>
    <mergeCell ref="D5:G5"/>
    <mergeCell ref="B6:D6"/>
    <mergeCell ref="C7:D7"/>
    <mergeCell ref="B19:G19"/>
    <mergeCell ref="B20:D20"/>
    <mergeCell ref="E20:G20"/>
    <mergeCell ref="B21:D21"/>
    <mergeCell ref="E21:G21"/>
    <mergeCell ref="B22:D22"/>
    <mergeCell ref="E22:G22"/>
    <mergeCell ref="B23:D23"/>
    <mergeCell ref="E23:G23"/>
    <mergeCell ref="B24:D24"/>
    <mergeCell ref="E24:G24"/>
    <mergeCell ref="B29:D29"/>
    <mergeCell ref="E29:G29"/>
    <mergeCell ref="B30:D30"/>
    <mergeCell ref="E30:G30"/>
    <mergeCell ref="B31:D31"/>
    <mergeCell ref="E31:G31"/>
    <mergeCell ref="B32:G32"/>
    <mergeCell ref="B8:B11"/>
    <mergeCell ref="B12:B14"/>
    <mergeCell ref="B15:B18"/>
    <mergeCell ref="B25:B28"/>
    <mergeCell ref="E8:E11"/>
    <mergeCell ref="E12:E14"/>
    <mergeCell ref="E15:E18"/>
    <mergeCell ref="F8:F11"/>
    <mergeCell ref="F12:F14"/>
    <mergeCell ref="F15:F18"/>
    <mergeCell ref="G8:G11"/>
    <mergeCell ref="G12:G14"/>
    <mergeCell ref="G15:G18"/>
    <mergeCell ref="C8:D11"/>
    <mergeCell ref="C12:D14"/>
    <mergeCell ref="C15:D18"/>
    <mergeCell ref="C25:D28"/>
    <mergeCell ref="E25:G28"/>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dimension ref="A1:E816"/>
  <sheetViews>
    <sheetView showGridLines="0" workbookViewId="0">
      <selection activeCell="C7" sqref="C7"/>
    </sheetView>
  </sheetViews>
  <sheetFormatPr defaultColWidth="9" defaultRowHeight="15.6" outlineLevelCol="4"/>
  <cols>
    <col min="1" max="1" width="9" style="1"/>
    <col min="2" max="2" width="46.8796296296296" style="1" customWidth="1"/>
    <col min="3" max="3" width="60.25" style="1" customWidth="1"/>
    <col min="4" max="4" width="37.1296296296296" style="1" customWidth="1"/>
    <col min="5" max="5" width="34.25" style="1" customWidth="1"/>
    <col min="6" max="16384" width="9" style="1"/>
  </cols>
  <sheetData>
    <row r="1" s="86" customFormat="1" ht="33" customHeight="1" spans="1:5">
      <c r="A1" s="88" t="s">
        <v>1251</v>
      </c>
      <c r="B1" s="88" t="s">
        <v>1476</v>
      </c>
      <c r="C1" s="88" t="s">
        <v>1477</v>
      </c>
      <c r="D1" s="88" t="s">
        <v>1478</v>
      </c>
      <c r="E1" s="89" t="s">
        <v>1479</v>
      </c>
    </row>
    <row r="2" s="87" customFormat="1" ht="36" customHeight="1" spans="1:5">
      <c r="A2" s="90">
        <v>1</v>
      </c>
      <c r="B2" s="90" t="s">
        <v>1480</v>
      </c>
      <c r="C2" s="91" t="s">
        <v>1481</v>
      </c>
      <c r="D2" s="90" t="s">
        <v>1482</v>
      </c>
      <c r="E2" s="92"/>
    </row>
    <row r="3" s="87" customFormat="1" ht="36" customHeight="1" spans="1:5">
      <c r="A3" s="90">
        <v>2</v>
      </c>
      <c r="B3" s="90" t="s">
        <v>1480</v>
      </c>
      <c r="C3" s="91" t="s">
        <v>1483</v>
      </c>
      <c r="D3" s="90" t="s">
        <v>1484</v>
      </c>
      <c r="E3" s="92"/>
    </row>
    <row r="4" s="87" customFormat="1" ht="36" customHeight="1" spans="1:5">
      <c r="A4" s="90">
        <v>3</v>
      </c>
      <c r="B4" s="90" t="s">
        <v>1480</v>
      </c>
      <c r="C4" s="91" t="s">
        <v>1485</v>
      </c>
      <c r="D4" s="90" t="s">
        <v>1486</v>
      </c>
      <c r="E4" s="92"/>
    </row>
    <row r="5" s="87" customFormat="1" ht="36" customHeight="1" spans="1:5">
      <c r="A5" s="90">
        <v>4</v>
      </c>
      <c r="B5" s="90" t="s">
        <v>1480</v>
      </c>
      <c r="C5" s="93">
        <v>7302.1</v>
      </c>
      <c r="D5" s="90" t="s">
        <v>1487</v>
      </c>
      <c r="E5" s="92"/>
    </row>
    <row r="6" s="87" customFormat="1" ht="36" customHeight="1" spans="1:5">
      <c r="A6" s="90">
        <v>5</v>
      </c>
      <c r="B6" s="90" t="s">
        <v>1480</v>
      </c>
      <c r="C6" s="91" t="s">
        <v>1488</v>
      </c>
      <c r="D6" s="90" t="s">
        <v>1489</v>
      </c>
      <c r="E6" s="92"/>
    </row>
    <row r="7" s="87" customFormat="1" ht="36" customHeight="1" spans="1:5">
      <c r="A7" s="90">
        <v>6</v>
      </c>
      <c r="B7" s="90" t="s">
        <v>1480</v>
      </c>
      <c r="C7" s="91" t="s">
        <v>1490</v>
      </c>
      <c r="D7" s="90" t="s">
        <v>1491</v>
      </c>
      <c r="E7" s="92"/>
    </row>
    <row r="8" s="87" customFormat="1" ht="36" customHeight="1" spans="1:5">
      <c r="A8" s="90">
        <v>7</v>
      </c>
      <c r="B8" s="90" t="s">
        <v>1480</v>
      </c>
      <c r="C8" s="91" t="s">
        <v>1492</v>
      </c>
      <c r="D8" s="90" t="s">
        <v>1493</v>
      </c>
      <c r="E8" s="92"/>
    </row>
    <row r="9" s="87" customFormat="1" ht="36" customHeight="1" spans="1:5">
      <c r="A9" s="90">
        <v>8</v>
      </c>
      <c r="B9" s="90" t="s">
        <v>1480</v>
      </c>
      <c r="C9" s="91" t="s">
        <v>1494</v>
      </c>
      <c r="D9" s="90" t="s">
        <v>1495</v>
      </c>
      <c r="E9" s="92"/>
    </row>
    <row r="10" s="87" customFormat="1" ht="36" customHeight="1" spans="1:5">
      <c r="A10" s="90">
        <v>9</v>
      </c>
      <c r="B10" s="90" t="s">
        <v>1480</v>
      </c>
      <c r="C10" s="91" t="s">
        <v>1496</v>
      </c>
      <c r="D10" s="90" t="s">
        <v>1497</v>
      </c>
      <c r="E10" s="92"/>
    </row>
    <row r="11" s="87" customFormat="1" ht="36" customHeight="1" spans="1:5">
      <c r="A11" s="90">
        <v>10</v>
      </c>
      <c r="B11" s="90" t="s">
        <v>1498</v>
      </c>
      <c r="C11" s="91" t="s">
        <v>1499</v>
      </c>
      <c r="D11" s="90" t="s">
        <v>1500</v>
      </c>
      <c r="E11" s="92"/>
    </row>
    <row r="12" s="87" customFormat="1" ht="36" customHeight="1" spans="1:5">
      <c r="A12" s="90">
        <v>11</v>
      </c>
      <c r="B12" s="90" t="s">
        <v>1498</v>
      </c>
      <c r="C12" s="91" t="s">
        <v>1501</v>
      </c>
      <c r="D12" s="90" t="s">
        <v>1502</v>
      </c>
      <c r="E12" s="92"/>
    </row>
    <row r="13" s="87" customFormat="1" ht="36" customHeight="1" spans="1:5">
      <c r="A13" s="90">
        <v>12</v>
      </c>
      <c r="B13" s="90" t="s">
        <v>1498</v>
      </c>
      <c r="C13" s="91" t="s">
        <v>1503</v>
      </c>
      <c r="D13" s="90" t="s">
        <v>1504</v>
      </c>
      <c r="E13" s="92"/>
    </row>
    <row r="14" s="87" customFormat="1" ht="36" customHeight="1" spans="1:5">
      <c r="A14" s="90">
        <v>13</v>
      </c>
      <c r="B14" s="90" t="s">
        <v>1498</v>
      </c>
      <c r="C14" s="91" t="s">
        <v>1505</v>
      </c>
      <c r="D14" s="90" t="s">
        <v>1506</v>
      </c>
      <c r="E14" s="92"/>
    </row>
    <row r="15" s="87" customFormat="1" ht="36" customHeight="1" spans="1:5">
      <c r="A15" s="90">
        <v>14</v>
      </c>
      <c r="B15" s="90" t="s">
        <v>1498</v>
      </c>
      <c r="C15" s="91" t="s">
        <v>1507</v>
      </c>
      <c r="D15" s="90" t="s">
        <v>1508</v>
      </c>
      <c r="E15" s="92"/>
    </row>
    <row r="16" s="87" customFormat="1" ht="36" customHeight="1" spans="1:5">
      <c r="A16" s="90">
        <v>15</v>
      </c>
      <c r="B16" s="90" t="s">
        <v>1498</v>
      </c>
      <c r="C16" s="91" t="s">
        <v>1509</v>
      </c>
      <c r="D16" s="90" t="s">
        <v>1508</v>
      </c>
      <c r="E16" s="92"/>
    </row>
    <row r="17" s="86" customFormat="1" ht="17.4" spans="2:5">
      <c r="B17" s="94" t="s">
        <v>1510</v>
      </c>
      <c r="C17" s="94" t="s">
        <v>1511</v>
      </c>
      <c r="D17" s="94" t="s">
        <v>1512</v>
      </c>
      <c r="E17" s="95" t="s">
        <v>1513</v>
      </c>
    </row>
    <row r="18" s="86" customFormat="1" ht="17.4" spans="2:5">
      <c r="B18" s="94" t="s">
        <v>1514</v>
      </c>
      <c r="C18" s="94" t="s">
        <v>1515</v>
      </c>
      <c r="D18" s="94" t="s">
        <v>1516</v>
      </c>
      <c r="E18" s="96"/>
    </row>
    <row r="19" s="86" customFormat="1" ht="17.4" spans="2:5">
      <c r="B19" s="94" t="s">
        <v>1517</v>
      </c>
      <c r="C19" s="94" t="s">
        <v>1518</v>
      </c>
      <c r="D19" s="94" t="s">
        <v>1519</v>
      </c>
      <c r="E19" s="96"/>
    </row>
    <row r="20" s="86" customFormat="1" ht="17.4" spans="2:5">
      <c r="B20" s="94" t="s">
        <v>1520</v>
      </c>
      <c r="C20" s="94" t="s">
        <v>1521</v>
      </c>
      <c r="D20" s="94" t="s">
        <v>1522</v>
      </c>
      <c r="E20" s="96"/>
    </row>
    <row r="21" s="86" customFormat="1" ht="17.4" spans="2:5">
      <c r="B21" s="94" t="s">
        <v>1523</v>
      </c>
      <c r="C21" s="94" t="s">
        <v>1524</v>
      </c>
      <c r="D21" s="94" t="s">
        <v>1525</v>
      </c>
      <c r="E21" s="96"/>
    </row>
    <row r="22" s="86" customFormat="1" ht="17.4" spans="2:5">
      <c r="B22" s="94" t="s">
        <v>1526</v>
      </c>
      <c r="C22" s="94" t="s">
        <v>1527</v>
      </c>
      <c r="D22" s="94" t="s">
        <v>1528</v>
      </c>
      <c r="E22" s="96"/>
    </row>
    <row r="23" s="86" customFormat="1" ht="17.4" spans="2:5">
      <c r="B23" s="94" t="s">
        <v>1529</v>
      </c>
      <c r="C23" s="94" t="s">
        <v>1530</v>
      </c>
      <c r="D23" s="94" t="s">
        <v>1531</v>
      </c>
      <c r="E23" s="96"/>
    </row>
    <row r="24" s="86" customFormat="1" ht="17.4" spans="2:5">
      <c r="B24" s="94" t="s">
        <v>1532</v>
      </c>
      <c r="C24" s="94" t="s">
        <v>1533</v>
      </c>
      <c r="D24" s="94" t="s">
        <v>1534</v>
      </c>
      <c r="E24" s="96"/>
    </row>
    <row r="25" s="86" customFormat="1" ht="17.4" spans="2:5">
      <c r="B25" s="94" t="s">
        <v>1535</v>
      </c>
      <c r="C25" s="94" t="s">
        <v>1536</v>
      </c>
      <c r="D25" s="94" t="s">
        <v>1537</v>
      </c>
      <c r="E25" s="96"/>
    </row>
    <row r="26" s="86" customFormat="1" ht="17.4" spans="2:5">
      <c r="B26" s="94" t="s">
        <v>1538</v>
      </c>
      <c r="C26" s="94" t="s">
        <v>1539</v>
      </c>
      <c r="D26" s="94" t="s">
        <v>1540</v>
      </c>
      <c r="E26" s="96"/>
    </row>
    <row r="27" s="86" customFormat="1" ht="17.4" spans="2:5">
      <c r="B27" s="94" t="s">
        <v>1541</v>
      </c>
      <c r="C27" s="94" t="s">
        <v>1542</v>
      </c>
      <c r="D27" s="94" t="s">
        <v>1543</v>
      </c>
      <c r="E27" s="96"/>
    </row>
    <row r="28" s="86" customFormat="1" ht="17.4" spans="2:5">
      <c r="B28" s="94" t="s">
        <v>1544</v>
      </c>
      <c r="C28" s="94" t="s">
        <v>1545</v>
      </c>
      <c r="D28" s="94" t="s">
        <v>1546</v>
      </c>
      <c r="E28" s="96"/>
    </row>
    <row r="29" s="86" customFormat="1" ht="17.4" spans="2:5">
      <c r="B29" s="94" t="s">
        <v>1547</v>
      </c>
      <c r="C29" s="94" t="s">
        <v>1548</v>
      </c>
      <c r="D29" s="94" t="s">
        <v>1549</v>
      </c>
      <c r="E29" s="96"/>
    </row>
    <row r="30" s="86" customFormat="1" ht="17.4" spans="2:5">
      <c r="B30" s="94" t="s">
        <v>1550</v>
      </c>
      <c r="C30" s="94" t="s">
        <v>1551</v>
      </c>
      <c r="D30" s="94" t="s">
        <v>1552</v>
      </c>
      <c r="E30" s="96"/>
    </row>
    <row r="31" s="86" customFormat="1" ht="17.4" spans="2:5">
      <c r="B31" s="94" t="s">
        <v>1553</v>
      </c>
      <c r="C31" s="94" t="s">
        <v>1554</v>
      </c>
      <c r="D31" s="94" t="s">
        <v>1555</v>
      </c>
      <c r="E31" s="96"/>
    </row>
    <row r="32" s="86" customFormat="1" ht="17.4" spans="2:5">
      <c r="B32" s="94" t="s">
        <v>1556</v>
      </c>
      <c r="C32" s="94" t="s">
        <v>1557</v>
      </c>
      <c r="D32" s="94" t="s">
        <v>1558</v>
      </c>
      <c r="E32" s="96"/>
    </row>
    <row r="33" s="86" customFormat="1" ht="17.4" spans="2:5">
      <c r="B33" s="94" t="s">
        <v>1559</v>
      </c>
      <c r="C33" s="94" t="s">
        <v>1560</v>
      </c>
      <c r="D33" s="94" t="s">
        <v>1561</v>
      </c>
      <c r="E33" s="96"/>
    </row>
    <row r="34" s="86" customFormat="1" ht="17.4" spans="2:5">
      <c r="B34" s="94" t="s">
        <v>1562</v>
      </c>
      <c r="C34" s="94" t="s">
        <v>1563</v>
      </c>
      <c r="D34" s="94" t="s">
        <v>1564</v>
      </c>
      <c r="E34" s="96"/>
    </row>
    <row r="35" s="86" customFormat="1" ht="17.4" spans="2:5">
      <c r="B35" s="94" t="s">
        <v>1565</v>
      </c>
      <c r="C35" s="94" t="s">
        <v>1566</v>
      </c>
      <c r="D35" s="94" t="s">
        <v>1567</v>
      </c>
      <c r="E35" s="96"/>
    </row>
    <row r="36" s="86" customFormat="1" ht="17.4" spans="2:5">
      <c r="B36" s="94" t="s">
        <v>1568</v>
      </c>
      <c r="C36" s="94" t="s">
        <v>1569</v>
      </c>
      <c r="D36" s="94" t="s">
        <v>1570</v>
      </c>
      <c r="E36" s="96"/>
    </row>
    <row r="37" s="86" customFormat="1" ht="17.4" spans="2:5">
      <c r="B37" s="94" t="s">
        <v>1571</v>
      </c>
      <c r="C37" s="94" t="s">
        <v>1572</v>
      </c>
      <c r="D37" s="94" t="s">
        <v>1573</v>
      </c>
      <c r="E37" s="96"/>
    </row>
    <row r="38" s="86" customFormat="1" ht="17.4" spans="2:5">
      <c r="B38" s="94" t="s">
        <v>1574</v>
      </c>
      <c r="C38" s="94" t="s">
        <v>1575</v>
      </c>
      <c r="D38" s="94" t="s">
        <v>1576</v>
      </c>
      <c r="E38" s="96"/>
    </row>
    <row r="39" s="86" customFormat="1" ht="17.4" spans="2:5">
      <c r="B39" s="94" t="s">
        <v>1577</v>
      </c>
      <c r="C39" s="94" t="s">
        <v>1578</v>
      </c>
      <c r="D39" s="94" t="s">
        <v>1579</v>
      </c>
      <c r="E39" s="96"/>
    </row>
    <row r="40" s="86" customFormat="1" ht="17.4" spans="2:5">
      <c r="B40" s="94" t="s">
        <v>1580</v>
      </c>
      <c r="C40" s="94" t="s">
        <v>1581</v>
      </c>
      <c r="D40" s="94" t="s">
        <v>1582</v>
      </c>
      <c r="E40" s="96"/>
    </row>
    <row r="41" s="86" customFormat="1" ht="17.4" spans="2:5">
      <c r="B41" s="94" t="s">
        <v>1583</v>
      </c>
      <c r="C41" s="94" t="s">
        <v>1584</v>
      </c>
      <c r="D41" s="94" t="s">
        <v>1585</v>
      </c>
      <c r="E41" s="96"/>
    </row>
    <row r="42" s="86" customFormat="1" ht="17.4" spans="2:5">
      <c r="B42" s="94" t="s">
        <v>1586</v>
      </c>
      <c r="C42" s="94" t="s">
        <v>1587</v>
      </c>
      <c r="D42" s="94" t="s">
        <v>1588</v>
      </c>
      <c r="E42" s="96"/>
    </row>
    <row r="43" s="86" customFormat="1" ht="17.4" spans="2:5">
      <c r="B43" s="94" t="s">
        <v>1589</v>
      </c>
      <c r="C43" s="94" t="s">
        <v>1590</v>
      </c>
      <c r="D43" s="94" t="s">
        <v>1591</v>
      </c>
      <c r="E43" s="96"/>
    </row>
    <row r="44" s="86" customFormat="1" ht="17.4" spans="2:5">
      <c r="B44" s="94" t="s">
        <v>1592</v>
      </c>
      <c r="C44" s="94" t="s">
        <v>1593</v>
      </c>
      <c r="D44" s="94" t="s">
        <v>1594</v>
      </c>
      <c r="E44" s="96"/>
    </row>
    <row r="45" s="86" customFormat="1" ht="17.4" spans="2:5">
      <c r="B45" s="94" t="s">
        <v>1595</v>
      </c>
      <c r="C45" s="94" t="s">
        <v>1596</v>
      </c>
      <c r="D45" s="94" t="s">
        <v>1597</v>
      </c>
      <c r="E45" s="96"/>
    </row>
    <row r="46" s="86" customFormat="1" ht="17.4" spans="2:5">
      <c r="B46" s="94" t="s">
        <v>1598</v>
      </c>
      <c r="C46" s="94" t="s">
        <v>1599</v>
      </c>
      <c r="D46" s="94" t="s">
        <v>1600</v>
      </c>
      <c r="E46" s="96"/>
    </row>
    <row r="47" s="86" customFormat="1" ht="17.4" spans="2:5">
      <c r="B47" s="94" t="s">
        <v>1601</v>
      </c>
      <c r="C47" s="94" t="s">
        <v>1602</v>
      </c>
      <c r="D47" s="94" t="s">
        <v>1603</v>
      </c>
      <c r="E47" s="96"/>
    </row>
    <row r="48" s="86" customFormat="1" ht="17.4" spans="2:5">
      <c r="B48" s="94" t="s">
        <v>1604</v>
      </c>
      <c r="C48" s="94" t="s">
        <v>1605</v>
      </c>
      <c r="D48" s="94" t="s">
        <v>1606</v>
      </c>
      <c r="E48" s="96"/>
    </row>
    <row r="49" s="86" customFormat="1" ht="17.4" spans="2:5">
      <c r="B49" s="94" t="s">
        <v>1607</v>
      </c>
      <c r="C49" s="94" t="s">
        <v>1608</v>
      </c>
      <c r="D49" s="94" t="s">
        <v>1609</v>
      </c>
      <c r="E49" s="96"/>
    </row>
    <row r="50" s="86" customFormat="1" ht="17.4" spans="2:5">
      <c r="B50" s="94" t="s">
        <v>1610</v>
      </c>
      <c r="C50" s="94" t="s">
        <v>1611</v>
      </c>
      <c r="D50" s="94" t="s">
        <v>1612</v>
      </c>
      <c r="E50" s="96"/>
    </row>
    <row r="51" s="86" customFormat="1" ht="17.4" spans="2:5">
      <c r="B51" s="94" t="s">
        <v>1613</v>
      </c>
      <c r="C51" s="94" t="s">
        <v>1614</v>
      </c>
      <c r="D51" s="94" t="s">
        <v>1615</v>
      </c>
      <c r="E51" s="96"/>
    </row>
    <row r="52" s="86" customFormat="1" ht="17.4" spans="2:5">
      <c r="B52" s="94" t="s">
        <v>1616</v>
      </c>
      <c r="C52" s="94" t="s">
        <v>1617</v>
      </c>
      <c r="D52" s="94" t="s">
        <v>1618</v>
      </c>
      <c r="E52" s="96"/>
    </row>
    <row r="53" s="86" customFormat="1" ht="17.4" spans="2:5">
      <c r="B53" s="94" t="s">
        <v>1619</v>
      </c>
      <c r="C53" s="94" t="s">
        <v>1620</v>
      </c>
      <c r="D53" s="94" t="s">
        <v>1621</v>
      </c>
      <c r="E53" s="96"/>
    </row>
    <row r="54" s="86" customFormat="1" ht="17.4" spans="2:5">
      <c r="B54" s="94" t="s">
        <v>1622</v>
      </c>
      <c r="C54" s="94" t="s">
        <v>1623</v>
      </c>
      <c r="D54" s="94" t="s">
        <v>1624</v>
      </c>
      <c r="E54" s="96"/>
    </row>
    <row r="55" s="86" customFormat="1" ht="17.4" spans="2:5">
      <c r="B55" s="94" t="s">
        <v>1625</v>
      </c>
      <c r="C55" s="94" t="s">
        <v>1626</v>
      </c>
      <c r="D55" s="94" t="s">
        <v>1627</v>
      </c>
      <c r="E55" s="96"/>
    </row>
    <row r="56" s="86" customFormat="1" ht="17.4" spans="2:5">
      <c r="B56" s="94" t="s">
        <v>1628</v>
      </c>
      <c r="C56" s="94" t="s">
        <v>1629</v>
      </c>
      <c r="D56" s="94" t="s">
        <v>1630</v>
      </c>
      <c r="E56" s="96"/>
    </row>
    <row r="57" s="86" customFormat="1" ht="17.4" spans="2:5">
      <c r="B57" s="94" t="s">
        <v>1631</v>
      </c>
      <c r="C57" s="94" t="s">
        <v>1632</v>
      </c>
      <c r="D57" s="94" t="s">
        <v>1633</v>
      </c>
      <c r="E57" s="96"/>
    </row>
    <row r="58" s="86" customFormat="1" ht="17.4" spans="2:5">
      <c r="B58" s="94" t="s">
        <v>1634</v>
      </c>
      <c r="C58" s="94" t="s">
        <v>1635</v>
      </c>
      <c r="D58" s="94" t="s">
        <v>1636</v>
      </c>
      <c r="E58" s="96"/>
    </row>
    <row r="59" s="86" customFormat="1" ht="17.4" spans="2:5">
      <c r="B59" s="94" t="s">
        <v>1637</v>
      </c>
      <c r="C59" s="94" t="s">
        <v>1638</v>
      </c>
      <c r="D59" s="94" t="s">
        <v>1639</v>
      </c>
      <c r="E59" s="96"/>
    </row>
    <row r="60" s="86" customFormat="1" ht="17.4" spans="2:5">
      <c r="B60" s="94" t="s">
        <v>1640</v>
      </c>
      <c r="C60" s="94" t="s">
        <v>1641</v>
      </c>
      <c r="D60" s="94" t="s">
        <v>1642</v>
      </c>
      <c r="E60" s="96"/>
    </row>
    <row r="61" s="86" customFormat="1" ht="17.4" spans="2:5">
      <c r="B61" s="94" t="s">
        <v>1643</v>
      </c>
      <c r="C61" s="94" t="s">
        <v>1644</v>
      </c>
      <c r="D61" s="94" t="s">
        <v>1645</v>
      </c>
      <c r="E61" s="96"/>
    </row>
    <row r="62" s="86" customFormat="1" ht="17.4" spans="2:5">
      <c r="B62" s="94" t="s">
        <v>1646</v>
      </c>
      <c r="C62" s="94" t="s">
        <v>1647</v>
      </c>
      <c r="D62" s="94" t="s">
        <v>1648</v>
      </c>
      <c r="E62" s="96"/>
    </row>
    <row r="63" s="86" customFormat="1" ht="17.4" spans="2:5">
      <c r="B63" s="94" t="s">
        <v>1649</v>
      </c>
      <c r="C63" s="94" t="s">
        <v>1650</v>
      </c>
      <c r="D63" s="94" t="s">
        <v>1651</v>
      </c>
      <c r="E63" s="96"/>
    </row>
    <row r="64" s="86" customFormat="1" ht="17.4" spans="2:5">
      <c r="B64" s="94" t="s">
        <v>1652</v>
      </c>
      <c r="C64" s="94" t="s">
        <v>1653</v>
      </c>
      <c r="D64" s="94" t="s">
        <v>1654</v>
      </c>
      <c r="E64" s="96"/>
    </row>
    <row r="65" s="86" customFormat="1" ht="17.4" spans="2:5">
      <c r="B65" s="94" t="s">
        <v>1655</v>
      </c>
      <c r="C65" s="94" t="s">
        <v>1656</v>
      </c>
      <c r="D65" s="94" t="s">
        <v>1657</v>
      </c>
      <c r="E65" s="96"/>
    </row>
    <row r="66" s="86" customFormat="1" ht="17.4" spans="2:5">
      <c r="B66" s="94" t="s">
        <v>1658</v>
      </c>
      <c r="C66" s="94" t="s">
        <v>1659</v>
      </c>
      <c r="D66" s="94" t="s">
        <v>1660</v>
      </c>
      <c r="E66" s="96"/>
    </row>
    <row r="67" s="86" customFormat="1" ht="17.4" spans="2:5">
      <c r="B67" s="94" t="s">
        <v>1661</v>
      </c>
      <c r="C67" s="94" t="s">
        <v>1662</v>
      </c>
      <c r="D67" s="94" t="s">
        <v>1663</v>
      </c>
      <c r="E67" s="96"/>
    </row>
    <row r="68" s="86" customFormat="1" ht="17.4" spans="2:5">
      <c r="B68" s="94" t="s">
        <v>1664</v>
      </c>
      <c r="C68" s="94" t="s">
        <v>1665</v>
      </c>
      <c r="D68" s="94" t="s">
        <v>1666</v>
      </c>
      <c r="E68" s="96"/>
    </row>
    <row r="69" s="86" customFormat="1" ht="17.4" spans="2:5">
      <c r="B69" s="94" t="s">
        <v>1667</v>
      </c>
      <c r="C69" s="94" t="s">
        <v>1668</v>
      </c>
      <c r="D69" s="94" t="s">
        <v>1669</v>
      </c>
      <c r="E69" s="96"/>
    </row>
    <row r="70" s="86" customFormat="1" ht="17.4" spans="2:5">
      <c r="B70" s="94" t="s">
        <v>1670</v>
      </c>
      <c r="C70" s="94" t="s">
        <v>1671</v>
      </c>
      <c r="D70" s="94" t="s">
        <v>1672</v>
      </c>
      <c r="E70" s="96"/>
    </row>
    <row r="71" s="86" customFormat="1" ht="17.4" spans="2:5">
      <c r="B71" s="94" t="s">
        <v>1673</v>
      </c>
      <c r="C71" s="94" t="s">
        <v>1674</v>
      </c>
      <c r="D71" s="94" t="s">
        <v>1675</v>
      </c>
      <c r="E71" s="96"/>
    </row>
    <row r="72" s="86" customFormat="1" ht="17.4" spans="2:5">
      <c r="B72" s="94" t="s">
        <v>1676</v>
      </c>
      <c r="C72" s="94" t="s">
        <v>1677</v>
      </c>
      <c r="D72" s="94" t="s">
        <v>1678</v>
      </c>
      <c r="E72" s="96"/>
    </row>
    <row r="73" s="86" customFormat="1" ht="17.4" spans="2:5">
      <c r="B73" s="94" t="s">
        <v>1679</v>
      </c>
      <c r="C73" s="94" t="s">
        <v>1680</v>
      </c>
      <c r="D73" s="94" t="s">
        <v>1681</v>
      </c>
      <c r="E73" s="96"/>
    </row>
    <row r="74" s="86" customFormat="1" ht="17.4" spans="2:5">
      <c r="B74" s="94" t="s">
        <v>1682</v>
      </c>
      <c r="C74" s="94" t="s">
        <v>1683</v>
      </c>
      <c r="D74" s="94" t="s">
        <v>1684</v>
      </c>
      <c r="E74" s="96"/>
    </row>
    <row r="75" s="86" customFormat="1" ht="17.4" spans="2:5">
      <c r="B75" s="94" t="s">
        <v>1685</v>
      </c>
      <c r="C75" s="94" t="s">
        <v>1686</v>
      </c>
      <c r="D75" s="94" t="s">
        <v>1687</v>
      </c>
      <c r="E75" s="96"/>
    </row>
    <row r="76" s="86" customFormat="1" ht="17.4" spans="2:5">
      <c r="B76" s="94" t="s">
        <v>1688</v>
      </c>
      <c r="C76" s="94" t="s">
        <v>1689</v>
      </c>
      <c r="D76" s="94" t="s">
        <v>1690</v>
      </c>
      <c r="E76" s="96"/>
    </row>
    <row r="77" s="86" customFormat="1" ht="17.4" spans="2:5">
      <c r="B77" s="94" t="s">
        <v>1691</v>
      </c>
      <c r="C77" s="94" t="s">
        <v>1692</v>
      </c>
      <c r="D77" s="94" t="s">
        <v>1693</v>
      </c>
      <c r="E77" s="96"/>
    </row>
    <row r="78" s="86" customFormat="1" ht="17.4" spans="2:5">
      <c r="B78" s="94" t="s">
        <v>1694</v>
      </c>
      <c r="C78" s="94" t="s">
        <v>1695</v>
      </c>
      <c r="D78" s="94" t="s">
        <v>1696</v>
      </c>
      <c r="E78" s="96"/>
    </row>
    <row r="79" s="86" customFormat="1" ht="17.4" spans="2:5">
      <c r="B79" s="94" t="s">
        <v>1697</v>
      </c>
      <c r="C79" s="94" t="s">
        <v>1698</v>
      </c>
      <c r="D79" s="94" t="s">
        <v>1699</v>
      </c>
      <c r="E79" s="96"/>
    </row>
    <row r="80" s="86" customFormat="1" ht="17.4" spans="2:5">
      <c r="B80" s="94" t="s">
        <v>1700</v>
      </c>
      <c r="C80" s="94" t="s">
        <v>1701</v>
      </c>
      <c r="D80" s="94" t="s">
        <v>1702</v>
      </c>
      <c r="E80" s="96"/>
    </row>
    <row r="81" s="86" customFormat="1" ht="17.4" spans="2:5">
      <c r="B81" s="94" t="s">
        <v>1703</v>
      </c>
      <c r="C81" s="94" t="s">
        <v>1704</v>
      </c>
      <c r="D81" s="94"/>
      <c r="E81" s="96"/>
    </row>
    <row r="82" s="86" customFormat="1" ht="17.4" spans="2:5">
      <c r="B82" s="94" t="s">
        <v>1705</v>
      </c>
      <c r="C82" s="94" t="s">
        <v>1706</v>
      </c>
      <c r="D82" s="94" t="s">
        <v>1707</v>
      </c>
      <c r="E82" s="96"/>
    </row>
    <row r="83" s="86" customFormat="1" ht="17.4" spans="2:5">
      <c r="B83" s="94" t="s">
        <v>1708</v>
      </c>
      <c r="C83" s="94" t="s">
        <v>1709</v>
      </c>
      <c r="D83" s="94" t="s">
        <v>1710</v>
      </c>
      <c r="E83" s="96"/>
    </row>
    <row r="84" s="86" customFormat="1" ht="17.4" spans="2:5">
      <c r="B84" s="94" t="s">
        <v>1711</v>
      </c>
      <c r="C84" s="94" t="s">
        <v>1712</v>
      </c>
      <c r="D84" s="94" t="s">
        <v>1713</v>
      </c>
      <c r="E84" s="96"/>
    </row>
    <row r="85" s="86" customFormat="1" ht="17.4" spans="2:5">
      <c r="B85" s="94" t="s">
        <v>1714</v>
      </c>
      <c r="C85" s="94" t="s">
        <v>1715</v>
      </c>
      <c r="D85" s="94" t="s">
        <v>1716</v>
      </c>
      <c r="E85" s="96"/>
    </row>
    <row r="86" s="86" customFormat="1" ht="17.4" spans="2:5">
      <c r="B86" s="94" t="s">
        <v>1717</v>
      </c>
      <c r="C86" s="94" t="s">
        <v>1718</v>
      </c>
      <c r="D86" s="94" t="s">
        <v>1719</v>
      </c>
      <c r="E86" s="96"/>
    </row>
    <row r="87" s="86" customFormat="1" ht="17.4" spans="2:5">
      <c r="B87" s="94" t="s">
        <v>1720</v>
      </c>
      <c r="C87" s="94" t="s">
        <v>1721</v>
      </c>
      <c r="D87" s="94" t="s">
        <v>1722</v>
      </c>
      <c r="E87" s="96"/>
    </row>
    <row r="88" s="86" customFormat="1" ht="17.4" spans="2:5">
      <c r="B88" s="94" t="s">
        <v>1723</v>
      </c>
      <c r="C88" s="94" t="s">
        <v>1724</v>
      </c>
      <c r="D88" s="94" t="s">
        <v>1725</v>
      </c>
      <c r="E88" s="96"/>
    </row>
    <row r="89" s="86" customFormat="1" ht="17.4" spans="2:5">
      <c r="B89" s="94" t="s">
        <v>1726</v>
      </c>
      <c r="C89" s="94" t="s">
        <v>1727</v>
      </c>
      <c r="D89" s="94" t="s">
        <v>1728</v>
      </c>
      <c r="E89" s="96"/>
    </row>
    <row r="90" s="86" customFormat="1" ht="17.4" spans="2:5">
      <c r="B90" s="94" t="s">
        <v>1729</v>
      </c>
      <c r="C90" s="94" t="s">
        <v>1730</v>
      </c>
      <c r="D90" s="94" t="s">
        <v>1731</v>
      </c>
      <c r="E90" s="96"/>
    </row>
    <row r="91" s="86" customFormat="1" ht="17.4" spans="2:5">
      <c r="B91" s="94" t="s">
        <v>1732</v>
      </c>
      <c r="C91" s="94" t="s">
        <v>1733</v>
      </c>
      <c r="D91" s="94" t="s">
        <v>1734</v>
      </c>
      <c r="E91" s="96"/>
    </row>
    <row r="92" s="86" customFormat="1" ht="17.4" spans="2:5">
      <c r="B92" s="94" t="s">
        <v>1735</v>
      </c>
      <c r="C92" s="94" t="s">
        <v>1736</v>
      </c>
      <c r="D92" s="94" t="s">
        <v>1737</v>
      </c>
      <c r="E92" s="96"/>
    </row>
    <row r="93" s="86" customFormat="1" ht="17.4" spans="2:5">
      <c r="B93" s="94" t="s">
        <v>1738</v>
      </c>
      <c r="C93" s="94" t="s">
        <v>1739</v>
      </c>
      <c r="D93" s="94" t="s">
        <v>1740</v>
      </c>
      <c r="E93" s="96"/>
    </row>
    <row r="94" s="86" customFormat="1" ht="17.4" spans="2:5">
      <c r="B94" s="94" t="s">
        <v>1741</v>
      </c>
      <c r="C94" s="94" t="s">
        <v>1742</v>
      </c>
      <c r="D94" s="94" t="s">
        <v>1743</v>
      </c>
      <c r="E94" s="96"/>
    </row>
    <row r="95" s="86" customFormat="1" ht="17.4" spans="2:5">
      <c r="B95" s="94" t="s">
        <v>1744</v>
      </c>
      <c r="C95" s="94" t="s">
        <v>1745</v>
      </c>
      <c r="D95" s="94" t="s">
        <v>1746</v>
      </c>
      <c r="E95" s="96"/>
    </row>
    <row r="96" s="86" customFormat="1" ht="17.4" spans="2:5">
      <c r="B96" s="94" t="s">
        <v>1747</v>
      </c>
      <c r="C96" s="94" t="s">
        <v>1748</v>
      </c>
      <c r="D96" s="94" t="s">
        <v>1749</v>
      </c>
      <c r="E96" s="96"/>
    </row>
    <row r="97" s="86" customFormat="1" ht="17.4" spans="2:5">
      <c r="B97" s="94" t="s">
        <v>1750</v>
      </c>
      <c r="C97" s="94" t="s">
        <v>1751</v>
      </c>
      <c r="D97" s="94" t="s">
        <v>1752</v>
      </c>
      <c r="E97" s="96"/>
    </row>
    <row r="98" s="86" customFormat="1" ht="17.4" spans="2:5">
      <c r="B98" s="94" t="s">
        <v>1753</v>
      </c>
      <c r="C98" s="94" t="s">
        <v>1754</v>
      </c>
      <c r="D98" s="94" t="s">
        <v>1755</v>
      </c>
      <c r="E98" s="96"/>
    </row>
    <row r="99" s="86" customFormat="1" ht="17.4" spans="2:5">
      <c r="B99" s="94" t="s">
        <v>1756</v>
      </c>
      <c r="C99" s="94" t="s">
        <v>1757</v>
      </c>
      <c r="D99" s="94" t="s">
        <v>1758</v>
      </c>
      <c r="E99" s="96"/>
    </row>
    <row r="100" s="86" customFormat="1" ht="17.4" spans="2:5">
      <c r="B100" s="94" t="s">
        <v>1759</v>
      </c>
      <c r="C100" s="94" t="s">
        <v>1760</v>
      </c>
      <c r="D100" s="94" t="s">
        <v>1761</v>
      </c>
      <c r="E100" s="96"/>
    </row>
    <row r="101" s="86" customFormat="1" ht="17.4" spans="2:5">
      <c r="B101" s="94" t="s">
        <v>1762</v>
      </c>
      <c r="C101" s="94" t="s">
        <v>1763</v>
      </c>
      <c r="D101" s="94" t="s">
        <v>1764</v>
      </c>
      <c r="E101" s="96"/>
    </row>
    <row r="102" s="86" customFormat="1" ht="17.4" spans="2:5">
      <c r="B102" s="94" t="s">
        <v>1765</v>
      </c>
      <c r="C102" s="94" t="s">
        <v>1766</v>
      </c>
      <c r="D102" s="94" t="s">
        <v>1767</v>
      </c>
      <c r="E102" s="96"/>
    </row>
    <row r="103" s="86" customFormat="1" ht="17.4" spans="2:5">
      <c r="B103" s="94" t="s">
        <v>1768</v>
      </c>
      <c r="C103" s="94" t="s">
        <v>1769</v>
      </c>
      <c r="D103" s="94" t="s">
        <v>1770</v>
      </c>
      <c r="E103" s="96"/>
    </row>
    <row r="104" s="86" customFormat="1" ht="17.4" spans="2:5">
      <c r="B104" s="94" t="s">
        <v>1771</v>
      </c>
      <c r="C104" s="94" t="s">
        <v>1772</v>
      </c>
      <c r="D104" s="94" t="s">
        <v>1773</v>
      </c>
      <c r="E104" s="96"/>
    </row>
    <row r="105" s="86" customFormat="1" ht="17.4" spans="2:5">
      <c r="B105" s="94" t="s">
        <v>1774</v>
      </c>
      <c r="C105" s="94" t="s">
        <v>1775</v>
      </c>
      <c r="D105" s="94" t="s">
        <v>1776</v>
      </c>
      <c r="E105" s="96"/>
    </row>
    <row r="106" s="86" customFormat="1" ht="17.4" spans="2:5">
      <c r="B106" s="94" t="s">
        <v>1777</v>
      </c>
      <c r="C106" s="94" t="s">
        <v>1778</v>
      </c>
      <c r="D106" s="94" t="s">
        <v>1779</v>
      </c>
      <c r="E106" s="96"/>
    </row>
    <row r="107" s="86" customFormat="1" ht="17.4" spans="2:5">
      <c r="B107" s="94" t="s">
        <v>1780</v>
      </c>
      <c r="C107" s="94" t="s">
        <v>1781</v>
      </c>
      <c r="D107" s="94" t="s">
        <v>1782</v>
      </c>
      <c r="E107" s="96"/>
    </row>
    <row r="108" s="86" customFormat="1" ht="17.4" spans="2:5">
      <c r="B108" s="94" t="s">
        <v>1783</v>
      </c>
      <c r="C108" s="94" t="s">
        <v>1784</v>
      </c>
      <c r="D108" s="94" t="s">
        <v>1785</v>
      </c>
      <c r="E108" s="96"/>
    </row>
    <row r="109" s="86" customFormat="1" ht="17.4" spans="2:5">
      <c r="B109" s="94" t="s">
        <v>1786</v>
      </c>
      <c r="C109" s="94" t="s">
        <v>1787</v>
      </c>
      <c r="D109" s="94" t="s">
        <v>1788</v>
      </c>
      <c r="E109" s="96"/>
    </row>
    <row r="110" s="86" customFormat="1" ht="17.4" spans="2:5">
      <c r="B110" s="94" t="s">
        <v>1789</v>
      </c>
      <c r="C110" s="94" t="s">
        <v>1790</v>
      </c>
      <c r="D110" s="94" t="s">
        <v>1791</v>
      </c>
      <c r="E110" s="96"/>
    </row>
    <row r="111" s="86" customFormat="1" ht="17.4" spans="2:5">
      <c r="B111" s="94" t="s">
        <v>1792</v>
      </c>
      <c r="C111" s="94" t="s">
        <v>1793</v>
      </c>
      <c r="D111" s="94" t="s">
        <v>1794</v>
      </c>
      <c r="E111" s="96"/>
    </row>
    <row r="112" s="86" customFormat="1" ht="17.4" spans="2:5">
      <c r="B112" s="94" t="s">
        <v>1795</v>
      </c>
      <c r="C112" s="94" t="s">
        <v>1796</v>
      </c>
      <c r="D112" s="94" t="s">
        <v>1797</v>
      </c>
      <c r="E112" s="96"/>
    </row>
    <row r="113" s="86" customFormat="1" ht="17.4" spans="2:5">
      <c r="B113" s="94" t="s">
        <v>1798</v>
      </c>
      <c r="C113" s="94" t="s">
        <v>1799</v>
      </c>
      <c r="D113" s="94" t="s">
        <v>1800</v>
      </c>
      <c r="E113" s="96"/>
    </row>
    <row r="114" s="86" customFormat="1" ht="17.4" spans="2:5">
      <c r="B114" s="94" t="s">
        <v>1801</v>
      </c>
      <c r="C114" s="94" t="s">
        <v>1802</v>
      </c>
      <c r="D114" s="94" t="s">
        <v>1803</v>
      </c>
      <c r="E114" s="96"/>
    </row>
    <row r="115" s="86" customFormat="1" ht="17.4" spans="2:5">
      <c r="B115" s="94" t="s">
        <v>1804</v>
      </c>
      <c r="C115" s="94" t="s">
        <v>1805</v>
      </c>
      <c r="D115" s="94" t="s">
        <v>1806</v>
      </c>
      <c r="E115" s="96"/>
    </row>
    <row r="116" s="86" customFormat="1" ht="17.4" spans="2:5">
      <c r="B116" s="94" t="s">
        <v>1807</v>
      </c>
      <c r="C116" s="94" t="s">
        <v>1808</v>
      </c>
      <c r="D116" s="94" t="s">
        <v>1809</v>
      </c>
      <c r="E116" s="96"/>
    </row>
    <row r="117" s="86" customFormat="1" ht="17.4" spans="2:5">
      <c r="B117" s="94" t="s">
        <v>1810</v>
      </c>
      <c r="C117" s="94" t="s">
        <v>1811</v>
      </c>
      <c r="D117" s="94" t="s">
        <v>1812</v>
      </c>
      <c r="E117" s="96"/>
    </row>
    <row r="118" s="86" customFormat="1" ht="17.4" spans="2:5">
      <c r="B118" s="94" t="s">
        <v>1813</v>
      </c>
      <c r="C118" s="94" t="s">
        <v>1814</v>
      </c>
      <c r="D118" s="94" t="s">
        <v>1815</v>
      </c>
      <c r="E118" s="96"/>
    </row>
    <row r="119" s="86" customFormat="1" ht="17.4" spans="2:5">
      <c r="B119" s="94" t="s">
        <v>1816</v>
      </c>
      <c r="C119" s="94" t="s">
        <v>1817</v>
      </c>
      <c r="D119" s="94" t="s">
        <v>1818</v>
      </c>
      <c r="E119" s="96"/>
    </row>
    <row r="120" s="86" customFormat="1" ht="17.4" spans="2:5">
      <c r="B120" s="94" t="s">
        <v>1819</v>
      </c>
      <c r="C120" s="94" t="s">
        <v>1820</v>
      </c>
      <c r="D120" s="94" t="s">
        <v>1821</v>
      </c>
      <c r="E120" s="96"/>
    </row>
    <row r="121" s="86" customFormat="1" ht="17.4" spans="2:5">
      <c r="B121" s="94" t="s">
        <v>1822</v>
      </c>
      <c r="C121" s="94" t="s">
        <v>1823</v>
      </c>
      <c r="D121" s="94" t="s">
        <v>1824</v>
      </c>
      <c r="E121" s="96"/>
    </row>
    <row r="122" s="86" customFormat="1" ht="17.4" spans="2:5">
      <c r="B122" s="94" t="s">
        <v>1825</v>
      </c>
      <c r="C122" s="94" t="s">
        <v>1826</v>
      </c>
      <c r="D122" s="94" t="s">
        <v>1827</v>
      </c>
      <c r="E122" s="96"/>
    </row>
    <row r="123" s="86" customFormat="1" ht="17.4" spans="2:5">
      <c r="B123" s="94" t="s">
        <v>1828</v>
      </c>
      <c r="C123" s="94" t="s">
        <v>1829</v>
      </c>
      <c r="D123" s="94" t="s">
        <v>1830</v>
      </c>
      <c r="E123" s="96"/>
    </row>
    <row r="124" s="86" customFormat="1" ht="17.4" spans="2:5">
      <c r="B124" s="94" t="s">
        <v>1831</v>
      </c>
      <c r="C124" s="94" t="s">
        <v>1832</v>
      </c>
      <c r="D124" s="94" t="s">
        <v>1833</v>
      </c>
      <c r="E124" s="96"/>
    </row>
    <row r="125" s="86" customFormat="1" ht="17.4" spans="2:5">
      <c r="B125" s="94" t="s">
        <v>1834</v>
      </c>
      <c r="C125" s="94" t="s">
        <v>1835</v>
      </c>
      <c r="D125" s="94" t="s">
        <v>1836</v>
      </c>
      <c r="E125" s="96"/>
    </row>
    <row r="126" s="86" customFormat="1" ht="17.4" spans="2:5">
      <c r="B126" s="94" t="s">
        <v>1837</v>
      </c>
      <c r="C126" s="94" t="s">
        <v>1838</v>
      </c>
      <c r="D126" s="94" t="s">
        <v>1839</v>
      </c>
      <c r="E126" s="96"/>
    </row>
    <row r="127" s="86" customFormat="1" ht="17.4" spans="2:5">
      <c r="B127" s="94" t="s">
        <v>1840</v>
      </c>
      <c r="C127" s="94" t="s">
        <v>1841</v>
      </c>
      <c r="D127" s="94" t="s">
        <v>1842</v>
      </c>
      <c r="E127" s="96"/>
    </row>
    <row r="128" s="86" customFormat="1" ht="17.4" spans="2:5">
      <c r="B128" s="94" t="s">
        <v>1843</v>
      </c>
      <c r="C128" s="94" t="s">
        <v>1844</v>
      </c>
      <c r="D128" s="94" t="s">
        <v>1845</v>
      </c>
      <c r="E128" s="96"/>
    </row>
    <row r="129" s="86" customFormat="1" ht="17.4" spans="2:5">
      <c r="B129" s="94" t="s">
        <v>1846</v>
      </c>
      <c r="C129" s="94" t="s">
        <v>1847</v>
      </c>
      <c r="D129" s="94" t="s">
        <v>1848</v>
      </c>
      <c r="E129" s="96"/>
    </row>
    <row r="130" s="86" customFormat="1" ht="17.4" spans="2:5">
      <c r="B130" s="94" t="s">
        <v>1849</v>
      </c>
      <c r="C130" s="94" t="s">
        <v>1850</v>
      </c>
      <c r="D130" s="94" t="s">
        <v>1851</v>
      </c>
      <c r="E130" s="96"/>
    </row>
    <row r="131" s="86" customFormat="1" ht="17.4" spans="2:5">
      <c r="B131" s="94" t="s">
        <v>1852</v>
      </c>
      <c r="C131" s="94" t="s">
        <v>1853</v>
      </c>
      <c r="D131" s="94" t="s">
        <v>1854</v>
      </c>
      <c r="E131" s="96"/>
    </row>
    <row r="132" s="86" customFormat="1" ht="17.4" spans="2:5">
      <c r="B132" s="94" t="s">
        <v>1855</v>
      </c>
      <c r="C132" s="94" t="s">
        <v>1856</v>
      </c>
      <c r="D132" s="94" t="s">
        <v>1857</v>
      </c>
      <c r="E132" s="96"/>
    </row>
    <row r="133" s="86" customFormat="1" ht="17.4" spans="2:5">
      <c r="B133" s="94" t="s">
        <v>1858</v>
      </c>
      <c r="C133" s="94" t="s">
        <v>1859</v>
      </c>
      <c r="D133" s="94" t="s">
        <v>1860</v>
      </c>
      <c r="E133" s="96"/>
    </row>
    <row r="134" s="86" customFormat="1" ht="17.4" spans="2:5">
      <c r="B134" s="94" t="s">
        <v>1861</v>
      </c>
      <c r="C134" s="94" t="s">
        <v>1862</v>
      </c>
      <c r="D134" s="94" t="s">
        <v>1863</v>
      </c>
      <c r="E134" s="96"/>
    </row>
    <row r="135" s="86" customFormat="1" ht="17.4" spans="2:5">
      <c r="B135" s="94" t="s">
        <v>1864</v>
      </c>
      <c r="C135" s="94" t="s">
        <v>1865</v>
      </c>
      <c r="D135" s="94" t="s">
        <v>1866</v>
      </c>
      <c r="E135" s="96"/>
    </row>
    <row r="136" s="86" customFormat="1" ht="17.4" spans="2:5">
      <c r="B136" s="94" t="s">
        <v>1867</v>
      </c>
      <c r="C136" s="94" t="s">
        <v>1868</v>
      </c>
      <c r="D136" s="94" t="s">
        <v>1869</v>
      </c>
      <c r="E136" s="96"/>
    </row>
    <row r="137" s="86" customFormat="1" ht="17.4" spans="2:5">
      <c r="B137" s="94" t="s">
        <v>1870</v>
      </c>
      <c r="C137" s="94" t="s">
        <v>1871</v>
      </c>
      <c r="D137" s="94" t="s">
        <v>1872</v>
      </c>
      <c r="E137" s="96"/>
    </row>
    <row r="138" s="86" customFormat="1" ht="17.4" spans="2:5">
      <c r="B138" s="94" t="s">
        <v>1873</v>
      </c>
      <c r="C138" s="94" t="s">
        <v>1874</v>
      </c>
      <c r="D138" s="94" t="s">
        <v>1875</v>
      </c>
      <c r="E138" s="96"/>
    </row>
    <row r="139" s="86" customFormat="1" ht="17.4" spans="2:5">
      <c r="B139" s="94" t="s">
        <v>1876</v>
      </c>
      <c r="C139" s="94" t="s">
        <v>1877</v>
      </c>
      <c r="D139" s="94" t="s">
        <v>1878</v>
      </c>
      <c r="E139" s="96"/>
    </row>
    <row r="140" s="86" customFormat="1" ht="17.4" spans="2:5">
      <c r="B140" s="94" t="s">
        <v>1879</v>
      </c>
      <c r="C140" s="94" t="s">
        <v>1880</v>
      </c>
      <c r="D140" s="94" t="s">
        <v>1881</v>
      </c>
      <c r="E140" s="96"/>
    </row>
    <row r="141" s="86" customFormat="1" ht="17.4" spans="2:5">
      <c r="B141" s="94" t="s">
        <v>1882</v>
      </c>
      <c r="C141" s="94" t="s">
        <v>1883</v>
      </c>
      <c r="D141" s="94" t="s">
        <v>1884</v>
      </c>
      <c r="E141" s="96"/>
    </row>
    <row r="142" s="86" customFormat="1" ht="17.4" spans="2:5">
      <c r="B142" s="94" t="s">
        <v>1885</v>
      </c>
      <c r="C142" s="94" t="s">
        <v>1886</v>
      </c>
      <c r="D142" s="94" t="s">
        <v>1887</v>
      </c>
      <c r="E142" s="96"/>
    </row>
    <row r="143" s="86" customFormat="1" ht="17.4" spans="2:5">
      <c r="B143" s="94" t="s">
        <v>1888</v>
      </c>
      <c r="C143" s="94" t="s">
        <v>1889</v>
      </c>
      <c r="D143" s="94" t="s">
        <v>1890</v>
      </c>
      <c r="E143" s="96"/>
    </row>
    <row r="144" s="86" customFormat="1" ht="17.4" spans="2:5">
      <c r="B144" s="94" t="s">
        <v>1891</v>
      </c>
      <c r="C144" s="94" t="s">
        <v>1892</v>
      </c>
      <c r="D144" s="94" t="s">
        <v>1893</v>
      </c>
      <c r="E144" s="96"/>
    </row>
    <row r="145" s="86" customFormat="1" ht="17.4" spans="2:5">
      <c r="B145" s="94" t="s">
        <v>1894</v>
      </c>
      <c r="C145" s="94" t="s">
        <v>1895</v>
      </c>
      <c r="D145" s="94" t="s">
        <v>1896</v>
      </c>
      <c r="E145" s="96"/>
    </row>
    <row r="146" s="86" customFormat="1" ht="17.4" spans="2:5">
      <c r="B146" s="94" t="s">
        <v>1897</v>
      </c>
      <c r="C146" s="94" t="s">
        <v>1898</v>
      </c>
      <c r="D146" s="94" t="s">
        <v>1899</v>
      </c>
      <c r="E146" s="96"/>
    </row>
    <row r="147" s="86" customFormat="1" ht="17.4" spans="2:5">
      <c r="B147" s="94" t="s">
        <v>1900</v>
      </c>
      <c r="C147" s="94" t="s">
        <v>1901</v>
      </c>
      <c r="D147" s="94" t="s">
        <v>1902</v>
      </c>
      <c r="E147" s="96"/>
    </row>
    <row r="148" s="86" customFormat="1" ht="17.4" spans="2:5">
      <c r="B148" s="94" t="s">
        <v>1903</v>
      </c>
      <c r="C148" s="94" t="s">
        <v>1904</v>
      </c>
      <c r="D148" s="94" t="s">
        <v>1905</v>
      </c>
      <c r="E148" s="96"/>
    </row>
    <row r="149" s="86" customFormat="1" ht="17.4" spans="2:5">
      <c r="B149" s="94" t="s">
        <v>1906</v>
      </c>
      <c r="C149" s="94" t="s">
        <v>1907</v>
      </c>
      <c r="D149" s="94" t="s">
        <v>1908</v>
      </c>
      <c r="E149" s="96"/>
    </row>
    <row r="150" s="86" customFormat="1" ht="17.4" spans="2:5">
      <c r="B150" s="94" t="s">
        <v>1909</v>
      </c>
      <c r="C150" s="94" t="s">
        <v>1910</v>
      </c>
      <c r="D150" s="94" t="s">
        <v>1911</v>
      </c>
      <c r="E150" s="96"/>
    </row>
    <row r="151" s="86" customFormat="1" ht="17.4" spans="2:5">
      <c r="B151" s="94" t="s">
        <v>1912</v>
      </c>
      <c r="C151" s="94" t="s">
        <v>1913</v>
      </c>
      <c r="D151" s="94" t="s">
        <v>1914</v>
      </c>
      <c r="E151" s="96"/>
    </row>
    <row r="152" s="86" customFormat="1" ht="17.4" spans="2:5">
      <c r="B152" s="94" t="s">
        <v>1915</v>
      </c>
      <c r="C152" s="94" t="s">
        <v>1916</v>
      </c>
      <c r="D152" s="94" t="s">
        <v>1917</v>
      </c>
      <c r="E152" s="96"/>
    </row>
    <row r="153" s="86" customFormat="1" ht="17.4" spans="2:5">
      <c r="B153" s="94" t="s">
        <v>1918</v>
      </c>
      <c r="C153" s="94" t="s">
        <v>1919</v>
      </c>
      <c r="D153" s="94" t="s">
        <v>1920</v>
      </c>
      <c r="E153" s="96"/>
    </row>
    <row r="154" s="86" customFormat="1" ht="17.4" spans="2:5">
      <c r="B154" s="94" t="s">
        <v>1921</v>
      </c>
      <c r="C154" s="94" t="s">
        <v>1922</v>
      </c>
      <c r="D154" s="94" t="s">
        <v>1923</v>
      </c>
      <c r="E154" s="96"/>
    </row>
    <row r="155" s="86" customFormat="1" ht="17.4" spans="2:5">
      <c r="B155" s="94" t="s">
        <v>1924</v>
      </c>
      <c r="C155" s="94" t="s">
        <v>1925</v>
      </c>
      <c r="D155" s="94" t="s">
        <v>1926</v>
      </c>
      <c r="E155" s="96"/>
    </row>
    <row r="156" s="86" customFormat="1" ht="17.4" spans="2:5">
      <c r="B156" s="94" t="s">
        <v>1927</v>
      </c>
      <c r="C156" s="94" t="s">
        <v>1928</v>
      </c>
      <c r="D156" s="94" t="s">
        <v>1929</v>
      </c>
      <c r="E156" s="96"/>
    </row>
    <row r="157" s="86" customFormat="1" ht="17.4" spans="2:5">
      <c r="B157" s="94" t="s">
        <v>1930</v>
      </c>
      <c r="C157" s="94" t="s">
        <v>1931</v>
      </c>
      <c r="D157" s="94" t="s">
        <v>1932</v>
      </c>
      <c r="E157" s="96"/>
    </row>
    <row r="158" s="86" customFormat="1" ht="17.4" spans="2:5">
      <c r="B158" s="94" t="s">
        <v>1933</v>
      </c>
      <c r="C158" s="94" t="s">
        <v>1934</v>
      </c>
      <c r="D158" s="94" t="s">
        <v>1935</v>
      </c>
      <c r="E158" s="96"/>
    </row>
    <row r="159" s="86" customFormat="1" ht="17.4" spans="2:5">
      <c r="B159" s="94" t="s">
        <v>1936</v>
      </c>
      <c r="C159" s="94" t="s">
        <v>1937</v>
      </c>
      <c r="D159" s="94" t="s">
        <v>1938</v>
      </c>
      <c r="E159" s="96"/>
    </row>
    <row r="160" s="86" customFormat="1" ht="17.4" spans="2:5">
      <c r="B160" s="94" t="s">
        <v>1939</v>
      </c>
      <c r="C160" s="94" t="s">
        <v>1940</v>
      </c>
      <c r="D160" s="94" t="s">
        <v>1941</v>
      </c>
      <c r="E160" s="96"/>
    </row>
    <row r="161" s="86" customFormat="1" ht="17.4" spans="2:5">
      <c r="B161" s="94" t="s">
        <v>1942</v>
      </c>
      <c r="C161" s="94" t="s">
        <v>1943</v>
      </c>
      <c r="D161" s="94" t="s">
        <v>1944</v>
      </c>
      <c r="E161" s="96"/>
    </row>
    <row r="162" s="86" customFormat="1" ht="17.4" spans="2:5">
      <c r="B162" s="94" t="s">
        <v>1945</v>
      </c>
      <c r="C162" s="94" t="s">
        <v>1946</v>
      </c>
      <c r="D162" s="94" t="s">
        <v>1947</v>
      </c>
      <c r="E162" s="96"/>
    </row>
    <row r="163" s="86" customFormat="1" ht="17.4" spans="2:5">
      <c r="B163" s="94" t="s">
        <v>1948</v>
      </c>
      <c r="C163" s="94" t="s">
        <v>1949</v>
      </c>
      <c r="D163" s="94" t="s">
        <v>1950</v>
      </c>
      <c r="E163" s="96"/>
    </row>
    <row r="164" s="86" customFormat="1" ht="17.4" spans="2:5">
      <c r="B164" s="94" t="s">
        <v>1951</v>
      </c>
      <c r="C164" s="94" t="s">
        <v>1952</v>
      </c>
      <c r="D164" s="94" t="s">
        <v>1953</v>
      </c>
      <c r="E164" s="96"/>
    </row>
    <row r="165" s="86" customFormat="1" ht="17.4" spans="2:5">
      <c r="B165" s="94" t="s">
        <v>1954</v>
      </c>
      <c r="C165" s="94" t="s">
        <v>1955</v>
      </c>
      <c r="D165" s="94" t="s">
        <v>1956</v>
      </c>
      <c r="E165" s="96"/>
    </row>
    <row r="166" s="86" customFormat="1" ht="17.4" spans="2:5">
      <c r="B166" s="94" t="s">
        <v>1957</v>
      </c>
      <c r="C166" s="94" t="s">
        <v>1958</v>
      </c>
      <c r="D166" s="94" t="s">
        <v>1959</v>
      </c>
      <c r="E166" s="96"/>
    </row>
    <row r="167" s="86" customFormat="1" ht="17.4" spans="2:5">
      <c r="B167" s="94" t="s">
        <v>1960</v>
      </c>
      <c r="C167" s="94" t="s">
        <v>1961</v>
      </c>
      <c r="D167" s="94" t="s">
        <v>1962</v>
      </c>
      <c r="E167" s="96"/>
    </row>
    <row r="168" s="86" customFormat="1" ht="17.4" spans="2:5">
      <c r="B168" s="94" t="s">
        <v>1963</v>
      </c>
      <c r="C168" s="94" t="s">
        <v>1964</v>
      </c>
      <c r="D168" s="94" t="s">
        <v>1965</v>
      </c>
      <c r="E168" s="96"/>
    </row>
    <row r="169" s="86" customFormat="1" ht="17.4" spans="2:5">
      <c r="B169" s="94" t="s">
        <v>1966</v>
      </c>
      <c r="C169" s="94" t="s">
        <v>1967</v>
      </c>
      <c r="D169" s="94" t="s">
        <v>1968</v>
      </c>
      <c r="E169" s="96"/>
    </row>
    <row r="170" s="86" customFormat="1" ht="17.4" spans="2:5">
      <c r="B170" s="94" t="s">
        <v>1969</v>
      </c>
      <c r="C170" s="94" t="s">
        <v>1970</v>
      </c>
      <c r="D170" s="94" t="s">
        <v>1971</v>
      </c>
      <c r="E170" s="96"/>
    </row>
    <row r="171" s="86" customFormat="1" ht="17.4" spans="2:5">
      <c r="B171" s="94" t="s">
        <v>1972</v>
      </c>
      <c r="C171" s="94" t="s">
        <v>1973</v>
      </c>
      <c r="D171" s="94" t="s">
        <v>1974</v>
      </c>
      <c r="E171" s="96"/>
    </row>
    <row r="172" s="86" customFormat="1" ht="17.4" spans="2:5">
      <c r="B172" s="94" t="s">
        <v>1975</v>
      </c>
      <c r="C172" s="94" t="s">
        <v>1976</v>
      </c>
      <c r="D172" s="94" t="s">
        <v>1977</v>
      </c>
      <c r="E172" s="96"/>
    </row>
    <row r="173" s="86" customFormat="1" ht="17.4" spans="2:5">
      <c r="B173" s="94" t="s">
        <v>1978</v>
      </c>
      <c r="C173" s="94" t="s">
        <v>1979</v>
      </c>
      <c r="D173" s="94" t="s">
        <v>1980</v>
      </c>
      <c r="E173" s="96"/>
    </row>
    <row r="174" s="86" customFormat="1" ht="17.4" spans="2:5">
      <c r="B174" s="94" t="s">
        <v>1981</v>
      </c>
      <c r="C174" s="94" t="s">
        <v>1982</v>
      </c>
      <c r="D174" s="94" t="s">
        <v>1983</v>
      </c>
      <c r="E174" s="96"/>
    </row>
    <row r="175" s="86" customFormat="1" ht="17.4" spans="2:5">
      <c r="B175" s="94" t="s">
        <v>1984</v>
      </c>
      <c r="C175" s="94" t="s">
        <v>1985</v>
      </c>
      <c r="D175" s="94" t="s">
        <v>1986</v>
      </c>
      <c r="E175" s="96"/>
    </row>
    <row r="176" s="86" customFormat="1" ht="17.4" spans="2:5">
      <c r="B176" s="94" t="s">
        <v>1987</v>
      </c>
      <c r="C176" s="94" t="s">
        <v>1988</v>
      </c>
      <c r="D176" s="94" t="s">
        <v>1989</v>
      </c>
      <c r="E176" s="96"/>
    </row>
    <row r="177" s="86" customFormat="1" ht="17.4" spans="2:5">
      <c r="B177" s="94" t="s">
        <v>1990</v>
      </c>
      <c r="C177" s="94" t="s">
        <v>1991</v>
      </c>
      <c r="D177" s="94" t="s">
        <v>1992</v>
      </c>
      <c r="E177" s="96"/>
    </row>
    <row r="178" s="86" customFormat="1" ht="17.4" spans="2:5">
      <c r="B178" s="94" t="s">
        <v>1993</v>
      </c>
      <c r="C178" s="94" t="s">
        <v>1994</v>
      </c>
      <c r="D178" s="94" t="s">
        <v>1995</v>
      </c>
      <c r="E178" s="96"/>
    </row>
    <row r="179" s="86" customFormat="1" ht="17.4" spans="2:5">
      <c r="B179" s="94" t="s">
        <v>1996</v>
      </c>
      <c r="C179" s="94" t="s">
        <v>1997</v>
      </c>
      <c r="D179" s="94" t="s">
        <v>1998</v>
      </c>
      <c r="E179" s="96"/>
    </row>
    <row r="180" s="86" customFormat="1" ht="17.4" spans="2:5">
      <c r="B180" s="94" t="s">
        <v>1999</v>
      </c>
      <c r="C180" s="94" t="s">
        <v>2000</v>
      </c>
      <c r="D180" s="94" t="s">
        <v>2001</v>
      </c>
      <c r="E180" s="96"/>
    </row>
    <row r="181" s="86" customFormat="1" ht="17.4" spans="2:5">
      <c r="B181" s="94" t="s">
        <v>1510</v>
      </c>
      <c r="C181" s="94" t="s">
        <v>1511</v>
      </c>
      <c r="D181" s="94"/>
      <c r="E181" s="96"/>
    </row>
    <row r="182" s="86" customFormat="1" ht="17.4" spans="2:5">
      <c r="B182" s="94" t="s">
        <v>1514</v>
      </c>
      <c r="C182" s="94" t="s">
        <v>1515</v>
      </c>
      <c r="D182" s="94" t="s">
        <v>1516</v>
      </c>
      <c r="E182" s="96"/>
    </row>
    <row r="183" s="86" customFormat="1" ht="17.4" spans="2:5">
      <c r="B183" s="94" t="s">
        <v>1517</v>
      </c>
      <c r="C183" s="94" t="s">
        <v>1518</v>
      </c>
      <c r="D183" s="94" t="s">
        <v>1519</v>
      </c>
      <c r="E183" s="96"/>
    </row>
    <row r="184" s="86" customFormat="1" ht="17.4" spans="2:5">
      <c r="B184" s="94" t="s">
        <v>1520</v>
      </c>
      <c r="C184" s="94" t="s">
        <v>1521</v>
      </c>
      <c r="D184" s="94" t="s">
        <v>1522</v>
      </c>
      <c r="E184" s="96"/>
    </row>
    <row r="185" s="86" customFormat="1" ht="17.4" spans="2:5">
      <c r="B185" s="94" t="s">
        <v>1523</v>
      </c>
      <c r="C185" s="94" t="s">
        <v>1524</v>
      </c>
      <c r="D185" s="94" t="s">
        <v>1525</v>
      </c>
      <c r="E185" s="96"/>
    </row>
    <row r="186" s="86" customFormat="1" ht="17.4" spans="2:5">
      <c r="B186" s="94" t="s">
        <v>1526</v>
      </c>
      <c r="C186" s="94" t="s">
        <v>1527</v>
      </c>
      <c r="D186" s="94" t="s">
        <v>1528</v>
      </c>
      <c r="E186" s="96"/>
    </row>
    <row r="187" s="86" customFormat="1" ht="17.4" spans="2:5">
      <c r="B187" s="94" t="s">
        <v>1529</v>
      </c>
      <c r="C187" s="94" t="s">
        <v>1530</v>
      </c>
      <c r="D187" s="94" t="s">
        <v>1531</v>
      </c>
      <c r="E187" s="96"/>
    </row>
    <row r="188" s="86" customFormat="1" ht="17.4" spans="2:5">
      <c r="B188" s="94" t="s">
        <v>1532</v>
      </c>
      <c r="C188" s="94" t="s">
        <v>1533</v>
      </c>
      <c r="D188" s="94" t="s">
        <v>1534</v>
      </c>
      <c r="E188" s="96"/>
    </row>
    <row r="189" s="86" customFormat="1" ht="17.4" spans="2:5">
      <c r="B189" s="94" t="s">
        <v>1535</v>
      </c>
      <c r="C189" s="94" t="s">
        <v>1536</v>
      </c>
      <c r="D189" s="94" t="s">
        <v>1537</v>
      </c>
      <c r="E189" s="96"/>
    </row>
    <row r="190" s="86" customFormat="1" ht="17.4" spans="2:5">
      <c r="B190" s="94" t="s">
        <v>1538</v>
      </c>
      <c r="C190" s="94" t="s">
        <v>1539</v>
      </c>
      <c r="D190" s="94" t="s">
        <v>1540</v>
      </c>
      <c r="E190" s="96"/>
    </row>
    <row r="191" s="86" customFormat="1" ht="17.4" spans="2:5">
      <c r="B191" s="94" t="s">
        <v>1541</v>
      </c>
      <c r="C191" s="94" t="s">
        <v>1542</v>
      </c>
      <c r="D191" s="94" t="s">
        <v>1543</v>
      </c>
      <c r="E191" s="96"/>
    </row>
    <row r="192" s="86" customFormat="1" ht="17.4" spans="2:5">
      <c r="B192" s="94" t="s">
        <v>1544</v>
      </c>
      <c r="C192" s="94" t="s">
        <v>1545</v>
      </c>
      <c r="D192" s="94" t="s">
        <v>1546</v>
      </c>
      <c r="E192" s="96"/>
    </row>
    <row r="193" s="86" customFormat="1" ht="17.4" spans="2:5">
      <c r="B193" s="94" t="s">
        <v>1547</v>
      </c>
      <c r="C193" s="94" t="s">
        <v>1548</v>
      </c>
      <c r="D193" s="94" t="s">
        <v>1549</v>
      </c>
      <c r="E193" s="96"/>
    </row>
    <row r="194" s="86" customFormat="1" ht="17.4" spans="2:5">
      <c r="B194" s="94" t="s">
        <v>1550</v>
      </c>
      <c r="C194" s="94" t="s">
        <v>1551</v>
      </c>
      <c r="D194" s="94" t="s">
        <v>1552</v>
      </c>
      <c r="E194" s="96"/>
    </row>
    <row r="195" s="86" customFormat="1" ht="17.4" spans="2:5">
      <c r="B195" s="94" t="s">
        <v>1553</v>
      </c>
      <c r="C195" s="94" t="s">
        <v>1554</v>
      </c>
      <c r="D195" s="94" t="s">
        <v>1555</v>
      </c>
      <c r="E195" s="96"/>
    </row>
    <row r="196" s="86" customFormat="1" ht="17.4" spans="2:5">
      <c r="B196" s="94" t="s">
        <v>1556</v>
      </c>
      <c r="C196" s="94" t="s">
        <v>1557</v>
      </c>
      <c r="D196" s="94" t="s">
        <v>1558</v>
      </c>
      <c r="E196" s="96"/>
    </row>
    <row r="197" s="86" customFormat="1" ht="17.4" spans="2:5">
      <c r="B197" s="94" t="s">
        <v>1559</v>
      </c>
      <c r="C197" s="94" t="s">
        <v>1560</v>
      </c>
      <c r="D197" s="94" t="s">
        <v>1561</v>
      </c>
      <c r="E197" s="96"/>
    </row>
    <row r="198" s="86" customFormat="1" ht="17.4" spans="2:5">
      <c r="B198" s="94" t="s">
        <v>1562</v>
      </c>
      <c r="C198" s="94" t="s">
        <v>1563</v>
      </c>
      <c r="D198" s="94" t="s">
        <v>1564</v>
      </c>
      <c r="E198" s="96"/>
    </row>
    <row r="199" s="86" customFormat="1" ht="17.4" spans="2:5">
      <c r="B199" s="94" t="s">
        <v>1565</v>
      </c>
      <c r="C199" s="94" t="s">
        <v>1566</v>
      </c>
      <c r="D199" s="94" t="s">
        <v>1567</v>
      </c>
      <c r="E199" s="96"/>
    </row>
    <row r="200" s="86" customFormat="1" ht="17.4" spans="2:5">
      <c r="B200" s="94" t="s">
        <v>1568</v>
      </c>
      <c r="C200" s="94" t="s">
        <v>1569</v>
      </c>
      <c r="D200" s="94" t="s">
        <v>1570</v>
      </c>
      <c r="E200" s="96"/>
    </row>
    <row r="201" s="86" customFormat="1" ht="17.4" spans="2:5">
      <c r="B201" s="94" t="s">
        <v>1571</v>
      </c>
      <c r="C201" s="94" t="s">
        <v>1572</v>
      </c>
      <c r="D201" s="94" t="s">
        <v>1573</v>
      </c>
      <c r="E201" s="96"/>
    </row>
    <row r="202" s="86" customFormat="1" ht="17.4" spans="2:5">
      <c r="B202" s="94" t="s">
        <v>1574</v>
      </c>
      <c r="C202" s="94" t="s">
        <v>1575</v>
      </c>
      <c r="D202" s="94" t="s">
        <v>1576</v>
      </c>
      <c r="E202" s="96"/>
    </row>
    <row r="203" s="86" customFormat="1" ht="17.4" spans="2:5">
      <c r="B203" s="94" t="s">
        <v>1577</v>
      </c>
      <c r="C203" s="94" t="s">
        <v>1578</v>
      </c>
      <c r="D203" s="94" t="s">
        <v>1579</v>
      </c>
      <c r="E203" s="96"/>
    </row>
    <row r="204" s="86" customFormat="1" ht="17.4" spans="2:5">
      <c r="B204" s="94" t="s">
        <v>1580</v>
      </c>
      <c r="C204" s="94" t="s">
        <v>1581</v>
      </c>
      <c r="D204" s="94" t="s">
        <v>1582</v>
      </c>
      <c r="E204" s="96"/>
    </row>
    <row r="205" s="86" customFormat="1" ht="17.4" spans="2:5">
      <c r="B205" s="94" t="s">
        <v>1583</v>
      </c>
      <c r="C205" s="94" t="s">
        <v>1584</v>
      </c>
      <c r="D205" s="94" t="s">
        <v>1585</v>
      </c>
      <c r="E205" s="96"/>
    </row>
    <row r="206" s="86" customFormat="1" ht="17.4" spans="2:5">
      <c r="B206" s="94" t="s">
        <v>1586</v>
      </c>
      <c r="C206" s="94" t="s">
        <v>1587</v>
      </c>
      <c r="D206" s="94" t="s">
        <v>1588</v>
      </c>
      <c r="E206" s="96"/>
    </row>
    <row r="207" s="86" customFormat="1" ht="17.4" spans="2:5">
      <c r="B207" s="94" t="s">
        <v>1589</v>
      </c>
      <c r="C207" s="94" t="s">
        <v>1590</v>
      </c>
      <c r="D207" s="94" t="s">
        <v>1591</v>
      </c>
      <c r="E207" s="96"/>
    </row>
    <row r="208" s="86" customFormat="1" ht="17.4" spans="2:5">
      <c r="B208" s="94" t="s">
        <v>1592</v>
      </c>
      <c r="C208" s="94" t="s">
        <v>1593</v>
      </c>
      <c r="D208" s="94" t="s">
        <v>2002</v>
      </c>
      <c r="E208" s="96"/>
    </row>
    <row r="209" s="86" customFormat="1" ht="17.4" spans="2:5">
      <c r="B209" s="94" t="s">
        <v>1595</v>
      </c>
      <c r="C209" s="94" t="s">
        <v>1596</v>
      </c>
      <c r="D209" s="94" t="s">
        <v>1597</v>
      </c>
      <c r="E209" s="96"/>
    </row>
    <row r="210" s="86" customFormat="1" ht="17.4" spans="2:5">
      <c r="B210" s="94" t="s">
        <v>1598</v>
      </c>
      <c r="C210" s="94" t="s">
        <v>1599</v>
      </c>
      <c r="D210" s="94" t="s">
        <v>1600</v>
      </c>
      <c r="E210" s="96"/>
    </row>
    <row r="211" s="86" customFormat="1" ht="17.4" spans="2:5">
      <c r="B211" s="94" t="s">
        <v>1601</v>
      </c>
      <c r="C211" s="94" t="s">
        <v>1602</v>
      </c>
      <c r="D211" s="94" t="s">
        <v>1603</v>
      </c>
      <c r="E211" s="96"/>
    </row>
    <row r="212" s="86" customFormat="1" ht="17.4" spans="2:5">
      <c r="B212" s="94" t="s">
        <v>1604</v>
      </c>
      <c r="C212" s="94" t="s">
        <v>1605</v>
      </c>
      <c r="D212" s="94" t="s">
        <v>1606</v>
      </c>
      <c r="E212" s="96"/>
    </row>
    <row r="213" s="86" customFormat="1" ht="17.4" spans="2:5">
      <c r="B213" s="94" t="s">
        <v>1607</v>
      </c>
      <c r="C213" s="94" t="s">
        <v>1608</v>
      </c>
      <c r="D213" s="94" t="s">
        <v>1609</v>
      </c>
      <c r="E213" s="96"/>
    </row>
    <row r="214" s="86" customFormat="1" ht="17.4" spans="2:5">
      <c r="B214" s="94" t="s">
        <v>1610</v>
      </c>
      <c r="C214" s="94" t="s">
        <v>1611</v>
      </c>
      <c r="D214" s="94" t="s">
        <v>1612</v>
      </c>
      <c r="E214" s="96"/>
    </row>
    <row r="215" s="86" customFormat="1" ht="17.4" spans="2:5">
      <c r="B215" s="94" t="s">
        <v>1613</v>
      </c>
      <c r="C215" s="94" t="s">
        <v>1614</v>
      </c>
      <c r="D215" s="94" t="s">
        <v>1615</v>
      </c>
      <c r="E215" s="96"/>
    </row>
    <row r="216" s="86" customFormat="1" ht="17.4" spans="2:5">
      <c r="B216" s="94" t="s">
        <v>1616</v>
      </c>
      <c r="C216" s="94" t="s">
        <v>1617</v>
      </c>
      <c r="D216" s="94" t="s">
        <v>1618</v>
      </c>
      <c r="E216" s="96"/>
    </row>
    <row r="217" s="86" customFormat="1" ht="17.4" spans="2:5">
      <c r="B217" s="94" t="s">
        <v>1619</v>
      </c>
      <c r="C217" s="94" t="s">
        <v>1620</v>
      </c>
      <c r="D217" s="94" t="s">
        <v>1621</v>
      </c>
      <c r="E217" s="96"/>
    </row>
    <row r="218" s="86" customFormat="1" ht="17.4" spans="2:5">
      <c r="B218" s="94" t="s">
        <v>1622</v>
      </c>
      <c r="C218" s="94" t="s">
        <v>1623</v>
      </c>
      <c r="D218" s="94" t="s">
        <v>1624</v>
      </c>
      <c r="E218" s="96"/>
    </row>
    <row r="219" s="86" customFormat="1" ht="17.4" spans="2:5">
      <c r="B219" s="94" t="s">
        <v>1625</v>
      </c>
      <c r="C219" s="94" t="s">
        <v>1626</v>
      </c>
      <c r="D219" s="94" t="s">
        <v>1627</v>
      </c>
      <c r="E219" s="96"/>
    </row>
    <row r="220" s="86" customFormat="1" ht="17.4" spans="2:5">
      <c r="B220" s="94" t="s">
        <v>1628</v>
      </c>
      <c r="C220" s="94" t="s">
        <v>1629</v>
      </c>
      <c r="D220" s="94" t="s">
        <v>1630</v>
      </c>
      <c r="E220" s="96"/>
    </row>
    <row r="221" s="86" customFormat="1" ht="17.4" spans="2:5">
      <c r="B221" s="94" t="s">
        <v>1631</v>
      </c>
      <c r="C221" s="94" t="s">
        <v>1632</v>
      </c>
      <c r="D221" s="94" t="s">
        <v>1633</v>
      </c>
      <c r="E221" s="96"/>
    </row>
    <row r="222" s="86" customFormat="1" ht="17.4" spans="2:5">
      <c r="B222" s="94" t="s">
        <v>1634</v>
      </c>
      <c r="C222" s="94" t="s">
        <v>1635</v>
      </c>
      <c r="D222" s="94" t="s">
        <v>1636</v>
      </c>
      <c r="E222" s="96"/>
    </row>
    <row r="223" s="86" customFormat="1" ht="17.4" spans="2:5">
      <c r="B223" s="94" t="s">
        <v>1637</v>
      </c>
      <c r="C223" s="94" t="s">
        <v>1638</v>
      </c>
      <c r="D223" s="94" t="s">
        <v>1639</v>
      </c>
      <c r="E223" s="96"/>
    </row>
    <row r="224" s="86" customFormat="1" ht="17.4" spans="2:5">
      <c r="B224" s="94" t="s">
        <v>1640</v>
      </c>
      <c r="C224" s="94" t="s">
        <v>1641</v>
      </c>
      <c r="D224" s="94" t="s">
        <v>1642</v>
      </c>
      <c r="E224" s="96"/>
    </row>
    <row r="225" s="86" customFormat="1" ht="17.4" spans="2:5">
      <c r="B225" s="94" t="s">
        <v>1643</v>
      </c>
      <c r="C225" s="94" t="s">
        <v>1644</v>
      </c>
      <c r="D225" s="94" t="s">
        <v>1645</v>
      </c>
      <c r="E225" s="96"/>
    </row>
    <row r="226" s="86" customFormat="1" ht="17.4" spans="2:5">
      <c r="B226" s="94" t="s">
        <v>1646</v>
      </c>
      <c r="C226" s="94" t="s">
        <v>1647</v>
      </c>
      <c r="D226" s="94" t="s">
        <v>1648</v>
      </c>
      <c r="E226" s="96"/>
    </row>
    <row r="227" s="86" customFormat="1" ht="17.4" spans="2:5">
      <c r="B227" s="94" t="s">
        <v>1649</v>
      </c>
      <c r="C227" s="94" t="s">
        <v>1650</v>
      </c>
      <c r="D227" s="94" t="s">
        <v>1651</v>
      </c>
      <c r="E227" s="96"/>
    </row>
    <row r="228" s="86" customFormat="1" ht="17.4" spans="2:5">
      <c r="B228" s="94" t="s">
        <v>1652</v>
      </c>
      <c r="C228" s="94" t="s">
        <v>1653</v>
      </c>
      <c r="D228" s="94" t="s">
        <v>1654</v>
      </c>
      <c r="E228" s="96"/>
    </row>
    <row r="229" s="86" customFormat="1" ht="17.4" spans="2:5">
      <c r="B229" s="94" t="s">
        <v>1655</v>
      </c>
      <c r="C229" s="94" t="s">
        <v>1656</v>
      </c>
      <c r="D229" s="94" t="s">
        <v>1657</v>
      </c>
      <c r="E229" s="96"/>
    </row>
    <row r="230" s="86" customFormat="1" ht="17.4" spans="2:5">
      <c r="B230" s="94" t="s">
        <v>1658</v>
      </c>
      <c r="C230" s="94" t="s">
        <v>1659</v>
      </c>
      <c r="D230" s="94" t="s">
        <v>1660</v>
      </c>
      <c r="E230" s="96"/>
    </row>
    <row r="231" s="86" customFormat="1" ht="17.4" spans="2:5">
      <c r="B231" s="94" t="s">
        <v>1661</v>
      </c>
      <c r="C231" s="94" t="s">
        <v>1662</v>
      </c>
      <c r="D231" s="94" t="s">
        <v>1663</v>
      </c>
      <c r="E231" s="96"/>
    </row>
    <row r="232" s="86" customFormat="1" ht="17.4" spans="2:5">
      <c r="B232" s="94" t="s">
        <v>1664</v>
      </c>
      <c r="C232" s="94" t="s">
        <v>1665</v>
      </c>
      <c r="D232" s="94" t="s">
        <v>1666</v>
      </c>
      <c r="E232" s="96"/>
    </row>
    <row r="233" s="86" customFormat="1" ht="17.4" spans="2:5">
      <c r="B233" s="94" t="s">
        <v>1667</v>
      </c>
      <c r="C233" s="94" t="s">
        <v>1668</v>
      </c>
      <c r="D233" s="94" t="s">
        <v>1669</v>
      </c>
      <c r="E233" s="96"/>
    </row>
    <row r="234" s="86" customFormat="1" ht="17.4" spans="2:5">
      <c r="B234" s="94" t="s">
        <v>1670</v>
      </c>
      <c r="C234" s="94" t="s">
        <v>1671</v>
      </c>
      <c r="D234" s="94" t="s">
        <v>1672</v>
      </c>
      <c r="E234" s="96"/>
    </row>
    <row r="235" s="86" customFormat="1" ht="17.4" spans="2:5">
      <c r="B235" s="94" t="s">
        <v>1673</v>
      </c>
      <c r="C235" s="94" t="s">
        <v>1674</v>
      </c>
      <c r="D235" s="94" t="s">
        <v>1675</v>
      </c>
      <c r="E235" s="96"/>
    </row>
    <row r="236" s="86" customFormat="1" ht="17.4" spans="2:5">
      <c r="B236" s="94" t="s">
        <v>1676</v>
      </c>
      <c r="C236" s="94" t="s">
        <v>1677</v>
      </c>
      <c r="D236" s="94" t="s">
        <v>1678</v>
      </c>
      <c r="E236" s="96"/>
    </row>
    <row r="237" s="86" customFormat="1" ht="17.4" spans="2:5">
      <c r="B237" s="94" t="s">
        <v>1679</v>
      </c>
      <c r="C237" s="94" t="s">
        <v>1512</v>
      </c>
      <c r="D237" s="94" t="s">
        <v>2002</v>
      </c>
      <c r="E237" s="96"/>
    </row>
    <row r="238" s="86" customFormat="1" ht="17.4" spans="2:5">
      <c r="B238" s="97" t="s">
        <v>1681</v>
      </c>
      <c r="C238" s="94" t="s">
        <v>1594</v>
      </c>
      <c r="D238" s="94" t="s">
        <v>1680</v>
      </c>
      <c r="E238" s="96"/>
    </row>
    <row r="239" s="86" customFormat="1" ht="17.4" spans="2:5">
      <c r="B239" s="94" t="s">
        <v>1682</v>
      </c>
      <c r="C239" s="94" t="s">
        <v>1683</v>
      </c>
      <c r="D239" s="94" t="s">
        <v>1684</v>
      </c>
      <c r="E239" s="96"/>
    </row>
    <row r="240" s="86" customFormat="1" ht="17.4" spans="2:5">
      <c r="B240" s="94" t="s">
        <v>1685</v>
      </c>
      <c r="C240" s="94" t="s">
        <v>1686</v>
      </c>
      <c r="D240" s="94" t="s">
        <v>1687</v>
      </c>
      <c r="E240" s="96"/>
    </row>
    <row r="241" s="86" customFormat="1" ht="17.4" spans="2:5">
      <c r="B241" s="94" t="s">
        <v>1688</v>
      </c>
      <c r="C241" s="94" t="s">
        <v>1689</v>
      </c>
      <c r="D241" s="94" t="s">
        <v>1690</v>
      </c>
      <c r="E241" s="96"/>
    </row>
    <row r="242" s="86" customFormat="1" ht="17.4" spans="2:5">
      <c r="B242" s="94" t="s">
        <v>1691</v>
      </c>
      <c r="C242" s="94" t="s">
        <v>1692</v>
      </c>
      <c r="D242" s="94" t="s">
        <v>1693</v>
      </c>
      <c r="E242" s="96"/>
    </row>
    <row r="243" s="86" customFormat="1" ht="17.4" spans="2:5">
      <c r="B243" s="94" t="s">
        <v>1694</v>
      </c>
      <c r="C243" s="94" t="s">
        <v>1695</v>
      </c>
      <c r="D243" s="94" t="s">
        <v>1696</v>
      </c>
      <c r="E243" s="96"/>
    </row>
    <row r="244" s="86" customFormat="1" ht="17.4" spans="2:5">
      <c r="B244" s="94" t="s">
        <v>1697</v>
      </c>
      <c r="C244" s="94" t="s">
        <v>1698</v>
      </c>
      <c r="D244" s="94" t="s">
        <v>1699</v>
      </c>
      <c r="E244" s="96"/>
    </row>
    <row r="245" s="86" customFormat="1" ht="17.4" spans="2:5">
      <c r="B245" s="94" t="s">
        <v>1700</v>
      </c>
      <c r="C245" s="94" t="s">
        <v>1701</v>
      </c>
      <c r="D245" s="94" t="s">
        <v>1702</v>
      </c>
      <c r="E245" s="96"/>
    </row>
    <row r="246" s="86" customFormat="1" ht="17.4" spans="2:5">
      <c r="B246" s="94" t="s">
        <v>1703</v>
      </c>
      <c r="C246" s="94" t="s">
        <v>1704</v>
      </c>
      <c r="D246" s="94"/>
      <c r="E246" s="96"/>
    </row>
    <row r="247" s="86" customFormat="1" ht="17.4" spans="2:5">
      <c r="B247" s="94" t="s">
        <v>1705</v>
      </c>
      <c r="C247" s="94" t="s">
        <v>1706</v>
      </c>
      <c r="D247" s="94" t="s">
        <v>1707</v>
      </c>
      <c r="E247" s="96"/>
    </row>
    <row r="248" s="86" customFormat="1" ht="17.4" spans="2:5">
      <c r="B248" s="94" t="s">
        <v>1708</v>
      </c>
      <c r="C248" s="94" t="s">
        <v>1709</v>
      </c>
      <c r="D248" s="94" t="s">
        <v>1710</v>
      </c>
      <c r="E248" s="96"/>
    </row>
    <row r="249" s="86" customFormat="1" ht="17.4" spans="2:5">
      <c r="B249" s="94" t="s">
        <v>1711</v>
      </c>
      <c r="C249" s="94" t="s">
        <v>1712</v>
      </c>
      <c r="D249" s="94" t="s">
        <v>1713</v>
      </c>
      <c r="E249" s="96"/>
    </row>
    <row r="250" s="86" customFormat="1" ht="17.4" spans="2:5">
      <c r="B250" s="94" t="s">
        <v>1714</v>
      </c>
      <c r="C250" s="94" t="s">
        <v>1715</v>
      </c>
      <c r="D250" s="94" t="s">
        <v>1716</v>
      </c>
      <c r="E250" s="96"/>
    </row>
    <row r="251" s="86" customFormat="1" ht="17.4" spans="2:5">
      <c r="B251" s="94" t="s">
        <v>1717</v>
      </c>
      <c r="C251" s="94" t="s">
        <v>1718</v>
      </c>
      <c r="D251" s="94" t="s">
        <v>1719</v>
      </c>
      <c r="E251" s="96"/>
    </row>
    <row r="252" s="86" customFormat="1" ht="17.4" spans="2:5">
      <c r="B252" s="94" t="s">
        <v>1720</v>
      </c>
      <c r="C252" s="94" t="s">
        <v>1721</v>
      </c>
      <c r="D252" s="94" t="s">
        <v>1722</v>
      </c>
      <c r="E252" s="96"/>
    </row>
    <row r="253" s="86" customFormat="1" ht="17.4" spans="2:5">
      <c r="B253" s="94" t="s">
        <v>1723</v>
      </c>
      <c r="C253" s="94" t="s">
        <v>1724</v>
      </c>
      <c r="D253" s="94" t="s">
        <v>1725</v>
      </c>
      <c r="E253" s="96"/>
    </row>
    <row r="254" s="86" customFormat="1" ht="17.4" spans="2:5">
      <c r="B254" s="94" t="s">
        <v>1726</v>
      </c>
      <c r="C254" s="94" t="s">
        <v>1727</v>
      </c>
      <c r="D254" s="94" t="s">
        <v>1728</v>
      </c>
      <c r="E254" s="96"/>
    </row>
    <row r="255" s="86" customFormat="1" ht="17.4" spans="2:5">
      <c r="B255" s="94" t="s">
        <v>1729</v>
      </c>
      <c r="C255" s="94" t="s">
        <v>1730</v>
      </c>
      <c r="D255" s="94" t="s">
        <v>1731</v>
      </c>
      <c r="E255" s="96"/>
    </row>
    <row r="256" s="86" customFormat="1" ht="17.4" spans="2:5">
      <c r="B256" s="94" t="s">
        <v>1732</v>
      </c>
      <c r="C256" s="94" t="s">
        <v>1733</v>
      </c>
      <c r="D256" s="94" t="s">
        <v>1734</v>
      </c>
      <c r="E256" s="96"/>
    </row>
    <row r="257" s="86" customFormat="1" ht="17.4" spans="2:5">
      <c r="B257" s="94" t="s">
        <v>1735</v>
      </c>
      <c r="C257" s="94" t="s">
        <v>1736</v>
      </c>
      <c r="D257" s="94" t="s">
        <v>1737</v>
      </c>
      <c r="E257" s="96"/>
    </row>
    <row r="258" s="86" customFormat="1" ht="17.4" spans="2:5">
      <c r="B258" s="94" t="s">
        <v>1738</v>
      </c>
      <c r="C258" s="94" t="s">
        <v>1739</v>
      </c>
      <c r="D258" s="94" t="s">
        <v>1740</v>
      </c>
      <c r="E258" s="96"/>
    </row>
    <row r="259" s="86" customFormat="1" ht="17.4" spans="2:5">
      <c r="B259" s="94" t="s">
        <v>1741</v>
      </c>
      <c r="C259" s="94" t="s">
        <v>1742</v>
      </c>
      <c r="D259" s="94" t="s">
        <v>1743</v>
      </c>
      <c r="E259" s="96"/>
    </row>
    <row r="260" s="86" customFormat="1" ht="17.4" spans="2:5">
      <c r="B260" s="94" t="s">
        <v>1744</v>
      </c>
      <c r="C260" s="94" t="s">
        <v>1745</v>
      </c>
      <c r="D260" s="94" t="s">
        <v>1746</v>
      </c>
      <c r="E260" s="96"/>
    </row>
    <row r="261" s="86" customFormat="1" ht="17.4" spans="2:5">
      <c r="B261" s="94" t="s">
        <v>1747</v>
      </c>
      <c r="C261" s="94" t="s">
        <v>1748</v>
      </c>
      <c r="D261" s="94" t="s">
        <v>1749</v>
      </c>
      <c r="E261" s="96"/>
    </row>
    <row r="262" s="86" customFormat="1" ht="17.4" spans="2:5">
      <c r="B262" s="94" t="s">
        <v>1750</v>
      </c>
      <c r="C262" s="94" t="s">
        <v>1751</v>
      </c>
      <c r="D262" s="94" t="s">
        <v>1752</v>
      </c>
      <c r="E262" s="96"/>
    </row>
    <row r="263" s="86" customFormat="1" ht="17.4" spans="2:5">
      <c r="B263" s="94" t="s">
        <v>1753</v>
      </c>
      <c r="C263" s="94" t="s">
        <v>1754</v>
      </c>
      <c r="D263" s="94" t="s">
        <v>1755</v>
      </c>
      <c r="E263" s="96"/>
    </row>
    <row r="264" s="86" customFormat="1" ht="17.4" spans="2:5">
      <c r="B264" s="94" t="s">
        <v>1756</v>
      </c>
      <c r="C264" s="94" t="s">
        <v>1757</v>
      </c>
      <c r="D264" s="94" t="s">
        <v>1758</v>
      </c>
      <c r="E264" s="96"/>
    </row>
    <row r="265" s="86" customFormat="1" ht="17.4" spans="2:5">
      <c r="B265" s="94" t="s">
        <v>1759</v>
      </c>
      <c r="C265" s="94" t="s">
        <v>1760</v>
      </c>
      <c r="D265" s="94" t="s">
        <v>1761</v>
      </c>
      <c r="E265" s="96"/>
    </row>
    <row r="266" s="86" customFormat="1" ht="17.4" spans="2:5">
      <c r="B266" s="94" t="s">
        <v>1762</v>
      </c>
      <c r="C266" s="94" t="s">
        <v>1763</v>
      </c>
      <c r="D266" s="94" t="s">
        <v>1764</v>
      </c>
      <c r="E266" s="96"/>
    </row>
    <row r="267" s="86" customFormat="1" ht="17.4" spans="2:5">
      <c r="B267" s="94" t="s">
        <v>1765</v>
      </c>
      <c r="C267" s="94" t="s">
        <v>1766</v>
      </c>
      <c r="D267" s="94" t="s">
        <v>1767</v>
      </c>
      <c r="E267" s="96"/>
    </row>
    <row r="268" s="86" customFormat="1" ht="17.4" spans="2:5">
      <c r="B268" s="94" t="s">
        <v>1768</v>
      </c>
      <c r="C268" s="94" t="s">
        <v>1769</v>
      </c>
      <c r="D268" s="94" t="s">
        <v>1770</v>
      </c>
      <c r="E268" s="96"/>
    </row>
    <row r="269" s="86" customFormat="1" ht="17.4" spans="2:5">
      <c r="B269" s="94" t="s">
        <v>1771</v>
      </c>
      <c r="C269" s="94" t="s">
        <v>1772</v>
      </c>
      <c r="D269" s="94" t="s">
        <v>1773</v>
      </c>
      <c r="E269" s="96"/>
    </row>
    <row r="270" s="86" customFormat="1" ht="17.4" spans="2:5">
      <c r="B270" s="94" t="s">
        <v>1774</v>
      </c>
      <c r="C270" s="94" t="s">
        <v>1775</v>
      </c>
      <c r="D270" s="94" t="s">
        <v>1776</v>
      </c>
      <c r="E270" s="96"/>
    </row>
    <row r="271" s="86" customFormat="1" ht="17.4" spans="2:5">
      <c r="B271" s="94" t="s">
        <v>1777</v>
      </c>
      <c r="C271" s="94" t="s">
        <v>1778</v>
      </c>
      <c r="D271" s="94" t="s">
        <v>1779</v>
      </c>
      <c r="E271" s="96"/>
    </row>
    <row r="272" s="86" customFormat="1" ht="17.4" spans="2:5">
      <c r="B272" s="94" t="s">
        <v>1780</v>
      </c>
      <c r="C272" s="94" t="s">
        <v>1781</v>
      </c>
      <c r="D272" s="94" t="s">
        <v>1782</v>
      </c>
      <c r="E272" s="96"/>
    </row>
    <row r="273" s="86" customFormat="1" ht="17.4" spans="2:5">
      <c r="B273" s="94" t="s">
        <v>1783</v>
      </c>
      <c r="C273" s="94" t="s">
        <v>1784</v>
      </c>
      <c r="D273" s="94" t="s">
        <v>1785</v>
      </c>
      <c r="E273" s="96"/>
    </row>
    <row r="274" s="86" customFormat="1" ht="17.4" spans="2:5">
      <c r="B274" s="94" t="s">
        <v>1786</v>
      </c>
      <c r="C274" s="94" t="s">
        <v>1787</v>
      </c>
      <c r="D274" s="94" t="s">
        <v>1788</v>
      </c>
      <c r="E274" s="96"/>
    </row>
    <row r="275" s="86" customFormat="1" ht="17.4" spans="2:5">
      <c r="B275" s="94" t="s">
        <v>1789</v>
      </c>
      <c r="C275" s="94" t="s">
        <v>1790</v>
      </c>
      <c r="D275" s="94" t="s">
        <v>1791</v>
      </c>
      <c r="E275" s="96"/>
    </row>
    <row r="276" s="86" customFormat="1" ht="17.4" spans="2:5">
      <c r="B276" s="94" t="s">
        <v>1792</v>
      </c>
      <c r="C276" s="94" t="s">
        <v>1793</v>
      </c>
      <c r="D276" s="94" t="s">
        <v>1794</v>
      </c>
      <c r="E276" s="96"/>
    </row>
    <row r="277" s="86" customFormat="1" ht="17.4" spans="2:5">
      <c r="B277" s="94" t="s">
        <v>1795</v>
      </c>
      <c r="C277" s="94" t="s">
        <v>1796</v>
      </c>
      <c r="D277" s="94" t="s">
        <v>1797</v>
      </c>
      <c r="E277" s="96"/>
    </row>
    <row r="278" s="86" customFormat="1" ht="17.4" spans="2:5">
      <c r="B278" s="94" t="s">
        <v>1798</v>
      </c>
      <c r="C278" s="94" t="s">
        <v>1799</v>
      </c>
      <c r="D278" s="94" t="s">
        <v>1800</v>
      </c>
      <c r="E278" s="96"/>
    </row>
    <row r="279" s="86" customFormat="1" ht="17.4" spans="2:5">
      <c r="B279" s="94" t="s">
        <v>1801</v>
      </c>
      <c r="C279" s="94" t="s">
        <v>1802</v>
      </c>
      <c r="D279" s="94" t="s">
        <v>1803</v>
      </c>
      <c r="E279" s="96"/>
    </row>
    <row r="280" s="86" customFormat="1" ht="17.4" spans="2:5">
      <c r="B280" s="94" t="s">
        <v>1804</v>
      </c>
      <c r="C280" s="94" t="s">
        <v>1805</v>
      </c>
      <c r="D280" s="94" t="s">
        <v>1806</v>
      </c>
      <c r="E280" s="96"/>
    </row>
    <row r="281" s="86" customFormat="1" ht="17.4" spans="2:5">
      <c r="B281" s="94" t="s">
        <v>1807</v>
      </c>
      <c r="C281" s="94" t="s">
        <v>1808</v>
      </c>
      <c r="D281" s="94" t="s">
        <v>1809</v>
      </c>
      <c r="E281" s="96"/>
    </row>
    <row r="282" s="86" customFormat="1" ht="17.4" spans="2:5">
      <c r="B282" s="94" t="s">
        <v>1810</v>
      </c>
      <c r="C282" s="94" t="s">
        <v>1811</v>
      </c>
      <c r="D282" s="94" t="s">
        <v>1812</v>
      </c>
      <c r="E282" s="96"/>
    </row>
    <row r="283" s="86" customFormat="1" ht="17.4" spans="2:5">
      <c r="B283" s="94" t="s">
        <v>1813</v>
      </c>
      <c r="C283" s="94" t="s">
        <v>1814</v>
      </c>
      <c r="D283" s="94" t="s">
        <v>1815</v>
      </c>
      <c r="E283" s="96"/>
    </row>
    <row r="284" s="86" customFormat="1" ht="17.4" spans="2:5">
      <c r="B284" s="94" t="s">
        <v>1816</v>
      </c>
      <c r="C284" s="94" t="s">
        <v>1817</v>
      </c>
      <c r="D284" s="94" t="s">
        <v>1818</v>
      </c>
      <c r="E284" s="96"/>
    </row>
    <row r="285" s="86" customFormat="1" ht="17.4" spans="2:5">
      <c r="B285" s="94" t="s">
        <v>1819</v>
      </c>
      <c r="C285" s="94" t="s">
        <v>1820</v>
      </c>
      <c r="D285" s="94" t="s">
        <v>1821</v>
      </c>
      <c r="E285" s="96"/>
    </row>
    <row r="286" s="86" customFormat="1" ht="17.4" spans="2:5">
      <c r="B286" s="94" t="s">
        <v>1822</v>
      </c>
      <c r="C286" s="94" t="s">
        <v>1823</v>
      </c>
      <c r="D286" s="94" t="s">
        <v>1824</v>
      </c>
      <c r="E286" s="96"/>
    </row>
    <row r="287" s="86" customFormat="1" ht="17.4" spans="2:5">
      <c r="B287" s="94" t="s">
        <v>1825</v>
      </c>
      <c r="C287" s="94" t="s">
        <v>1826</v>
      </c>
      <c r="D287" s="94" t="s">
        <v>1827</v>
      </c>
      <c r="E287" s="96"/>
    </row>
    <row r="288" s="86" customFormat="1" ht="17.4" spans="2:5">
      <c r="B288" s="94" t="s">
        <v>1828</v>
      </c>
      <c r="C288" s="94" t="s">
        <v>1829</v>
      </c>
      <c r="D288" s="94" t="s">
        <v>1830</v>
      </c>
      <c r="E288" s="96"/>
    </row>
    <row r="289" s="86" customFormat="1" ht="17.4" spans="2:5">
      <c r="B289" s="94" t="s">
        <v>1831</v>
      </c>
      <c r="C289" s="94" t="s">
        <v>1832</v>
      </c>
      <c r="D289" s="94" t="s">
        <v>1833</v>
      </c>
      <c r="E289" s="96"/>
    </row>
    <row r="290" s="86" customFormat="1" ht="17.4" spans="2:5">
      <c r="B290" s="94" t="s">
        <v>1834</v>
      </c>
      <c r="C290" s="94" t="s">
        <v>1835</v>
      </c>
      <c r="D290" s="94" t="s">
        <v>1836</v>
      </c>
      <c r="E290" s="96"/>
    </row>
    <row r="291" s="86" customFormat="1" ht="17.4" spans="2:5">
      <c r="B291" s="94" t="s">
        <v>1837</v>
      </c>
      <c r="C291" s="94" t="s">
        <v>1838</v>
      </c>
      <c r="D291" s="94" t="s">
        <v>1839</v>
      </c>
      <c r="E291" s="96"/>
    </row>
    <row r="292" s="86" customFormat="1" ht="17.4" spans="2:5">
      <c r="B292" s="94" t="s">
        <v>1840</v>
      </c>
      <c r="C292" s="94" t="s">
        <v>1841</v>
      </c>
      <c r="D292" s="94" t="s">
        <v>1842</v>
      </c>
      <c r="E292" s="96"/>
    </row>
    <row r="293" s="86" customFormat="1" ht="17.4" spans="2:5">
      <c r="B293" s="94" t="s">
        <v>1843</v>
      </c>
      <c r="C293" s="94" t="s">
        <v>1844</v>
      </c>
      <c r="D293" s="94" t="s">
        <v>1845</v>
      </c>
      <c r="E293" s="96"/>
    </row>
    <row r="294" s="86" customFormat="1" ht="17.4" spans="2:5">
      <c r="B294" s="94" t="s">
        <v>1846</v>
      </c>
      <c r="C294" s="94" t="s">
        <v>1847</v>
      </c>
      <c r="D294" s="94" t="s">
        <v>1848</v>
      </c>
      <c r="E294" s="96"/>
    </row>
    <row r="295" s="86" customFormat="1" ht="17.4" spans="2:5">
      <c r="B295" s="94" t="s">
        <v>1849</v>
      </c>
      <c r="C295" s="94" t="s">
        <v>1850</v>
      </c>
      <c r="D295" s="94" t="s">
        <v>1851</v>
      </c>
      <c r="E295" s="96"/>
    </row>
    <row r="296" s="86" customFormat="1" ht="17.4" spans="2:5">
      <c r="B296" s="94" t="s">
        <v>1852</v>
      </c>
      <c r="C296" s="94" t="s">
        <v>1853</v>
      </c>
      <c r="D296" s="94" t="s">
        <v>1854</v>
      </c>
      <c r="E296" s="96"/>
    </row>
    <row r="297" s="86" customFormat="1" ht="17.4" spans="2:5">
      <c r="B297" s="94" t="s">
        <v>1855</v>
      </c>
      <c r="C297" s="94" t="s">
        <v>1856</v>
      </c>
      <c r="D297" s="94" t="s">
        <v>1857</v>
      </c>
      <c r="E297" s="96"/>
    </row>
    <row r="298" s="86" customFormat="1" ht="17.4" spans="2:5">
      <c r="B298" s="94" t="s">
        <v>1858</v>
      </c>
      <c r="C298" s="94" t="s">
        <v>1859</v>
      </c>
      <c r="D298" s="94" t="s">
        <v>1860</v>
      </c>
      <c r="E298" s="96"/>
    </row>
    <row r="299" s="86" customFormat="1" ht="17.4" spans="2:5">
      <c r="B299" s="94" t="s">
        <v>1861</v>
      </c>
      <c r="C299" s="94" t="s">
        <v>1862</v>
      </c>
      <c r="D299" s="94" t="s">
        <v>1863</v>
      </c>
      <c r="E299" s="96"/>
    </row>
    <row r="300" s="86" customFormat="1" ht="17.4" spans="2:5">
      <c r="B300" s="94" t="s">
        <v>1864</v>
      </c>
      <c r="C300" s="94" t="s">
        <v>1865</v>
      </c>
      <c r="D300" s="94" t="s">
        <v>1866</v>
      </c>
      <c r="E300" s="96"/>
    </row>
    <row r="301" s="86" customFormat="1" ht="17.4" spans="2:5">
      <c r="B301" s="94" t="s">
        <v>1867</v>
      </c>
      <c r="C301" s="94" t="s">
        <v>1868</v>
      </c>
      <c r="D301" s="94" t="s">
        <v>1869</v>
      </c>
      <c r="E301" s="96"/>
    </row>
    <row r="302" s="86" customFormat="1" ht="17.4" spans="2:5">
      <c r="B302" s="94" t="s">
        <v>1870</v>
      </c>
      <c r="C302" s="94" t="s">
        <v>1871</v>
      </c>
      <c r="D302" s="94" t="s">
        <v>1872</v>
      </c>
      <c r="E302" s="96"/>
    </row>
    <row r="303" s="86" customFormat="1" ht="17.4" spans="2:5">
      <c r="B303" s="94" t="s">
        <v>1873</v>
      </c>
      <c r="C303" s="94" t="s">
        <v>1874</v>
      </c>
      <c r="D303" s="94" t="s">
        <v>1875</v>
      </c>
      <c r="E303" s="96"/>
    </row>
    <row r="304" s="86" customFormat="1" ht="17.4" spans="2:5">
      <c r="B304" s="94" t="s">
        <v>1876</v>
      </c>
      <c r="C304" s="94" t="s">
        <v>1877</v>
      </c>
      <c r="D304" s="94" t="s">
        <v>1878</v>
      </c>
      <c r="E304" s="96"/>
    </row>
    <row r="305" s="86" customFormat="1" ht="17.4" spans="2:5">
      <c r="B305" s="94" t="s">
        <v>1879</v>
      </c>
      <c r="C305" s="94" t="s">
        <v>1880</v>
      </c>
      <c r="D305" s="94" t="s">
        <v>1881</v>
      </c>
      <c r="E305" s="96"/>
    </row>
    <row r="306" s="86" customFormat="1" ht="17.4" spans="2:5">
      <c r="B306" s="94" t="s">
        <v>1882</v>
      </c>
      <c r="C306" s="94" t="s">
        <v>1883</v>
      </c>
      <c r="D306" s="94" t="s">
        <v>1884</v>
      </c>
      <c r="E306" s="96"/>
    </row>
    <row r="307" s="86" customFormat="1" ht="17.4" spans="2:5">
      <c r="B307" s="94" t="s">
        <v>1885</v>
      </c>
      <c r="C307" s="94" t="s">
        <v>1886</v>
      </c>
      <c r="D307" s="94" t="s">
        <v>1887</v>
      </c>
      <c r="E307" s="96"/>
    </row>
    <row r="308" s="86" customFormat="1" ht="17.4" spans="2:5">
      <c r="B308" s="94" t="s">
        <v>1888</v>
      </c>
      <c r="C308" s="94" t="s">
        <v>1889</v>
      </c>
      <c r="D308" s="94" t="s">
        <v>1890</v>
      </c>
      <c r="E308" s="96"/>
    </row>
    <row r="309" s="86" customFormat="1" ht="17.4" spans="2:5">
      <c r="B309" s="94" t="s">
        <v>1891</v>
      </c>
      <c r="C309" s="94" t="s">
        <v>1892</v>
      </c>
      <c r="D309" s="94" t="s">
        <v>1893</v>
      </c>
      <c r="E309" s="96"/>
    </row>
    <row r="310" s="86" customFormat="1" ht="17.4" spans="2:5">
      <c r="B310" s="94" t="s">
        <v>1894</v>
      </c>
      <c r="C310" s="94" t="s">
        <v>1895</v>
      </c>
      <c r="D310" s="94" t="s">
        <v>1896</v>
      </c>
      <c r="E310" s="96"/>
    </row>
    <row r="311" s="86" customFormat="1" ht="17.4" spans="2:5">
      <c r="B311" s="94" t="s">
        <v>1897</v>
      </c>
      <c r="C311" s="94" t="s">
        <v>1898</v>
      </c>
      <c r="D311" s="94" t="s">
        <v>1899</v>
      </c>
      <c r="E311" s="96"/>
    </row>
    <row r="312" s="86" customFormat="1" ht="17.4" spans="2:5">
      <c r="B312" s="94" t="s">
        <v>1900</v>
      </c>
      <c r="C312" s="94" t="s">
        <v>1901</v>
      </c>
      <c r="D312" s="94" t="s">
        <v>1902</v>
      </c>
      <c r="E312" s="96"/>
    </row>
    <row r="313" s="86" customFormat="1" ht="17.4" spans="2:5">
      <c r="B313" s="94" t="s">
        <v>1903</v>
      </c>
      <c r="C313" s="94" t="s">
        <v>1904</v>
      </c>
      <c r="D313" s="94" t="s">
        <v>1905</v>
      </c>
      <c r="E313" s="96"/>
    </row>
    <row r="314" s="86" customFormat="1" ht="17.4" spans="2:5">
      <c r="B314" s="94" t="s">
        <v>1906</v>
      </c>
      <c r="C314" s="94" t="s">
        <v>1907</v>
      </c>
      <c r="D314" s="94" t="s">
        <v>1908</v>
      </c>
      <c r="E314" s="96"/>
    </row>
    <row r="315" s="86" customFormat="1" ht="17.4" spans="2:5">
      <c r="B315" s="94" t="s">
        <v>1909</v>
      </c>
      <c r="C315" s="94" t="s">
        <v>1910</v>
      </c>
      <c r="D315" s="94" t="s">
        <v>1911</v>
      </c>
      <c r="E315" s="96"/>
    </row>
    <row r="316" s="86" customFormat="1" ht="17.4" spans="2:5">
      <c r="B316" s="94" t="s">
        <v>1912</v>
      </c>
      <c r="C316" s="94" t="s">
        <v>1913</v>
      </c>
      <c r="D316" s="94" t="s">
        <v>1914</v>
      </c>
      <c r="E316" s="96"/>
    </row>
    <row r="317" s="86" customFormat="1" ht="17.4" spans="2:5">
      <c r="B317" s="94" t="s">
        <v>1915</v>
      </c>
      <c r="C317" s="94" t="s">
        <v>1916</v>
      </c>
      <c r="D317" s="94" t="s">
        <v>1917</v>
      </c>
      <c r="E317" s="96"/>
    </row>
    <row r="318" s="86" customFormat="1" ht="17.4" spans="2:5">
      <c r="B318" s="94" t="s">
        <v>1918</v>
      </c>
      <c r="C318" s="94" t="s">
        <v>1919</v>
      </c>
      <c r="D318" s="94" t="s">
        <v>1920</v>
      </c>
      <c r="E318" s="96"/>
    </row>
    <row r="319" s="86" customFormat="1" ht="17.4" spans="2:5">
      <c r="B319" s="94" t="s">
        <v>1921</v>
      </c>
      <c r="C319" s="94" t="s">
        <v>1922</v>
      </c>
      <c r="D319" s="94" t="s">
        <v>1923</v>
      </c>
      <c r="E319" s="96"/>
    </row>
    <row r="320" s="86" customFormat="1" ht="17.4" spans="2:5">
      <c r="B320" s="94" t="s">
        <v>1924</v>
      </c>
      <c r="C320" s="94" t="s">
        <v>1925</v>
      </c>
      <c r="D320" s="94" t="s">
        <v>1926</v>
      </c>
      <c r="E320" s="96"/>
    </row>
    <row r="321" s="86" customFormat="1" ht="17.4" spans="2:5">
      <c r="B321" s="94" t="s">
        <v>1927</v>
      </c>
      <c r="C321" s="94" t="s">
        <v>1928</v>
      </c>
      <c r="D321" s="94" t="s">
        <v>1929</v>
      </c>
      <c r="E321" s="96"/>
    </row>
    <row r="322" s="86" customFormat="1" ht="17.4" spans="2:5">
      <c r="B322" s="94" t="s">
        <v>1930</v>
      </c>
      <c r="C322" s="94" t="s">
        <v>1931</v>
      </c>
      <c r="D322" s="94" t="s">
        <v>1932</v>
      </c>
      <c r="E322" s="96"/>
    </row>
    <row r="323" s="86" customFormat="1" ht="17.4" spans="2:5">
      <c r="B323" s="94" t="s">
        <v>1933</v>
      </c>
      <c r="C323" s="94" t="s">
        <v>1934</v>
      </c>
      <c r="D323" s="94" t="s">
        <v>1935</v>
      </c>
      <c r="E323" s="96"/>
    </row>
    <row r="324" s="86" customFormat="1" ht="17.4" spans="2:5">
      <c r="B324" s="94" t="s">
        <v>1936</v>
      </c>
      <c r="C324" s="94" t="s">
        <v>1937</v>
      </c>
      <c r="D324" s="94" t="s">
        <v>1938</v>
      </c>
      <c r="E324" s="96"/>
    </row>
    <row r="325" s="86" customFormat="1" ht="17.4" spans="2:5">
      <c r="B325" s="94" t="s">
        <v>1939</v>
      </c>
      <c r="C325" s="94" t="s">
        <v>1940</v>
      </c>
      <c r="D325" s="94" t="s">
        <v>1941</v>
      </c>
      <c r="E325" s="96"/>
    </row>
    <row r="326" s="86" customFormat="1" ht="17.4" spans="2:5">
      <c r="B326" s="94" t="s">
        <v>1942</v>
      </c>
      <c r="C326" s="94" t="s">
        <v>1943</v>
      </c>
      <c r="D326" s="94" t="s">
        <v>1944</v>
      </c>
      <c r="E326" s="96"/>
    </row>
    <row r="327" s="86" customFormat="1" ht="17.4" spans="2:5">
      <c r="B327" s="94" t="s">
        <v>1945</v>
      </c>
      <c r="C327" s="94" t="s">
        <v>1946</v>
      </c>
      <c r="D327" s="94" t="s">
        <v>1947</v>
      </c>
      <c r="E327" s="96"/>
    </row>
    <row r="328" s="86" customFormat="1" ht="17.4" spans="2:5">
      <c r="B328" s="94" t="s">
        <v>1948</v>
      </c>
      <c r="C328" s="94" t="s">
        <v>1949</v>
      </c>
      <c r="D328" s="94" t="s">
        <v>1950</v>
      </c>
      <c r="E328" s="96"/>
    </row>
    <row r="329" s="86" customFormat="1" ht="17.4" spans="2:5">
      <c r="B329" s="94" t="s">
        <v>1951</v>
      </c>
      <c r="C329" s="94" t="s">
        <v>1952</v>
      </c>
      <c r="D329" s="94" t="s">
        <v>1953</v>
      </c>
      <c r="E329" s="96"/>
    </row>
    <row r="330" s="86" customFormat="1" ht="17.4" spans="2:5">
      <c r="B330" s="94" t="s">
        <v>1954</v>
      </c>
      <c r="C330" s="94" t="s">
        <v>1955</v>
      </c>
      <c r="D330" s="94" t="s">
        <v>1956</v>
      </c>
      <c r="E330" s="96"/>
    </row>
    <row r="331" s="86" customFormat="1" ht="17.4" spans="2:5">
      <c r="B331" s="94" t="s">
        <v>1957</v>
      </c>
      <c r="C331" s="94" t="s">
        <v>1958</v>
      </c>
      <c r="D331" s="94" t="s">
        <v>1959</v>
      </c>
      <c r="E331" s="96"/>
    </row>
    <row r="332" s="86" customFormat="1" ht="17.4" spans="2:5">
      <c r="B332" s="94" t="s">
        <v>1960</v>
      </c>
      <c r="C332" s="94" t="s">
        <v>1961</v>
      </c>
      <c r="D332" s="94" t="s">
        <v>1962</v>
      </c>
      <c r="E332" s="96"/>
    </row>
    <row r="333" s="86" customFormat="1" ht="17.4" spans="2:5">
      <c r="B333" s="94" t="s">
        <v>1963</v>
      </c>
      <c r="C333" s="94" t="s">
        <v>1964</v>
      </c>
      <c r="D333" s="94" t="s">
        <v>1965</v>
      </c>
      <c r="E333" s="96"/>
    </row>
    <row r="334" s="86" customFormat="1" ht="17.4" spans="2:5">
      <c r="B334" s="94" t="s">
        <v>1966</v>
      </c>
      <c r="C334" s="94" t="s">
        <v>1967</v>
      </c>
      <c r="D334" s="94" t="s">
        <v>1968</v>
      </c>
      <c r="E334" s="96"/>
    </row>
    <row r="335" s="86" customFormat="1" ht="17.4" spans="2:5">
      <c r="B335" s="94" t="s">
        <v>1969</v>
      </c>
      <c r="C335" s="94" t="s">
        <v>1970</v>
      </c>
      <c r="D335" s="94" t="s">
        <v>1971</v>
      </c>
      <c r="E335" s="96"/>
    </row>
    <row r="336" s="86" customFormat="1" ht="17.4" spans="2:5">
      <c r="B336" s="94" t="s">
        <v>1972</v>
      </c>
      <c r="C336" s="94" t="s">
        <v>1973</v>
      </c>
      <c r="D336" s="94" t="s">
        <v>1974</v>
      </c>
      <c r="E336" s="96"/>
    </row>
    <row r="337" s="86" customFormat="1" ht="17.4" spans="2:5">
      <c r="B337" s="94" t="s">
        <v>1975</v>
      </c>
      <c r="C337" s="94" t="s">
        <v>1976</v>
      </c>
      <c r="D337" s="94" t="s">
        <v>1977</v>
      </c>
      <c r="E337" s="96"/>
    </row>
    <row r="338" s="86" customFormat="1" ht="17.4" spans="2:5">
      <c r="B338" s="94" t="s">
        <v>1978</v>
      </c>
      <c r="C338" s="94" t="s">
        <v>1979</v>
      </c>
      <c r="D338" s="94" t="s">
        <v>1980</v>
      </c>
      <c r="E338" s="96"/>
    </row>
    <row r="339" s="86" customFormat="1" ht="17.4" spans="2:5">
      <c r="B339" s="94" t="s">
        <v>1981</v>
      </c>
      <c r="C339" s="94" t="s">
        <v>1982</v>
      </c>
      <c r="D339" s="94" t="s">
        <v>1983</v>
      </c>
      <c r="E339" s="96"/>
    </row>
    <row r="340" s="86" customFormat="1" ht="17.4" spans="2:5">
      <c r="B340" s="94" t="s">
        <v>1984</v>
      </c>
      <c r="C340" s="94" t="s">
        <v>1985</v>
      </c>
      <c r="D340" s="94" t="s">
        <v>1986</v>
      </c>
      <c r="E340" s="96"/>
    </row>
    <row r="341" s="86" customFormat="1" ht="17.4" spans="2:5">
      <c r="B341" s="94" t="s">
        <v>1987</v>
      </c>
      <c r="C341" s="94" t="s">
        <v>1988</v>
      </c>
      <c r="D341" s="94" t="s">
        <v>1989</v>
      </c>
      <c r="E341" s="96"/>
    </row>
    <row r="342" s="86" customFormat="1" ht="17.4" spans="2:5">
      <c r="B342" s="94" t="s">
        <v>1990</v>
      </c>
      <c r="C342" s="94" t="s">
        <v>1991</v>
      </c>
      <c r="D342" s="94" t="s">
        <v>1992</v>
      </c>
      <c r="E342" s="96"/>
    </row>
    <row r="343" s="86" customFormat="1" ht="17.4" spans="2:5">
      <c r="B343" s="94" t="s">
        <v>1993</v>
      </c>
      <c r="C343" s="94" t="s">
        <v>1994</v>
      </c>
      <c r="D343" s="94" t="s">
        <v>1995</v>
      </c>
      <c r="E343" s="96"/>
    </row>
    <row r="344" s="86" customFormat="1" ht="17.4" spans="2:5">
      <c r="B344" s="94" t="s">
        <v>1996</v>
      </c>
      <c r="C344" s="94" t="s">
        <v>1997</v>
      </c>
      <c r="D344" s="94" t="s">
        <v>1998</v>
      </c>
      <c r="E344" s="96"/>
    </row>
    <row r="345" s="86" customFormat="1" ht="17.4" spans="2:5">
      <c r="B345" s="94" t="s">
        <v>1999</v>
      </c>
      <c r="C345" s="94" t="s">
        <v>2000</v>
      </c>
      <c r="D345" s="94" t="s">
        <v>2001</v>
      </c>
      <c r="E345" s="96"/>
    </row>
    <row r="346" s="86" customFormat="1" ht="17.4" spans="2:5">
      <c r="B346" s="94" t="s">
        <v>1510</v>
      </c>
      <c r="C346" s="97" t="s">
        <v>1511</v>
      </c>
      <c r="D346" s="94"/>
      <c r="E346" s="96"/>
    </row>
    <row r="347" s="86" customFormat="1" ht="17.4" spans="2:5">
      <c r="B347" s="94" t="s">
        <v>1514</v>
      </c>
      <c r="C347" s="97" t="s">
        <v>1515</v>
      </c>
      <c r="D347" s="94" t="s">
        <v>1516</v>
      </c>
      <c r="E347" s="96"/>
    </row>
    <row r="348" s="86" customFormat="1" ht="17.4" spans="2:5">
      <c r="B348" s="94" t="s">
        <v>1517</v>
      </c>
      <c r="C348" s="97" t="s">
        <v>1518</v>
      </c>
      <c r="D348" s="94" t="s">
        <v>1519</v>
      </c>
      <c r="E348" s="96"/>
    </row>
    <row r="349" s="86" customFormat="1" ht="17.4" spans="2:5">
      <c r="B349" s="94" t="s">
        <v>1520</v>
      </c>
      <c r="C349" s="97" t="s">
        <v>1521</v>
      </c>
      <c r="D349" s="94" t="s">
        <v>1522</v>
      </c>
      <c r="E349" s="96"/>
    </row>
    <row r="350" s="86" customFormat="1" ht="17.4" spans="2:5">
      <c r="B350" s="94" t="s">
        <v>1523</v>
      </c>
      <c r="C350" s="97" t="s">
        <v>1524</v>
      </c>
      <c r="D350" s="94" t="s">
        <v>1525</v>
      </c>
      <c r="E350" s="96"/>
    </row>
    <row r="351" s="86" customFormat="1" ht="17.4" spans="2:5">
      <c r="B351" s="94" t="s">
        <v>1526</v>
      </c>
      <c r="C351" s="97" t="s">
        <v>1527</v>
      </c>
      <c r="D351" s="94" t="s">
        <v>1528</v>
      </c>
      <c r="E351" s="96"/>
    </row>
    <row r="352" s="86" customFormat="1" ht="17.4" spans="2:5">
      <c r="B352" s="94" t="s">
        <v>1529</v>
      </c>
      <c r="C352" s="97" t="s">
        <v>1530</v>
      </c>
      <c r="D352" s="94" t="s">
        <v>1531</v>
      </c>
      <c r="E352" s="96"/>
    </row>
    <row r="353" s="86" customFormat="1" ht="17.4" spans="2:5">
      <c r="B353" s="94" t="s">
        <v>1532</v>
      </c>
      <c r="C353" s="97" t="s">
        <v>1533</v>
      </c>
      <c r="D353" s="94" t="s">
        <v>1534</v>
      </c>
      <c r="E353" s="96"/>
    </row>
    <row r="354" s="86" customFormat="1" ht="17.4" spans="2:5">
      <c r="B354" s="94" t="s">
        <v>1535</v>
      </c>
      <c r="C354" s="97" t="s">
        <v>1536</v>
      </c>
      <c r="D354" s="94" t="s">
        <v>1537</v>
      </c>
      <c r="E354" s="96"/>
    </row>
    <row r="355" s="86" customFormat="1" ht="17.4" spans="2:5">
      <c r="B355" s="94" t="s">
        <v>1538</v>
      </c>
      <c r="C355" s="97" t="s">
        <v>1539</v>
      </c>
      <c r="D355" s="94" t="s">
        <v>1540</v>
      </c>
      <c r="E355" s="96"/>
    </row>
    <row r="356" s="86" customFormat="1" ht="17.4" spans="2:5">
      <c r="B356" s="94" t="s">
        <v>1541</v>
      </c>
      <c r="C356" s="97" t="s">
        <v>1542</v>
      </c>
      <c r="D356" s="94" t="s">
        <v>1543</v>
      </c>
      <c r="E356" s="96"/>
    </row>
    <row r="357" s="86" customFormat="1" ht="17.4" spans="2:5">
      <c r="B357" s="94" t="s">
        <v>1544</v>
      </c>
      <c r="C357" s="94" t="s">
        <v>1545</v>
      </c>
      <c r="D357" s="94" t="s">
        <v>1546</v>
      </c>
      <c r="E357" s="96"/>
    </row>
    <row r="358" s="86" customFormat="1" ht="17.4" spans="2:5">
      <c r="B358" s="94" t="s">
        <v>1547</v>
      </c>
      <c r="C358" s="94" t="s">
        <v>1548</v>
      </c>
      <c r="D358" s="94" t="s">
        <v>1549</v>
      </c>
      <c r="E358" s="96"/>
    </row>
    <row r="359" s="86" customFormat="1" ht="17.4" spans="2:5">
      <c r="B359" s="94" t="s">
        <v>1550</v>
      </c>
      <c r="C359" s="94" t="s">
        <v>1551</v>
      </c>
      <c r="D359" s="94" t="s">
        <v>1552</v>
      </c>
      <c r="E359" s="96"/>
    </row>
    <row r="360" s="86" customFormat="1" ht="17.4" spans="2:5">
      <c r="B360" s="94" t="s">
        <v>1553</v>
      </c>
      <c r="C360" s="94" t="s">
        <v>1554</v>
      </c>
      <c r="D360" s="94" t="s">
        <v>1555</v>
      </c>
      <c r="E360" s="96"/>
    </row>
    <row r="361" s="86" customFormat="1" ht="17.4" spans="2:5">
      <c r="B361" s="94" t="s">
        <v>1556</v>
      </c>
      <c r="C361" s="94" t="s">
        <v>1557</v>
      </c>
      <c r="D361" s="94" t="s">
        <v>1558</v>
      </c>
      <c r="E361" s="96"/>
    </row>
    <row r="362" s="86" customFormat="1" ht="17.4" spans="2:5">
      <c r="B362" s="94" t="s">
        <v>1559</v>
      </c>
      <c r="C362" s="94" t="s">
        <v>1560</v>
      </c>
      <c r="D362" s="94" t="s">
        <v>1561</v>
      </c>
      <c r="E362" s="96"/>
    </row>
    <row r="363" s="86" customFormat="1" ht="17.4" spans="2:5">
      <c r="B363" s="94" t="s">
        <v>1562</v>
      </c>
      <c r="C363" s="94" t="s">
        <v>1563</v>
      </c>
      <c r="D363" s="94" t="s">
        <v>1564</v>
      </c>
      <c r="E363" s="96"/>
    </row>
    <row r="364" s="86" customFormat="1" ht="17.4" spans="2:5">
      <c r="B364" s="94" t="s">
        <v>1565</v>
      </c>
      <c r="C364" s="94" t="s">
        <v>1566</v>
      </c>
      <c r="D364" s="94" t="s">
        <v>1567</v>
      </c>
      <c r="E364" s="96"/>
    </row>
    <row r="365" s="86" customFormat="1" ht="17.4" spans="2:5">
      <c r="B365" s="94" t="s">
        <v>1568</v>
      </c>
      <c r="C365" s="94" t="s">
        <v>1569</v>
      </c>
      <c r="D365" s="94" t="s">
        <v>1570</v>
      </c>
      <c r="E365" s="96"/>
    </row>
    <row r="366" s="86" customFormat="1" ht="17.4" spans="2:5">
      <c r="B366" s="94" t="s">
        <v>1571</v>
      </c>
      <c r="C366" s="94" t="s">
        <v>1572</v>
      </c>
      <c r="D366" s="94" t="s">
        <v>1573</v>
      </c>
      <c r="E366" s="96"/>
    </row>
    <row r="367" s="86" customFormat="1" ht="17.4" spans="2:5">
      <c r="B367" s="94" t="s">
        <v>1574</v>
      </c>
      <c r="C367" s="94" t="s">
        <v>1575</v>
      </c>
      <c r="D367" s="94" t="s">
        <v>1576</v>
      </c>
      <c r="E367" s="96"/>
    </row>
    <row r="368" s="86" customFormat="1" ht="17.4" spans="2:5">
      <c r="B368" s="94" t="s">
        <v>1577</v>
      </c>
      <c r="C368" s="94" t="s">
        <v>1578</v>
      </c>
      <c r="D368" s="94" t="s">
        <v>1579</v>
      </c>
      <c r="E368" s="96"/>
    </row>
    <row r="369" s="86" customFormat="1" ht="17.4" spans="2:5">
      <c r="B369" s="94" t="s">
        <v>1580</v>
      </c>
      <c r="C369" s="94" t="s">
        <v>1581</v>
      </c>
      <c r="D369" s="94" t="s">
        <v>1582</v>
      </c>
      <c r="E369" s="96"/>
    </row>
    <row r="370" s="86" customFormat="1" ht="17.4" spans="2:5">
      <c r="B370" s="94" t="s">
        <v>1583</v>
      </c>
      <c r="C370" s="94" t="s">
        <v>1584</v>
      </c>
      <c r="D370" s="94" t="s">
        <v>1585</v>
      </c>
      <c r="E370" s="96"/>
    </row>
    <row r="371" s="86" customFormat="1" ht="17.4" spans="2:5">
      <c r="B371" s="94" t="s">
        <v>1586</v>
      </c>
      <c r="C371" s="94" t="s">
        <v>1587</v>
      </c>
      <c r="D371" s="94" t="s">
        <v>1588</v>
      </c>
      <c r="E371" s="96"/>
    </row>
    <row r="372" s="86" customFormat="1" ht="17.4" spans="2:5">
      <c r="B372" s="94" t="s">
        <v>1589</v>
      </c>
      <c r="C372" s="94" t="s">
        <v>1590</v>
      </c>
      <c r="D372" s="94" t="s">
        <v>1591</v>
      </c>
      <c r="E372" s="96"/>
    </row>
    <row r="373" s="86" customFormat="1" ht="17.4" spans="2:5">
      <c r="B373" s="94" t="s">
        <v>1592</v>
      </c>
      <c r="C373" s="94" t="s">
        <v>1593</v>
      </c>
      <c r="D373" s="94" t="s">
        <v>2002</v>
      </c>
      <c r="E373" s="96"/>
    </row>
    <row r="374" s="86" customFormat="1" ht="17.4" spans="2:5">
      <c r="B374" s="94" t="s">
        <v>1595</v>
      </c>
      <c r="C374" s="94" t="s">
        <v>1596</v>
      </c>
      <c r="D374" s="94" t="s">
        <v>1597</v>
      </c>
      <c r="E374" s="96"/>
    </row>
    <row r="375" s="86" customFormat="1" ht="17.4" spans="2:5">
      <c r="B375" s="94" t="s">
        <v>1598</v>
      </c>
      <c r="C375" s="94" t="s">
        <v>1599</v>
      </c>
      <c r="D375" s="94" t="s">
        <v>1600</v>
      </c>
      <c r="E375" s="96"/>
    </row>
    <row r="376" s="86" customFormat="1" ht="17.4" spans="2:5">
      <c r="B376" s="94" t="s">
        <v>1601</v>
      </c>
      <c r="C376" s="94" t="s">
        <v>1602</v>
      </c>
      <c r="D376" s="94" t="s">
        <v>1603</v>
      </c>
      <c r="E376" s="96"/>
    </row>
    <row r="377" s="86" customFormat="1" ht="17.4" spans="2:5">
      <c r="B377" s="94" t="s">
        <v>1604</v>
      </c>
      <c r="C377" s="94" t="s">
        <v>1605</v>
      </c>
      <c r="D377" s="94" t="s">
        <v>1606</v>
      </c>
      <c r="E377" s="96"/>
    </row>
    <row r="378" s="86" customFormat="1" ht="17.4" spans="2:5">
      <c r="B378" s="94" t="s">
        <v>1607</v>
      </c>
      <c r="C378" s="94" t="s">
        <v>1608</v>
      </c>
      <c r="D378" s="94" t="s">
        <v>1609</v>
      </c>
      <c r="E378" s="96"/>
    </row>
    <row r="379" s="86" customFormat="1" ht="17.4" spans="2:5">
      <c r="B379" s="94" t="s">
        <v>1610</v>
      </c>
      <c r="C379" s="94" t="s">
        <v>1611</v>
      </c>
      <c r="D379" s="94" t="s">
        <v>1612</v>
      </c>
      <c r="E379" s="96"/>
    </row>
    <row r="380" s="86" customFormat="1" ht="17.4" spans="2:5">
      <c r="B380" s="94" t="s">
        <v>1613</v>
      </c>
      <c r="C380" s="94" t="s">
        <v>1614</v>
      </c>
      <c r="D380" s="94" t="s">
        <v>1615</v>
      </c>
      <c r="E380" s="96"/>
    </row>
    <row r="381" s="86" customFormat="1" ht="17.4" spans="2:5">
      <c r="B381" s="94" t="s">
        <v>1616</v>
      </c>
      <c r="C381" s="94" t="s">
        <v>1617</v>
      </c>
      <c r="D381" s="94" t="s">
        <v>1618</v>
      </c>
      <c r="E381" s="96"/>
    </row>
    <row r="382" s="86" customFormat="1" ht="17.4" spans="2:5">
      <c r="B382" s="94" t="s">
        <v>1619</v>
      </c>
      <c r="C382" s="94" t="s">
        <v>1620</v>
      </c>
      <c r="D382" s="94" t="s">
        <v>1621</v>
      </c>
      <c r="E382" s="96"/>
    </row>
    <row r="383" s="86" customFormat="1" ht="17.4" spans="2:5">
      <c r="B383" s="94" t="s">
        <v>1622</v>
      </c>
      <c r="C383" s="94" t="s">
        <v>1623</v>
      </c>
      <c r="D383" s="94" t="s">
        <v>1624</v>
      </c>
      <c r="E383" s="96"/>
    </row>
    <row r="384" s="86" customFormat="1" ht="17.4" spans="2:5">
      <c r="B384" s="94" t="s">
        <v>1625</v>
      </c>
      <c r="C384" s="94" t="s">
        <v>1626</v>
      </c>
      <c r="D384" s="94" t="s">
        <v>1627</v>
      </c>
      <c r="E384" s="96"/>
    </row>
    <row r="385" s="86" customFormat="1" ht="17.4" spans="2:5">
      <c r="B385" s="94" t="s">
        <v>1628</v>
      </c>
      <c r="C385" s="94" t="s">
        <v>1629</v>
      </c>
      <c r="D385" s="94" t="s">
        <v>1630</v>
      </c>
      <c r="E385" s="96"/>
    </row>
    <row r="386" s="86" customFormat="1" ht="17.4" spans="2:5">
      <c r="B386" s="94" t="s">
        <v>1631</v>
      </c>
      <c r="C386" s="94" t="s">
        <v>1632</v>
      </c>
      <c r="D386" s="94" t="s">
        <v>1633</v>
      </c>
      <c r="E386" s="96"/>
    </row>
    <row r="387" s="86" customFormat="1" ht="17.4" spans="2:5">
      <c r="B387" s="94" t="s">
        <v>1634</v>
      </c>
      <c r="C387" s="94" t="s">
        <v>1635</v>
      </c>
      <c r="D387" s="94" t="s">
        <v>1636</v>
      </c>
      <c r="E387" s="96"/>
    </row>
    <row r="388" s="86" customFormat="1" ht="17.4" spans="2:5">
      <c r="B388" s="94" t="s">
        <v>1637</v>
      </c>
      <c r="C388" s="94" t="s">
        <v>1638</v>
      </c>
      <c r="D388" s="94" t="s">
        <v>1639</v>
      </c>
      <c r="E388" s="96"/>
    </row>
    <row r="389" s="86" customFormat="1" ht="17.4" spans="2:5">
      <c r="B389" s="94" t="s">
        <v>1640</v>
      </c>
      <c r="C389" s="94" t="s">
        <v>1641</v>
      </c>
      <c r="D389" s="94" t="s">
        <v>1642</v>
      </c>
      <c r="E389" s="96"/>
    </row>
    <row r="390" s="86" customFormat="1" ht="17.4" spans="2:5">
      <c r="B390" s="94" t="s">
        <v>1643</v>
      </c>
      <c r="C390" s="94" t="s">
        <v>1644</v>
      </c>
      <c r="D390" s="94" t="s">
        <v>1645</v>
      </c>
      <c r="E390" s="96"/>
    </row>
    <row r="391" s="86" customFormat="1" ht="17.4" spans="2:5">
      <c r="B391" s="94" t="s">
        <v>1646</v>
      </c>
      <c r="C391" s="94" t="s">
        <v>1647</v>
      </c>
      <c r="D391" s="94" t="s">
        <v>1648</v>
      </c>
      <c r="E391" s="96"/>
    </row>
    <row r="392" s="86" customFormat="1" ht="17.4" spans="2:5">
      <c r="B392" s="94" t="s">
        <v>1649</v>
      </c>
      <c r="C392" s="94" t="s">
        <v>1650</v>
      </c>
      <c r="D392" s="94" t="s">
        <v>1651</v>
      </c>
      <c r="E392" s="96"/>
    </row>
    <row r="393" s="86" customFormat="1" ht="17.4" spans="2:5">
      <c r="B393" s="94" t="s">
        <v>1652</v>
      </c>
      <c r="C393" s="94" t="s">
        <v>1653</v>
      </c>
      <c r="D393" s="94" t="s">
        <v>1654</v>
      </c>
      <c r="E393" s="96"/>
    </row>
    <row r="394" s="86" customFormat="1" ht="17.4" spans="2:5">
      <c r="B394" s="94" t="s">
        <v>1655</v>
      </c>
      <c r="C394" s="94" t="s">
        <v>1656</v>
      </c>
      <c r="D394" s="94" t="s">
        <v>1657</v>
      </c>
      <c r="E394" s="96"/>
    </row>
    <row r="395" s="86" customFormat="1" ht="17.4" spans="2:5">
      <c r="B395" s="94" t="s">
        <v>1658</v>
      </c>
      <c r="C395" s="94" t="s">
        <v>1659</v>
      </c>
      <c r="D395" s="94" t="s">
        <v>1660</v>
      </c>
      <c r="E395" s="96"/>
    </row>
    <row r="396" s="86" customFormat="1" ht="17.4" spans="2:5">
      <c r="B396" s="94" t="s">
        <v>1661</v>
      </c>
      <c r="C396" s="94" t="s">
        <v>1662</v>
      </c>
      <c r="D396" s="94" t="s">
        <v>1663</v>
      </c>
      <c r="E396" s="96"/>
    </row>
    <row r="397" s="86" customFormat="1" ht="17.4" spans="2:5">
      <c r="B397" s="94" t="s">
        <v>1664</v>
      </c>
      <c r="C397" s="94" t="s">
        <v>1665</v>
      </c>
      <c r="D397" s="94" t="s">
        <v>1666</v>
      </c>
      <c r="E397" s="96"/>
    </row>
    <row r="398" s="86" customFormat="1" ht="17.4" spans="2:5">
      <c r="B398" s="94" t="s">
        <v>1667</v>
      </c>
      <c r="C398" s="94" t="s">
        <v>2003</v>
      </c>
      <c r="D398" s="94" t="s">
        <v>1668</v>
      </c>
      <c r="E398" s="96"/>
    </row>
    <row r="399" s="86" customFormat="1" ht="17.4" spans="2:5">
      <c r="B399" s="94" t="s">
        <v>1670</v>
      </c>
      <c r="C399" s="94" t="s">
        <v>2004</v>
      </c>
      <c r="D399" s="94" t="s">
        <v>1671</v>
      </c>
      <c r="E399" s="96"/>
    </row>
    <row r="400" s="86" customFormat="1" ht="17.4" spans="2:5">
      <c r="B400" s="94" t="s">
        <v>1673</v>
      </c>
      <c r="C400" s="94" t="s">
        <v>2005</v>
      </c>
      <c r="D400" s="94" t="s">
        <v>1674</v>
      </c>
      <c r="E400" s="96"/>
    </row>
    <row r="401" s="86" customFormat="1" ht="17.4" spans="2:5">
      <c r="B401" s="94" t="s">
        <v>1676</v>
      </c>
      <c r="C401" s="94" t="s">
        <v>2006</v>
      </c>
      <c r="D401" s="94" t="s">
        <v>1677</v>
      </c>
      <c r="E401" s="96"/>
    </row>
    <row r="402" s="86" customFormat="1" ht="17.4" spans="2:5">
      <c r="B402" s="94" t="s">
        <v>1679</v>
      </c>
      <c r="C402" s="94" t="s">
        <v>2007</v>
      </c>
      <c r="D402" s="94" t="s">
        <v>2002</v>
      </c>
      <c r="E402" s="96"/>
    </row>
    <row r="403" s="86" customFormat="1" ht="17.4" spans="2:5">
      <c r="B403" s="94" t="s">
        <v>1512</v>
      </c>
      <c r="C403" s="94" t="s">
        <v>2008</v>
      </c>
      <c r="D403" s="94" t="s">
        <v>1594</v>
      </c>
      <c r="E403" s="96"/>
    </row>
    <row r="404" s="86" customFormat="1" ht="17.4" spans="2:5">
      <c r="B404" s="94" t="s">
        <v>1681</v>
      </c>
      <c r="C404" s="94" t="s">
        <v>2009</v>
      </c>
      <c r="D404" s="94" t="s">
        <v>2010</v>
      </c>
      <c r="E404" s="96"/>
    </row>
    <row r="405" s="86" customFormat="1" ht="17.4" spans="2:5">
      <c r="B405" s="94" t="s">
        <v>2011</v>
      </c>
      <c r="C405" s="94" t="s">
        <v>2012</v>
      </c>
      <c r="D405" s="94" t="s">
        <v>2013</v>
      </c>
      <c r="E405" s="96"/>
    </row>
    <row r="406" s="86" customFormat="1" ht="17.4" spans="2:5">
      <c r="B406" s="94" t="s">
        <v>2014</v>
      </c>
      <c r="C406" s="94" t="s">
        <v>2015</v>
      </c>
      <c r="D406" s="94" t="s">
        <v>2016</v>
      </c>
      <c r="E406" s="96"/>
    </row>
    <row r="407" s="86" customFormat="1" ht="17.4" spans="2:5">
      <c r="B407" s="94" t="s">
        <v>2017</v>
      </c>
      <c r="C407" s="94" t="s">
        <v>2018</v>
      </c>
      <c r="D407" s="94" t="s">
        <v>2019</v>
      </c>
      <c r="E407" s="96"/>
    </row>
    <row r="408" s="86" customFormat="1" ht="17.4" spans="2:5">
      <c r="B408" s="94" t="s">
        <v>2020</v>
      </c>
      <c r="C408" s="94" t="s">
        <v>2021</v>
      </c>
      <c r="D408" s="94" t="s">
        <v>2022</v>
      </c>
      <c r="E408" s="96"/>
    </row>
    <row r="409" s="86" customFormat="1" ht="17.4" spans="2:5">
      <c r="B409" s="94" t="s">
        <v>2023</v>
      </c>
      <c r="C409" s="94" t="s">
        <v>2024</v>
      </c>
      <c r="D409" s="94" t="s">
        <v>2025</v>
      </c>
      <c r="E409" s="96"/>
    </row>
    <row r="410" s="86" customFormat="1" ht="17.4" spans="2:5">
      <c r="B410" s="94" t="s">
        <v>2026</v>
      </c>
      <c r="C410" s="94" t="s">
        <v>2027</v>
      </c>
      <c r="D410" s="94" t="s">
        <v>2028</v>
      </c>
      <c r="E410" s="96"/>
    </row>
    <row r="411" s="86" customFormat="1" ht="17.4" spans="2:5">
      <c r="B411" s="94" t="s">
        <v>2029</v>
      </c>
      <c r="C411" s="94" t="s">
        <v>2030</v>
      </c>
      <c r="D411" s="94" t="s">
        <v>2031</v>
      </c>
      <c r="E411" s="96"/>
    </row>
    <row r="412" s="86" customFormat="1" ht="17.4" spans="2:5">
      <c r="B412" s="94" t="s">
        <v>2032</v>
      </c>
      <c r="C412" s="94" t="s">
        <v>2033</v>
      </c>
      <c r="D412" s="94" t="s">
        <v>2034</v>
      </c>
      <c r="E412" s="96"/>
    </row>
    <row r="413" s="86" customFormat="1" ht="17.4" spans="2:5">
      <c r="B413" s="94" t="s">
        <v>2035</v>
      </c>
      <c r="C413" s="94" t="s">
        <v>2036</v>
      </c>
      <c r="D413" s="94" t="s">
        <v>2037</v>
      </c>
      <c r="E413" s="96"/>
    </row>
    <row r="414" s="86" customFormat="1" ht="17.4" spans="2:5">
      <c r="B414" s="94" t="s">
        <v>2038</v>
      </c>
      <c r="C414" s="94" t="s">
        <v>2039</v>
      </c>
      <c r="D414" s="94" t="s">
        <v>2040</v>
      </c>
      <c r="E414" s="96"/>
    </row>
    <row r="415" s="86" customFormat="1" ht="17.4" spans="2:5">
      <c r="B415" s="94" t="s">
        <v>2041</v>
      </c>
      <c r="C415" s="94" t="s">
        <v>2042</v>
      </c>
      <c r="D415" s="94" t="s">
        <v>2043</v>
      </c>
      <c r="E415" s="96"/>
    </row>
    <row r="416" s="86" customFormat="1" ht="17.4" spans="2:5">
      <c r="B416" s="94" t="s">
        <v>2044</v>
      </c>
      <c r="C416" s="94" t="s">
        <v>2045</v>
      </c>
      <c r="D416" s="94" t="s">
        <v>2046</v>
      </c>
      <c r="E416" s="96"/>
    </row>
    <row r="417" s="86" customFormat="1" ht="17.4" spans="2:5">
      <c r="B417" s="94" t="s">
        <v>2047</v>
      </c>
      <c r="C417" s="94" t="s">
        <v>2048</v>
      </c>
      <c r="D417" s="94" t="s">
        <v>2049</v>
      </c>
      <c r="E417" s="96"/>
    </row>
    <row r="418" s="86" customFormat="1" ht="17.4" spans="2:5">
      <c r="B418" s="94" t="s">
        <v>2050</v>
      </c>
      <c r="C418" s="94" t="s">
        <v>2051</v>
      </c>
      <c r="D418" s="94" t="s">
        <v>2052</v>
      </c>
      <c r="E418" s="96"/>
    </row>
    <row r="419" s="86" customFormat="1" ht="17.4" spans="2:5">
      <c r="B419" s="94" t="s">
        <v>2010</v>
      </c>
      <c r="C419" s="94" t="s">
        <v>2053</v>
      </c>
      <c r="D419" s="94" t="s">
        <v>2054</v>
      </c>
      <c r="E419" s="96"/>
    </row>
    <row r="420" s="86" customFormat="1" ht="17.4" spans="2:5">
      <c r="B420" s="94" t="s">
        <v>2013</v>
      </c>
      <c r="C420" s="94" t="s">
        <v>2055</v>
      </c>
      <c r="D420" s="94" t="s">
        <v>2056</v>
      </c>
      <c r="E420" s="96"/>
    </row>
    <row r="421" s="86" customFormat="1" ht="17.4" spans="2:5">
      <c r="B421" s="94" t="s">
        <v>2016</v>
      </c>
      <c r="C421" s="94" t="s">
        <v>2057</v>
      </c>
      <c r="D421" s="94" t="s">
        <v>2058</v>
      </c>
      <c r="E421" s="96"/>
    </row>
    <row r="422" s="86" customFormat="1" ht="17.4" spans="2:5">
      <c r="B422" s="94" t="s">
        <v>2019</v>
      </c>
      <c r="C422" s="94" t="s">
        <v>2059</v>
      </c>
      <c r="D422" s="94" t="s">
        <v>2060</v>
      </c>
      <c r="E422" s="96"/>
    </row>
    <row r="423" s="86" customFormat="1" ht="17.4" spans="2:5">
      <c r="B423" s="94" t="s">
        <v>2022</v>
      </c>
      <c r="C423" s="94" t="s">
        <v>2061</v>
      </c>
      <c r="D423" s="94" t="s">
        <v>2062</v>
      </c>
      <c r="E423" s="96"/>
    </row>
    <row r="424" s="86" customFormat="1" ht="17.4" spans="2:5">
      <c r="B424" s="94" t="s">
        <v>2025</v>
      </c>
      <c r="C424" s="94" t="s">
        <v>2063</v>
      </c>
      <c r="D424" s="94" t="s">
        <v>2064</v>
      </c>
      <c r="E424" s="96"/>
    </row>
    <row r="425" s="86" customFormat="1" ht="17.4" spans="2:5">
      <c r="B425" s="94" t="s">
        <v>2028</v>
      </c>
      <c r="C425" s="94" t="s">
        <v>2065</v>
      </c>
      <c r="D425" s="94" t="s">
        <v>2066</v>
      </c>
      <c r="E425" s="96"/>
    </row>
    <row r="426" s="86" customFormat="1" ht="17.4" spans="2:5">
      <c r="B426" s="94" t="s">
        <v>2031</v>
      </c>
      <c r="C426" s="94" t="s">
        <v>2067</v>
      </c>
      <c r="D426" s="94" t="s">
        <v>2068</v>
      </c>
      <c r="E426" s="96"/>
    </row>
    <row r="427" s="86" customFormat="1" ht="17.4" spans="2:5">
      <c r="B427" s="94" t="s">
        <v>2034</v>
      </c>
      <c r="C427" s="94" t="s">
        <v>2069</v>
      </c>
      <c r="D427" s="94" t="s">
        <v>2070</v>
      </c>
      <c r="E427" s="96"/>
    </row>
    <row r="428" s="86" customFormat="1" ht="17.4" spans="2:5">
      <c r="B428" s="94" t="s">
        <v>2037</v>
      </c>
      <c r="C428" s="94" t="s">
        <v>2071</v>
      </c>
      <c r="D428" s="94" t="s">
        <v>2072</v>
      </c>
      <c r="E428" s="96"/>
    </row>
    <row r="429" s="86" customFormat="1" ht="17.4" spans="2:5">
      <c r="B429" s="94" t="s">
        <v>2040</v>
      </c>
      <c r="C429" s="94" t="s">
        <v>2073</v>
      </c>
      <c r="D429" s="94" t="s">
        <v>2074</v>
      </c>
      <c r="E429" s="96"/>
    </row>
    <row r="430" s="86" customFormat="1" ht="17.4" spans="2:5">
      <c r="B430" s="94" t="s">
        <v>2043</v>
      </c>
      <c r="C430" s="94" t="s">
        <v>2075</v>
      </c>
      <c r="D430" s="94" t="s">
        <v>2076</v>
      </c>
      <c r="E430" s="96"/>
    </row>
    <row r="431" s="86" customFormat="1" ht="17.4" spans="2:5">
      <c r="B431" s="94" t="s">
        <v>2046</v>
      </c>
      <c r="C431" s="94" t="s">
        <v>2077</v>
      </c>
      <c r="D431" s="94" t="s">
        <v>2078</v>
      </c>
      <c r="E431" s="96"/>
    </row>
    <row r="432" s="86" customFormat="1" ht="17.4" spans="2:5">
      <c r="B432" s="94" t="s">
        <v>2049</v>
      </c>
      <c r="C432" s="94" t="s">
        <v>2079</v>
      </c>
      <c r="D432" s="94" t="s">
        <v>2080</v>
      </c>
      <c r="E432" s="96"/>
    </row>
    <row r="433" s="86" customFormat="1" ht="17.4" spans="2:5">
      <c r="B433" s="94" t="s">
        <v>2052</v>
      </c>
      <c r="C433" s="94" t="s">
        <v>2081</v>
      </c>
      <c r="D433" s="94" t="s">
        <v>2082</v>
      </c>
      <c r="E433" s="96"/>
    </row>
    <row r="434" s="86" customFormat="1" ht="17.4" spans="2:5">
      <c r="B434" s="94" t="s">
        <v>2054</v>
      </c>
      <c r="C434" s="94" t="s">
        <v>2083</v>
      </c>
      <c r="D434" s="94" t="s">
        <v>2084</v>
      </c>
      <c r="E434" s="96"/>
    </row>
    <row r="435" s="86" customFormat="1" ht="17.4" spans="2:5">
      <c r="B435" s="94" t="s">
        <v>2056</v>
      </c>
      <c r="C435" s="94" t="s">
        <v>2085</v>
      </c>
      <c r="D435" s="94" t="s">
        <v>2086</v>
      </c>
      <c r="E435" s="96"/>
    </row>
    <row r="436" s="86" customFormat="1" ht="17.4" spans="2:5">
      <c r="B436" s="94" t="s">
        <v>2058</v>
      </c>
      <c r="C436" s="94" t="s">
        <v>2087</v>
      </c>
      <c r="D436" s="94" t="s">
        <v>2088</v>
      </c>
      <c r="E436" s="96"/>
    </row>
    <row r="437" s="86" customFormat="1" ht="17.4" spans="2:5">
      <c r="B437" s="94" t="s">
        <v>2060</v>
      </c>
      <c r="C437" s="94" t="s">
        <v>2089</v>
      </c>
      <c r="D437" s="94" t="s">
        <v>2090</v>
      </c>
      <c r="E437" s="96"/>
    </row>
    <row r="438" s="86" customFormat="1" ht="17.4" spans="2:5">
      <c r="B438" s="94" t="s">
        <v>2062</v>
      </c>
      <c r="C438" s="94" t="s">
        <v>2091</v>
      </c>
      <c r="D438" s="94" t="s">
        <v>2092</v>
      </c>
      <c r="E438" s="96"/>
    </row>
    <row r="439" s="86" customFormat="1" ht="17.4" spans="2:5">
      <c r="B439" s="94" t="s">
        <v>2064</v>
      </c>
      <c r="C439" s="94" t="s">
        <v>2093</v>
      </c>
      <c r="D439" s="94" t="s">
        <v>2003</v>
      </c>
      <c r="E439" s="96"/>
    </row>
    <row r="440" s="86" customFormat="1" ht="17.4" spans="2:5">
      <c r="B440" s="94" t="s">
        <v>2066</v>
      </c>
      <c r="C440" s="94" t="s">
        <v>2011</v>
      </c>
      <c r="D440" s="94" t="s">
        <v>2004</v>
      </c>
      <c r="E440" s="96"/>
    </row>
    <row r="441" s="86" customFormat="1" ht="17.4" spans="2:5">
      <c r="B441" s="94" t="s">
        <v>2068</v>
      </c>
      <c r="C441" s="94" t="s">
        <v>2014</v>
      </c>
      <c r="D441" s="94" t="s">
        <v>2005</v>
      </c>
      <c r="E441" s="96"/>
    </row>
    <row r="442" s="86" customFormat="1" ht="17.4" spans="2:5">
      <c r="B442" s="94" t="s">
        <v>2070</v>
      </c>
      <c r="C442" s="94" t="s">
        <v>2017</v>
      </c>
      <c r="D442" s="94" t="s">
        <v>2006</v>
      </c>
      <c r="E442" s="96"/>
    </row>
    <row r="443" s="86" customFormat="1" ht="17.4" spans="2:5">
      <c r="B443" s="94" t="s">
        <v>2072</v>
      </c>
      <c r="C443" s="94" t="s">
        <v>2020</v>
      </c>
      <c r="D443" s="94" t="s">
        <v>2007</v>
      </c>
      <c r="E443" s="96"/>
    </row>
    <row r="444" s="86" customFormat="1" ht="17.4" spans="2:5">
      <c r="B444" s="94" t="s">
        <v>2074</v>
      </c>
      <c r="C444" s="94" t="s">
        <v>2023</v>
      </c>
      <c r="D444" s="94" t="s">
        <v>2008</v>
      </c>
      <c r="E444" s="96"/>
    </row>
    <row r="445" s="86" customFormat="1" ht="17.4" spans="2:5">
      <c r="B445" s="94" t="s">
        <v>2076</v>
      </c>
      <c r="C445" s="94" t="s">
        <v>2026</v>
      </c>
      <c r="D445" s="94" t="s">
        <v>2009</v>
      </c>
      <c r="E445" s="96"/>
    </row>
    <row r="446" s="86" customFormat="1" ht="17.4" spans="2:5">
      <c r="B446" s="94" t="s">
        <v>2078</v>
      </c>
      <c r="C446" s="94" t="s">
        <v>2029</v>
      </c>
      <c r="D446" s="94" t="s">
        <v>2012</v>
      </c>
      <c r="E446" s="96"/>
    </row>
    <row r="447" s="86" customFormat="1" ht="17.4" spans="2:5">
      <c r="B447" s="94" t="s">
        <v>2080</v>
      </c>
      <c r="C447" s="94" t="s">
        <v>2032</v>
      </c>
      <c r="D447" s="94" t="s">
        <v>2015</v>
      </c>
      <c r="E447" s="96"/>
    </row>
    <row r="448" s="86" customFormat="1" ht="17.4" spans="2:5">
      <c r="B448" s="94" t="s">
        <v>2082</v>
      </c>
      <c r="C448" s="94" t="s">
        <v>2035</v>
      </c>
      <c r="D448" s="94" t="s">
        <v>2018</v>
      </c>
      <c r="E448" s="96"/>
    </row>
    <row r="449" s="86" customFormat="1" ht="17.4" spans="2:5">
      <c r="B449" s="94" t="s">
        <v>2084</v>
      </c>
      <c r="C449" s="94" t="s">
        <v>2038</v>
      </c>
      <c r="D449" s="94" t="s">
        <v>2021</v>
      </c>
      <c r="E449" s="96"/>
    </row>
    <row r="450" s="86" customFormat="1" ht="17.4" spans="2:5">
      <c r="B450" s="94" t="s">
        <v>2086</v>
      </c>
      <c r="C450" s="94" t="s">
        <v>2041</v>
      </c>
      <c r="D450" s="94" t="s">
        <v>2024</v>
      </c>
      <c r="E450" s="96"/>
    </row>
    <row r="451" s="86" customFormat="1" ht="17.4" spans="2:5">
      <c r="B451" s="94" t="s">
        <v>2088</v>
      </c>
      <c r="C451" s="94" t="s">
        <v>2044</v>
      </c>
      <c r="D451" s="94" t="s">
        <v>2027</v>
      </c>
      <c r="E451" s="96"/>
    </row>
    <row r="452" s="86" customFormat="1" ht="17.4" spans="2:5">
      <c r="B452" s="94" t="s">
        <v>2090</v>
      </c>
      <c r="C452" s="94" t="s">
        <v>2047</v>
      </c>
      <c r="D452" s="94" t="s">
        <v>2030</v>
      </c>
      <c r="E452" s="96"/>
    </row>
    <row r="453" s="86" customFormat="1" ht="17.4" spans="2:5">
      <c r="B453" s="94" t="s">
        <v>2092</v>
      </c>
      <c r="C453" s="94" t="s">
        <v>2050</v>
      </c>
      <c r="D453" s="94" t="s">
        <v>2033</v>
      </c>
      <c r="E453" s="96"/>
    </row>
    <row r="454" s="86" customFormat="1" ht="17.4" spans="2:5">
      <c r="B454" s="94" t="s">
        <v>2039</v>
      </c>
      <c r="C454" s="94" t="s">
        <v>2075</v>
      </c>
      <c r="D454" s="94" t="s">
        <v>2036</v>
      </c>
      <c r="E454" s="96"/>
    </row>
    <row r="455" s="86" customFormat="1" ht="17.4" spans="2:5">
      <c r="B455" s="94" t="s">
        <v>2042</v>
      </c>
      <c r="C455" s="94" t="s">
        <v>2077</v>
      </c>
      <c r="D455" s="94" t="s">
        <v>2065</v>
      </c>
      <c r="E455" s="96"/>
    </row>
    <row r="456" s="86" customFormat="1" ht="17.4" spans="2:5">
      <c r="B456" s="94" t="s">
        <v>2045</v>
      </c>
      <c r="C456" s="94" t="s">
        <v>2079</v>
      </c>
      <c r="D456" s="94" t="s">
        <v>2067</v>
      </c>
      <c r="E456" s="96"/>
    </row>
    <row r="457" s="86" customFormat="1" ht="17.4" spans="2:5">
      <c r="B457" s="94" t="s">
        <v>2048</v>
      </c>
      <c r="C457" s="94" t="s">
        <v>2081</v>
      </c>
      <c r="D457" s="94" t="s">
        <v>2069</v>
      </c>
      <c r="E457" s="96"/>
    </row>
    <row r="458" s="86" customFormat="1" ht="17.4" spans="2:5">
      <c r="B458" s="94" t="s">
        <v>2051</v>
      </c>
      <c r="C458" s="94" t="s">
        <v>2083</v>
      </c>
      <c r="D458" s="94" t="s">
        <v>2071</v>
      </c>
      <c r="E458" s="96"/>
    </row>
    <row r="459" s="86" customFormat="1" ht="17.4" spans="2:5">
      <c r="B459" s="94" t="s">
        <v>2053</v>
      </c>
      <c r="C459" s="94" t="s">
        <v>2085</v>
      </c>
      <c r="D459" s="94" t="s">
        <v>2073</v>
      </c>
      <c r="E459" s="96"/>
    </row>
    <row r="460" s="86" customFormat="1" ht="17.4" spans="2:5">
      <c r="B460" s="94" t="s">
        <v>2055</v>
      </c>
      <c r="C460" s="94" t="s">
        <v>2087</v>
      </c>
      <c r="D460" s="94" t="s">
        <v>1672</v>
      </c>
      <c r="E460" s="96"/>
    </row>
    <row r="461" s="86" customFormat="1" ht="17.4" spans="2:5">
      <c r="B461" s="94" t="s">
        <v>2057</v>
      </c>
      <c r="C461" s="94" t="s">
        <v>2089</v>
      </c>
      <c r="D461" s="94" t="s">
        <v>1675</v>
      </c>
      <c r="E461" s="96"/>
    </row>
    <row r="462" s="86" customFormat="1" ht="17.4" spans="2:5">
      <c r="B462" s="94" t="s">
        <v>2059</v>
      </c>
      <c r="C462" s="94" t="s">
        <v>2091</v>
      </c>
      <c r="D462" s="94" t="s">
        <v>1678</v>
      </c>
      <c r="E462" s="96"/>
    </row>
    <row r="463" s="86" customFormat="1" ht="17.4" spans="2:5">
      <c r="B463" s="94" t="s">
        <v>2061</v>
      </c>
      <c r="C463" s="94" t="s">
        <v>2093</v>
      </c>
      <c r="D463" s="98"/>
      <c r="E463" s="96"/>
    </row>
    <row r="464" s="86" customFormat="1" ht="17.4" spans="2:5">
      <c r="B464" s="94" t="s">
        <v>2063</v>
      </c>
      <c r="C464" s="94" t="s">
        <v>1669</v>
      </c>
      <c r="D464" s="98"/>
      <c r="E464" s="99"/>
    </row>
    <row r="465" s="1" customFormat="1" spans="1:5">
      <c r="A465" s="90">
        <v>1</v>
      </c>
      <c r="B465" s="90" t="s">
        <v>2094</v>
      </c>
      <c r="C465" s="90" t="s">
        <v>2095</v>
      </c>
      <c r="D465" s="100" t="s">
        <v>2096</v>
      </c>
      <c r="E465" s="89" t="s">
        <v>2097</v>
      </c>
    </row>
    <row r="466" s="1" customFormat="1" spans="1:5">
      <c r="A466" s="90">
        <v>2</v>
      </c>
      <c r="B466" s="90" t="s">
        <v>2094</v>
      </c>
      <c r="C466" s="90" t="s">
        <v>2098</v>
      </c>
      <c r="D466" s="100" t="s">
        <v>2099</v>
      </c>
      <c r="E466" s="89"/>
    </row>
    <row r="467" s="1" customFormat="1" spans="1:5">
      <c r="A467" s="90">
        <v>3</v>
      </c>
      <c r="B467" s="90" t="s">
        <v>2094</v>
      </c>
      <c r="C467" s="90" t="s">
        <v>2100</v>
      </c>
      <c r="D467" s="100" t="s">
        <v>2101</v>
      </c>
      <c r="E467" s="89"/>
    </row>
    <row r="468" s="1" customFormat="1" spans="1:5">
      <c r="A468" s="90">
        <v>4</v>
      </c>
      <c r="B468" s="90" t="s">
        <v>2094</v>
      </c>
      <c r="C468" s="90" t="s">
        <v>2102</v>
      </c>
      <c r="D468" s="100" t="s">
        <v>2103</v>
      </c>
      <c r="E468" s="89"/>
    </row>
    <row r="469" s="1" customFormat="1" spans="1:5">
      <c r="A469" s="90">
        <v>5</v>
      </c>
      <c r="B469" s="90" t="s">
        <v>2104</v>
      </c>
      <c r="C469" s="90" t="s">
        <v>2105</v>
      </c>
      <c r="D469" s="100" t="s">
        <v>2106</v>
      </c>
      <c r="E469" s="89"/>
    </row>
    <row r="470" s="1" customFormat="1" spans="1:5">
      <c r="A470" s="90">
        <v>6</v>
      </c>
      <c r="B470" s="90" t="s">
        <v>2104</v>
      </c>
      <c r="C470" s="90" t="s">
        <v>2107</v>
      </c>
      <c r="D470" s="100" t="s">
        <v>2108</v>
      </c>
      <c r="E470" s="89"/>
    </row>
    <row r="471" s="1" customFormat="1" spans="1:5">
      <c r="A471" s="90">
        <v>7</v>
      </c>
      <c r="B471" s="90" t="s">
        <v>2104</v>
      </c>
      <c r="C471" s="90" t="s">
        <v>2109</v>
      </c>
      <c r="D471" s="100" t="s">
        <v>2110</v>
      </c>
      <c r="E471" s="89"/>
    </row>
    <row r="472" s="1" customFormat="1" spans="1:5">
      <c r="A472" s="90">
        <v>8</v>
      </c>
      <c r="B472" s="90" t="s">
        <v>2104</v>
      </c>
      <c r="C472" s="90" t="s">
        <v>2111</v>
      </c>
      <c r="D472" s="100" t="s">
        <v>2112</v>
      </c>
      <c r="E472" s="89"/>
    </row>
    <row r="473" s="1" customFormat="1" spans="1:5">
      <c r="A473" s="90">
        <v>9</v>
      </c>
      <c r="B473" s="90" t="s">
        <v>2104</v>
      </c>
      <c r="C473" s="90" t="s">
        <v>2113</v>
      </c>
      <c r="D473" s="100" t="s">
        <v>2114</v>
      </c>
      <c r="E473" s="89"/>
    </row>
    <row r="474" s="1" customFormat="1" spans="1:5">
      <c r="A474" s="90">
        <v>10</v>
      </c>
      <c r="B474" s="90" t="s">
        <v>2104</v>
      </c>
      <c r="C474" s="90" t="s">
        <v>2115</v>
      </c>
      <c r="D474" s="100" t="s">
        <v>2116</v>
      </c>
      <c r="E474" s="89"/>
    </row>
    <row r="475" s="1" customFormat="1" spans="1:5">
      <c r="A475" s="90">
        <v>11</v>
      </c>
      <c r="B475" s="90" t="s">
        <v>2117</v>
      </c>
      <c r="C475" s="90" t="s">
        <v>2118</v>
      </c>
      <c r="D475" s="100" t="s">
        <v>2119</v>
      </c>
      <c r="E475" s="89"/>
    </row>
    <row r="476" s="1" customFormat="1" spans="1:5">
      <c r="A476" s="90">
        <v>12</v>
      </c>
      <c r="B476" s="90" t="s">
        <v>2117</v>
      </c>
      <c r="C476" s="90" t="s">
        <v>2120</v>
      </c>
      <c r="D476" s="100" t="s">
        <v>2121</v>
      </c>
      <c r="E476" s="89"/>
    </row>
    <row r="477" s="1" customFormat="1" spans="1:5">
      <c r="A477" s="90">
        <v>13</v>
      </c>
      <c r="B477" s="90" t="s">
        <v>2117</v>
      </c>
      <c r="C477" s="90" t="s">
        <v>2122</v>
      </c>
      <c r="D477" s="100" t="s">
        <v>2123</v>
      </c>
      <c r="E477" s="89"/>
    </row>
    <row r="478" s="1" customFormat="1" spans="1:5">
      <c r="A478" s="90">
        <v>14</v>
      </c>
      <c r="B478" s="90" t="s">
        <v>2117</v>
      </c>
      <c r="C478" s="90" t="s">
        <v>2124</v>
      </c>
      <c r="D478" s="100" t="s">
        <v>2125</v>
      </c>
      <c r="E478" s="89"/>
    </row>
    <row r="479" s="1" customFormat="1" spans="1:5">
      <c r="A479" s="90">
        <v>15</v>
      </c>
      <c r="B479" s="90" t="s">
        <v>2117</v>
      </c>
      <c r="C479" s="90" t="s">
        <v>2126</v>
      </c>
      <c r="D479" s="100" t="s">
        <v>2127</v>
      </c>
      <c r="E479" s="89"/>
    </row>
    <row r="480" s="1" customFormat="1" spans="1:5">
      <c r="A480" s="90">
        <v>16</v>
      </c>
      <c r="B480" s="90" t="s">
        <v>2117</v>
      </c>
      <c r="C480" s="90" t="s">
        <v>2128</v>
      </c>
      <c r="D480" s="100" t="s">
        <v>2129</v>
      </c>
      <c r="E480" s="89"/>
    </row>
    <row r="481" s="1" customFormat="1" spans="1:5">
      <c r="A481" s="90">
        <v>17</v>
      </c>
      <c r="B481" s="90" t="s">
        <v>2117</v>
      </c>
      <c r="C481" s="90" t="s">
        <v>2130</v>
      </c>
      <c r="D481" s="100" t="s">
        <v>2131</v>
      </c>
      <c r="E481" s="89"/>
    </row>
    <row r="482" s="1" customFormat="1" spans="1:5">
      <c r="A482" s="90">
        <v>18</v>
      </c>
      <c r="B482" s="90" t="s">
        <v>2117</v>
      </c>
      <c r="C482" s="90" t="s">
        <v>2132</v>
      </c>
      <c r="D482" s="100" t="s">
        <v>2133</v>
      </c>
      <c r="E482" s="89"/>
    </row>
    <row r="483" s="1" customFormat="1" spans="1:5">
      <c r="A483" s="90">
        <v>19</v>
      </c>
      <c r="B483" s="90" t="s">
        <v>2134</v>
      </c>
      <c r="C483" s="90" t="s">
        <v>2135</v>
      </c>
      <c r="D483" s="100" t="s">
        <v>2136</v>
      </c>
      <c r="E483" s="89"/>
    </row>
    <row r="484" s="1" customFormat="1" spans="1:5">
      <c r="A484" s="90">
        <v>20</v>
      </c>
      <c r="B484" s="90" t="s">
        <v>2134</v>
      </c>
      <c r="C484" s="90" t="s">
        <v>2137</v>
      </c>
      <c r="D484" s="100" t="s">
        <v>2138</v>
      </c>
      <c r="E484" s="89"/>
    </row>
    <row r="485" s="1" customFormat="1" spans="1:5">
      <c r="A485" s="90">
        <v>21</v>
      </c>
      <c r="B485" s="90" t="s">
        <v>2134</v>
      </c>
      <c r="C485" s="90" t="s">
        <v>2139</v>
      </c>
      <c r="D485" s="100" t="s">
        <v>2140</v>
      </c>
      <c r="E485" s="89"/>
    </row>
    <row r="486" s="1" customFormat="1" spans="1:5">
      <c r="A486" s="90">
        <v>22</v>
      </c>
      <c r="B486" s="90" t="s">
        <v>2134</v>
      </c>
      <c r="C486" s="90" t="s">
        <v>2141</v>
      </c>
      <c r="D486" s="100" t="s">
        <v>2142</v>
      </c>
      <c r="E486" s="89"/>
    </row>
    <row r="487" s="1" customFormat="1" spans="1:5">
      <c r="A487" s="90">
        <v>23</v>
      </c>
      <c r="B487" s="90" t="s">
        <v>2134</v>
      </c>
      <c r="C487" s="90" t="s">
        <v>2143</v>
      </c>
      <c r="D487" s="100" t="s">
        <v>2144</v>
      </c>
      <c r="E487" s="89"/>
    </row>
    <row r="488" s="1" customFormat="1" spans="1:5">
      <c r="A488" s="90">
        <v>24</v>
      </c>
      <c r="B488" s="90" t="s">
        <v>2134</v>
      </c>
      <c r="C488" s="90" t="s">
        <v>2145</v>
      </c>
      <c r="D488" s="100" t="s">
        <v>2146</v>
      </c>
      <c r="E488" s="89"/>
    </row>
    <row r="489" s="1" customFormat="1" spans="1:5">
      <c r="A489" s="90">
        <v>25</v>
      </c>
      <c r="B489" s="90" t="s">
        <v>2147</v>
      </c>
      <c r="C489" s="90" t="s">
        <v>2148</v>
      </c>
      <c r="D489" s="100" t="s">
        <v>2149</v>
      </c>
      <c r="E489" s="89"/>
    </row>
    <row r="490" s="1" customFormat="1" spans="1:5">
      <c r="A490" s="90">
        <v>26</v>
      </c>
      <c r="B490" s="90" t="s">
        <v>2147</v>
      </c>
      <c r="C490" s="90" t="s">
        <v>2150</v>
      </c>
      <c r="D490" s="100" t="s">
        <v>2134</v>
      </c>
      <c r="E490" s="89"/>
    </row>
    <row r="491" s="1" customFormat="1" spans="1:5">
      <c r="A491" s="90">
        <v>27</v>
      </c>
      <c r="B491" s="90" t="s">
        <v>2147</v>
      </c>
      <c r="C491" s="90" t="s">
        <v>2151</v>
      </c>
      <c r="D491" s="100" t="s">
        <v>2152</v>
      </c>
      <c r="E491" s="89"/>
    </row>
    <row r="492" s="1" customFormat="1" spans="1:5">
      <c r="A492" s="90">
        <v>28</v>
      </c>
      <c r="B492" s="90" t="s">
        <v>2147</v>
      </c>
      <c r="C492" s="90" t="s">
        <v>2153</v>
      </c>
      <c r="D492" s="100" t="s">
        <v>2154</v>
      </c>
      <c r="E492" s="89"/>
    </row>
    <row r="493" s="1" customFormat="1" spans="1:5">
      <c r="A493" s="90">
        <v>29</v>
      </c>
      <c r="B493" s="90" t="s">
        <v>2147</v>
      </c>
      <c r="C493" s="90" t="s">
        <v>2155</v>
      </c>
      <c r="D493" s="100" t="s">
        <v>2156</v>
      </c>
      <c r="E493" s="89"/>
    </row>
    <row r="494" s="1" customFormat="1" spans="1:5">
      <c r="A494" s="90">
        <v>30</v>
      </c>
      <c r="B494" s="90" t="s">
        <v>2147</v>
      </c>
      <c r="C494" s="90" t="s">
        <v>2157</v>
      </c>
      <c r="D494" s="100" t="s">
        <v>2158</v>
      </c>
      <c r="E494" s="89"/>
    </row>
    <row r="495" s="1" customFormat="1" spans="1:5">
      <c r="A495" s="90">
        <v>31</v>
      </c>
      <c r="B495" s="90" t="s">
        <v>2147</v>
      </c>
      <c r="C495" s="90" t="s">
        <v>2159</v>
      </c>
      <c r="D495" s="100" t="s">
        <v>2160</v>
      </c>
      <c r="E495" s="89"/>
    </row>
    <row r="496" s="1" customFormat="1" spans="1:5">
      <c r="A496" s="90">
        <v>32</v>
      </c>
      <c r="B496" s="90" t="s">
        <v>2161</v>
      </c>
      <c r="C496" s="90" t="s">
        <v>2162</v>
      </c>
      <c r="D496" s="100" t="s">
        <v>2163</v>
      </c>
      <c r="E496" s="89"/>
    </row>
    <row r="497" s="1" customFormat="1" spans="1:5">
      <c r="A497" s="90">
        <v>33</v>
      </c>
      <c r="B497" s="90" t="s">
        <v>2161</v>
      </c>
      <c r="C497" s="90" t="s">
        <v>2164</v>
      </c>
      <c r="D497" s="100" t="s">
        <v>2165</v>
      </c>
      <c r="E497" s="89"/>
    </row>
    <row r="498" s="1" customFormat="1" spans="1:5">
      <c r="A498" s="90">
        <v>34</v>
      </c>
      <c r="B498" s="90" t="s">
        <v>2161</v>
      </c>
      <c r="C498" s="90" t="s">
        <v>2166</v>
      </c>
      <c r="D498" s="100" t="s">
        <v>2167</v>
      </c>
      <c r="E498" s="89"/>
    </row>
    <row r="499" s="1" customFormat="1" spans="1:5">
      <c r="A499" s="90">
        <v>35</v>
      </c>
      <c r="B499" s="90" t="s">
        <v>2161</v>
      </c>
      <c r="C499" s="90" t="s">
        <v>2168</v>
      </c>
      <c r="D499" s="100" t="s">
        <v>2169</v>
      </c>
      <c r="E499" s="89"/>
    </row>
    <row r="500" s="1" customFormat="1" spans="1:5">
      <c r="A500" s="90">
        <v>36</v>
      </c>
      <c r="B500" s="90" t="s">
        <v>2161</v>
      </c>
      <c r="C500" s="90" t="s">
        <v>2170</v>
      </c>
      <c r="D500" s="100" t="s">
        <v>2171</v>
      </c>
      <c r="E500" s="89"/>
    </row>
    <row r="501" s="1" customFormat="1" spans="1:5">
      <c r="A501" s="90">
        <v>37</v>
      </c>
      <c r="B501" s="90" t="s">
        <v>2172</v>
      </c>
      <c r="C501" s="90" t="s">
        <v>2173</v>
      </c>
      <c r="D501" s="100" t="s">
        <v>2174</v>
      </c>
      <c r="E501" s="89"/>
    </row>
    <row r="502" s="1" customFormat="1" spans="1:5">
      <c r="A502" s="90">
        <v>38</v>
      </c>
      <c r="B502" s="90" t="s">
        <v>2172</v>
      </c>
      <c r="C502" s="90" t="s">
        <v>2077</v>
      </c>
      <c r="D502" s="100" t="s">
        <v>2175</v>
      </c>
      <c r="E502" s="89"/>
    </row>
    <row r="503" s="1" customFormat="1" spans="1:5">
      <c r="A503" s="90">
        <v>39</v>
      </c>
      <c r="B503" s="90" t="s">
        <v>2172</v>
      </c>
      <c r="C503" s="90" t="s">
        <v>1689</v>
      </c>
      <c r="D503" s="100" t="s">
        <v>2176</v>
      </c>
      <c r="E503" s="89"/>
    </row>
    <row r="504" s="1" customFormat="1" spans="1:5">
      <c r="A504" s="90">
        <v>40</v>
      </c>
      <c r="B504" s="90" t="s">
        <v>2172</v>
      </c>
      <c r="C504" s="90" t="s">
        <v>2177</v>
      </c>
      <c r="D504" s="100" t="s">
        <v>2178</v>
      </c>
      <c r="E504" s="89"/>
    </row>
    <row r="505" s="1" customFormat="1" spans="1:5">
      <c r="A505" s="90">
        <v>41</v>
      </c>
      <c r="B505" s="90" t="s">
        <v>2172</v>
      </c>
      <c r="C505" s="90" t="s">
        <v>2179</v>
      </c>
      <c r="D505" s="100" t="s">
        <v>2180</v>
      </c>
      <c r="E505" s="89"/>
    </row>
    <row r="506" s="1" customFormat="1" spans="1:5">
      <c r="A506" s="90">
        <v>42</v>
      </c>
      <c r="B506" s="90" t="s">
        <v>2181</v>
      </c>
      <c r="C506" s="90" t="s">
        <v>2182</v>
      </c>
      <c r="D506" s="100" t="s">
        <v>2183</v>
      </c>
      <c r="E506" s="89"/>
    </row>
    <row r="507" s="1" customFormat="1" spans="1:5">
      <c r="A507" s="90">
        <v>43</v>
      </c>
      <c r="B507" s="90" t="s">
        <v>2181</v>
      </c>
      <c r="C507" s="90" t="s">
        <v>2184</v>
      </c>
      <c r="D507" s="100" t="s">
        <v>2185</v>
      </c>
      <c r="E507" s="89"/>
    </row>
    <row r="508" s="1" customFormat="1" spans="1:5">
      <c r="A508" s="90">
        <v>44</v>
      </c>
      <c r="B508" s="90" t="s">
        <v>2181</v>
      </c>
      <c r="C508" s="90" t="s">
        <v>2186</v>
      </c>
      <c r="D508" s="100" t="s">
        <v>2187</v>
      </c>
      <c r="E508" s="89"/>
    </row>
    <row r="509" s="1" customFormat="1" spans="1:5">
      <c r="A509" s="90">
        <v>45</v>
      </c>
      <c r="B509" s="90" t="s">
        <v>2181</v>
      </c>
      <c r="C509" s="90" t="s">
        <v>2188</v>
      </c>
      <c r="D509" s="100" t="s">
        <v>2189</v>
      </c>
      <c r="E509" s="89"/>
    </row>
    <row r="510" s="1" customFormat="1" spans="1:5">
      <c r="A510" s="90">
        <v>46</v>
      </c>
      <c r="B510" s="90" t="s">
        <v>2181</v>
      </c>
      <c r="C510" s="90" t="s">
        <v>2190</v>
      </c>
      <c r="D510" s="100" t="s">
        <v>2191</v>
      </c>
      <c r="E510" s="89"/>
    </row>
    <row r="511" s="1" customFormat="1" spans="1:5">
      <c r="A511" s="90">
        <v>47</v>
      </c>
      <c r="B511" s="90" t="s">
        <v>2181</v>
      </c>
      <c r="C511" s="90" t="s">
        <v>2192</v>
      </c>
      <c r="D511" s="100" t="s">
        <v>2193</v>
      </c>
      <c r="E511" s="89"/>
    </row>
    <row r="512" s="1" customFormat="1" spans="1:5">
      <c r="A512" s="90">
        <v>48</v>
      </c>
      <c r="B512" s="90" t="s">
        <v>2181</v>
      </c>
      <c r="C512" s="90" t="s">
        <v>2194</v>
      </c>
      <c r="D512" s="100" t="s">
        <v>2195</v>
      </c>
      <c r="E512" s="89"/>
    </row>
    <row r="513" s="1" customFormat="1" spans="1:5">
      <c r="A513" s="90">
        <v>49</v>
      </c>
      <c r="B513" s="90" t="s">
        <v>2196</v>
      </c>
      <c r="C513" s="90" t="s">
        <v>2197</v>
      </c>
      <c r="D513" s="100" t="s">
        <v>2198</v>
      </c>
      <c r="E513" s="89"/>
    </row>
    <row r="514" s="1" customFormat="1" spans="1:5">
      <c r="A514" s="90">
        <v>50</v>
      </c>
      <c r="B514" s="90" t="s">
        <v>2196</v>
      </c>
      <c r="C514" s="90" t="s">
        <v>2199</v>
      </c>
      <c r="D514" s="100" t="s">
        <v>2200</v>
      </c>
      <c r="E514" s="89"/>
    </row>
    <row r="515" s="1" customFormat="1" spans="1:5">
      <c r="A515" s="90">
        <v>51</v>
      </c>
      <c r="B515" s="90" t="s">
        <v>2196</v>
      </c>
      <c r="C515" s="90" t="s">
        <v>2201</v>
      </c>
      <c r="D515" s="100" t="s">
        <v>2202</v>
      </c>
      <c r="E515" s="89"/>
    </row>
    <row r="516" s="1" customFormat="1" spans="1:5">
      <c r="A516" s="90">
        <v>52</v>
      </c>
      <c r="B516" s="90" t="s">
        <v>2196</v>
      </c>
      <c r="C516" s="90" t="s">
        <v>2203</v>
      </c>
      <c r="D516" s="100" t="s">
        <v>2204</v>
      </c>
      <c r="E516" s="89"/>
    </row>
    <row r="517" s="1" customFormat="1" spans="1:5">
      <c r="A517" s="90">
        <v>53</v>
      </c>
      <c r="B517" s="90" t="s">
        <v>2196</v>
      </c>
      <c r="C517" s="90" t="s">
        <v>2205</v>
      </c>
      <c r="D517" s="100" t="s">
        <v>2206</v>
      </c>
      <c r="E517" s="89"/>
    </row>
    <row r="518" s="1" customFormat="1" spans="1:5">
      <c r="A518" s="90">
        <v>54</v>
      </c>
      <c r="B518" s="90" t="s">
        <v>2196</v>
      </c>
      <c r="C518" s="90" t="s">
        <v>2207</v>
      </c>
      <c r="D518" s="100" t="s">
        <v>2208</v>
      </c>
      <c r="E518" s="89"/>
    </row>
    <row r="519" s="1" customFormat="1" spans="1:5">
      <c r="A519" s="90">
        <v>55</v>
      </c>
      <c r="B519" s="90" t="s">
        <v>2196</v>
      </c>
      <c r="C519" s="90" t="s">
        <v>2209</v>
      </c>
      <c r="D519" s="100" t="s">
        <v>2210</v>
      </c>
      <c r="E519" s="89"/>
    </row>
    <row r="520" s="1" customFormat="1" spans="1:5">
      <c r="A520" s="90">
        <v>56</v>
      </c>
      <c r="B520" s="101" t="s">
        <v>2196</v>
      </c>
      <c r="C520" s="101" t="s">
        <v>2211</v>
      </c>
      <c r="D520" s="102" t="s">
        <v>2212</v>
      </c>
      <c r="E520" s="89"/>
    </row>
    <row r="521" s="1" customFormat="1" ht="17.4" spans="1:5">
      <c r="A521" s="103"/>
      <c r="B521" s="97" t="s">
        <v>2095</v>
      </c>
      <c r="C521" s="97" t="s">
        <v>2098</v>
      </c>
      <c r="D521" s="104" t="s">
        <v>2213</v>
      </c>
      <c r="E521" s="105" t="s">
        <v>1513</v>
      </c>
    </row>
    <row r="522" s="1" customFormat="1" ht="17.4" spans="1:5">
      <c r="A522" s="103"/>
      <c r="B522" s="97" t="s">
        <v>2214</v>
      </c>
      <c r="C522" s="97" t="s">
        <v>2215</v>
      </c>
      <c r="D522" s="104" t="s">
        <v>2216</v>
      </c>
      <c r="E522" s="106"/>
    </row>
    <row r="523" s="1" customFormat="1" ht="17.4" spans="1:5">
      <c r="A523" s="103"/>
      <c r="B523" s="97" t="s">
        <v>2217</v>
      </c>
      <c r="C523" s="97" t="s">
        <v>2218</v>
      </c>
      <c r="D523" s="104" t="s">
        <v>2219</v>
      </c>
      <c r="E523" s="106"/>
    </row>
    <row r="524" s="1" customFormat="1" ht="17.4" spans="1:5">
      <c r="A524" s="103"/>
      <c r="B524" s="97" t="s">
        <v>2220</v>
      </c>
      <c r="C524" s="97" t="s">
        <v>2221</v>
      </c>
      <c r="D524" s="104" t="s">
        <v>2222</v>
      </c>
      <c r="E524" s="106"/>
    </row>
    <row r="525" s="1" customFormat="1" ht="17.4" spans="1:5">
      <c r="A525" s="103"/>
      <c r="B525" s="97" t="s">
        <v>2223</v>
      </c>
      <c r="C525" s="97" t="s">
        <v>2113</v>
      </c>
      <c r="D525" s="104" t="s">
        <v>2115</v>
      </c>
      <c r="E525" s="106"/>
    </row>
    <row r="526" s="1" customFormat="1" ht="17.4" spans="1:5">
      <c r="A526" s="103"/>
      <c r="B526" s="97" t="s">
        <v>2224</v>
      </c>
      <c r="C526" s="97" t="s">
        <v>2225</v>
      </c>
      <c r="D526" s="104" t="s">
        <v>2226</v>
      </c>
      <c r="E526" s="106"/>
    </row>
    <row r="527" s="1" customFormat="1" ht="17.4" spans="1:5">
      <c r="A527" s="103"/>
      <c r="B527" s="97" t="s">
        <v>2227</v>
      </c>
      <c r="C527" s="97" t="s">
        <v>2228</v>
      </c>
      <c r="D527" s="104" t="s">
        <v>2229</v>
      </c>
      <c r="E527" s="106"/>
    </row>
    <row r="528" s="1" customFormat="1" ht="17.4" spans="1:5">
      <c r="A528" s="103"/>
      <c r="B528" s="97" t="s">
        <v>2197</v>
      </c>
      <c r="C528" s="97" t="s">
        <v>2230</v>
      </c>
      <c r="D528" s="104" t="s">
        <v>2002</v>
      </c>
      <c r="E528" s="106"/>
    </row>
    <row r="529" s="1" customFormat="1" ht="17.4" spans="1:5">
      <c r="A529" s="103"/>
      <c r="B529" s="97" t="s">
        <v>2231</v>
      </c>
      <c r="C529" s="97" t="s">
        <v>2232</v>
      </c>
      <c r="D529" s="104" t="s">
        <v>2233</v>
      </c>
      <c r="E529" s="106"/>
    </row>
    <row r="530" s="1" customFormat="1" ht="17.4" spans="1:5">
      <c r="A530" s="103"/>
      <c r="B530" s="97" t="s">
        <v>2122</v>
      </c>
      <c r="C530" s="97" t="s">
        <v>2234</v>
      </c>
      <c r="D530" s="104" t="s">
        <v>2235</v>
      </c>
      <c r="E530" s="106"/>
    </row>
    <row r="531" s="1" customFormat="1" ht="17.4" spans="1:5">
      <c r="A531" s="103"/>
      <c r="B531" s="97" t="s">
        <v>2100</v>
      </c>
      <c r="C531" s="97" t="s">
        <v>2236</v>
      </c>
      <c r="D531" s="104" t="s">
        <v>2237</v>
      </c>
      <c r="E531" s="106"/>
    </row>
    <row r="532" s="1" customFormat="1" ht="17.4" spans="1:5">
      <c r="A532" s="103"/>
      <c r="B532" s="97" t="s">
        <v>2238</v>
      </c>
      <c r="C532" s="97" t="s">
        <v>2239</v>
      </c>
      <c r="D532" s="104" t="s">
        <v>2240</v>
      </c>
      <c r="E532" s="106"/>
    </row>
    <row r="533" s="1" customFormat="1" ht="17.4" spans="1:5">
      <c r="A533" s="103"/>
      <c r="B533" s="97" t="s">
        <v>2241</v>
      </c>
      <c r="C533" s="97" t="s">
        <v>2242</v>
      </c>
      <c r="D533" s="104" t="s">
        <v>2243</v>
      </c>
      <c r="E533" s="106"/>
    </row>
    <row r="534" s="1" customFormat="1" ht="17.4" spans="1:5">
      <c r="A534" s="103"/>
      <c r="B534" s="97" t="s">
        <v>2244</v>
      </c>
      <c r="C534" s="97" t="s">
        <v>2245</v>
      </c>
      <c r="D534" s="104" t="s">
        <v>2246</v>
      </c>
      <c r="E534" s="106"/>
    </row>
    <row r="535" s="1" customFormat="1" ht="17.4" spans="1:5">
      <c r="A535" s="103"/>
      <c r="B535" s="97" t="s">
        <v>2130</v>
      </c>
      <c r="C535" s="97" t="s">
        <v>2247</v>
      </c>
      <c r="D535" s="104" t="s">
        <v>2248</v>
      </c>
      <c r="E535" s="106"/>
    </row>
    <row r="536" s="1" customFormat="1" ht="17.4" spans="1:5">
      <c r="A536" s="103"/>
      <c r="B536" s="97" t="s">
        <v>2201</v>
      </c>
      <c r="C536" s="97" t="s">
        <v>2203</v>
      </c>
      <c r="D536" s="104" t="s">
        <v>2135</v>
      </c>
      <c r="E536" s="106"/>
    </row>
    <row r="537" s="1" customFormat="1" ht="17.4" spans="1:5">
      <c r="A537" s="103"/>
      <c r="B537" s="97" t="s">
        <v>2249</v>
      </c>
      <c r="C537" s="97" t="s">
        <v>2250</v>
      </c>
      <c r="D537" s="104" t="s">
        <v>2251</v>
      </c>
      <c r="E537" s="106"/>
    </row>
    <row r="538" s="1" customFormat="1" ht="17.4" spans="1:5">
      <c r="A538" s="103"/>
      <c r="B538" s="97" t="s">
        <v>2252</v>
      </c>
      <c r="C538" s="97" t="s">
        <v>2253</v>
      </c>
      <c r="D538" s="104" t="s">
        <v>2254</v>
      </c>
      <c r="E538" s="106"/>
    </row>
    <row r="539" s="1" customFormat="1" ht="17.4" spans="1:5">
      <c r="A539" s="103"/>
      <c r="B539" s="97" t="s">
        <v>2141</v>
      </c>
      <c r="C539" s="97" t="s">
        <v>2255</v>
      </c>
      <c r="D539" s="104" t="s">
        <v>2143</v>
      </c>
      <c r="E539" s="106"/>
    </row>
    <row r="540" s="1" customFormat="1" ht="17.4" spans="1:5">
      <c r="A540" s="103"/>
      <c r="B540" s="97" t="s">
        <v>2145</v>
      </c>
      <c r="C540" s="97" t="s">
        <v>2256</v>
      </c>
      <c r="D540" s="104" t="s">
        <v>2257</v>
      </c>
      <c r="E540" s="106"/>
    </row>
    <row r="541" s="1" customFormat="1" ht="17.4" spans="1:5">
      <c r="A541" s="103"/>
      <c r="B541" s="97" t="s">
        <v>2258</v>
      </c>
      <c r="C541" s="97" t="s">
        <v>2259</v>
      </c>
      <c r="D541" s="104" t="s">
        <v>2260</v>
      </c>
      <c r="E541" s="106"/>
    </row>
    <row r="542" s="1" customFormat="1" ht="17.4" spans="1:5">
      <c r="A542" s="103"/>
      <c r="B542" s="97" t="s">
        <v>2261</v>
      </c>
      <c r="C542" s="97" t="s">
        <v>2262</v>
      </c>
      <c r="D542" s="104" t="s">
        <v>2153</v>
      </c>
      <c r="E542" s="106"/>
    </row>
    <row r="543" s="1" customFormat="1" ht="17.4" spans="1:5">
      <c r="A543" s="103"/>
      <c r="B543" s="97" t="s">
        <v>2155</v>
      </c>
      <c r="C543" s="97" t="s">
        <v>2263</v>
      </c>
      <c r="D543" s="104" t="s">
        <v>2264</v>
      </c>
      <c r="E543" s="106"/>
    </row>
    <row r="544" s="1" customFormat="1" ht="17.4" spans="1:5">
      <c r="A544" s="103"/>
      <c r="B544" s="97" t="s">
        <v>2265</v>
      </c>
      <c r="C544" s="97" t="s">
        <v>2266</v>
      </c>
      <c r="D544" s="104" t="s">
        <v>2267</v>
      </c>
      <c r="E544" s="106"/>
    </row>
    <row r="545" s="1" customFormat="1" ht="17.4" spans="1:5">
      <c r="A545" s="103"/>
      <c r="B545" s="97" t="s">
        <v>2268</v>
      </c>
      <c r="C545" s="97" t="s">
        <v>2269</v>
      </c>
      <c r="D545" s="104" t="s">
        <v>2270</v>
      </c>
      <c r="E545" s="106"/>
    </row>
    <row r="546" s="1" customFormat="1" ht="17.4" spans="1:5">
      <c r="A546" s="103"/>
      <c r="B546" s="97" t="s">
        <v>2271</v>
      </c>
      <c r="C546" s="97" t="s">
        <v>2272</v>
      </c>
      <c r="D546" s="104" t="s">
        <v>2273</v>
      </c>
      <c r="E546" s="106"/>
    </row>
    <row r="547" s="1" customFormat="1" ht="17.4" spans="1:5">
      <c r="A547" s="103"/>
      <c r="B547" s="97" t="s">
        <v>2274</v>
      </c>
      <c r="C547" s="97" t="s">
        <v>2275</v>
      </c>
      <c r="D547" s="104" t="s">
        <v>2276</v>
      </c>
      <c r="E547" s="106"/>
    </row>
    <row r="548" s="1" customFormat="1" ht="17.4" spans="1:5">
      <c r="A548" s="103"/>
      <c r="B548" s="97" t="s">
        <v>2277</v>
      </c>
      <c r="C548" s="97" t="s">
        <v>2278</v>
      </c>
      <c r="D548" s="104" t="s">
        <v>2279</v>
      </c>
      <c r="E548" s="106"/>
    </row>
    <row r="549" s="1" customFormat="1" ht="17.4" spans="1:5">
      <c r="A549" s="103"/>
      <c r="B549" s="97" t="s">
        <v>2280</v>
      </c>
      <c r="C549" s="97" t="s">
        <v>2281</v>
      </c>
      <c r="D549" s="104" t="s">
        <v>2164</v>
      </c>
      <c r="E549" s="106"/>
    </row>
    <row r="550" s="1" customFormat="1" ht="17.4" spans="1:5">
      <c r="A550" s="103"/>
      <c r="B550" s="97" t="s">
        <v>2166</v>
      </c>
      <c r="C550" s="97" t="s">
        <v>2168</v>
      </c>
      <c r="D550" s="104" t="s">
        <v>2170</v>
      </c>
      <c r="E550" s="106"/>
    </row>
    <row r="551" s="1" customFormat="1" ht="17.4" spans="1:5">
      <c r="A551" s="103"/>
      <c r="B551" s="97" t="s">
        <v>2205</v>
      </c>
      <c r="C551" s="97" t="s">
        <v>2207</v>
      </c>
      <c r="D551" s="104" t="s">
        <v>2209</v>
      </c>
      <c r="E551" s="106"/>
    </row>
    <row r="552" s="1" customFormat="1" ht="17.4" spans="1:5">
      <c r="A552" s="103"/>
      <c r="B552" s="97" t="s">
        <v>2173</v>
      </c>
      <c r="C552" s="97" t="s">
        <v>2077</v>
      </c>
      <c r="D552" s="104" t="s">
        <v>1689</v>
      </c>
      <c r="E552" s="106"/>
    </row>
    <row r="553" s="1" customFormat="1" ht="17.4" spans="1:5">
      <c r="A553" s="103"/>
      <c r="B553" s="97" t="s">
        <v>2282</v>
      </c>
      <c r="C553" s="97" t="s">
        <v>2081</v>
      </c>
      <c r="D553" s="104" t="s">
        <v>2083</v>
      </c>
      <c r="E553" s="106"/>
    </row>
    <row r="554" s="1" customFormat="1" ht="17.4" spans="1:5">
      <c r="A554" s="103"/>
      <c r="B554" s="97" t="s">
        <v>1704</v>
      </c>
      <c r="C554" s="97" t="s">
        <v>2085</v>
      </c>
      <c r="D554" s="104" t="s">
        <v>2087</v>
      </c>
      <c r="E554" s="106"/>
    </row>
    <row r="555" s="1" customFormat="1" ht="17.4" spans="1:5">
      <c r="A555" s="103"/>
      <c r="B555" s="97" t="s">
        <v>2179</v>
      </c>
      <c r="C555" s="97" t="s">
        <v>2182</v>
      </c>
      <c r="D555" s="104" t="s">
        <v>2283</v>
      </c>
      <c r="E555" s="106"/>
    </row>
    <row r="556" s="1" customFormat="1" ht="17.4" spans="1:5">
      <c r="A556" s="103"/>
      <c r="B556" s="97" t="s">
        <v>2284</v>
      </c>
      <c r="C556" s="97" t="s">
        <v>2186</v>
      </c>
      <c r="D556" s="104" t="s">
        <v>2188</v>
      </c>
      <c r="E556" s="106"/>
    </row>
    <row r="557" s="1" customFormat="1" ht="17.4" spans="1:5">
      <c r="A557" s="103"/>
      <c r="B557" s="97" t="s">
        <v>2285</v>
      </c>
      <c r="C557" s="97" t="s">
        <v>2286</v>
      </c>
      <c r="D557" s="104" t="s">
        <v>2287</v>
      </c>
      <c r="E557" s="106"/>
    </row>
    <row r="558" s="1" customFormat="1" ht="17.4" spans="1:5">
      <c r="A558" s="103"/>
      <c r="B558" s="97" t="s">
        <v>2288</v>
      </c>
      <c r="C558" s="97" t="s">
        <v>2289</v>
      </c>
      <c r="D558" s="104" t="s">
        <v>2290</v>
      </c>
      <c r="E558" s="106"/>
    </row>
    <row r="559" s="1" customFormat="1" ht="17.4" spans="1:5">
      <c r="A559" s="103"/>
      <c r="B559" s="97" t="s">
        <v>2291</v>
      </c>
      <c r="C559" s="97" t="s">
        <v>2292</v>
      </c>
      <c r="D559" s="104" t="s">
        <v>2293</v>
      </c>
      <c r="E559" s="106"/>
    </row>
    <row r="560" s="1" customFormat="1" ht="17.4" spans="1:5">
      <c r="A560" s="103"/>
      <c r="B560" s="97" t="s">
        <v>2294</v>
      </c>
      <c r="C560" s="97" t="s">
        <v>2295</v>
      </c>
      <c r="D560" s="104" t="s">
        <v>2296</v>
      </c>
      <c r="E560" s="106"/>
    </row>
    <row r="561" s="1" customFormat="1" ht="17.4" spans="1:5">
      <c r="A561" s="103"/>
      <c r="B561" s="97" t="s">
        <v>2297</v>
      </c>
      <c r="C561" s="97" t="s">
        <v>2298</v>
      </c>
      <c r="D561" s="104" t="s">
        <v>2299</v>
      </c>
      <c r="E561" s="106"/>
    </row>
    <row r="562" s="1" customFormat="1" ht="17.4" spans="1:5">
      <c r="A562" s="103"/>
      <c r="B562" s="97" t="s">
        <v>2300</v>
      </c>
      <c r="C562" s="97" t="s">
        <v>2194</v>
      </c>
      <c r="D562" s="104" t="s">
        <v>2211</v>
      </c>
      <c r="E562" s="106"/>
    </row>
    <row r="563" s="1" customFormat="1" ht="17.4" spans="1:5">
      <c r="A563" s="103"/>
      <c r="B563" s="97" t="s">
        <v>1705</v>
      </c>
      <c r="C563" s="97" t="s">
        <v>1708</v>
      </c>
      <c r="D563" s="104" t="s">
        <v>1711</v>
      </c>
      <c r="E563" s="106"/>
    </row>
    <row r="564" s="1" customFormat="1" ht="17.4" spans="1:5">
      <c r="A564" s="103"/>
      <c r="B564" s="97" t="s">
        <v>1714</v>
      </c>
      <c r="C564" s="97" t="s">
        <v>1717</v>
      </c>
      <c r="D564" s="104" t="s">
        <v>1735</v>
      </c>
      <c r="E564" s="106"/>
    </row>
    <row r="565" s="1" customFormat="1" ht="17.4" spans="1:5">
      <c r="A565" s="103"/>
      <c r="B565" s="97" t="s">
        <v>1741</v>
      </c>
      <c r="C565" s="97" t="s">
        <v>1744</v>
      </c>
      <c r="D565" s="104" t="s">
        <v>1747</v>
      </c>
      <c r="E565" s="106"/>
    </row>
    <row r="566" s="1" customFormat="1" ht="17.4" spans="1:5">
      <c r="A566" s="103"/>
      <c r="B566" s="97" t="s">
        <v>1750</v>
      </c>
      <c r="C566" s="97" t="s">
        <v>1756</v>
      </c>
      <c r="D566" s="104" t="s">
        <v>1759</v>
      </c>
      <c r="E566" s="106"/>
    </row>
    <row r="567" s="1" customFormat="1" ht="17.4" spans="1:5">
      <c r="A567" s="103"/>
      <c r="B567" s="97" t="s">
        <v>1762</v>
      </c>
      <c r="C567" s="97" t="s">
        <v>1765</v>
      </c>
      <c r="D567" s="104" t="s">
        <v>1768</v>
      </c>
      <c r="E567" s="106"/>
    </row>
    <row r="568" s="1" customFormat="1" ht="17.4" spans="1:5">
      <c r="A568" s="103"/>
      <c r="B568" s="97" t="s">
        <v>1771</v>
      </c>
      <c r="C568" s="97" t="s">
        <v>1774</v>
      </c>
      <c r="D568" s="104" t="s">
        <v>1777</v>
      </c>
      <c r="E568" s="106"/>
    </row>
    <row r="569" s="1" customFormat="1" ht="17.4" spans="1:5">
      <c r="A569" s="103"/>
      <c r="B569" s="97" t="s">
        <v>1780</v>
      </c>
      <c r="C569" s="97" t="s">
        <v>1783</v>
      </c>
      <c r="D569" s="104" t="s">
        <v>1786</v>
      </c>
      <c r="E569" s="106"/>
    </row>
    <row r="570" s="1" customFormat="1" ht="17.4" spans="1:5">
      <c r="A570" s="103"/>
      <c r="B570" s="97" t="s">
        <v>1789</v>
      </c>
      <c r="C570" s="97" t="s">
        <v>1792</v>
      </c>
      <c r="D570" s="104" t="s">
        <v>1795</v>
      </c>
      <c r="E570" s="106"/>
    </row>
    <row r="571" s="1" customFormat="1" ht="17.4" spans="1:5">
      <c r="A571" s="103"/>
      <c r="B571" s="97" t="s">
        <v>1798</v>
      </c>
      <c r="C571" s="97" t="s">
        <v>1801</v>
      </c>
      <c r="D571" s="104" t="s">
        <v>1804</v>
      </c>
      <c r="E571" s="106"/>
    </row>
    <row r="572" s="1" customFormat="1" ht="17.4" spans="1:5">
      <c r="A572" s="103"/>
      <c r="B572" s="97" t="s">
        <v>1807</v>
      </c>
      <c r="C572" s="97" t="s">
        <v>1810</v>
      </c>
      <c r="D572" s="104" t="s">
        <v>1813</v>
      </c>
      <c r="E572" s="106"/>
    </row>
    <row r="573" s="1" customFormat="1" ht="17.4" spans="1:5">
      <c r="A573" s="103"/>
      <c r="B573" s="97" t="s">
        <v>1816</v>
      </c>
      <c r="C573" s="97" t="s">
        <v>1819</v>
      </c>
      <c r="D573" s="104" t="s">
        <v>1822</v>
      </c>
      <c r="E573" s="106"/>
    </row>
    <row r="574" s="1" customFormat="1" ht="17.4" spans="1:5">
      <c r="A574" s="103"/>
      <c r="B574" s="97" t="s">
        <v>1825</v>
      </c>
      <c r="C574" s="97" t="s">
        <v>1828</v>
      </c>
      <c r="D574" s="104" t="s">
        <v>1831</v>
      </c>
      <c r="E574" s="106"/>
    </row>
    <row r="575" s="1" customFormat="1" ht="17.4" spans="1:5">
      <c r="A575" s="103"/>
      <c r="B575" s="97" t="s">
        <v>1834</v>
      </c>
      <c r="C575" s="97" t="s">
        <v>1837</v>
      </c>
      <c r="D575" s="104" t="s">
        <v>1840</v>
      </c>
      <c r="E575" s="106"/>
    </row>
    <row r="576" s="1" customFormat="1" ht="17.4" spans="1:5">
      <c r="A576" s="103"/>
      <c r="B576" s="97" t="s">
        <v>1843</v>
      </c>
      <c r="C576" s="97" t="s">
        <v>1846</v>
      </c>
      <c r="D576" s="104" t="s">
        <v>1849</v>
      </c>
      <c r="E576" s="106"/>
    </row>
    <row r="577" s="1" customFormat="1" ht="17.4" spans="1:5">
      <c r="A577" s="103"/>
      <c r="B577" s="97" t="s">
        <v>1852</v>
      </c>
      <c r="C577" s="97" t="s">
        <v>1855</v>
      </c>
      <c r="D577" s="107" t="s">
        <v>1858</v>
      </c>
      <c r="E577" s="106"/>
    </row>
    <row r="578" s="1" customFormat="1" ht="17.4" spans="1:5">
      <c r="A578" s="103"/>
      <c r="B578" s="97" t="s">
        <v>1861</v>
      </c>
      <c r="C578" s="97" t="s">
        <v>1864</v>
      </c>
      <c r="D578" s="97" t="s">
        <v>1867</v>
      </c>
      <c r="E578" s="106"/>
    </row>
    <row r="579" s="1" customFormat="1" ht="17.4" spans="1:5">
      <c r="A579" s="103"/>
      <c r="B579" s="97" t="s">
        <v>1870</v>
      </c>
      <c r="C579" s="97" t="s">
        <v>1873</v>
      </c>
      <c r="D579" s="97" t="s">
        <v>1876</v>
      </c>
      <c r="E579" s="106"/>
    </row>
    <row r="580" s="1" customFormat="1" ht="17.4" spans="1:5">
      <c r="A580" s="103"/>
      <c r="B580" s="97" t="s">
        <v>1879</v>
      </c>
      <c r="C580" s="97" t="s">
        <v>2301</v>
      </c>
      <c r="D580" s="94" t="s">
        <v>1882</v>
      </c>
      <c r="E580" s="106"/>
    </row>
    <row r="581" s="1" customFormat="1" ht="17.4" spans="1:5">
      <c r="A581" s="103"/>
      <c r="B581" s="97" t="s">
        <v>1885</v>
      </c>
      <c r="C581" s="97" t="s">
        <v>1888</v>
      </c>
      <c r="D581" s="94" t="s">
        <v>1891</v>
      </c>
      <c r="E581" s="106"/>
    </row>
    <row r="582" s="1" customFormat="1" ht="17.4" spans="1:5">
      <c r="A582" s="103"/>
      <c r="B582" s="97" t="s">
        <v>1894</v>
      </c>
      <c r="C582" s="97" t="s">
        <v>1897</v>
      </c>
      <c r="D582" s="94" t="s">
        <v>1900</v>
      </c>
      <c r="E582" s="106"/>
    </row>
    <row r="583" s="1" customFormat="1" ht="17.4" spans="1:5">
      <c r="A583" s="103"/>
      <c r="B583" s="97" t="s">
        <v>1903</v>
      </c>
      <c r="C583" s="97" t="s">
        <v>1906</v>
      </c>
      <c r="D583" s="94" t="s">
        <v>1909</v>
      </c>
      <c r="E583" s="106"/>
    </row>
    <row r="584" s="1" customFormat="1" ht="17.4" spans="1:5">
      <c r="A584" s="103"/>
      <c r="B584" s="97" t="s">
        <v>1912</v>
      </c>
      <c r="C584" s="97" t="s">
        <v>1915</v>
      </c>
      <c r="D584" s="94" t="s">
        <v>1918</v>
      </c>
      <c r="E584" s="106"/>
    </row>
    <row r="585" s="1" customFormat="1" ht="17.4" spans="1:5">
      <c r="A585" s="103"/>
      <c r="B585" s="97" t="s">
        <v>1921</v>
      </c>
      <c r="C585" s="97" t="s">
        <v>1924</v>
      </c>
      <c r="D585" s="94" t="s">
        <v>1927</v>
      </c>
      <c r="E585" s="106"/>
    </row>
    <row r="586" s="1" customFormat="1" ht="17.4" spans="1:5">
      <c r="A586" s="103"/>
      <c r="B586" s="97" t="s">
        <v>1930</v>
      </c>
      <c r="C586" s="97" t="s">
        <v>1933</v>
      </c>
      <c r="D586" s="94" t="s">
        <v>1936</v>
      </c>
      <c r="E586" s="106"/>
    </row>
    <row r="587" s="1" customFormat="1" ht="17.4" spans="1:5">
      <c r="A587" s="103"/>
      <c r="B587" s="97" t="s">
        <v>1939</v>
      </c>
      <c r="C587" s="97" t="s">
        <v>1942</v>
      </c>
      <c r="D587" s="94" t="s">
        <v>1945</v>
      </c>
      <c r="E587" s="106"/>
    </row>
    <row r="588" s="1" customFormat="1" ht="17.4" spans="1:5">
      <c r="A588" s="103"/>
      <c r="B588" s="97" t="s">
        <v>1948</v>
      </c>
      <c r="C588" s="97" t="s">
        <v>2302</v>
      </c>
      <c r="D588" s="94" t="s">
        <v>2303</v>
      </c>
      <c r="E588" s="106"/>
    </row>
    <row r="589" s="1" customFormat="1" ht="17.4" spans="1:5">
      <c r="A589" s="103"/>
      <c r="B589" s="97" t="s">
        <v>2304</v>
      </c>
      <c r="C589" s="97" t="s">
        <v>2305</v>
      </c>
      <c r="D589" s="94" t="s">
        <v>1883</v>
      </c>
      <c r="E589" s="106"/>
    </row>
    <row r="590" s="1" customFormat="1" ht="17.4" spans="1:5">
      <c r="A590" s="103"/>
      <c r="B590" s="97" t="s">
        <v>1886</v>
      </c>
      <c r="C590" s="97" t="s">
        <v>1904</v>
      </c>
      <c r="D590" s="94" t="s">
        <v>1694</v>
      </c>
      <c r="E590" s="106"/>
    </row>
    <row r="591" s="1" customFormat="1" ht="17.4" spans="1:5">
      <c r="A591" s="103"/>
      <c r="B591" s="97" t="s">
        <v>2306</v>
      </c>
      <c r="C591" s="97" t="s">
        <v>1958</v>
      </c>
      <c r="D591" s="94" t="s">
        <v>1773</v>
      </c>
      <c r="E591" s="106"/>
    </row>
    <row r="592" s="1" customFormat="1" ht="17.4" spans="1:5">
      <c r="A592" s="103"/>
      <c r="B592" s="97" t="s">
        <v>1698</v>
      </c>
      <c r="C592" s="97" t="s">
        <v>1700</v>
      </c>
      <c r="D592" s="94" t="s">
        <v>2307</v>
      </c>
      <c r="E592" s="106"/>
    </row>
    <row r="593" s="1" customFormat="1" ht="17.4" spans="1:5">
      <c r="A593" s="103"/>
      <c r="B593" s="97" t="s">
        <v>2308</v>
      </c>
      <c r="C593" s="97" t="s">
        <v>2309</v>
      </c>
      <c r="D593" s="94" t="s">
        <v>2310</v>
      </c>
      <c r="E593" s="106"/>
    </row>
    <row r="594" s="1" customFormat="1" ht="17.4" spans="1:5">
      <c r="A594" s="103"/>
      <c r="B594" s="97" t="s">
        <v>1938</v>
      </c>
      <c r="C594" s="97" t="s">
        <v>2311</v>
      </c>
      <c r="D594" s="94" t="s">
        <v>1980</v>
      </c>
      <c r="E594" s="106"/>
    </row>
    <row r="595" s="1" customFormat="1" ht="17.4" spans="1:5">
      <c r="A595" s="103"/>
      <c r="B595" s="97" t="s">
        <v>2312</v>
      </c>
      <c r="C595" s="97" t="s">
        <v>1983</v>
      </c>
      <c r="D595" s="94" t="s">
        <v>2313</v>
      </c>
      <c r="E595" s="106"/>
    </row>
    <row r="596" s="1" customFormat="1" ht="17.4" spans="1:5">
      <c r="A596" s="103"/>
      <c r="B596" s="97" t="s">
        <v>2314</v>
      </c>
      <c r="C596" s="97" t="s">
        <v>2315</v>
      </c>
      <c r="D596" s="94" t="s">
        <v>2316</v>
      </c>
      <c r="E596" s="106"/>
    </row>
    <row r="597" s="1" customFormat="1" ht="17.4" spans="1:5">
      <c r="A597" s="103"/>
      <c r="B597" s="97" t="s">
        <v>2317</v>
      </c>
      <c r="C597" s="97" t="s">
        <v>2014</v>
      </c>
      <c r="D597" s="94" t="s">
        <v>2318</v>
      </c>
      <c r="E597" s="106"/>
    </row>
    <row r="598" s="1" customFormat="1" ht="17.4" spans="1:5">
      <c r="A598" s="103"/>
      <c r="B598" s="97" t="s">
        <v>2319</v>
      </c>
      <c r="C598" s="97" t="s">
        <v>2320</v>
      </c>
      <c r="D598" s="94" t="s">
        <v>2321</v>
      </c>
      <c r="E598" s="106"/>
    </row>
    <row r="599" s="1" customFormat="1" ht="17.4" spans="1:5">
      <c r="A599" s="103"/>
      <c r="B599" s="97" t="s">
        <v>2322</v>
      </c>
      <c r="C599" s="97" t="s">
        <v>2323</v>
      </c>
      <c r="D599" s="94" t="s">
        <v>2324</v>
      </c>
      <c r="E599" s="106"/>
    </row>
    <row r="600" s="1" customFormat="1" ht="17.4" spans="1:5">
      <c r="A600" s="103"/>
      <c r="B600" s="97" t="s">
        <v>2325</v>
      </c>
      <c r="C600" s="97" t="s">
        <v>2326</v>
      </c>
      <c r="D600" s="94" t="s">
        <v>2327</v>
      </c>
      <c r="E600" s="106"/>
    </row>
    <row r="601" s="1" customFormat="1" ht="17.4" spans="1:5">
      <c r="A601" s="103"/>
      <c r="B601" s="97" t="s">
        <v>2328</v>
      </c>
      <c r="C601" s="97" t="s">
        <v>2329</v>
      </c>
      <c r="D601" s="94" t="s">
        <v>2330</v>
      </c>
      <c r="E601" s="106"/>
    </row>
    <row r="602" s="1" customFormat="1" ht="17.4" spans="1:5">
      <c r="A602" s="103"/>
      <c r="B602" s="97" t="s">
        <v>2095</v>
      </c>
      <c r="C602" s="97" t="s">
        <v>2098</v>
      </c>
      <c r="D602" s="94" t="s">
        <v>2213</v>
      </c>
      <c r="E602" s="106"/>
    </row>
    <row r="603" s="1" customFormat="1" ht="17.4" spans="1:5">
      <c r="A603" s="103"/>
      <c r="B603" s="97" t="s">
        <v>2214</v>
      </c>
      <c r="C603" s="97" t="s">
        <v>2215</v>
      </c>
      <c r="D603" s="94" t="s">
        <v>2216</v>
      </c>
      <c r="E603" s="106"/>
    </row>
    <row r="604" s="1" customFormat="1" ht="17.4" spans="1:5">
      <c r="A604" s="103"/>
      <c r="B604" s="97" t="s">
        <v>2217</v>
      </c>
      <c r="C604" s="97" t="s">
        <v>2218</v>
      </c>
      <c r="D604" s="94" t="s">
        <v>2219</v>
      </c>
      <c r="E604" s="106"/>
    </row>
    <row r="605" s="1" customFormat="1" ht="17.4" spans="1:5">
      <c r="A605" s="103"/>
      <c r="B605" s="97" t="s">
        <v>2220</v>
      </c>
      <c r="C605" s="97" t="s">
        <v>2221</v>
      </c>
      <c r="D605" s="94" t="s">
        <v>2222</v>
      </c>
      <c r="E605" s="106"/>
    </row>
    <row r="606" s="1" customFormat="1" ht="17.4" spans="1:5">
      <c r="A606" s="103"/>
      <c r="B606" s="97" t="s">
        <v>2223</v>
      </c>
      <c r="C606" s="97" t="s">
        <v>2113</v>
      </c>
      <c r="D606" s="94" t="s">
        <v>2115</v>
      </c>
      <c r="E606" s="106"/>
    </row>
    <row r="607" s="1" customFormat="1" ht="17.4" spans="1:5">
      <c r="A607" s="103"/>
      <c r="B607" s="97" t="s">
        <v>2224</v>
      </c>
      <c r="C607" s="97" t="s">
        <v>2225</v>
      </c>
      <c r="D607" s="94" t="s">
        <v>2226</v>
      </c>
      <c r="E607" s="106"/>
    </row>
    <row r="608" s="1" customFormat="1" ht="17.4" spans="1:5">
      <c r="A608" s="103"/>
      <c r="B608" s="97" t="s">
        <v>2227</v>
      </c>
      <c r="C608" s="97" t="s">
        <v>2228</v>
      </c>
      <c r="D608" s="94" t="s">
        <v>2229</v>
      </c>
      <c r="E608" s="106"/>
    </row>
    <row r="609" s="1" customFormat="1" ht="17.4" spans="1:5">
      <c r="A609" s="103"/>
      <c r="B609" s="97" t="s">
        <v>2197</v>
      </c>
      <c r="C609" s="97" t="s">
        <v>2230</v>
      </c>
      <c r="D609" s="94" t="s">
        <v>2075</v>
      </c>
      <c r="E609" s="106"/>
    </row>
    <row r="610" s="1" customFormat="1" ht="17.4" spans="1:5">
      <c r="A610" s="103"/>
      <c r="B610" s="97" t="s">
        <v>2231</v>
      </c>
      <c r="C610" s="97" t="s">
        <v>2232</v>
      </c>
      <c r="D610" s="104" t="s">
        <v>2233</v>
      </c>
      <c r="E610" s="106"/>
    </row>
    <row r="611" s="1" customFormat="1" ht="17.4" spans="1:5">
      <c r="A611" s="103"/>
      <c r="B611" s="97" t="s">
        <v>2122</v>
      </c>
      <c r="C611" s="97" t="s">
        <v>2234</v>
      </c>
      <c r="D611" s="104" t="s">
        <v>2235</v>
      </c>
      <c r="E611" s="106"/>
    </row>
    <row r="612" s="1" customFormat="1" ht="17.4" spans="1:5">
      <c r="A612" s="103"/>
      <c r="B612" s="97" t="s">
        <v>2100</v>
      </c>
      <c r="C612" s="97" t="s">
        <v>2236</v>
      </c>
      <c r="D612" s="104" t="s">
        <v>2237</v>
      </c>
      <c r="E612" s="106"/>
    </row>
    <row r="613" s="1" customFormat="1" ht="17.4" spans="1:5">
      <c r="A613" s="103"/>
      <c r="B613" s="97" t="s">
        <v>2238</v>
      </c>
      <c r="C613" s="97" t="s">
        <v>2239</v>
      </c>
      <c r="D613" s="104" t="s">
        <v>2240</v>
      </c>
      <c r="E613" s="106"/>
    </row>
    <row r="614" s="1" customFormat="1" ht="17.4" spans="1:5">
      <c r="A614" s="103"/>
      <c r="B614" s="97" t="s">
        <v>2241</v>
      </c>
      <c r="C614" s="97" t="s">
        <v>2242</v>
      </c>
      <c r="D614" s="104" t="s">
        <v>2243</v>
      </c>
      <c r="E614" s="106"/>
    </row>
    <row r="615" s="1" customFormat="1" ht="17.4" spans="1:5">
      <c r="A615" s="103"/>
      <c r="B615" s="97" t="s">
        <v>2244</v>
      </c>
      <c r="C615" s="97" t="s">
        <v>2245</v>
      </c>
      <c r="D615" s="104" t="s">
        <v>2246</v>
      </c>
      <c r="E615" s="106"/>
    </row>
    <row r="616" s="1" customFormat="1" ht="17.4" spans="1:5">
      <c r="A616" s="103"/>
      <c r="B616" s="97" t="s">
        <v>2130</v>
      </c>
      <c r="C616" s="97" t="s">
        <v>2247</v>
      </c>
      <c r="D616" s="104" t="s">
        <v>2248</v>
      </c>
      <c r="E616" s="106"/>
    </row>
    <row r="617" s="1" customFormat="1" ht="17.4" spans="1:5">
      <c r="A617" s="103"/>
      <c r="B617" s="97" t="s">
        <v>2201</v>
      </c>
      <c r="C617" s="97" t="s">
        <v>2203</v>
      </c>
      <c r="D617" s="104" t="s">
        <v>2135</v>
      </c>
      <c r="E617" s="106"/>
    </row>
    <row r="618" s="1" customFormat="1" ht="17.4" spans="1:5">
      <c r="A618" s="103"/>
      <c r="B618" s="97" t="s">
        <v>2249</v>
      </c>
      <c r="C618" s="97" t="s">
        <v>2250</v>
      </c>
      <c r="D618" s="104" t="s">
        <v>2251</v>
      </c>
      <c r="E618" s="106"/>
    </row>
    <row r="619" s="1" customFormat="1" ht="17.4" spans="1:5">
      <c r="A619" s="103"/>
      <c r="B619" s="97" t="s">
        <v>2252</v>
      </c>
      <c r="C619" s="97" t="s">
        <v>2253</v>
      </c>
      <c r="D619" s="104" t="s">
        <v>2254</v>
      </c>
      <c r="E619" s="106"/>
    </row>
    <row r="620" s="1" customFormat="1" ht="17.4" spans="1:5">
      <c r="A620" s="103"/>
      <c r="B620" s="97" t="s">
        <v>2141</v>
      </c>
      <c r="C620" s="97" t="s">
        <v>2255</v>
      </c>
      <c r="D620" s="104" t="s">
        <v>2143</v>
      </c>
      <c r="E620" s="106"/>
    </row>
    <row r="621" s="1" customFormat="1" ht="17.4" spans="1:5">
      <c r="A621" s="103"/>
      <c r="B621" s="97" t="s">
        <v>2145</v>
      </c>
      <c r="C621" s="97" t="s">
        <v>2256</v>
      </c>
      <c r="D621" s="104" t="s">
        <v>2257</v>
      </c>
      <c r="E621" s="106"/>
    </row>
    <row r="622" s="1" customFormat="1" ht="17.4" spans="1:5">
      <c r="A622" s="103"/>
      <c r="B622" s="97" t="s">
        <v>2258</v>
      </c>
      <c r="C622" s="97" t="s">
        <v>2259</v>
      </c>
      <c r="D622" s="104" t="s">
        <v>2260</v>
      </c>
      <c r="E622" s="106"/>
    </row>
    <row r="623" s="1" customFormat="1" ht="17.4" spans="1:5">
      <c r="A623" s="103"/>
      <c r="B623" s="97" t="s">
        <v>2261</v>
      </c>
      <c r="C623" s="97" t="s">
        <v>2262</v>
      </c>
      <c r="D623" s="104" t="s">
        <v>2153</v>
      </c>
      <c r="E623" s="106"/>
    </row>
    <row r="624" s="1" customFormat="1" ht="17.4" spans="1:5">
      <c r="A624" s="103"/>
      <c r="B624" s="97" t="s">
        <v>2155</v>
      </c>
      <c r="C624" s="97" t="s">
        <v>2263</v>
      </c>
      <c r="D624" s="104" t="s">
        <v>2264</v>
      </c>
      <c r="E624" s="106"/>
    </row>
    <row r="625" s="1" customFormat="1" ht="17.4" spans="1:5">
      <c r="A625" s="103"/>
      <c r="B625" s="97" t="s">
        <v>2265</v>
      </c>
      <c r="C625" s="97" t="s">
        <v>2266</v>
      </c>
      <c r="D625" s="104" t="s">
        <v>2267</v>
      </c>
      <c r="E625" s="106"/>
    </row>
    <row r="626" s="1" customFormat="1" ht="17.4" spans="1:5">
      <c r="A626" s="103"/>
      <c r="B626" s="97" t="s">
        <v>2268</v>
      </c>
      <c r="C626" s="97" t="s">
        <v>2269</v>
      </c>
      <c r="D626" s="104" t="s">
        <v>2270</v>
      </c>
      <c r="E626" s="106"/>
    </row>
    <row r="627" s="1" customFormat="1" ht="17.4" spans="1:5">
      <c r="A627" s="103"/>
      <c r="B627" s="97" t="s">
        <v>2271</v>
      </c>
      <c r="C627" s="97" t="s">
        <v>2272</v>
      </c>
      <c r="D627" s="104" t="s">
        <v>2273</v>
      </c>
      <c r="E627" s="106"/>
    </row>
    <row r="628" s="1" customFormat="1" ht="17.4" spans="1:5">
      <c r="A628" s="103"/>
      <c r="B628" s="97" t="s">
        <v>2274</v>
      </c>
      <c r="C628" s="97" t="s">
        <v>2275</v>
      </c>
      <c r="D628" s="104" t="s">
        <v>2276</v>
      </c>
      <c r="E628" s="106"/>
    </row>
    <row r="629" s="1" customFormat="1" ht="17.4" spans="1:5">
      <c r="A629" s="103"/>
      <c r="B629" s="97" t="s">
        <v>2277</v>
      </c>
      <c r="C629" s="97" t="s">
        <v>2278</v>
      </c>
      <c r="D629" s="104" t="s">
        <v>2279</v>
      </c>
      <c r="E629" s="106"/>
    </row>
    <row r="630" s="1" customFormat="1" ht="17.4" spans="1:5">
      <c r="A630" s="103"/>
      <c r="B630" s="97" t="s">
        <v>2280</v>
      </c>
      <c r="C630" s="97" t="s">
        <v>2281</v>
      </c>
      <c r="D630" s="104" t="s">
        <v>2164</v>
      </c>
      <c r="E630" s="106"/>
    </row>
    <row r="631" s="1" customFormat="1" ht="17.4" spans="1:5">
      <c r="A631" s="103"/>
      <c r="B631" s="97" t="s">
        <v>2166</v>
      </c>
      <c r="C631" s="97" t="s">
        <v>2168</v>
      </c>
      <c r="D631" s="104" t="s">
        <v>2170</v>
      </c>
      <c r="E631" s="106"/>
    </row>
    <row r="632" s="1" customFormat="1" ht="17.4" spans="1:5">
      <c r="A632" s="103"/>
      <c r="B632" s="97" t="s">
        <v>2205</v>
      </c>
      <c r="C632" s="97" t="s">
        <v>2207</v>
      </c>
      <c r="D632" s="104" t="s">
        <v>2209</v>
      </c>
      <c r="E632" s="106"/>
    </row>
    <row r="633" s="1" customFormat="1" ht="17.4" spans="1:5">
      <c r="A633" s="103"/>
      <c r="B633" s="97" t="s">
        <v>2173</v>
      </c>
      <c r="C633" s="97" t="s">
        <v>2077</v>
      </c>
      <c r="D633" s="104" t="s">
        <v>1689</v>
      </c>
      <c r="E633" s="106"/>
    </row>
    <row r="634" s="1" customFormat="1" ht="17.4" spans="1:5">
      <c r="A634" s="103"/>
      <c r="B634" s="97" t="s">
        <v>2282</v>
      </c>
      <c r="C634" s="97" t="s">
        <v>2081</v>
      </c>
      <c r="D634" s="104" t="s">
        <v>2083</v>
      </c>
      <c r="E634" s="106"/>
    </row>
    <row r="635" s="1" customFormat="1" ht="17.4" spans="1:5">
      <c r="A635" s="103"/>
      <c r="B635" s="97" t="s">
        <v>1704</v>
      </c>
      <c r="C635" s="97" t="s">
        <v>2085</v>
      </c>
      <c r="D635" s="104" t="s">
        <v>2087</v>
      </c>
      <c r="E635" s="106"/>
    </row>
    <row r="636" s="1" customFormat="1" ht="17.4" spans="1:5">
      <c r="A636" s="103"/>
      <c r="B636" s="97" t="s">
        <v>2179</v>
      </c>
      <c r="C636" s="97" t="s">
        <v>2182</v>
      </c>
      <c r="D636" s="104" t="s">
        <v>2283</v>
      </c>
      <c r="E636" s="106"/>
    </row>
    <row r="637" s="1" customFormat="1" ht="17.4" spans="1:5">
      <c r="A637" s="103"/>
      <c r="B637" s="97" t="s">
        <v>2284</v>
      </c>
      <c r="C637" s="97" t="s">
        <v>2186</v>
      </c>
      <c r="D637" s="104" t="s">
        <v>2188</v>
      </c>
      <c r="E637" s="106"/>
    </row>
    <row r="638" s="1" customFormat="1" ht="17.4" spans="1:5">
      <c r="A638" s="103"/>
      <c r="B638" s="97" t="s">
        <v>2285</v>
      </c>
      <c r="C638" s="97" t="s">
        <v>2286</v>
      </c>
      <c r="D638" s="104" t="s">
        <v>2287</v>
      </c>
      <c r="E638" s="106"/>
    </row>
    <row r="639" s="1" customFormat="1" ht="17.4" spans="1:5">
      <c r="A639" s="103"/>
      <c r="B639" s="97" t="s">
        <v>2288</v>
      </c>
      <c r="C639" s="97" t="s">
        <v>2289</v>
      </c>
      <c r="D639" s="104" t="s">
        <v>2290</v>
      </c>
      <c r="E639" s="106"/>
    </row>
    <row r="640" s="1" customFormat="1" ht="17.4" spans="1:5">
      <c r="A640" s="103"/>
      <c r="B640" s="97" t="s">
        <v>2291</v>
      </c>
      <c r="C640" s="97" t="s">
        <v>2292</v>
      </c>
      <c r="D640" s="104" t="s">
        <v>2293</v>
      </c>
      <c r="E640" s="106"/>
    </row>
    <row r="641" s="1" customFormat="1" ht="17.4" spans="1:5">
      <c r="A641" s="103"/>
      <c r="B641" s="97" t="s">
        <v>2294</v>
      </c>
      <c r="C641" s="97" t="s">
        <v>2295</v>
      </c>
      <c r="D641" s="104" t="s">
        <v>2296</v>
      </c>
      <c r="E641" s="106"/>
    </row>
    <row r="642" s="1" customFormat="1" ht="17.4" spans="1:5">
      <c r="A642" s="103"/>
      <c r="B642" s="97" t="s">
        <v>2297</v>
      </c>
      <c r="C642" s="97" t="s">
        <v>2298</v>
      </c>
      <c r="D642" s="104" t="s">
        <v>2299</v>
      </c>
      <c r="E642" s="106"/>
    </row>
    <row r="643" s="1" customFormat="1" ht="17.4" spans="1:5">
      <c r="A643" s="103"/>
      <c r="B643" s="97" t="s">
        <v>2300</v>
      </c>
      <c r="C643" s="97" t="s">
        <v>2194</v>
      </c>
      <c r="D643" s="104" t="s">
        <v>2211</v>
      </c>
      <c r="E643" s="106"/>
    </row>
    <row r="644" s="1" customFormat="1" ht="17.4" spans="1:5">
      <c r="A644" s="103"/>
      <c r="B644" s="97" t="s">
        <v>1705</v>
      </c>
      <c r="C644" s="97" t="s">
        <v>1708</v>
      </c>
      <c r="D644" s="104" t="s">
        <v>1711</v>
      </c>
      <c r="E644" s="106"/>
    </row>
    <row r="645" s="1" customFormat="1" ht="17.4" spans="1:5">
      <c r="A645" s="103"/>
      <c r="B645" s="97" t="s">
        <v>1714</v>
      </c>
      <c r="C645" s="97" t="s">
        <v>1717</v>
      </c>
      <c r="D645" s="104" t="s">
        <v>1735</v>
      </c>
      <c r="E645" s="106"/>
    </row>
    <row r="646" s="1" customFormat="1" ht="17.4" spans="1:5">
      <c r="A646" s="103"/>
      <c r="B646" s="97" t="s">
        <v>1741</v>
      </c>
      <c r="C646" s="97" t="s">
        <v>1744</v>
      </c>
      <c r="D646" s="104" t="s">
        <v>1747</v>
      </c>
      <c r="E646" s="106"/>
    </row>
    <row r="647" s="1" customFormat="1" ht="17.4" spans="1:5">
      <c r="A647" s="103"/>
      <c r="B647" s="97" t="s">
        <v>1750</v>
      </c>
      <c r="C647" s="97" t="s">
        <v>1756</v>
      </c>
      <c r="D647" s="104" t="s">
        <v>1759</v>
      </c>
      <c r="E647" s="106"/>
    </row>
    <row r="648" s="1" customFormat="1" ht="17.4" spans="1:5">
      <c r="A648" s="103"/>
      <c r="B648" s="97" t="s">
        <v>1762</v>
      </c>
      <c r="C648" s="97" t="s">
        <v>1765</v>
      </c>
      <c r="D648" s="104" t="s">
        <v>1768</v>
      </c>
      <c r="E648" s="106"/>
    </row>
    <row r="649" s="1" customFormat="1" ht="17.4" spans="1:5">
      <c r="A649" s="103"/>
      <c r="B649" s="97" t="s">
        <v>1771</v>
      </c>
      <c r="C649" s="97" t="s">
        <v>1774</v>
      </c>
      <c r="D649" s="104" t="s">
        <v>1777</v>
      </c>
      <c r="E649" s="106"/>
    </row>
    <row r="650" s="1" customFormat="1" ht="17.4" spans="1:5">
      <c r="A650" s="103"/>
      <c r="B650" s="97" t="s">
        <v>1780</v>
      </c>
      <c r="C650" s="97" t="s">
        <v>1783</v>
      </c>
      <c r="D650" s="104" t="s">
        <v>1786</v>
      </c>
      <c r="E650" s="106"/>
    </row>
    <row r="651" s="1" customFormat="1" ht="17.4" spans="1:5">
      <c r="A651" s="103"/>
      <c r="B651" s="97" t="s">
        <v>1789</v>
      </c>
      <c r="C651" s="97" t="s">
        <v>1792</v>
      </c>
      <c r="D651" s="104" t="s">
        <v>1795</v>
      </c>
      <c r="E651" s="106"/>
    </row>
    <row r="652" s="1" customFormat="1" ht="17.4" spans="1:5">
      <c r="A652" s="103"/>
      <c r="B652" s="97" t="s">
        <v>1798</v>
      </c>
      <c r="C652" s="97" t="s">
        <v>1801</v>
      </c>
      <c r="D652" s="104" t="s">
        <v>1804</v>
      </c>
      <c r="E652" s="106"/>
    </row>
    <row r="653" s="1" customFormat="1" ht="17.4" spans="1:5">
      <c r="A653" s="103"/>
      <c r="B653" s="97" t="s">
        <v>1807</v>
      </c>
      <c r="C653" s="97" t="s">
        <v>1810</v>
      </c>
      <c r="D653" s="104" t="s">
        <v>1813</v>
      </c>
      <c r="E653" s="106"/>
    </row>
    <row r="654" s="1" customFormat="1" ht="17.4" spans="1:5">
      <c r="A654" s="103"/>
      <c r="B654" s="97" t="s">
        <v>1816</v>
      </c>
      <c r="C654" s="97" t="s">
        <v>1819</v>
      </c>
      <c r="D654" s="104" t="s">
        <v>1822</v>
      </c>
      <c r="E654" s="106"/>
    </row>
    <row r="655" s="1" customFormat="1" ht="17.4" spans="1:5">
      <c r="A655" s="103"/>
      <c r="B655" s="97" t="s">
        <v>1825</v>
      </c>
      <c r="C655" s="97" t="s">
        <v>1828</v>
      </c>
      <c r="D655" s="104" t="s">
        <v>1831</v>
      </c>
      <c r="E655" s="106"/>
    </row>
    <row r="656" s="1" customFormat="1" ht="17.4" spans="1:5">
      <c r="A656" s="103"/>
      <c r="B656" s="97" t="s">
        <v>1834</v>
      </c>
      <c r="C656" s="97" t="s">
        <v>1837</v>
      </c>
      <c r="D656" s="104" t="s">
        <v>1840</v>
      </c>
      <c r="E656" s="106"/>
    </row>
    <row r="657" s="1" customFormat="1" ht="17.4" spans="1:5">
      <c r="A657" s="103"/>
      <c r="B657" s="97" t="s">
        <v>1843</v>
      </c>
      <c r="C657" s="97" t="s">
        <v>1846</v>
      </c>
      <c r="D657" s="104" t="s">
        <v>1849</v>
      </c>
      <c r="E657" s="106"/>
    </row>
    <row r="658" s="1" customFormat="1" ht="17.4" spans="1:5">
      <c r="A658" s="103"/>
      <c r="B658" s="97" t="s">
        <v>1852</v>
      </c>
      <c r="C658" s="97" t="s">
        <v>1855</v>
      </c>
      <c r="D658" s="104" t="s">
        <v>1858</v>
      </c>
      <c r="E658" s="106"/>
    </row>
    <row r="659" s="1" customFormat="1" ht="17.4" spans="1:5">
      <c r="A659" s="103"/>
      <c r="B659" s="97" t="s">
        <v>1861</v>
      </c>
      <c r="C659" s="97" t="s">
        <v>1864</v>
      </c>
      <c r="D659" s="104" t="s">
        <v>1867</v>
      </c>
      <c r="E659" s="106"/>
    </row>
    <row r="660" s="1" customFormat="1" ht="17.4" spans="1:5">
      <c r="A660" s="103"/>
      <c r="B660" s="97" t="s">
        <v>1870</v>
      </c>
      <c r="C660" s="97" t="s">
        <v>1873</v>
      </c>
      <c r="D660" s="104" t="s">
        <v>1876</v>
      </c>
      <c r="E660" s="106"/>
    </row>
    <row r="661" s="1" customFormat="1" ht="17.4" spans="1:5">
      <c r="A661" s="103"/>
      <c r="B661" s="97" t="s">
        <v>1879</v>
      </c>
      <c r="C661" s="97" t="s">
        <v>2301</v>
      </c>
      <c r="D661" s="104" t="s">
        <v>1882</v>
      </c>
      <c r="E661" s="106"/>
    </row>
    <row r="662" s="1" customFormat="1" ht="17.4" spans="1:5">
      <c r="A662" s="103"/>
      <c r="B662" s="97" t="s">
        <v>1885</v>
      </c>
      <c r="C662" s="97" t="s">
        <v>1888</v>
      </c>
      <c r="D662" s="104" t="s">
        <v>1891</v>
      </c>
      <c r="E662" s="106"/>
    </row>
    <row r="663" s="1" customFormat="1" ht="17.4" spans="1:5">
      <c r="A663" s="103"/>
      <c r="B663" s="97" t="s">
        <v>1894</v>
      </c>
      <c r="C663" s="97" t="s">
        <v>1897</v>
      </c>
      <c r="D663" s="104" t="s">
        <v>1900</v>
      </c>
      <c r="E663" s="106"/>
    </row>
    <row r="664" s="1" customFormat="1" ht="17.4" spans="1:5">
      <c r="A664" s="103"/>
      <c r="B664" s="97" t="s">
        <v>1903</v>
      </c>
      <c r="C664" s="97" t="s">
        <v>1906</v>
      </c>
      <c r="D664" s="104" t="s">
        <v>1909</v>
      </c>
      <c r="E664" s="106"/>
    </row>
    <row r="665" s="1" customFormat="1" ht="17.4" spans="1:5">
      <c r="A665" s="103"/>
      <c r="B665" s="97" t="s">
        <v>1912</v>
      </c>
      <c r="C665" s="97" t="s">
        <v>1915</v>
      </c>
      <c r="D665" s="104" t="s">
        <v>1918</v>
      </c>
      <c r="E665" s="106"/>
    </row>
    <row r="666" s="1" customFormat="1" ht="17.4" spans="1:5">
      <c r="A666" s="103"/>
      <c r="B666" s="97" t="s">
        <v>1921</v>
      </c>
      <c r="C666" s="97" t="s">
        <v>1924</v>
      </c>
      <c r="D666" s="104" t="s">
        <v>1927</v>
      </c>
      <c r="E666" s="106"/>
    </row>
    <row r="667" s="1" customFormat="1" ht="17.4" spans="1:5">
      <c r="A667" s="103"/>
      <c r="B667" s="97" t="s">
        <v>1930</v>
      </c>
      <c r="C667" s="97" t="s">
        <v>1933</v>
      </c>
      <c r="D667" s="104" t="s">
        <v>1936</v>
      </c>
      <c r="E667" s="106"/>
    </row>
    <row r="668" s="1" customFormat="1" ht="17.4" spans="1:5">
      <c r="A668" s="103"/>
      <c r="B668" s="97" t="s">
        <v>1939</v>
      </c>
      <c r="C668" s="97" t="s">
        <v>1942</v>
      </c>
      <c r="D668" s="104" t="s">
        <v>1945</v>
      </c>
      <c r="E668" s="106"/>
    </row>
    <row r="669" s="1" customFormat="1" ht="17.4" spans="1:5">
      <c r="A669" s="103"/>
      <c r="B669" s="97" t="s">
        <v>1948</v>
      </c>
      <c r="C669" s="97" t="s">
        <v>2302</v>
      </c>
      <c r="D669" s="104" t="s">
        <v>2303</v>
      </c>
      <c r="E669" s="106"/>
    </row>
    <row r="670" s="1" customFormat="1" ht="17.4" spans="1:5">
      <c r="A670" s="103"/>
      <c r="B670" s="97" t="s">
        <v>2304</v>
      </c>
      <c r="C670" s="97" t="s">
        <v>2305</v>
      </c>
      <c r="D670" s="104" t="s">
        <v>1883</v>
      </c>
      <c r="E670" s="106"/>
    </row>
    <row r="671" s="1" customFormat="1" ht="17.4" spans="1:5">
      <c r="A671" s="103"/>
      <c r="B671" s="97" t="s">
        <v>1886</v>
      </c>
      <c r="C671" s="97" t="s">
        <v>1904</v>
      </c>
      <c r="D671" s="104" t="s">
        <v>1694</v>
      </c>
      <c r="E671" s="106"/>
    </row>
    <row r="672" s="1" customFormat="1" ht="17.4" spans="1:5">
      <c r="A672" s="103"/>
      <c r="B672" s="97" t="s">
        <v>2306</v>
      </c>
      <c r="C672" s="97" t="s">
        <v>1958</v>
      </c>
      <c r="D672" s="104" t="s">
        <v>1773</v>
      </c>
      <c r="E672" s="106"/>
    </row>
    <row r="673" s="1" customFormat="1" ht="17.4" spans="1:5">
      <c r="A673" s="103"/>
      <c r="B673" s="97" t="s">
        <v>1698</v>
      </c>
      <c r="C673" s="97" t="s">
        <v>1700</v>
      </c>
      <c r="D673" s="104" t="s">
        <v>2307</v>
      </c>
      <c r="E673" s="106"/>
    </row>
    <row r="674" s="1" customFormat="1" ht="17.4" spans="1:5">
      <c r="A674" s="103"/>
      <c r="B674" s="97" t="s">
        <v>2308</v>
      </c>
      <c r="C674" s="97" t="s">
        <v>2309</v>
      </c>
      <c r="D674" s="104" t="s">
        <v>2310</v>
      </c>
      <c r="E674" s="106"/>
    </row>
    <row r="675" s="1" customFormat="1" ht="17.4" spans="1:5">
      <c r="A675" s="103"/>
      <c r="B675" s="97" t="s">
        <v>1938</v>
      </c>
      <c r="C675" s="97" t="s">
        <v>2311</v>
      </c>
      <c r="D675" s="104" t="s">
        <v>1980</v>
      </c>
      <c r="E675" s="106"/>
    </row>
    <row r="676" s="1" customFormat="1" ht="17.4" spans="1:5">
      <c r="A676" s="103"/>
      <c r="B676" s="97" t="s">
        <v>2312</v>
      </c>
      <c r="C676" s="97" t="s">
        <v>1983</v>
      </c>
      <c r="D676" s="104" t="s">
        <v>2313</v>
      </c>
      <c r="E676" s="106"/>
    </row>
    <row r="677" s="1" customFormat="1" ht="17.4" spans="1:5">
      <c r="A677" s="103"/>
      <c r="B677" s="97" t="s">
        <v>2314</v>
      </c>
      <c r="C677" s="97" t="s">
        <v>2315</v>
      </c>
      <c r="D677" s="104" t="s">
        <v>2316</v>
      </c>
      <c r="E677" s="106"/>
    </row>
    <row r="678" s="1" customFormat="1" ht="17.4" spans="1:5">
      <c r="A678" s="103"/>
      <c r="B678" s="97" t="s">
        <v>2317</v>
      </c>
      <c r="C678" s="97" t="s">
        <v>2014</v>
      </c>
      <c r="D678" s="104" t="s">
        <v>2318</v>
      </c>
      <c r="E678" s="106"/>
    </row>
    <row r="679" s="1" customFormat="1" ht="17.4" spans="1:5">
      <c r="A679" s="103"/>
      <c r="B679" s="97" t="s">
        <v>2319</v>
      </c>
      <c r="C679" s="97" t="s">
        <v>2320</v>
      </c>
      <c r="D679" s="104" t="s">
        <v>2321</v>
      </c>
      <c r="E679" s="106"/>
    </row>
    <row r="680" s="1" customFormat="1" ht="17.4" spans="1:5">
      <c r="A680" s="103"/>
      <c r="B680" s="97" t="s">
        <v>2322</v>
      </c>
      <c r="C680" s="97" t="s">
        <v>2323</v>
      </c>
      <c r="D680" s="104" t="s">
        <v>2324</v>
      </c>
      <c r="E680" s="106"/>
    </row>
    <row r="681" s="1" customFormat="1" ht="17.4" spans="1:5">
      <c r="A681" s="103"/>
      <c r="B681" s="97" t="s">
        <v>2325</v>
      </c>
      <c r="C681" s="97" t="s">
        <v>2326</v>
      </c>
      <c r="D681" s="104" t="s">
        <v>2327</v>
      </c>
      <c r="E681" s="106"/>
    </row>
    <row r="682" s="1" customFormat="1" ht="17.4" spans="1:5">
      <c r="A682" s="103"/>
      <c r="B682" s="97" t="s">
        <v>2328</v>
      </c>
      <c r="C682" s="97" t="s">
        <v>2329</v>
      </c>
      <c r="D682" s="104" t="s">
        <v>2330</v>
      </c>
      <c r="E682" s="106"/>
    </row>
    <row r="683" s="1" customFormat="1" ht="17.4" spans="1:5">
      <c r="A683" s="103"/>
      <c r="B683" s="97" t="s">
        <v>2075</v>
      </c>
      <c r="C683" s="97" t="s">
        <v>2098</v>
      </c>
      <c r="D683" s="104" t="s">
        <v>2213</v>
      </c>
      <c r="E683" s="106"/>
    </row>
    <row r="684" s="1" customFormat="1" ht="17.4" spans="1:5">
      <c r="A684" s="103"/>
      <c r="B684" s="97" t="s">
        <v>2214</v>
      </c>
      <c r="C684" s="97" t="s">
        <v>2215</v>
      </c>
      <c r="D684" s="104" t="s">
        <v>2216</v>
      </c>
      <c r="E684" s="106"/>
    </row>
    <row r="685" s="1" customFormat="1" ht="17.4" spans="1:5">
      <c r="A685" s="103"/>
      <c r="B685" s="97" t="s">
        <v>2217</v>
      </c>
      <c r="C685" s="97" t="s">
        <v>2218</v>
      </c>
      <c r="D685" s="104" t="s">
        <v>2219</v>
      </c>
      <c r="E685" s="106"/>
    </row>
    <row r="686" s="1" customFormat="1" ht="17.4" spans="1:5">
      <c r="A686" s="103"/>
      <c r="B686" s="97" t="s">
        <v>2220</v>
      </c>
      <c r="C686" s="97" t="s">
        <v>2221</v>
      </c>
      <c r="D686" s="104" t="s">
        <v>2222</v>
      </c>
      <c r="E686" s="106"/>
    </row>
    <row r="687" s="1" customFormat="1" ht="17.4" spans="1:5">
      <c r="A687" s="103"/>
      <c r="B687" s="97" t="s">
        <v>2223</v>
      </c>
      <c r="C687" s="97" t="s">
        <v>2113</v>
      </c>
      <c r="D687" s="104" t="s">
        <v>2115</v>
      </c>
      <c r="E687" s="106"/>
    </row>
    <row r="688" s="1" customFormat="1" ht="17.4" spans="1:5">
      <c r="A688" s="103"/>
      <c r="B688" s="97" t="s">
        <v>2224</v>
      </c>
      <c r="C688" s="97" t="s">
        <v>2225</v>
      </c>
      <c r="D688" s="104" t="s">
        <v>2226</v>
      </c>
      <c r="E688" s="106"/>
    </row>
    <row r="689" s="1" customFormat="1" ht="17.4" spans="1:5">
      <c r="A689" s="103"/>
      <c r="B689" s="97" t="s">
        <v>2227</v>
      </c>
      <c r="C689" s="97" t="s">
        <v>2228</v>
      </c>
      <c r="D689" s="104" t="s">
        <v>2229</v>
      </c>
      <c r="E689" s="106"/>
    </row>
    <row r="690" s="1" customFormat="1" ht="17.4" spans="1:5">
      <c r="A690" s="103"/>
      <c r="B690" s="108" t="s">
        <v>2331</v>
      </c>
      <c r="C690" s="108" t="s">
        <v>2332</v>
      </c>
      <c r="D690" s="109" t="s">
        <v>1972</v>
      </c>
      <c r="E690" s="106"/>
    </row>
    <row r="691" s="1" customFormat="1" ht="17.4" spans="1:5">
      <c r="A691" s="103"/>
      <c r="B691" s="97" t="s">
        <v>2197</v>
      </c>
      <c r="C691" s="97" t="s">
        <v>2230</v>
      </c>
      <c r="D691" s="104" t="s">
        <v>2095</v>
      </c>
      <c r="E691" s="106"/>
    </row>
    <row r="692" s="1" customFormat="1" ht="17.4" spans="1:5">
      <c r="A692" s="103"/>
      <c r="B692" s="97" t="s">
        <v>2231</v>
      </c>
      <c r="C692" s="97" t="s">
        <v>2232</v>
      </c>
      <c r="D692" s="104" t="s">
        <v>2233</v>
      </c>
      <c r="E692" s="106"/>
    </row>
    <row r="693" s="1" customFormat="1" ht="17.4" spans="1:5">
      <c r="A693" s="103"/>
      <c r="B693" s="97" t="s">
        <v>2122</v>
      </c>
      <c r="C693" s="97" t="s">
        <v>2234</v>
      </c>
      <c r="D693" s="104" t="s">
        <v>2235</v>
      </c>
      <c r="E693" s="106"/>
    </row>
    <row r="694" s="1" customFormat="1" ht="17.4" spans="1:5">
      <c r="A694" s="103"/>
      <c r="B694" s="97" t="s">
        <v>2100</v>
      </c>
      <c r="C694" s="97" t="s">
        <v>2236</v>
      </c>
      <c r="D694" s="104" t="s">
        <v>2237</v>
      </c>
      <c r="E694" s="106"/>
    </row>
    <row r="695" s="1" customFormat="1" ht="17.4" spans="1:5">
      <c r="A695" s="103"/>
      <c r="B695" s="97" t="s">
        <v>2238</v>
      </c>
      <c r="C695" s="97" t="s">
        <v>2239</v>
      </c>
      <c r="D695" s="104" t="s">
        <v>2240</v>
      </c>
      <c r="E695" s="106"/>
    </row>
    <row r="696" s="1" customFormat="1" ht="17.4" spans="1:5">
      <c r="A696" s="103"/>
      <c r="B696" s="97" t="s">
        <v>2241</v>
      </c>
      <c r="C696" s="97" t="s">
        <v>2242</v>
      </c>
      <c r="D696" s="104" t="s">
        <v>2243</v>
      </c>
      <c r="E696" s="106"/>
    </row>
    <row r="697" s="1" customFormat="1" ht="17.4" spans="1:5">
      <c r="A697" s="103"/>
      <c r="B697" s="97" t="s">
        <v>2244</v>
      </c>
      <c r="C697" s="97" t="s">
        <v>2245</v>
      </c>
      <c r="D697" s="104" t="s">
        <v>2246</v>
      </c>
      <c r="E697" s="106"/>
    </row>
    <row r="698" s="1" customFormat="1" ht="17.4" spans="1:5">
      <c r="A698" s="103"/>
      <c r="B698" s="97" t="s">
        <v>2130</v>
      </c>
      <c r="C698" s="97" t="s">
        <v>2247</v>
      </c>
      <c r="D698" s="104" t="s">
        <v>2248</v>
      </c>
      <c r="E698" s="106"/>
    </row>
    <row r="699" s="1" customFormat="1" ht="17.4" spans="1:5">
      <c r="A699" s="103"/>
      <c r="B699" s="97" t="s">
        <v>2201</v>
      </c>
      <c r="C699" s="97" t="s">
        <v>2203</v>
      </c>
      <c r="D699" s="104" t="s">
        <v>2135</v>
      </c>
      <c r="E699" s="106"/>
    </row>
    <row r="700" s="1" customFormat="1" ht="17.4" spans="1:5">
      <c r="A700" s="103"/>
      <c r="B700" s="97" t="s">
        <v>2249</v>
      </c>
      <c r="C700" s="97" t="s">
        <v>2250</v>
      </c>
      <c r="D700" s="104" t="s">
        <v>2251</v>
      </c>
      <c r="E700" s="106"/>
    </row>
    <row r="701" s="1" customFormat="1" ht="17.4" spans="1:5">
      <c r="A701" s="103"/>
      <c r="B701" s="97" t="s">
        <v>2252</v>
      </c>
      <c r="C701" s="97" t="s">
        <v>2253</v>
      </c>
      <c r="D701" s="104" t="s">
        <v>2254</v>
      </c>
      <c r="E701" s="106"/>
    </row>
    <row r="702" s="1" customFormat="1" ht="17.4" spans="1:5">
      <c r="A702" s="103"/>
      <c r="B702" s="97" t="s">
        <v>2141</v>
      </c>
      <c r="C702" s="97" t="s">
        <v>2255</v>
      </c>
      <c r="D702" s="104" t="s">
        <v>2143</v>
      </c>
      <c r="E702" s="106"/>
    </row>
    <row r="703" s="1" customFormat="1" ht="17.4" spans="1:5">
      <c r="A703" s="103"/>
      <c r="B703" s="97" t="s">
        <v>2145</v>
      </c>
      <c r="C703" s="97" t="s">
        <v>2256</v>
      </c>
      <c r="D703" s="104" t="s">
        <v>2257</v>
      </c>
      <c r="E703" s="106"/>
    </row>
    <row r="704" s="1" customFormat="1" ht="17.4" spans="1:5">
      <c r="A704" s="103"/>
      <c r="B704" s="97" t="s">
        <v>2258</v>
      </c>
      <c r="C704" s="97" t="s">
        <v>2259</v>
      </c>
      <c r="D704" s="104" t="s">
        <v>2260</v>
      </c>
      <c r="E704" s="106"/>
    </row>
    <row r="705" s="1" customFormat="1" ht="17.4" spans="1:5">
      <c r="A705" s="103"/>
      <c r="B705" s="97" t="s">
        <v>2261</v>
      </c>
      <c r="C705" s="97" t="s">
        <v>2262</v>
      </c>
      <c r="D705" s="104" t="s">
        <v>2153</v>
      </c>
      <c r="E705" s="106"/>
    </row>
    <row r="706" s="1" customFormat="1" ht="17.4" spans="1:5">
      <c r="A706" s="103"/>
      <c r="B706" s="97" t="s">
        <v>2155</v>
      </c>
      <c r="C706" s="97" t="s">
        <v>2263</v>
      </c>
      <c r="D706" s="104" t="s">
        <v>2264</v>
      </c>
      <c r="E706" s="106"/>
    </row>
    <row r="707" s="1" customFormat="1" ht="17.4" spans="1:5">
      <c r="A707" s="103"/>
      <c r="B707" s="97" t="s">
        <v>2265</v>
      </c>
      <c r="C707" s="97" t="s">
        <v>2266</v>
      </c>
      <c r="D707" s="104" t="s">
        <v>2267</v>
      </c>
      <c r="E707" s="106"/>
    </row>
    <row r="708" s="1" customFormat="1" ht="17.4" spans="1:5">
      <c r="A708" s="103"/>
      <c r="B708" s="97" t="s">
        <v>2268</v>
      </c>
      <c r="C708" s="97" t="s">
        <v>2269</v>
      </c>
      <c r="D708" s="104" t="s">
        <v>2270</v>
      </c>
      <c r="E708" s="106"/>
    </row>
    <row r="709" s="1" customFormat="1" ht="17.4" spans="1:5">
      <c r="A709" s="103"/>
      <c r="B709" s="97" t="s">
        <v>2271</v>
      </c>
      <c r="C709" s="97" t="s">
        <v>2272</v>
      </c>
      <c r="D709" s="104" t="s">
        <v>2273</v>
      </c>
      <c r="E709" s="106"/>
    </row>
    <row r="710" s="1" customFormat="1" ht="17.4" spans="1:5">
      <c r="A710" s="103"/>
      <c r="B710" s="97" t="s">
        <v>2274</v>
      </c>
      <c r="C710" s="97" t="s">
        <v>2275</v>
      </c>
      <c r="D710" s="104" t="s">
        <v>2276</v>
      </c>
      <c r="E710" s="106"/>
    </row>
    <row r="711" s="1" customFormat="1" ht="17.4" spans="1:5">
      <c r="A711" s="103"/>
      <c r="B711" s="97" t="s">
        <v>2277</v>
      </c>
      <c r="C711" s="97" t="s">
        <v>2278</v>
      </c>
      <c r="D711" s="104" t="s">
        <v>2279</v>
      </c>
      <c r="E711" s="106"/>
    </row>
    <row r="712" s="1" customFormat="1" ht="17.4" spans="1:5">
      <c r="A712" s="103"/>
      <c r="B712" s="97" t="s">
        <v>2280</v>
      </c>
      <c r="C712" s="97" t="s">
        <v>2281</v>
      </c>
      <c r="D712" s="104" t="s">
        <v>2164</v>
      </c>
      <c r="E712" s="106"/>
    </row>
    <row r="713" s="1" customFormat="1" ht="17.4" spans="1:5">
      <c r="A713" s="103"/>
      <c r="B713" s="97" t="s">
        <v>2166</v>
      </c>
      <c r="C713" s="97" t="s">
        <v>2168</v>
      </c>
      <c r="D713" s="104" t="s">
        <v>2170</v>
      </c>
      <c r="E713" s="106"/>
    </row>
    <row r="714" s="1" customFormat="1" ht="17.4" spans="1:5">
      <c r="A714" s="103"/>
      <c r="B714" s="97" t="s">
        <v>2205</v>
      </c>
      <c r="C714" s="97" t="s">
        <v>2207</v>
      </c>
      <c r="D714" s="104" t="s">
        <v>2209</v>
      </c>
      <c r="E714" s="106"/>
    </row>
    <row r="715" s="1" customFormat="1" ht="17.4" spans="1:5">
      <c r="A715" s="103"/>
      <c r="B715" s="97" t="s">
        <v>2173</v>
      </c>
      <c r="C715" s="97" t="s">
        <v>2077</v>
      </c>
      <c r="D715" s="104" t="s">
        <v>1689</v>
      </c>
      <c r="E715" s="106"/>
    </row>
    <row r="716" s="1" customFormat="1" ht="17.4" spans="1:5">
      <c r="A716" s="103"/>
      <c r="B716" s="97" t="s">
        <v>2282</v>
      </c>
      <c r="C716" s="97" t="s">
        <v>2081</v>
      </c>
      <c r="D716" s="104" t="s">
        <v>2083</v>
      </c>
      <c r="E716" s="106"/>
    </row>
    <row r="717" s="1" customFormat="1" ht="17.4" spans="1:5">
      <c r="A717" s="103"/>
      <c r="B717" s="97" t="s">
        <v>1704</v>
      </c>
      <c r="C717" s="97" t="s">
        <v>2085</v>
      </c>
      <c r="D717" s="104" t="s">
        <v>2087</v>
      </c>
      <c r="E717" s="106"/>
    </row>
    <row r="718" s="1" customFormat="1" ht="17.4" spans="1:5">
      <c r="A718" s="103"/>
      <c r="B718" s="97" t="s">
        <v>2179</v>
      </c>
      <c r="C718" s="97" t="s">
        <v>2182</v>
      </c>
      <c r="D718" s="104" t="s">
        <v>2283</v>
      </c>
      <c r="E718" s="106"/>
    </row>
    <row r="719" s="1" customFormat="1" ht="17.4" spans="1:5">
      <c r="A719" s="103"/>
      <c r="B719" s="97" t="s">
        <v>2284</v>
      </c>
      <c r="C719" s="97" t="s">
        <v>2186</v>
      </c>
      <c r="D719" s="104" t="s">
        <v>2188</v>
      </c>
      <c r="E719" s="106"/>
    </row>
    <row r="720" s="1" customFormat="1" ht="17.4" spans="1:5">
      <c r="A720" s="103"/>
      <c r="B720" s="97" t="s">
        <v>2285</v>
      </c>
      <c r="C720" s="97" t="s">
        <v>2286</v>
      </c>
      <c r="D720" s="104" t="s">
        <v>2287</v>
      </c>
      <c r="E720" s="106"/>
    </row>
    <row r="721" s="1" customFormat="1" ht="17.4" spans="1:5">
      <c r="A721" s="103"/>
      <c r="B721" s="97" t="s">
        <v>2288</v>
      </c>
      <c r="C721" s="97" t="s">
        <v>2289</v>
      </c>
      <c r="D721" s="104" t="s">
        <v>2290</v>
      </c>
      <c r="E721" s="106"/>
    </row>
    <row r="722" s="1" customFormat="1" ht="17.4" spans="1:5">
      <c r="A722" s="103"/>
      <c r="B722" s="97" t="s">
        <v>2291</v>
      </c>
      <c r="C722" s="97" t="s">
        <v>2292</v>
      </c>
      <c r="D722" s="104" t="s">
        <v>2293</v>
      </c>
      <c r="E722" s="106"/>
    </row>
    <row r="723" s="1" customFormat="1" ht="17.4" spans="1:5">
      <c r="A723" s="103"/>
      <c r="B723" s="97" t="s">
        <v>2294</v>
      </c>
      <c r="C723" s="97" t="s">
        <v>2295</v>
      </c>
      <c r="D723" s="104" t="s">
        <v>2296</v>
      </c>
      <c r="E723" s="106"/>
    </row>
    <row r="724" s="1" customFormat="1" ht="17.4" spans="1:5">
      <c r="A724" s="103"/>
      <c r="B724" s="97" t="s">
        <v>2297</v>
      </c>
      <c r="C724" s="97" t="s">
        <v>2298</v>
      </c>
      <c r="D724" s="104" t="s">
        <v>2299</v>
      </c>
      <c r="E724" s="106"/>
    </row>
    <row r="725" s="1" customFormat="1" ht="17.4" spans="1:5">
      <c r="A725" s="103"/>
      <c r="B725" s="97" t="s">
        <v>2300</v>
      </c>
      <c r="C725" s="97" t="s">
        <v>2194</v>
      </c>
      <c r="D725" s="104" t="s">
        <v>2211</v>
      </c>
      <c r="E725" s="106"/>
    </row>
    <row r="726" s="1" customFormat="1" ht="17.4" spans="1:5">
      <c r="A726" s="103"/>
      <c r="B726" s="97" t="s">
        <v>1705</v>
      </c>
      <c r="C726" s="97" t="s">
        <v>1708</v>
      </c>
      <c r="D726" s="104" t="s">
        <v>1711</v>
      </c>
      <c r="E726" s="106"/>
    </row>
    <row r="727" s="1" customFormat="1" ht="17.4" spans="1:5">
      <c r="A727" s="103"/>
      <c r="B727" s="97" t="s">
        <v>1714</v>
      </c>
      <c r="C727" s="97" t="s">
        <v>1717</v>
      </c>
      <c r="D727" s="104" t="s">
        <v>1735</v>
      </c>
      <c r="E727" s="106"/>
    </row>
    <row r="728" s="1" customFormat="1" ht="17.4" spans="1:5">
      <c r="A728" s="103"/>
      <c r="B728" s="97" t="s">
        <v>1741</v>
      </c>
      <c r="C728" s="97" t="s">
        <v>1744</v>
      </c>
      <c r="D728" s="104" t="s">
        <v>1747</v>
      </c>
      <c r="E728" s="106"/>
    </row>
    <row r="729" s="1" customFormat="1" ht="17.4" spans="1:5">
      <c r="A729" s="103"/>
      <c r="B729" s="97" t="s">
        <v>1750</v>
      </c>
      <c r="C729" s="97" t="s">
        <v>1756</v>
      </c>
      <c r="D729" s="104" t="s">
        <v>1759</v>
      </c>
      <c r="E729" s="106"/>
    </row>
    <row r="730" s="1" customFormat="1" ht="17.4" spans="1:5">
      <c r="A730" s="103"/>
      <c r="B730" s="97" t="s">
        <v>1762</v>
      </c>
      <c r="C730" s="97" t="s">
        <v>1765</v>
      </c>
      <c r="D730" s="104" t="s">
        <v>1768</v>
      </c>
      <c r="E730" s="106"/>
    </row>
    <row r="731" s="1" customFormat="1" ht="17.4" spans="1:5">
      <c r="A731" s="103"/>
      <c r="B731" s="97" t="s">
        <v>1771</v>
      </c>
      <c r="C731" s="97" t="s">
        <v>1774</v>
      </c>
      <c r="D731" s="104" t="s">
        <v>1777</v>
      </c>
      <c r="E731" s="106"/>
    </row>
    <row r="732" s="1" customFormat="1" ht="17.4" spans="1:5">
      <c r="A732" s="103"/>
      <c r="B732" s="97" t="s">
        <v>1780</v>
      </c>
      <c r="C732" s="97" t="s">
        <v>1783</v>
      </c>
      <c r="D732" s="104" t="s">
        <v>1786</v>
      </c>
      <c r="E732" s="106"/>
    </row>
    <row r="733" s="1" customFormat="1" ht="17.4" spans="1:5">
      <c r="A733" s="103"/>
      <c r="B733" s="97" t="s">
        <v>1789</v>
      </c>
      <c r="C733" s="97" t="s">
        <v>1792</v>
      </c>
      <c r="D733" s="104" t="s">
        <v>1795</v>
      </c>
      <c r="E733" s="106"/>
    </row>
    <row r="734" s="1" customFormat="1" ht="17.4" spans="1:5">
      <c r="A734" s="103"/>
      <c r="B734" s="97" t="s">
        <v>1798</v>
      </c>
      <c r="C734" s="97" t="s">
        <v>1801</v>
      </c>
      <c r="D734" s="104" t="s">
        <v>1804</v>
      </c>
      <c r="E734" s="106"/>
    </row>
    <row r="735" s="1" customFormat="1" ht="17.4" spans="1:5">
      <c r="A735" s="103"/>
      <c r="B735" s="97" t="s">
        <v>1807</v>
      </c>
      <c r="C735" s="97" t="s">
        <v>1810</v>
      </c>
      <c r="D735" s="104" t="s">
        <v>1813</v>
      </c>
      <c r="E735" s="106"/>
    </row>
    <row r="736" s="1" customFormat="1" ht="17.4" spans="1:5">
      <c r="A736" s="103"/>
      <c r="B736" s="97" t="s">
        <v>1816</v>
      </c>
      <c r="C736" s="97" t="s">
        <v>1819</v>
      </c>
      <c r="D736" s="104" t="s">
        <v>1822</v>
      </c>
      <c r="E736" s="106"/>
    </row>
    <row r="737" s="1" customFormat="1" ht="17.4" spans="1:5">
      <c r="A737" s="103"/>
      <c r="B737" s="97" t="s">
        <v>1825</v>
      </c>
      <c r="C737" s="97" t="s">
        <v>1828</v>
      </c>
      <c r="D737" s="104" t="s">
        <v>1831</v>
      </c>
      <c r="E737" s="106"/>
    </row>
    <row r="738" s="1" customFormat="1" ht="17.4" spans="1:5">
      <c r="A738" s="103"/>
      <c r="B738" s="97" t="s">
        <v>1834</v>
      </c>
      <c r="C738" s="97" t="s">
        <v>1837</v>
      </c>
      <c r="D738" s="104" t="s">
        <v>1840</v>
      </c>
      <c r="E738" s="106"/>
    </row>
    <row r="739" s="1" customFormat="1" ht="17.4" spans="1:5">
      <c r="A739" s="103"/>
      <c r="B739" s="97" t="s">
        <v>1843</v>
      </c>
      <c r="C739" s="97" t="s">
        <v>1846</v>
      </c>
      <c r="D739" s="104" t="s">
        <v>1849</v>
      </c>
      <c r="E739" s="106"/>
    </row>
    <row r="740" s="1" customFormat="1" ht="17.4" spans="1:5">
      <c r="A740" s="103"/>
      <c r="B740" s="97" t="s">
        <v>1852</v>
      </c>
      <c r="C740" s="97" t="s">
        <v>1855</v>
      </c>
      <c r="D740" s="104" t="s">
        <v>1858</v>
      </c>
      <c r="E740" s="106"/>
    </row>
    <row r="741" s="1" customFormat="1" ht="17.4" spans="1:5">
      <c r="A741" s="103"/>
      <c r="B741" s="97" t="s">
        <v>1861</v>
      </c>
      <c r="C741" s="97" t="s">
        <v>1864</v>
      </c>
      <c r="D741" s="104" t="s">
        <v>1867</v>
      </c>
      <c r="E741" s="106"/>
    </row>
    <row r="742" s="1" customFormat="1" ht="17.4" spans="1:5">
      <c r="A742" s="103"/>
      <c r="B742" s="97" t="s">
        <v>1870</v>
      </c>
      <c r="C742" s="97" t="s">
        <v>1873</v>
      </c>
      <c r="D742" s="104" t="s">
        <v>1876</v>
      </c>
      <c r="E742" s="106"/>
    </row>
    <row r="743" s="1" customFormat="1" ht="17.4" spans="1:5">
      <c r="A743" s="103"/>
      <c r="B743" s="97" t="s">
        <v>1879</v>
      </c>
      <c r="C743" s="97" t="s">
        <v>2301</v>
      </c>
      <c r="D743" s="104" t="s">
        <v>1882</v>
      </c>
      <c r="E743" s="106"/>
    </row>
    <row r="744" s="1" customFormat="1" ht="17.4" spans="1:5">
      <c r="A744" s="103"/>
      <c r="B744" s="97" t="s">
        <v>1885</v>
      </c>
      <c r="C744" s="97" t="s">
        <v>1888</v>
      </c>
      <c r="D744" s="104" t="s">
        <v>1891</v>
      </c>
      <c r="E744" s="106"/>
    </row>
    <row r="745" s="1" customFormat="1" ht="17.4" spans="1:5">
      <c r="A745" s="103"/>
      <c r="B745" s="97" t="s">
        <v>1894</v>
      </c>
      <c r="C745" s="97" t="s">
        <v>1897</v>
      </c>
      <c r="D745" s="104" t="s">
        <v>1900</v>
      </c>
      <c r="E745" s="106"/>
    </row>
    <row r="746" s="1" customFormat="1" ht="17.4" spans="1:5">
      <c r="A746" s="103"/>
      <c r="B746" s="97" t="s">
        <v>1903</v>
      </c>
      <c r="C746" s="97" t="s">
        <v>1906</v>
      </c>
      <c r="D746" s="104" t="s">
        <v>1909</v>
      </c>
      <c r="E746" s="106"/>
    </row>
    <row r="747" s="1" customFormat="1" ht="17.4" spans="1:5">
      <c r="A747" s="103"/>
      <c r="B747" s="97" t="s">
        <v>1912</v>
      </c>
      <c r="C747" s="97" t="s">
        <v>1915</v>
      </c>
      <c r="D747" s="104" t="s">
        <v>1918</v>
      </c>
      <c r="E747" s="106"/>
    </row>
    <row r="748" s="1" customFormat="1" ht="17.4" spans="1:5">
      <c r="A748" s="103"/>
      <c r="B748" s="97" t="s">
        <v>1921</v>
      </c>
      <c r="C748" s="97" t="s">
        <v>1924</v>
      </c>
      <c r="D748" s="104" t="s">
        <v>1927</v>
      </c>
      <c r="E748" s="106"/>
    </row>
    <row r="749" s="1" customFormat="1" ht="17.4" spans="1:5">
      <c r="A749" s="103"/>
      <c r="B749" s="97" t="s">
        <v>1930</v>
      </c>
      <c r="C749" s="97" t="s">
        <v>1933</v>
      </c>
      <c r="D749" s="104" t="s">
        <v>1936</v>
      </c>
      <c r="E749" s="106"/>
    </row>
    <row r="750" s="1" customFormat="1" ht="17.4" spans="1:5">
      <c r="A750" s="103"/>
      <c r="B750" s="97" t="s">
        <v>1939</v>
      </c>
      <c r="C750" s="97" t="s">
        <v>1942</v>
      </c>
      <c r="D750" s="104" t="s">
        <v>1945</v>
      </c>
      <c r="E750" s="106"/>
    </row>
    <row r="751" s="1" customFormat="1" ht="17.4" spans="1:5">
      <c r="A751" s="103"/>
      <c r="B751" s="97" t="s">
        <v>1948</v>
      </c>
      <c r="C751" s="97" t="s">
        <v>2302</v>
      </c>
      <c r="D751" s="104" t="s">
        <v>2303</v>
      </c>
      <c r="E751" s="106"/>
    </row>
    <row r="752" s="1" customFormat="1" ht="17.4" spans="1:5">
      <c r="A752" s="103"/>
      <c r="B752" s="97" t="s">
        <v>2304</v>
      </c>
      <c r="C752" s="97" t="s">
        <v>2305</v>
      </c>
      <c r="D752" s="104" t="s">
        <v>1883</v>
      </c>
      <c r="E752" s="106"/>
    </row>
    <row r="753" s="1" customFormat="1" ht="17.4" spans="1:5">
      <c r="A753" s="103"/>
      <c r="B753" s="97" t="s">
        <v>1886</v>
      </c>
      <c r="C753" s="97" t="s">
        <v>1904</v>
      </c>
      <c r="D753" s="104" t="s">
        <v>1694</v>
      </c>
      <c r="E753" s="106"/>
    </row>
    <row r="754" s="1" customFormat="1" ht="17.4" spans="1:5">
      <c r="A754" s="103"/>
      <c r="B754" s="97" t="s">
        <v>2306</v>
      </c>
      <c r="C754" s="97" t="s">
        <v>1958</v>
      </c>
      <c r="D754" s="104" t="s">
        <v>1773</v>
      </c>
      <c r="E754" s="106"/>
    </row>
    <row r="755" s="1" customFormat="1" ht="17.4" spans="1:5">
      <c r="A755" s="103"/>
      <c r="B755" s="97" t="s">
        <v>1698</v>
      </c>
      <c r="C755" s="97" t="s">
        <v>1700</v>
      </c>
      <c r="D755" s="104" t="s">
        <v>2307</v>
      </c>
      <c r="E755" s="106"/>
    </row>
    <row r="756" s="1" customFormat="1" ht="17.4" spans="1:5">
      <c r="A756" s="103"/>
      <c r="B756" s="97" t="s">
        <v>2308</v>
      </c>
      <c r="C756" s="97" t="s">
        <v>2309</v>
      </c>
      <c r="D756" s="104" t="s">
        <v>2310</v>
      </c>
      <c r="E756" s="106"/>
    </row>
    <row r="757" s="1" customFormat="1" ht="17.4" spans="1:5">
      <c r="A757" s="103"/>
      <c r="B757" s="97" t="s">
        <v>1938</v>
      </c>
      <c r="C757" s="97" t="s">
        <v>2311</v>
      </c>
      <c r="D757" s="104" t="s">
        <v>1980</v>
      </c>
      <c r="E757" s="106"/>
    </row>
    <row r="758" s="1" customFormat="1" ht="17.4" spans="1:5">
      <c r="A758" s="103"/>
      <c r="B758" s="97" t="s">
        <v>2312</v>
      </c>
      <c r="C758" s="97" t="s">
        <v>1983</v>
      </c>
      <c r="D758" s="104" t="s">
        <v>2313</v>
      </c>
      <c r="E758" s="106"/>
    </row>
    <row r="759" s="1" customFormat="1" ht="17.4" spans="1:5">
      <c r="A759" s="103"/>
      <c r="B759" s="97" t="s">
        <v>2314</v>
      </c>
      <c r="C759" s="97" t="s">
        <v>2315</v>
      </c>
      <c r="D759" s="104" t="s">
        <v>2316</v>
      </c>
      <c r="E759" s="106"/>
    </row>
    <row r="760" s="1" customFormat="1" ht="17.4" spans="1:5">
      <c r="A760" s="103"/>
      <c r="B760" s="97" t="s">
        <v>2317</v>
      </c>
      <c r="C760" s="97" t="s">
        <v>2014</v>
      </c>
      <c r="D760" s="104" t="s">
        <v>2318</v>
      </c>
      <c r="E760" s="106"/>
    </row>
    <row r="761" s="1" customFormat="1" ht="17.4" spans="1:5">
      <c r="A761" s="103"/>
      <c r="B761" s="97" t="s">
        <v>2319</v>
      </c>
      <c r="C761" s="97" t="s">
        <v>2320</v>
      </c>
      <c r="D761" s="104" t="s">
        <v>2321</v>
      </c>
      <c r="E761" s="106"/>
    </row>
    <row r="762" s="1" customFormat="1" ht="17.4" spans="1:5">
      <c r="A762" s="103"/>
      <c r="B762" s="97" t="s">
        <v>2322</v>
      </c>
      <c r="C762" s="97" t="s">
        <v>2323</v>
      </c>
      <c r="D762" s="104" t="s">
        <v>2324</v>
      </c>
      <c r="E762" s="106"/>
    </row>
    <row r="763" s="1" customFormat="1" ht="17.4" spans="1:5">
      <c r="A763" s="103"/>
      <c r="B763" s="97" t="s">
        <v>2325</v>
      </c>
      <c r="C763" s="97" t="s">
        <v>2326</v>
      </c>
      <c r="D763" s="104" t="s">
        <v>2327</v>
      </c>
      <c r="E763" s="106"/>
    </row>
    <row r="764" s="1" customFormat="1" ht="17.4" spans="1:5">
      <c r="A764" s="103"/>
      <c r="B764" s="97" t="s">
        <v>2328</v>
      </c>
      <c r="C764" s="97" t="s">
        <v>2329</v>
      </c>
      <c r="D764" s="104" t="s">
        <v>2330</v>
      </c>
      <c r="E764" s="106"/>
    </row>
    <row r="765" s="1" customFormat="1" ht="17.4" spans="1:5">
      <c r="A765" s="103"/>
      <c r="B765" s="97" t="s">
        <v>2075</v>
      </c>
      <c r="C765" s="97" t="s">
        <v>2002</v>
      </c>
      <c r="D765" s="104" t="s">
        <v>2002</v>
      </c>
      <c r="E765" s="110"/>
    </row>
    <row r="766" s="1" customFormat="1" ht="17.4" spans="1:5">
      <c r="A766" s="90">
        <v>1</v>
      </c>
      <c r="B766" s="90" t="s">
        <v>2333</v>
      </c>
      <c r="C766" s="100" t="s">
        <v>2334</v>
      </c>
      <c r="D766" s="111"/>
      <c r="E766" s="112" t="s">
        <v>2335</v>
      </c>
    </row>
    <row r="767" s="1" customFormat="1" ht="17.4" spans="1:5">
      <c r="A767" s="90">
        <v>2</v>
      </c>
      <c r="B767" s="90" t="s">
        <v>2336</v>
      </c>
      <c r="C767" s="100" t="s">
        <v>2337</v>
      </c>
      <c r="D767" s="111"/>
      <c r="E767" s="113"/>
    </row>
    <row r="768" s="1" customFormat="1" ht="17.4" spans="1:5">
      <c r="A768" s="90">
        <v>3</v>
      </c>
      <c r="B768" s="90" t="s">
        <v>2338</v>
      </c>
      <c r="C768" s="100" t="s">
        <v>2339</v>
      </c>
      <c r="D768" s="111"/>
      <c r="E768" s="113"/>
    </row>
    <row r="769" s="1" customFormat="1" ht="17.4" spans="1:5">
      <c r="A769" s="90">
        <v>4</v>
      </c>
      <c r="B769" s="90" t="s">
        <v>2340</v>
      </c>
      <c r="C769" s="100" t="s">
        <v>2341</v>
      </c>
      <c r="D769" s="111"/>
      <c r="E769" s="113"/>
    </row>
    <row r="770" s="1" customFormat="1" ht="17.4" spans="1:5">
      <c r="A770" s="90">
        <v>5</v>
      </c>
      <c r="B770" s="90" t="s">
        <v>2342</v>
      </c>
      <c r="C770" s="100" t="s">
        <v>2343</v>
      </c>
      <c r="D770" s="111"/>
      <c r="E770" s="113"/>
    </row>
    <row r="771" s="1" customFormat="1" ht="17.4" spans="1:5">
      <c r="A771" s="90">
        <v>6</v>
      </c>
      <c r="B771" s="90" t="s">
        <v>2344</v>
      </c>
      <c r="C771" s="100" t="s">
        <v>2345</v>
      </c>
      <c r="D771" s="111"/>
      <c r="E771" s="113"/>
    </row>
    <row r="772" s="1" customFormat="1" ht="17.4" spans="1:5">
      <c r="A772" s="90">
        <v>7</v>
      </c>
      <c r="B772" s="90" t="s">
        <v>2346</v>
      </c>
      <c r="C772" s="100" t="s">
        <v>2347</v>
      </c>
      <c r="D772" s="111"/>
      <c r="E772" s="113"/>
    </row>
    <row r="773" s="1" customFormat="1" ht="17.4" spans="1:5">
      <c r="A773" s="90">
        <v>8</v>
      </c>
      <c r="B773" s="90" t="s">
        <v>2348</v>
      </c>
      <c r="C773" s="100" t="s">
        <v>2349</v>
      </c>
      <c r="D773" s="111"/>
      <c r="E773" s="114"/>
    </row>
    <row r="774" s="1" customFormat="1" ht="30" spans="1:5">
      <c r="A774" s="115">
        <v>1</v>
      </c>
      <c r="B774" s="116">
        <v>8544.42</v>
      </c>
      <c r="C774" s="117" t="s">
        <v>2350</v>
      </c>
      <c r="D774" s="118"/>
      <c r="E774" s="119" t="s">
        <v>2351</v>
      </c>
    </row>
    <row r="775" s="1" customFormat="1" ht="30" spans="1:5">
      <c r="A775" s="115">
        <v>2</v>
      </c>
      <c r="B775" s="116">
        <v>8544.49</v>
      </c>
      <c r="C775" s="117" t="s">
        <v>2352</v>
      </c>
      <c r="D775" s="118"/>
      <c r="E775" s="120"/>
    </row>
    <row r="776" s="1" customFormat="1" spans="1:5">
      <c r="A776" s="115">
        <v>3</v>
      </c>
      <c r="B776" s="116">
        <v>7406.1</v>
      </c>
      <c r="C776" s="117" t="s">
        <v>2353</v>
      </c>
      <c r="D776" s="118"/>
      <c r="E776" s="120"/>
    </row>
    <row r="777" s="1" customFormat="1" spans="1:5">
      <c r="A777" s="115">
        <v>4</v>
      </c>
      <c r="B777" s="116">
        <v>7406.2</v>
      </c>
      <c r="C777" s="117" t="s">
        <v>2354</v>
      </c>
      <c r="D777" s="118"/>
      <c r="E777" s="120"/>
    </row>
    <row r="778" s="1" customFormat="1" spans="1:5">
      <c r="A778" s="115">
        <v>5</v>
      </c>
      <c r="B778" s="116">
        <v>7407.1</v>
      </c>
      <c r="C778" s="121" t="s">
        <v>2355</v>
      </c>
      <c r="D778" s="118"/>
      <c r="E778" s="120"/>
    </row>
    <row r="779" s="1" customFormat="1" spans="1:5">
      <c r="A779" s="115">
        <v>6</v>
      </c>
      <c r="B779" s="116">
        <v>7407.21</v>
      </c>
      <c r="C779" s="121" t="s">
        <v>2356</v>
      </c>
      <c r="D779" s="118"/>
      <c r="E779" s="120"/>
    </row>
    <row r="780" s="1" customFormat="1" spans="1:5">
      <c r="A780" s="115">
        <v>7</v>
      </c>
      <c r="B780" s="116">
        <v>7407.29</v>
      </c>
      <c r="C780" s="121" t="s">
        <v>2357</v>
      </c>
      <c r="D780" s="118"/>
      <c r="E780" s="120"/>
    </row>
    <row r="781" s="1" customFormat="1" spans="1:5">
      <c r="A781" s="115">
        <v>8</v>
      </c>
      <c r="B781" s="116">
        <v>7408.11</v>
      </c>
      <c r="C781" s="121" t="s">
        <v>2358</v>
      </c>
      <c r="D781" s="118"/>
      <c r="E781" s="120"/>
    </row>
    <row r="782" s="1" customFormat="1" spans="1:5">
      <c r="A782" s="115">
        <v>9</v>
      </c>
      <c r="B782" s="116">
        <v>7408.19</v>
      </c>
      <c r="C782" s="121" t="s">
        <v>2359</v>
      </c>
      <c r="D782" s="118"/>
      <c r="E782" s="120"/>
    </row>
    <row r="783" s="1" customFormat="1" spans="1:5">
      <c r="A783" s="115">
        <v>10</v>
      </c>
      <c r="B783" s="116">
        <v>7408.21</v>
      </c>
      <c r="C783" s="121" t="s">
        <v>2360</v>
      </c>
      <c r="D783" s="118"/>
      <c r="E783" s="120"/>
    </row>
    <row r="784" s="1" customFormat="1" spans="1:5">
      <c r="A784" s="115">
        <v>11</v>
      </c>
      <c r="B784" s="116">
        <v>7408.22</v>
      </c>
      <c r="C784" s="121" t="s">
        <v>2361</v>
      </c>
      <c r="D784" s="118"/>
      <c r="E784" s="120"/>
    </row>
    <row r="785" s="1" customFormat="1" spans="1:5">
      <c r="A785" s="115">
        <v>12</v>
      </c>
      <c r="B785" s="116">
        <v>7408.29</v>
      </c>
      <c r="C785" s="121" t="s">
        <v>2362</v>
      </c>
      <c r="D785" s="118"/>
      <c r="E785" s="120"/>
    </row>
    <row r="786" s="1" customFormat="1" spans="1:5">
      <c r="A786" s="115">
        <v>13</v>
      </c>
      <c r="B786" s="116">
        <v>7409.11</v>
      </c>
      <c r="C786" s="117" t="s">
        <v>2363</v>
      </c>
      <c r="D786" s="118"/>
      <c r="E786" s="120"/>
    </row>
    <row r="787" s="1" customFormat="1" spans="1:5">
      <c r="A787" s="115">
        <v>14</v>
      </c>
      <c r="B787" s="116">
        <v>7409.19</v>
      </c>
      <c r="C787" s="117" t="s">
        <v>2364</v>
      </c>
      <c r="D787" s="118"/>
      <c r="E787" s="120"/>
    </row>
    <row r="788" s="1" customFormat="1" spans="1:5">
      <c r="A788" s="115">
        <v>15</v>
      </c>
      <c r="B788" s="116">
        <v>7409.21</v>
      </c>
      <c r="C788" s="117" t="s">
        <v>2365</v>
      </c>
      <c r="D788" s="118"/>
      <c r="E788" s="120"/>
    </row>
    <row r="789" s="1" customFormat="1" spans="1:5">
      <c r="A789" s="115">
        <v>16</v>
      </c>
      <c r="B789" s="116">
        <v>7409.29</v>
      </c>
      <c r="C789" s="117" t="s">
        <v>2366</v>
      </c>
      <c r="D789" s="118"/>
      <c r="E789" s="120"/>
    </row>
    <row r="790" s="1" customFormat="1" spans="1:5">
      <c r="A790" s="115">
        <v>17</v>
      </c>
      <c r="B790" s="116">
        <v>7409.31</v>
      </c>
      <c r="C790" s="117" t="s">
        <v>2367</v>
      </c>
      <c r="D790" s="118"/>
      <c r="E790" s="120"/>
    </row>
    <row r="791" s="1" customFormat="1" spans="1:5">
      <c r="A791" s="115">
        <v>18</v>
      </c>
      <c r="B791" s="116">
        <v>7409.39</v>
      </c>
      <c r="C791" s="117" t="s">
        <v>2368</v>
      </c>
      <c r="D791" s="118"/>
      <c r="E791" s="120"/>
    </row>
    <row r="792" s="1" customFormat="1" ht="30" spans="1:5">
      <c r="A792" s="115">
        <v>19</v>
      </c>
      <c r="B792" s="116">
        <v>7409.4</v>
      </c>
      <c r="C792" s="117" t="s">
        <v>2369</v>
      </c>
      <c r="D792" s="118"/>
      <c r="E792" s="120"/>
    </row>
    <row r="793" s="1" customFormat="1" spans="1:5">
      <c r="A793" s="115">
        <v>20</v>
      </c>
      <c r="B793" s="116">
        <v>7409.9</v>
      </c>
      <c r="C793" s="117" t="s">
        <v>2370</v>
      </c>
      <c r="D793" s="118"/>
      <c r="E793" s="120"/>
    </row>
    <row r="794" s="1" customFormat="1" ht="30" spans="1:5">
      <c r="A794" s="115">
        <v>21</v>
      </c>
      <c r="B794" s="116">
        <v>7410.11</v>
      </c>
      <c r="C794" s="117" t="s">
        <v>2371</v>
      </c>
      <c r="D794" s="118"/>
      <c r="E794" s="120"/>
    </row>
    <row r="795" s="1" customFormat="1" ht="30" spans="1:5">
      <c r="A795" s="115">
        <v>22</v>
      </c>
      <c r="B795" s="116">
        <v>7410.12</v>
      </c>
      <c r="C795" s="117" t="s">
        <v>2372</v>
      </c>
      <c r="D795" s="118"/>
      <c r="E795" s="120"/>
    </row>
    <row r="796" s="1" customFormat="1" ht="30" spans="1:5">
      <c r="A796" s="115">
        <v>23</v>
      </c>
      <c r="B796" s="116">
        <v>7410.21</v>
      </c>
      <c r="C796" s="117" t="s">
        <v>2373</v>
      </c>
      <c r="D796" s="118"/>
      <c r="E796" s="120"/>
    </row>
    <row r="797" s="1" customFormat="1" ht="30" spans="1:5">
      <c r="A797" s="115">
        <v>24</v>
      </c>
      <c r="B797" s="116">
        <v>7410.22</v>
      </c>
      <c r="C797" s="117" t="s">
        <v>2374</v>
      </c>
      <c r="D797" s="118"/>
      <c r="E797" s="120"/>
    </row>
    <row r="798" s="1" customFormat="1" spans="1:5">
      <c r="A798" s="115">
        <v>25</v>
      </c>
      <c r="B798" s="116">
        <v>7411.1</v>
      </c>
      <c r="C798" s="117" t="s">
        <v>2375</v>
      </c>
      <c r="D798" s="118"/>
      <c r="E798" s="120"/>
    </row>
    <row r="799" s="1" customFormat="1" spans="1:5">
      <c r="A799" s="115">
        <v>26</v>
      </c>
      <c r="B799" s="116">
        <v>7411.21</v>
      </c>
      <c r="C799" s="117" t="s">
        <v>2376</v>
      </c>
      <c r="D799" s="118"/>
      <c r="E799" s="120"/>
    </row>
    <row r="800" s="1" customFormat="1" spans="1:5">
      <c r="A800" s="115">
        <v>27</v>
      </c>
      <c r="B800" s="116">
        <v>7411.22</v>
      </c>
      <c r="C800" s="117" t="s">
        <v>2377</v>
      </c>
      <c r="D800" s="118"/>
      <c r="E800" s="120"/>
    </row>
    <row r="801" s="1" customFormat="1" spans="1:5">
      <c r="A801" s="115">
        <v>28</v>
      </c>
      <c r="B801" s="116">
        <v>7411.29</v>
      </c>
      <c r="C801" s="117" t="s">
        <v>2378</v>
      </c>
      <c r="D801" s="118"/>
      <c r="E801" s="120"/>
    </row>
    <row r="802" s="1" customFormat="1" spans="1:5">
      <c r="A802" s="115">
        <v>29</v>
      </c>
      <c r="B802" s="116">
        <v>7412.1</v>
      </c>
      <c r="C802" s="117" t="s">
        <v>2379</v>
      </c>
      <c r="D802" s="118"/>
      <c r="E802" s="120"/>
    </row>
    <row r="803" s="1" customFormat="1" spans="1:5">
      <c r="A803" s="115">
        <v>30</v>
      </c>
      <c r="B803" s="116">
        <v>7412.2</v>
      </c>
      <c r="C803" s="117" t="s">
        <v>2380</v>
      </c>
      <c r="D803" s="118"/>
      <c r="E803" s="120"/>
    </row>
    <row r="804" s="1" customFormat="1" spans="1:5">
      <c r="A804" s="115">
        <v>31</v>
      </c>
      <c r="B804" s="116">
        <v>7413</v>
      </c>
      <c r="C804" s="117" t="s">
        <v>2381</v>
      </c>
      <c r="D804" s="118"/>
      <c r="E804" s="120"/>
    </row>
    <row r="805" s="1" customFormat="1" ht="30" spans="1:5">
      <c r="A805" s="115">
        <v>32</v>
      </c>
      <c r="B805" s="116">
        <v>7415.1</v>
      </c>
      <c r="C805" s="117" t="s">
        <v>2382</v>
      </c>
      <c r="D805" s="118"/>
      <c r="E805" s="120"/>
    </row>
    <row r="806" s="1" customFormat="1" spans="1:5">
      <c r="A806" s="115">
        <v>33</v>
      </c>
      <c r="B806" s="116">
        <v>7415.21</v>
      </c>
      <c r="C806" s="117" t="s">
        <v>2383</v>
      </c>
      <c r="D806" s="118"/>
      <c r="E806" s="120"/>
    </row>
    <row r="807" s="1" customFormat="1" spans="1:5">
      <c r="A807" s="115">
        <v>34</v>
      </c>
      <c r="B807" s="116">
        <v>7415.29</v>
      </c>
      <c r="C807" s="117" t="s">
        <v>2384</v>
      </c>
      <c r="D807" s="118"/>
      <c r="E807" s="120"/>
    </row>
    <row r="808" s="1" customFormat="1" spans="1:5">
      <c r="A808" s="115">
        <v>35</v>
      </c>
      <c r="B808" s="116">
        <v>7415.33</v>
      </c>
      <c r="C808" s="117" t="s">
        <v>2385</v>
      </c>
      <c r="D808" s="118"/>
      <c r="E808" s="120"/>
    </row>
    <row r="809" s="1" customFormat="1" spans="1:5">
      <c r="A809" s="115">
        <v>36</v>
      </c>
      <c r="B809" s="116">
        <v>7415.39</v>
      </c>
      <c r="C809" s="117" t="s">
        <v>2386</v>
      </c>
      <c r="D809" s="118"/>
      <c r="E809" s="120"/>
    </row>
    <row r="810" s="1" customFormat="1" ht="30" spans="1:5">
      <c r="A810" s="115">
        <v>37</v>
      </c>
      <c r="B810" s="116">
        <v>7418.1</v>
      </c>
      <c r="C810" s="117" t="s">
        <v>2387</v>
      </c>
      <c r="D810" s="118"/>
      <c r="E810" s="120"/>
    </row>
    <row r="811" s="1" customFormat="1" spans="1:5">
      <c r="A811" s="115">
        <v>38</v>
      </c>
      <c r="B811" s="116">
        <v>7418.2</v>
      </c>
      <c r="C811" s="117" t="s">
        <v>2388</v>
      </c>
      <c r="D811" s="118"/>
      <c r="E811" s="120"/>
    </row>
    <row r="812" s="1" customFormat="1" spans="1:5">
      <c r="A812" s="115">
        <v>39</v>
      </c>
      <c r="B812" s="116">
        <v>7419.2</v>
      </c>
      <c r="C812" s="117" t="s">
        <v>2389</v>
      </c>
      <c r="D812" s="118"/>
      <c r="E812" s="120"/>
    </row>
    <row r="813" s="1" customFormat="1" spans="1:5">
      <c r="A813" s="115">
        <v>40</v>
      </c>
      <c r="B813" s="116">
        <v>7419.8</v>
      </c>
      <c r="C813" s="117" t="s">
        <v>2390</v>
      </c>
      <c r="D813" s="118"/>
      <c r="E813" s="122"/>
    </row>
    <row r="814" s="1" customFormat="1" spans="1:5">
      <c r="B814" s="123" t="s">
        <v>2391</v>
      </c>
      <c r="C814" s="124" t="s">
        <v>2392</v>
      </c>
      <c r="D814" s="123"/>
      <c r="E814" s="123" t="s">
        <v>2393</v>
      </c>
    </row>
    <row r="815" s="1" customFormat="1" spans="1:5">
      <c r="B815" s="123" t="s">
        <v>2394</v>
      </c>
      <c r="C815" s="124" t="s">
        <v>2395</v>
      </c>
      <c r="D815" s="125"/>
      <c r="E815" s="125">
        <v>0.3</v>
      </c>
    </row>
    <row r="816" s="1" customFormat="1" spans="1:5">
      <c r="B816" s="123" t="s">
        <v>2396</v>
      </c>
      <c r="C816" s="124" t="s">
        <v>2397</v>
      </c>
      <c r="D816" s="125"/>
      <c r="E816" s="125">
        <v>0.5</v>
      </c>
    </row>
  </sheetData>
  <mergeCells count="8">
    <mergeCell ref="C181:D181"/>
    <mergeCell ref="C246:D246"/>
    <mergeCell ref="E1:E16"/>
    <mergeCell ref="E17:E464"/>
    <mergeCell ref="E465:E520"/>
    <mergeCell ref="E521:E765"/>
    <mergeCell ref="E766:E773"/>
    <mergeCell ref="E774:E813"/>
  </mergeCells>
  <pageMargins left="0.75" right="0.75" top="1" bottom="1" header="0.5" footer="0.5"/>
  <pageSetup paperSize="9" orientation="portrait"/>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pageSetUpPr autoPageBreaks="0"/>
  </sheetPr>
  <dimension ref="A2:H49"/>
  <sheetViews>
    <sheetView showGridLines="0" zoomScale="79" zoomScaleNormal="79" workbookViewId="0">
      <selection activeCell="N11" sqref="N11"/>
    </sheetView>
  </sheetViews>
  <sheetFormatPr defaultColWidth="8.87962962962963" defaultRowHeight="14.4" outlineLevelCol="7"/>
  <cols>
    <col min="1" max="1" width="32.1018518518519" style="3" customWidth="1"/>
    <col min="2" max="2" width="40.4444444444444" style="3" customWidth="1"/>
    <col min="3" max="3" width="42.3333333333333" style="3" customWidth="1"/>
    <col min="8" max="8" width="10.4444444444444" style="3" customWidth="1"/>
  </cols>
  <sheetData>
    <row r="2" ht="21.9" customHeight="1" spans="1:8">
      <c r="A2" s="80" t="s">
        <v>2398</v>
      </c>
    </row>
    <row r="4" ht="24.9" customHeight="1" spans="1:8">
      <c r="A4" s="81" t="s">
        <v>2399</v>
      </c>
      <c r="B4" s="81" t="s">
        <v>2400</v>
      </c>
      <c r="C4" s="81" t="s">
        <v>164</v>
      </c>
      <c r="D4" s="82"/>
      <c r="E4" s="2"/>
      <c r="F4" s="2"/>
      <c r="G4" s="2"/>
      <c r="H4" s="2"/>
    </row>
    <row r="5" ht="24.9" customHeight="1" spans="1:8">
      <c r="A5" s="83" t="s">
        <v>2401</v>
      </c>
      <c r="B5" s="83" t="s">
        <v>2402</v>
      </c>
      <c r="C5" s="83"/>
      <c r="D5" s="84"/>
      <c r="E5" s="2"/>
      <c r="F5" s="2"/>
      <c r="G5" s="2"/>
      <c r="H5" s="2"/>
    </row>
    <row r="6" ht="24.9" customHeight="1" spans="1:8">
      <c r="A6" s="83" t="s">
        <v>2403</v>
      </c>
      <c r="B6" s="83" t="s">
        <v>2402</v>
      </c>
      <c r="C6" s="83"/>
      <c r="D6" s="2"/>
      <c r="E6" s="2"/>
      <c r="F6" s="2"/>
      <c r="G6" s="2"/>
      <c r="H6" s="2"/>
    </row>
    <row r="7" ht="24.9" customHeight="1" spans="1:8">
      <c r="A7" s="83" t="s">
        <v>2404</v>
      </c>
      <c r="B7" s="83" t="s">
        <v>2405</v>
      </c>
      <c r="C7" s="83" t="s">
        <v>2406</v>
      </c>
      <c r="D7" s="2"/>
      <c r="E7" s="2"/>
      <c r="F7" s="2"/>
      <c r="G7" s="2"/>
      <c r="H7" s="2"/>
    </row>
    <row r="8" ht="24.9" customHeight="1" spans="1:8">
      <c r="A8" s="83" t="s">
        <v>2407</v>
      </c>
      <c r="B8" s="83" t="s">
        <v>2402</v>
      </c>
      <c r="C8" s="83"/>
      <c r="D8" s="2"/>
      <c r="E8" s="2"/>
      <c r="F8" s="2"/>
      <c r="G8" s="2"/>
      <c r="H8" s="2"/>
    </row>
    <row r="9" ht="24.9" customHeight="1" spans="1:8">
      <c r="A9" s="83" t="s">
        <v>2408</v>
      </c>
      <c r="B9" s="83" t="s">
        <v>2402</v>
      </c>
      <c r="C9" s="83"/>
      <c r="D9" s="2"/>
      <c r="E9" s="2"/>
      <c r="F9" s="2"/>
      <c r="G9" s="2"/>
      <c r="H9" s="2"/>
    </row>
    <row r="10" ht="24.9" customHeight="1" spans="1:8">
      <c r="A10" s="83" t="s">
        <v>2409</v>
      </c>
      <c r="B10" s="83" t="s">
        <v>2402</v>
      </c>
      <c r="C10" s="83"/>
      <c r="D10" s="2"/>
      <c r="E10" s="2"/>
      <c r="F10" s="2"/>
      <c r="G10" s="2"/>
      <c r="H10" s="2"/>
    </row>
    <row r="11" ht="24.9" customHeight="1" spans="1:8">
      <c r="A11" s="83" t="s">
        <v>2410</v>
      </c>
      <c r="B11" s="83" t="s">
        <v>2402</v>
      </c>
      <c r="C11" s="83"/>
      <c r="D11" s="2"/>
      <c r="E11" s="2"/>
      <c r="F11" s="2"/>
      <c r="G11" s="2"/>
      <c r="H11" s="2"/>
    </row>
    <row r="12" ht="24.9" customHeight="1" spans="1:8">
      <c r="A12" s="83" t="s">
        <v>2411</v>
      </c>
      <c r="B12" s="83" t="s">
        <v>2402</v>
      </c>
      <c r="C12" s="83"/>
      <c r="D12" s="2"/>
      <c r="E12" s="2"/>
      <c r="F12" s="2"/>
      <c r="G12" s="2"/>
      <c r="H12" s="2"/>
    </row>
    <row r="13" ht="24.9" customHeight="1" spans="1:8">
      <c r="A13" s="83" t="s">
        <v>2412</v>
      </c>
      <c r="B13" s="83" t="s">
        <v>2402</v>
      </c>
      <c r="C13" s="83"/>
      <c r="D13" s="2"/>
      <c r="E13" s="2"/>
      <c r="F13" s="2"/>
      <c r="G13" s="2"/>
      <c r="H13" s="2"/>
    </row>
    <row r="14" ht="24.9" customHeight="1" spans="1:8">
      <c r="A14" s="83" t="s">
        <v>2413</v>
      </c>
      <c r="B14" s="83" t="s">
        <v>2402</v>
      </c>
      <c r="C14" s="83"/>
      <c r="D14" s="2"/>
      <c r="E14" s="2"/>
      <c r="F14" s="2"/>
      <c r="G14" s="2"/>
      <c r="H14" s="2"/>
    </row>
    <row r="15" ht="24.9" customHeight="1" spans="1:8">
      <c r="A15" s="83" t="s">
        <v>2414</v>
      </c>
      <c r="B15" s="83" t="s">
        <v>2402</v>
      </c>
      <c r="C15" s="83"/>
      <c r="D15" s="2"/>
      <c r="E15" s="2"/>
      <c r="F15" s="2"/>
      <c r="G15" s="2"/>
      <c r="H15" s="2"/>
    </row>
    <row r="16" ht="24.9" customHeight="1" spans="1:8">
      <c r="A16" s="83" t="s">
        <v>2415</v>
      </c>
      <c r="B16" s="83" t="s">
        <v>2402</v>
      </c>
      <c r="C16" s="83"/>
      <c r="D16" s="2"/>
      <c r="E16" s="2"/>
      <c r="F16" s="2"/>
      <c r="G16" s="2"/>
      <c r="H16" s="2"/>
    </row>
    <row r="17" ht="24.9" customHeight="1" spans="1:8">
      <c r="A17" s="83" t="s">
        <v>2416</v>
      </c>
      <c r="B17" s="83" t="s">
        <v>2402</v>
      </c>
      <c r="C17" s="83"/>
      <c r="D17" s="2"/>
      <c r="E17" s="2"/>
      <c r="F17" s="2"/>
      <c r="G17" s="2"/>
      <c r="H17" s="2"/>
    </row>
    <row r="18" ht="24.9" customHeight="1" spans="1:8">
      <c r="A18" s="83" t="s">
        <v>2417</v>
      </c>
      <c r="B18" s="83" t="s">
        <v>2402</v>
      </c>
      <c r="C18" s="83"/>
      <c r="D18" s="2"/>
      <c r="E18" s="2"/>
      <c r="F18" s="2"/>
      <c r="G18" s="2"/>
      <c r="H18" s="2"/>
    </row>
    <row r="19" ht="24.9" customHeight="1" spans="1:8">
      <c r="A19" s="83" t="s">
        <v>2418</v>
      </c>
      <c r="B19" s="83" t="s">
        <v>2402</v>
      </c>
      <c r="C19" s="83"/>
      <c r="D19" s="2"/>
      <c r="E19" s="2"/>
      <c r="F19" s="2"/>
      <c r="G19" s="2"/>
      <c r="H19" s="2"/>
    </row>
    <row r="20" ht="24.9" customHeight="1" spans="1:8">
      <c r="A20" s="83" t="s">
        <v>2419</v>
      </c>
      <c r="B20" s="83" t="s">
        <v>2402</v>
      </c>
      <c r="C20" s="83"/>
      <c r="D20" s="2"/>
      <c r="E20" s="2"/>
      <c r="F20" s="2"/>
      <c r="G20" s="2"/>
      <c r="H20" s="2"/>
    </row>
    <row r="21" ht="24.9" customHeight="1" spans="1:8">
      <c r="A21" s="83" t="s">
        <v>2420</v>
      </c>
      <c r="B21" s="83" t="s">
        <v>2402</v>
      </c>
      <c r="C21" s="83"/>
      <c r="D21" s="2"/>
      <c r="E21" s="2"/>
      <c r="F21" s="2"/>
      <c r="G21" s="2"/>
      <c r="H21" s="2"/>
    </row>
    <row r="22" ht="24.9" customHeight="1" spans="1:8">
      <c r="A22" s="83" t="s">
        <v>2421</v>
      </c>
      <c r="B22" s="83" t="s">
        <v>2402</v>
      </c>
      <c r="C22" s="83"/>
      <c r="D22" s="2"/>
      <c r="E22" s="2"/>
      <c r="F22" s="2"/>
      <c r="G22" s="2"/>
      <c r="H22" s="2"/>
    </row>
    <row r="23" ht="24.9" customHeight="1" spans="1:8">
      <c r="A23" s="83" t="s">
        <v>2422</v>
      </c>
      <c r="B23" s="83" t="s">
        <v>2402</v>
      </c>
      <c r="C23" s="83"/>
      <c r="D23" s="2"/>
      <c r="E23" s="2"/>
      <c r="F23" s="2"/>
      <c r="G23" s="2"/>
      <c r="H23" s="2"/>
    </row>
    <row r="24" ht="24.9" customHeight="1" spans="1:8">
      <c r="A24" s="83" t="s">
        <v>2423</v>
      </c>
      <c r="B24" s="83" t="s">
        <v>2402</v>
      </c>
      <c r="C24" s="83"/>
      <c r="D24" s="2"/>
      <c r="E24" s="2"/>
      <c r="F24" s="2"/>
      <c r="G24" s="2"/>
      <c r="H24" s="2"/>
    </row>
    <row r="25" ht="24.9" customHeight="1" spans="1:8">
      <c r="A25" s="83" t="s">
        <v>2424</v>
      </c>
      <c r="B25" s="83" t="s">
        <v>2402</v>
      </c>
      <c r="C25" s="83"/>
      <c r="D25" s="2"/>
      <c r="E25" s="2"/>
      <c r="F25" s="2"/>
      <c r="G25" s="2"/>
      <c r="H25" s="2"/>
    </row>
    <row r="26" ht="24.9" customHeight="1" spans="1:8">
      <c r="A26" s="83" t="s">
        <v>2425</v>
      </c>
      <c r="B26" s="83" t="s">
        <v>2402</v>
      </c>
      <c r="C26" s="83"/>
      <c r="D26" s="2"/>
      <c r="E26" s="2"/>
      <c r="F26" s="2"/>
      <c r="G26" s="2"/>
      <c r="H26" s="2"/>
    </row>
    <row r="27" ht="24.9" customHeight="1" spans="1:8">
      <c r="A27" s="83" t="s">
        <v>2426</v>
      </c>
      <c r="B27" s="83" t="s">
        <v>2402</v>
      </c>
      <c r="C27" s="83"/>
      <c r="D27" s="2"/>
      <c r="E27" s="2"/>
      <c r="F27" s="2"/>
      <c r="G27" s="2"/>
      <c r="H27" s="2"/>
    </row>
    <row r="28" ht="24.9" customHeight="1" spans="1:8">
      <c r="A28" s="83" t="s">
        <v>2427</v>
      </c>
      <c r="B28" s="83" t="s">
        <v>2402</v>
      </c>
      <c r="C28" s="83"/>
      <c r="D28" s="2"/>
      <c r="E28" s="2"/>
      <c r="F28" s="2"/>
      <c r="G28" s="2"/>
      <c r="H28" s="2"/>
    </row>
    <row r="29" ht="24.9" customHeight="1" spans="1:8">
      <c r="A29" s="83" t="s">
        <v>2428</v>
      </c>
      <c r="B29" s="83" t="s">
        <v>2402</v>
      </c>
      <c r="C29" s="83"/>
      <c r="D29" s="2"/>
      <c r="E29" s="2"/>
      <c r="F29" s="2"/>
      <c r="G29" s="2"/>
      <c r="H29" s="2"/>
    </row>
    <row r="30" ht="24.9" customHeight="1" spans="1:8">
      <c r="A30" s="83" t="s">
        <v>2429</v>
      </c>
      <c r="B30" s="83" t="s">
        <v>2402</v>
      </c>
      <c r="C30" s="83"/>
      <c r="D30" s="2"/>
      <c r="E30" s="2"/>
      <c r="F30" s="2"/>
      <c r="G30" s="2"/>
      <c r="H30" s="2"/>
    </row>
    <row r="31" ht="24.9" customHeight="1" spans="1:8">
      <c r="A31" s="83" t="s">
        <v>2430</v>
      </c>
      <c r="B31" s="83" t="s">
        <v>2402</v>
      </c>
      <c r="C31" s="83"/>
      <c r="D31" s="2"/>
      <c r="E31" s="2"/>
      <c r="F31" s="2"/>
      <c r="G31" s="2"/>
      <c r="H31" s="2"/>
    </row>
    <row r="32" ht="24.9" customHeight="1" spans="1:8">
      <c r="A32" s="83" t="s">
        <v>2431</v>
      </c>
      <c r="B32" s="83" t="s">
        <v>2402</v>
      </c>
      <c r="C32" s="83"/>
      <c r="D32" s="2"/>
      <c r="E32" s="2"/>
      <c r="F32" s="2"/>
      <c r="G32" s="2"/>
      <c r="H32" s="2"/>
    </row>
    <row r="33" ht="24.9" customHeight="1" spans="1:8">
      <c r="A33" s="83" t="s">
        <v>2432</v>
      </c>
      <c r="B33" s="83" t="s">
        <v>2402</v>
      </c>
      <c r="C33" s="83"/>
      <c r="D33" s="2"/>
      <c r="E33" s="2"/>
      <c r="F33" s="2"/>
      <c r="G33" s="2"/>
      <c r="H33" s="2"/>
    </row>
    <row r="34" ht="24.9" customHeight="1" spans="1:8">
      <c r="A34" s="83" t="s">
        <v>2433</v>
      </c>
      <c r="B34" s="83" t="s">
        <v>2402</v>
      </c>
      <c r="C34" s="83"/>
      <c r="D34" s="2"/>
      <c r="E34" s="2"/>
      <c r="F34" s="2"/>
      <c r="G34" s="2"/>
      <c r="H34" s="2"/>
    </row>
    <row r="35" ht="24.9" customHeight="1" spans="1:8">
      <c r="A35" s="83" t="s">
        <v>2434</v>
      </c>
      <c r="B35" s="83" t="s">
        <v>2402</v>
      </c>
      <c r="C35" s="83"/>
      <c r="D35" s="2"/>
      <c r="E35" s="2"/>
      <c r="F35" s="2"/>
      <c r="G35" s="2"/>
      <c r="H35" s="2"/>
    </row>
    <row r="36" ht="24.9" customHeight="1" spans="1:8">
      <c r="A36" s="83" t="s">
        <v>2435</v>
      </c>
      <c r="B36" s="83" t="s">
        <v>2436</v>
      </c>
      <c r="C36" s="83" t="s">
        <v>2406</v>
      </c>
      <c r="D36" s="2"/>
      <c r="E36" s="2"/>
      <c r="F36" s="2"/>
      <c r="G36" s="2"/>
      <c r="H36" s="2"/>
    </row>
    <row r="37" ht="24.9" customHeight="1" spans="1:8">
      <c r="A37" s="83" t="s">
        <v>2437</v>
      </c>
      <c r="B37" s="83" t="s">
        <v>2436</v>
      </c>
      <c r="C37" s="83" t="s">
        <v>2406</v>
      </c>
      <c r="D37" s="2"/>
      <c r="E37" s="2"/>
      <c r="F37" s="2"/>
      <c r="G37" s="2"/>
      <c r="H37" s="2"/>
    </row>
    <row r="38" ht="24.9" customHeight="1" spans="1:8">
      <c r="A38" s="83" t="s">
        <v>2438</v>
      </c>
      <c r="B38" s="83" t="s">
        <v>2436</v>
      </c>
      <c r="C38" s="83" t="s">
        <v>2406</v>
      </c>
      <c r="D38" s="2"/>
      <c r="E38" s="2"/>
      <c r="F38" s="2"/>
      <c r="G38" s="2"/>
      <c r="H38" s="2"/>
    </row>
    <row r="39" ht="24.9" customHeight="1" spans="1:8">
      <c r="A39" s="83" t="s">
        <v>2439</v>
      </c>
      <c r="B39" s="83" t="s">
        <v>2436</v>
      </c>
      <c r="C39" s="83" t="s">
        <v>2406</v>
      </c>
      <c r="D39" s="2"/>
      <c r="E39" s="2"/>
      <c r="F39" s="2"/>
      <c r="G39" s="2"/>
      <c r="H39" s="2"/>
    </row>
    <row r="40" ht="24.9" customHeight="1" spans="1:8">
      <c r="A40" s="83" t="s">
        <v>2440</v>
      </c>
      <c r="B40" s="83" t="s">
        <v>2402</v>
      </c>
      <c r="C40" s="83"/>
      <c r="D40" s="2"/>
      <c r="E40" s="2"/>
      <c r="F40" s="2"/>
      <c r="G40" s="2"/>
      <c r="H40" s="2"/>
    </row>
    <row r="41" ht="24.9" customHeight="1" spans="1:8">
      <c r="A41" s="83" t="s">
        <v>2441</v>
      </c>
      <c r="B41" s="83" t="s">
        <v>2402</v>
      </c>
      <c r="C41" s="83"/>
      <c r="D41" s="2"/>
      <c r="E41" s="2"/>
      <c r="F41" s="2"/>
      <c r="G41" s="2"/>
      <c r="H41" s="2"/>
    </row>
    <row r="42" ht="24.9" customHeight="1" spans="1:8">
      <c r="A42" s="83" t="s">
        <v>2442</v>
      </c>
      <c r="B42" s="83" t="s">
        <v>2402</v>
      </c>
      <c r="C42" s="83"/>
      <c r="D42" s="2"/>
      <c r="E42" s="2"/>
      <c r="F42" s="2"/>
      <c r="G42" s="2"/>
      <c r="H42" s="2"/>
    </row>
    <row r="43" ht="24.9" customHeight="1" spans="1:8">
      <c r="A43" s="2"/>
      <c r="B43" s="2"/>
      <c r="C43" s="2"/>
      <c r="D43" s="2"/>
      <c r="E43" s="2"/>
      <c r="F43" s="2"/>
      <c r="G43" s="2"/>
      <c r="H43" s="2"/>
    </row>
    <row r="44" ht="24.9" customHeight="1" spans="1:8">
      <c r="A44" s="85" t="s">
        <v>2443</v>
      </c>
    </row>
    <row r="45" ht="24.9" customHeight="1" spans="1:8">
      <c r="A45" s="85" t="s">
        <v>2444</v>
      </c>
    </row>
    <row r="46" ht="24.9" customHeight="1" spans="1:8">
      <c r="A46" s="85" t="s">
        <v>2445</v>
      </c>
    </row>
    <row r="47" ht="24.9" customHeight="1" spans="1:8">
      <c r="A47" s="85" t="s">
        <v>2446</v>
      </c>
    </row>
    <row r="48" ht="24.9" customHeight="1" spans="1:8">
      <c r="A48" s="85" t="s">
        <v>2447</v>
      </c>
    </row>
    <row r="49" ht="24.9" customHeight="1" spans="1:1">
      <c r="A49" s="85" t="s">
        <v>2448</v>
      </c>
    </row>
  </sheetData>
  <mergeCells count="7">
    <mergeCell ref="A44:H44"/>
    <mergeCell ref="A45:H45"/>
    <mergeCell ref="A46:H46"/>
    <mergeCell ref="A47:H47"/>
    <mergeCell ref="A48:H48"/>
    <mergeCell ref="A49:H49"/>
    <mergeCell ref="A2:C3"/>
  </mergeCells>
  <pageMargins left="0.75" right="0.75" top="1" bottom="1" header="0.511805555555556" footer="0.511805555555556"/>
  <pageSetup paperSize="9" orientation="portrait"/>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B1:P39"/>
  <sheetViews>
    <sheetView showGridLines="0" workbookViewId="0">
      <selection activeCell="A1" sqref="$A1:$XFD1048576"/>
    </sheetView>
  </sheetViews>
  <sheetFormatPr defaultColWidth="8.60185185185185" defaultRowHeight="14.4"/>
  <cols>
    <col min="1" max="1" width="8.60185185185185" style="57" customWidth="1"/>
    <col min="2" max="2" width="18.5277777777778" style="57" customWidth="1"/>
    <col min="3" max="3" width="14.8888888888889" style="57" customWidth="1"/>
    <col min="4" max="4" width="16.0648148148148" style="57" customWidth="1"/>
    <col min="5" max="5" width="8.60185185185185" style="57" customWidth="1"/>
    <col min="6" max="6" width="16.9074074074074" style="57" customWidth="1"/>
    <col min="7" max="7" width="13.5648148148148" style="57" customWidth="1"/>
    <col min="8" max="8" width="8.60185185185185" style="57" customWidth="1"/>
    <col min="9" max="9" width="16.9074074074074" style="57" customWidth="1"/>
    <col min="10" max="10" width="14.1296296296296" style="57" customWidth="1"/>
    <col min="11" max="11" width="16.3518518518519" style="57" customWidth="1"/>
    <col min="12" max="12" width="8.60185185185185" style="57" customWidth="1"/>
    <col min="13" max="13" width="15.7592592592593" style="57" customWidth="1"/>
    <col min="14" max="14" width="8.60185185185185" style="57" customWidth="1"/>
    <col min="15" max="15" width="16.4444444444444" style="57" customWidth="1"/>
    <col min="16" max="16384" width="8.60185185185185" style="57" customWidth="1"/>
  </cols>
  <sheetData>
    <row r="1" s="57" customFormat="1" ht="19.9" customHeight="1" spans="2:16">
      <c r="B1" s="65" t="s">
        <v>2449</v>
      </c>
      <c r="C1" s="66"/>
      <c r="D1" s="66"/>
      <c r="E1" s="66"/>
      <c r="F1" s="66"/>
      <c r="G1" s="67"/>
      <c r="H1" s="68"/>
      <c r="I1" s="69" t="s">
        <v>2450</v>
      </c>
      <c r="J1" s="66"/>
      <c r="K1" s="66"/>
      <c r="L1" s="66"/>
      <c r="M1" s="66"/>
      <c r="N1" s="66"/>
      <c r="O1" s="66"/>
      <c r="P1" s="67"/>
    </row>
    <row r="2" s="57" customFormat="1" ht="16.5" customHeight="1" spans="2:16">
      <c r="B2" s="70"/>
      <c r="C2" s="71"/>
      <c r="D2" s="71"/>
      <c r="E2" s="71"/>
      <c r="F2" s="71"/>
      <c r="G2" s="72"/>
      <c r="H2" s="68"/>
      <c r="I2" s="70"/>
      <c r="J2" s="71"/>
      <c r="K2" s="71"/>
      <c r="L2" s="71"/>
      <c r="M2" s="71"/>
      <c r="N2" s="71"/>
      <c r="O2" s="71"/>
      <c r="P2" s="72"/>
    </row>
    <row r="3" s="57" customFormat="1" ht="20" customHeight="1" spans="2:16">
      <c r="B3" s="73" t="s">
        <v>2451</v>
      </c>
      <c r="C3" s="73" t="s">
        <v>2452</v>
      </c>
      <c r="D3" s="73" t="s">
        <v>2451</v>
      </c>
      <c r="E3" s="73" t="s">
        <v>2452</v>
      </c>
      <c r="F3" s="73" t="s">
        <v>2451</v>
      </c>
      <c r="G3" s="73" t="s">
        <v>2452</v>
      </c>
      <c r="H3" s="68"/>
      <c r="I3" s="73" t="s">
        <v>2451</v>
      </c>
      <c r="J3" s="73" t="s">
        <v>2452</v>
      </c>
      <c r="K3" s="73" t="s">
        <v>2451</v>
      </c>
      <c r="L3" s="73" t="s">
        <v>2452</v>
      </c>
      <c r="M3" s="73" t="s">
        <v>2451</v>
      </c>
      <c r="N3" s="73" t="s">
        <v>2452</v>
      </c>
      <c r="O3" s="73" t="s">
        <v>2451</v>
      </c>
      <c r="P3" s="73" t="s">
        <v>2452</v>
      </c>
    </row>
    <row r="4" s="57" customFormat="1" ht="17.25" customHeight="1" spans="2:16">
      <c r="B4" s="74" t="s">
        <v>2453</v>
      </c>
      <c r="C4" s="75" t="s">
        <v>2454</v>
      </c>
      <c r="D4" s="74" t="s">
        <v>2455</v>
      </c>
      <c r="E4" s="75">
        <v>7</v>
      </c>
      <c r="F4" s="74" t="s">
        <v>2456</v>
      </c>
      <c r="G4" s="75">
        <v>4</v>
      </c>
      <c r="H4" s="68"/>
      <c r="I4" s="74" t="s">
        <v>2453</v>
      </c>
      <c r="J4" s="75" t="s">
        <v>2454</v>
      </c>
      <c r="K4" s="74" t="s">
        <v>2457</v>
      </c>
      <c r="L4" s="75">
        <v>4</v>
      </c>
      <c r="M4" s="74" t="s">
        <v>2458</v>
      </c>
      <c r="N4" s="75">
        <v>5</v>
      </c>
      <c r="O4" s="74" t="s">
        <v>2459</v>
      </c>
      <c r="P4" s="75">
        <v>6</v>
      </c>
    </row>
    <row r="5" s="57" customFormat="1" ht="17.25" customHeight="1" spans="2:16">
      <c r="B5" s="76" t="s">
        <v>2460</v>
      </c>
      <c r="C5" s="77">
        <v>8</v>
      </c>
      <c r="D5" s="76" t="s">
        <v>2461</v>
      </c>
      <c r="E5" s="77">
        <v>6</v>
      </c>
      <c r="F5" s="76" t="s">
        <v>2462</v>
      </c>
      <c r="G5" s="77">
        <v>3</v>
      </c>
      <c r="H5" s="68"/>
      <c r="I5" s="76" t="s">
        <v>2460</v>
      </c>
      <c r="J5" s="77">
        <v>2</v>
      </c>
      <c r="K5" s="76" t="s">
        <v>2463</v>
      </c>
      <c r="L5" s="77">
        <v>3</v>
      </c>
      <c r="M5" s="76" t="s">
        <v>2464</v>
      </c>
      <c r="N5" s="77">
        <v>4</v>
      </c>
      <c r="O5" s="76" t="s">
        <v>2465</v>
      </c>
      <c r="P5" s="77">
        <v>7</v>
      </c>
    </row>
    <row r="6" s="57" customFormat="1" ht="17.25" customHeight="1" spans="2:16">
      <c r="B6" s="76" t="s">
        <v>2466</v>
      </c>
      <c r="C6" s="77">
        <v>8</v>
      </c>
      <c r="D6" s="76" t="s">
        <v>2467</v>
      </c>
      <c r="E6" s="77" t="s">
        <v>2454</v>
      </c>
      <c r="F6" s="76" t="s">
        <v>2468</v>
      </c>
      <c r="G6" s="77">
        <v>4</v>
      </c>
      <c r="H6" s="68"/>
      <c r="I6" s="76" t="s">
        <v>2469</v>
      </c>
      <c r="J6" s="77">
        <v>2</v>
      </c>
      <c r="K6" s="76" t="s">
        <v>2470</v>
      </c>
      <c r="L6" s="77">
        <v>4</v>
      </c>
      <c r="M6" s="76" t="s">
        <v>2471</v>
      </c>
      <c r="N6" s="77">
        <v>5</v>
      </c>
      <c r="O6" s="76" t="s">
        <v>2472</v>
      </c>
      <c r="P6" s="77">
        <v>6</v>
      </c>
    </row>
    <row r="7" s="57" customFormat="1" ht="17.25" customHeight="1" spans="2:16">
      <c r="B7" s="76" t="s">
        <v>2473</v>
      </c>
      <c r="C7" s="77">
        <v>7</v>
      </c>
      <c r="D7" s="76" t="s">
        <v>2474</v>
      </c>
      <c r="E7" s="77">
        <v>5</v>
      </c>
      <c r="F7" s="76" t="s">
        <v>2475</v>
      </c>
      <c r="G7" s="77">
        <v>3</v>
      </c>
      <c r="H7" s="68"/>
      <c r="I7" s="76" t="s">
        <v>2476</v>
      </c>
      <c r="J7" s="77">
        <v>3</v>
      </c>
      <c r="K7" s="76" t="s">
        <v>2477</v>
      </c>
      <c r="L7" s="77">
        <v>3</v>
      </c>
      <c r="M7" s="76" t="s">
        <v>2478</v>
      </c>
      <c r="N7" s="77">
        <v>4</v>
      </c>
      <c r="O7" s="76" t="s">
        <v>2479</v>
      </c>
      <c r="P7" s="77">
        <v>7</v>
      </c>
    </row>
    <row r="8" s="57" customFormat="1" ht="17.25" customHeight="1" spans="2:16">
      <c r="B8" s="76" t="s">
        <v>2480</v>
      </c>
      <c r="C8" s="77">
        <v>8</v>
      </c>
      <c r="D8" s="76" t="s">
        <v>2481</v>
      </c>
      <c r="E8" s="77">
        <v>6</v>
      </c>
      <c r="F8" s="76" t="s">
        <v>2482</v>
      </c>
      <c r="G8" s="77">
        <v>4</v>
      </c>
      <c r="H8" s="68"/>
      <c r="I8" s="76" t="s">
        <v>2483</v>
      </c>
      <c r="J8" s="77">
        <v>4</v>
      </c>
      <c r="K8" s="76" t="s">
        <v>2484</v>
      </c>
      <c r="L8" s="77" t="s">
        <v>2454</v>
      </c>
      <c r="M8" s="76" t="s">
        <v>2485</v>
      </c>
      <c r="N8" s="77">
        <v>5</v>
      </c>
      <c r="O8" s="76" t="s">
        <v>2486</v>
      </c>
      <c r="P8" s="77">
        <v>6</v>
      </c>
    </row>
    <row r="9" s="57" customFormat="1" ht="17.25" customHeight="1" spans="2:16">
      <c r="B9" s="76" t="s">
        <v>2487</v>
      </c>
      <c r="C9" s="77">
        <v>7</v>
      </c>
      <c r="D9" s="76" t="s">
        <v>2488</v>
      </c>
      <c r="E9" s="77">
        <v>5</v>
      </c>
      <c r="F9" s="76" t="s">
        <v>2489</v>
      </c>
      <c r="G9" s="77" t="s">
        <v>2454</v>
      </c>
      <c r="H9" s="68"/>
      <c r="I9" s="76" t="s">
        <v>2490</v>
      </c>
      <c r="J9" s="77">
        <v>3</v>
      </c>
      <c r="K9" s="76" t="s">
        <v>2491</v>
      </c>
      <c r="L9" s="77">
        <v>4</v>
      </c>
      <c r="M9" s="76" t="s">
        <v>2492</v>
      </c>
      <c r="N9" s="77">
        <v>4</v>
      </c>
      <c r="O9" s="76" t="s">
        <v>2493</v>
      </c>
      <c r="P9" s="77">
        <v>7</v>
      </c>
    </row>
    <row r="10" s="57" customFormat="1" ht="17.25" customHeight="1" spans="2:16">
      <c r="B10" s="76" t="s">
        <v>2494</v>
      </c>
      <c r="C10" s="77">
        <v>8</v>
      </c>
      <c r="D10" s="76" t="s">
        <v>2495</v>
      </c>
      <c r="E10" s="77">
        <v>6</v>
      </c>
      <c r="F10" s="76" t="s">
        <v>2496</v>
      </c>
      <c r="G10" s="77">
        <v>5</v>
      </c>
      <c r="H10" s="68"/>
      <c r="I10" s="76" t="s">
        <v>2497</v>
      </c>
      <c r="J10" s="77">
        <v>2</v>
      </c>
      <c r="K10" s="76" t="s">
        <v>2498</v>
      </c>
      <c r="L10" s="77">
        <v>3</v>
      </c>
      <c r="M10" s="76" t="s">
        <v>2499</v>
      </c>
      <c r="N10" s="77">
        <v>5</v>
      </c>
      <c r="O10" s="76" t="s">
        <v>2500</v>
      </c>
      <c r="P10" s="77">
        <v>6</v>
      </c>
    </row>
    <row r="11" s="57" customFormat="1" ht="17.25" customHeight="1" spans="2:16">
      <c r="B11" s="76" t="s">
        <v>2501</v>
      </c>
      <c r="C11" s="77">
        <v>7</v>
      </c>
      <c r="D11" s="76" t="s">
        <v>2502</v>
      </c>
      <c r="E11" s="77">
        <v>5</v>
      </c>
      <c r="F11" s="76" t="s">
        <v>2503</v>
      </c>
      <c r="G11" s="77">
        <v>4</v>
      </c>
      <c r="H11" s="68"/>
      <c r="I11" s="76" t="s">
        <v>2504</v>
      </c>
      <c r="J11" s="77">
        <v>3</v>
      </c>
      <c r="K11" s="76" t="s">
        <v>2505</v>
      </c>
      <c r="L11" s="77">
        <v>4</v>
      </c>
      <c r="M11" s="76" t="s">
        <v>2506</v>
      </c>
      <c r="N11" s="77">
        <v>6</v>
      </c>
      <c r="O11" s="76" t="s">
        <v>2507</v>
      </c>
      <c r="P11" s="77">
        <v>7</v>
      </c>
    </row>
    <row r="12" s="57" customFormat="1" ht="17.25" customHeight="1" spans="2:16">
      <c r="B12" s="76" t="s">
        <v>2508</v>
      </c>
      <c r="C12" s="77">
        <v>8</v>
      </c>
      <c r="D12" s="76" t="s">
        <v>2509</v>
      </c>
      <c r="E12" s="77">
        <v>7</v>
      </c>
      <c r="F12" s="76" t="s">
        <v>2510</v>
      </c>
      <c r="G12" s="77">
        <v>5</v>
      </c>
      <c r="H12" s="68"/>
      <c r="I12" s="76" t="s">
        <v>2511</v>
      </c>
      <c r="J12" s="77">
        <v>2</v>
      </c>
      <c r="K12" s="76" t="s">
        <v>2512</v>
      </c>
      <c r="L12" s="77">
        <v>5</v>
      </c>
      <c r="M12" s="76" t="s">
        <v>2513</v>
      </c>
      <c r="N12" s="77">
        <v>5</v>
      </c>
      <c r="O12" s="76" t="s">
        <v>2514</v>
      </c>
      <c r="P12" s="77">
        <v>8</v>
      </c>
    </row>
    <row r="13" s="57" customFormat="1" ht="17.25" customHeight="1" spans="2:16">
      <c r="B13" s="76" t="s">
        <v>2515</v>
      </c>
      <c r="C13" s="77">
        <v>7</v>
      </c>
      <c r="D13" s="76" t="s">
        <v>2516</v>
      </c>
      <c r="E13" s="77">
        <v>6</v>
      </c>
      <c r="F13" s="76" t="s">
        <v>2517</v>
      </c>
      <c r="G13" s="77" t="s">
        <v>2454</v>
      </c>
      <c r="H13" s="68"/>
      <c r="I13" s="76" t="s">
        <v>2518</v>
      </c>
      <c r="J13" s="77">
        <v>3</v>
      </c>
      <c r="K13" s="76" t="s">
        <v>2519</v>
      </c>
      <c r="L13" s="77">
        <v>4</v>
      </c>
      <c r="M13" s="76" t="s">
        <v>2520</v>
      </c>
      <c r="N13" s="77">
        <v>6</v>
      </c>
      <c r="O13" s="76" t="s">
        <v>2521</v>
      </c>
      <c r="P13" s="77">
        <v>7</v>
      </c>
    </row>
    <row r="14" s="57" customFormat="1" ht="17.25" customHeight="1" spans="2:16">
      <c r="B14" s="76" t="s">
        <v>2522</v>
      </c>
      <c r="C14" s="77">
        <v>8</v>
      </c>
      <c r="D14" s="76" t="s">
        <v>2523</v>
      </c>
      <c r="E14" s="77">
        <v>7</v>
      </c>
      <c r="F14" s="76" t="s">
        <v>2524</v>
      </c>
      <c r="G14" s="77">
        <v>3</v>
      </c>
      <c r="H14" s="68"/>
      <c r="I14" s="76" t="s">
        <v>2525</v>
      </c>
      <c r="J14" s="77">
        <v>2</v>
      </c>
      <c r="K14" s="76" t="s">
        <v>2526</v>
      </c>
      <c r="L14" s="77">
        <v>5</v>
      </c>
      <c r="M14" s="76" t="s">
        <v>2527</v>
      </c>
      <c r="N14" s="77">
        <v>5</v>
      </c>
      <c r="O14" s="76" t="s">
        <v>2528</v>
      </c>
      <c r="P14" s="77">
        <v>8</v>
      </c>
    </row>
    <row r="15" s="57" customFormat="1" ht="17.25" customHeight="1" spans="2:16">
      <c r="B15" s="76" t="s">
        <v>2529</v>
      </c>
      <c r="C15" s="77">
        <v>7</v>
      </c>
      <c r="D15" s="76" t="s">
        <v>2530</v>
      </c>
      <c r="E15" s="77">
        <v>6</v>
      </c>
      <c r="F15" s="76" t="s">
        <v>2531</v>
      </c>
      <c r="G15" s="77">
        <v>4</v>
      </c>
      <c r="H15" s="68"/>
      <c r="I15" s="76" t="s">
        <v>2532</v>
      </c>
      <c r="J15" s="77">
        <v>3</v>
      </c>
      <c r="K15" s="76" t="s">
        <v>2533</v>
      </c>
      <c r="L15" s="77">
        <v>6</v>
      </c>
      <c r="M15" s="76" t="s">
        <v>2534</v>
      </c>
      <c r="N15" s="77">
        <v>6</v>
      </c>
      <c r="O15" s="76" t="s">
        <v>2535</v>
      </c>
      <c r="P15" s="77">
        <v>7</v>
      </c>
    </row>
    <row r="16" s="57" customFormat="1" ht="17.25" customHeight="1" spans="2:16">
      <c r="B16" s="76" t="s">
        <v>2536</v>
      </c>
      <c r="C16" s="77">
        <v>8</v>
      </c>
      <c r="D16" s="76" t="s">
        <v>2537</v>
      </c>
      <c r="E16" s="77">
        <v>5</v>
      </c>
      <c r="F16" s="76" t="s">
        <v>2538</v>
      </c>
      <c r="G16" s="77" t="s">
        <v>2454</v>
      </c>
      <c r="H16" s="68"/>
      <c r="I16" s="76" t="s">
        <v>2539</v>
      </c>
      <c r="J16" s="77">
        <v>4</v>
      </c>
      <c r="K16" s="76" t="s">
        <v>2540</v>
      </c>
      <c r="L16" s="77">
        <v>5</v>
      </c>
      <c r="M16" s="76" t="s">
        <v>2541</v>
      </c>
      <c r="N16" s="77" t="s">
        <v>2454</v>
      </c>
      <c r="O16" s="76" t="s">
        <v>2542</v>
      </c>
      <c r="P16" s="77">
        <v>8</v>
      </c>
    </row>
    <row r="17" s="57" customFormat="1" ht="17.25" customHeight="1" spans="2:16">
      <c r="B17" s="76" t="s">
        <v>2543</v>
      </c>
      <c r="C17" s="77">
        <v>7</v>
      </c>
      <c r="D17" s="76" t="s">
        <v>2544</v>
      </c>
      <c r="E17" s="77">
        <v>6</v>
      </c>
      <c r="F17" s="76" t="s">
        <v>2545</v>
      </c>
      <c r="G17" s="77">
        <v>2</v>
      </c>
      <c r="H17" s="68"/>
      <c r="I17" s="76" t="s">
        <v>2546</v>
      </c>
      <c r="J17" s="77">
        <v>3</v>
      </c>
      <c r="K17" s="76" t="s">
        <v>2547</v>
      </c>
      <c r="L17" s="77">
        <v>6</v>
      </c>
      <c r="M17" s="76" t="s">
        <v>2548</v>
      </c>
      <c r="N17" s="77">
        <v>5</v>
      </c>
      <c r="O17" s="76" t="s">
        <v>2549</v>
      </c>
      <c r="P17" s="77">
        <v>7</v>
      </c>
    </row>
    <row r="18" s="57" customFormat="1" ht="17.25" customHeight="1" spans="2:16">
      <c r="B18" s="76" t="s">
        <v>2550</v>
      </c>
      <c r="C18" s="77">
        <v>8</v>
      </c>
      <c r="D18" s="76" t="s">
        <v>2551</v>
      </c>
      <c r="E18" s="77">
        <v>5</v>
      </c>
      <c r="F18" s="76" t="s">
        <v>2552</v>
      </c>
      <c r="G18" s="77">
        <v>3</v>
      </c>
      <c r="H18" s="68"/>
      <c r="I18" s="76" t="s">
        <v>2553</v>
      </c>
      <c r="J18" s="77">
        <v>4</v>
      </c>
      <c r="K18" s="76" t="s">
        <v>2554</v>
      </c>
      <c r="L18" s="77">
        <v>5</v>
      </c>
      <c r="M18" s="76" t="s">
        <v>2555</v>
      </c>
      <c r="N18" s="77">
        <v>6</v>
      </c>
      <c r="O18" s="76" t="s">
        <v>2556</v>
      </c>
      <c r="P18" s="77">
        <v>8</v>
      </c>
    </row>
    <row r="19" s="57" customFormat="1" ht="17.25" customHeight="1" spans="2:16">
      <c r="B19" s="76" t="s">
        <v>2557</v>
      </c>
      <c r="C19" s="77" t="s">
        <v>2454</v>
      </c>
      <c r="D19" s="76" t="s">
        <v>2558</v>
      </c>
      <c r="E19" s="77">
        <v>6</v>
      </c>
      <c r="F19" s="76" t="s">
        <v>2559</v>
      </c>
      <c r="G19" s="77">
        <v>4</v>
      </c>
      <c r="H19" s="68"/>
      <c r="I19" s="76" t="s">
        <v>2560</v>
      </c>
      <c r="J19" s="77">
        <v>3</v>
      </c>
      <c r="K19" s="76" t="s">
        <v>2561</v>
      </c>
      <c r="L19" s="77">
        <v>6</v>
      </c>
      <c r="M19" s="76" t="s">
        <v>2562</v>
      </c>
      <c r="N19" s="77">
        <v>7</v>
      </c>
      <c r="O19" s="76" t="s">
        <v>2489</v>
      </c>
      <c r="P19" s="77" t="s">
        <v>2454</v>
      </c>
    </row>
    <row r="20" s="57" customFormat="1" ht="17.25" customHeight="1" spans="2:16">
      <c r="B20" s="76" t="s">
        <v>2563</v>
      </c>
      <c r="C20" s="77">
        <v>7</v>
      </c>
      <c r="D20" s="76" t="s">
        <v>2564</v>
      </c>
      <c r="E20" s="77">
        <v>5</v>
      </c>
      <c r="F20" s="76" t="s">
        <v>2565</v>
      </c>
      <c r="G20" s="77">
        <v>3</v>
      </c>
      <c r="H20" s="68"/>
      <c r="I20" s="76" t="s">
        <v>2566</v>
      </c>
      <c r="J20" s="77">
        <v>4</v>
      </c>
      <c r="K20" s="76" t="s">
        <v>2567</v>
      </c>
      <c r="L20" s="77">
        <v>5</v>
      </c>
      <c r="M20" s="76" t="s">
        <v>2568</v>
      </c>
      <c r="N20" s="77" t="s">
        <v>2454</v>
      </c>
      <c r="O20" s="76" t="s">
        <v>2496</v>
      </c>
      <c r="P20" s="77">
        <v>7</v>
      </c>
    </row>
    <row r="21" s="57" customFormat="1" ht="17.25" customHeight="1" spans="2:16">
      <c r="B21" s="76" t="s">
        <v>2569</v>
      </c>
      <c r="C21" s="77">
        <v>8</v>
      </c>
      <c r="D21" s="76" t="s">
        <v>2570</v>
      </c>
      <c r="E21" s="77" t="s">
        <v>2454</v>
      </c>
      <c r="F21" s="76" t="s">
        <v>2571</v>
      </c>
      <c r="G21" s="77">
        <v>4</v>
      </c>
      <c r="H21" s="68"/>
      <c r="I21" s="76" t="s">
        <v>2572</v>
      </c>
      <c r="J21" s="77">
        <v>3</v>
      </c>
      <c r="K21" s="76" t="s">
        <v>2573</v>
      </c>
      <c r="L21" s="77">
        <v>6</v>
      </c>
      <c r="M21" s="76" t="s">
        <v>2574</v>
      </c>
      <c r="N21" s="77">
        <v>6</v>
      </c>
      <c r="O21" s="76" t="s">
        <v>2503</v>
      </c>
      <c r="P21" s="77">
        <v>8</v>
      </c>
    </row>
    <row r="22" s="57" customFormat="1" ht="17.25" customHeight="1" spans="2:16">
      <c r="B22" s="76" t="s">
        <v>2575</v>
      </c>
      <c r="C22" s="77">
        <v>7</v>
      </c>
      <c r="D22" s="76" t="s">
        <v>2576</v>
      </c>
      <c r="E22" s="77">
        <v>7</v>
      </c>
      <c r="F22" s="76" t="s">
        <v>2577</v>
      </c>
      <c r="G22" s="77">
        <v>3</v>
      </c>
      <c r="H22" s="68"/>
      <c r="I22" s="76" t="s">
        <v>2578</v>
      </c>
      <c r="J22" s="77">
        <v>4</v>
      </c>
      <c r="K22" s="76" t="s">
        <v>2579</v>
      </c>
      <c r="L22" s="77">
        <v>5</v>
      </c>
      <c r="M22" s="76" t="s">
        <v>2580</v>
      </c>
      <c r="N22" s="77">
        <v>7</v>
      </c>
      <c r="O22" s="76" t="s">
        <v>2581</v>
      </c>
      <c r="P22" s="77">
        <v>7</v>
      </c>
    </row>
    <row r="23" s="57" customFormat="1" ht="17.25" customHeight="1" spans="2:16">
      <c r="B23" s="76" t="s">
        <v>2582</v>
      </c>
      <c r="C23" s="77">
        <v>8</v>
      </c>
      <c r="D23" s="76" t="s">
        <v>2583</v>
      </c>
      <c r="E23" s="77">
        <v>6</v>
      </c>
      <c r="F23" s="76" t="s">
        <v>2584</v>
      </c>
      <c r="G23" s="77">
        <v>4</v>
      </c>
      <c r="H23" s="68"/>
      <c r="I23" s="76" t="s">
        <v>2585</v>
      </c>
      <c r="J23" s="77">
        <v>3</v>
      </c>
      <c r="K23" s="76" t="s">
        <v>2522</v>
      </c>
      <c r="L23" s="77">
        <v>4</v>
      </c>
      <c r="M23" s="76" t="s">
        <v>2586</v>
      </c>
      <c r="N23" s="77">
        <v>8</v>
      </c>
      <c r="O23" s="76" t="s">
        <v>2587</v>
      </c>
      <c r="P23" s="77">
        <v>8</v>
      </c>
    </row>
    <row r="24" s="57" customFormat="1" ht="17.25" customHeight="1" spans="2:16">
      <c r="B24" s="76" t="s">
        <v>2458</v>
      </c>
      <c r="C24" s="77">
        <v>7</v>
      </c>
      <c r="D24" s="76" t="s">
        <v>2588</v>
      </c>
      <c r="E24" s="77">
        <v>7</v>
      </c>
      <c r="F24" s="76" t="s">
        <v>2589</v>
      </c>
      <c r="G24" s="77">
        <v>5</v>
      </c>
      <c r="H24" s="68"/>
      <c r="I24" s="76" t="s">
        <v>2590</v>
      </c>
      <c r="J24" s="77">
        <v>2</v>
      </c>
      <c r="K24" s="76" t="s">
        <v>2591</v>
      </c>
      <c r="L24" s="77">
        <v>5</v>
      </c>
      <c r="M24" s="76" t="s">
        <v>2509</v>
      </c>
      <c r="N24" s="77">
        <v>5</v>
      </c>
      <c r="O24" s="76" t="s">
        <v>2592</v>
      </c>
      <c r="P24" s="77">
        <v>7</v>
      </c>
    </row>
    <row r="25" s="57" customFormat="1" ht="17.25" customHeight="1" spans="2:16">
      <c r="B25" s="76" t="s">
        <v>2593</v>
      </c>
      <c r="C25" s="77">
        <v>8</v>
      </c>
      <c r="D25" s="76" t="s">
        <v>2594</v>
      </c>
      <c r="E25" s="77">
        <v>6</v>
      </c>
      <c r="F25" s="76" t="s">
        <v>2595</v>
      </c>
      <c r="G25" s="77">
        <v>4</v>
      </c>
      <c r="H25" s="68"/>
      <c r="I25" s="76" t="s">
        <v>2596</v>
      </c>
      <c r="J25" s="77">
        <v>3</v>
      </c>
      <c r="K25" s="76" t="s">
        <v>2597</v>
      </c>
      <c r="L25" s="77">
        <v>6</v>
      </c>
      <c r="M25" s="76" t="s">
        <v>2516</v>
      </c>
      <c r="N25" s="77">
        <v>6</v>
      </c>
      <c r="O25" s="76" t="s">
        <v>2598</v>
      </c>
      <c r="P25" s="77">
        <v>8</v>
      </c>
    </row>
    <row r="26" s="57" customFormat="1" ht="17.25" customHeight="1" spans="2:16">
      <c r="B26" s="76" t="s">
        <v>2485</v>
      </c>
      <c r="C26" s="77">
        <v>7</v>
      </c>
      <c r="D26" s="76" t="s">
        <v>2599</v>
      </c>
      <c r="E26" s="77">
        <v>7</v>
      </c>
      <c r="F26" s="76" t="s">
        <v>2600</v>
      </c>
      <c r="G26" s="77">
        <v>5</v>
      </c>
      <c r="H26" s="68"/>
      <c r="I26" s="76" t="s">
        <v>2601</v>
      </c>
      <c r="J26" s="77" t="s">
        <v>2602</v>
      </c>
      <c r="K26" s="76" t="s">
        <v>2603</v>
      </c>
      <c r="L26" s="77" t="s">
        <v>2604</v>
      </c>
      <c r="M26" s="76" t="s">
        <v>2605</v>
      </c>
      <c r="N26" s="77" t="s">
        <v>2604</v>
      </c>
      <c r="O26" s="76" t="s">
        <v>2606</v>
      </c>
      <c r="P26" s="77">
        <v>8</v>
      </c>
    </row>
    <row r="27" s="57" customFormat="1" ht="17.25" customHeight="1" spans="2:16">
      <c r="B27" s="76" t="s">
        <v>2607</v>
      </c>
      <c r="C27" s="77">
        <v>8</v>
      </c>
      <c r="D27" s="76" t="s">
        <v>2608</v>
      </c>
      <c r="E27" s="77">
        <v>6</v>
      </c>
      <c r="F27" s="76" t="s">
        <v>2609</v>
      </c>
      <c r="G27" s="77">
        <v>4</v>
      </c>
      <c r="H27" s="68"/>
      <c r="I27" s="76" t="s">
        <v>2610</v>
      </c>
      <c r="J27" s="77">
        <v>3</v>
      </c>
      <c r="K27" s="76" t="s">
        <v>2611</v>
      </c>
      <c r="L27" s="77">
        <v>6</v>
      </c>
      <c r="M27" s="76" t="s">
        <v>2612</v>
      </c>
      <c r="N27" s="77">
        <v>6</v>
      </c>
      <c r="O27" s="76"/>
      <c r="P27" s="77"/>
    </row>
    <row r="28" s="57" customFormat="1" ht="17.25" customHeight="1" spans="2:16">
      <c r="B28" s="76" t="s">
        <v>2613</v>
      </c>
      <c r="C28" s="77" t="s">
        <v>2614</v>
      </c>
      <c r="D28" s="76" t="s">
        <v>2615</v>
      </c>
      <c r="E28" s="77" t="s">
        <v>2614</v>
      </c>
      <c r="F28" s="76" t="s">
        <v>2616</v>
      </c>
      <c r="G28" s="77">
        <v>5</v>
      </c>
      <c r="H28" s="68"/>
      <c r="I28" s="76" t="s">
        <v>2617</v>
      </c>
      <c r="J28" s="77">
        <v>2</v>
      </c>
      <c r="K28" s="76" t="s">
        <v>2618</v>
      </c>
      <c r="L28" s="77">
        <v>5</v>
      </c>
      <c r="M28" s="76" t="s">
        <v>2619</v>
      </c>
      <c r="N28" s="77">
        <v>5</v>
      </c>
      <c r="O28" s="76"/>
      <c r="P28" s="77"/>
    </row>
    <row r="29" s="57" customFormat="1" ht="17.25" customHeight="1" spans="2:16">
      <c r="B29" s="76" t="s">
        <v>2520</v>
      </c>
      <c r="C29" s="77">
        <v>6</v>
      </c>
      <c r="D29" s="76" t="s">
        <v>2620</v>
      </c>
      <c r="E29" s="77">
        <v>6</v>
      </c>
      <c r="F29" s="76"/>
      <c r="G29" s="77"/>
      <c r="H29" s="68"/>
      <c r="I29" s="76" t="s">
        <v>2621</v>
      </c>
      <c r="J29" s="77">
        <v>3</v>
      </c>
      <c r="K29" s="76" t="s">
        <v>2622</v>
      </c>
      <c r="L29" s="77">
        <v>6</v>
      </c>
      <c r="M29" s="76" t="s">
        <v>2530</v>
      </c>
      <c r="N29" s="77">
        <v>6</v>
      </c>
      <c r="O29" s="76"/>
      <c r="P29" s="77"/>
    </row>
    <row r="30" s="57" customFormat="1" ht="17.25" customHeight="1" spans="2:16">
      <c r="B30" s="76" t="s">
        <v>2527</v>
      </c>
      <c r="C30" s="77">
        <v>7</v>
      </c>
      <c r="D30" s="76" t="s">
        <v>2465</v>
      </c>
      <c r="E30" s="77">
        <v>5</v>
      </c>
      <c r="F30" s="78"/>
      <c r="G30" s="79"/>
      <c r="H30" s="68"/>
      <c r="I30" s="76" t="s">
        <v>2623</v>
      </c>
      <c r="J30" s="77">
        <v>2</v>
      </c>
      <c r="K30" s="76" t="s">
        <v>2624</v>
      </c>
      <c r="L30" s="77">
        <v>5</v>
      </c>
      <c r="M30" s="76" t="s">
        <v>2537</v>
      </c>
      <c r="N30" s="77">
        <v>7</v>
      </c>
      <c r="O30" s="76"/>
      <c r="P30" s="77"/>
    </row>
    <row r="31" s="57" customFormat="1" ht="17.25" customHeight="1" spans="2:16">
      <c r="B31" s="76" t="s">
        <v>2625</v>
      </c>
      <c r="C31" s="77">
        <v>6</v>
      </c>
      <c r="D31" s="76" t="s">
        <v>2626</v>
      </c>
      <c r="E31" s="77">
        <v>6</v>
      </c>
      <c r="F31" s="78"/>
      <c r="G31" s="79"/>
      <c r="H31" s="68"/>
      <c r="I31" s="76" t="s">
        <v>2627</v>
      </c>
      <c r="J31" s="77">
        <v>3</v>
      </c>
      <c r="K31" s="76" t="s">
        <v>2628</v>
      </c>
      <c r="L31" s="77">
        <v>4</v>
      </c>
      <c r="M31" s="76" t="s">
        <v>2544</v>
      </c>
      <c r="N31" s="77">
        <v>6</v>
      </c>
      <c r="O31" s="76"/>
      <c r="P31" s="77"/>
    </row>
    <row r="32" s="57" customFormat="1" ht="17.25" customHeight="1" spans="2:16">
      <c r="B32" s="76" t="s">
        <v>2629</v>
      </c>
      <c r="C32" s="77">
        <v>7</v>
      </c>
      <c r="D32" s="76" t="s">
        <v>2630</v>
      </c>
      <c r="E32" s="77">
        <v>7</v>
      </c>
      <c r="F32" s="78"/>
      <c r="G32" s="79"/>
      <c r="H32" s="68"/>
      <c r="I32" s="76" t="s">
        <v>2631</v>
      </c>
      <c r="J32" s="77">
        <v>2</v>
      </c>
      <c r="K32" s="76" t="s">
        <v>2557</v>
      </c>
      <c r="L32" s="77" t="s">
        <v>2454</v>
      </c>
      <c r="M32" s="76" t="s">
        <v>2551</v>
      </c>
      <c r="N32" s="77">
        <v>7</v>
      </c>
      <c r="O32" s="76"/>
      <c r="P32" s="77"/>
    </row>
    <row r="33" s="57" customFormat="1" ht="17.25" customHeight="1" spans="2:16">
      <c r="B33" s="76" t="s">
        <v>2632</v>
      </c>
      <c r="C33" s="77">
        <v>6</v>
      </c>
      <c r="D33" s="76" t="s">
        <v>2633</v>
      </c>
      <c r="E33" s="77">
        <v>6</v>
      </c>
      <c r="F33" s="78"/>
      <c r="G33" s="79"/>
      <c r="H33" s="68"/>
      <c r="I33" s="76" t="s">
        <v>2634</v>
      </c>
      <c r="J33" s="77">
        <v>3</v>
      </c>
      <c r="K33" s="76" t="s">
        <v>2563</v>
      </c>
      <c r="L33" s="77">
        <v>5</v>
      </c>
      <c r="M33" s="76" t="s">
        <v>2558</v>
      </c>
      <c r="N33" s="77">
        <v>6</v>
      </c>
      <c r="O33" s="76"/>
      <c r="P33" s="77"/>
    </row>
    <row r="34" s="57" customFormat="1" ht="17.25" customHeight="1" spans="2:16">
      <c r="B34" s="76" t="s">
        <v>2541</v>
      </c>
      <c r="C34" s="77" t="s">
        <v>2454</v>
      </c>
      <c r="D34" s="76" t="s">
        <v>2635</v>
      </c>
      <c r="E34" s="77">
        <v>5</v>
      </c>
      <c r="F34" s="76"/>
      <c r="G34" s="77"/>
      <c r="H34" s="68"/>
      <c r="I34" s="76" t="s">
        <v>2636</v>
      </c>
      <c r="J34" s="77">
        <v>2</v>
      </c>
      <c r="K34" s="76" t="s">
        <v>2637</v>
      </c>
      <c r="L34" s="77">
        <v>4</v>
      </c>
      <c r="M34" s="76" t="s">
        <v>2564</v>
      </c>
      <c r="N34" s="77">
        <v>7</v>
      </c>
      <c r="O34" s="76"/>
      <c r="P34" s="77"/>
    </row>
    <row r="35" s="57" customFormat="1" ht="17.25" customHeight="1" spans="2:16">
      <c r="B35" s="76" t="s">
        <v>2638</v>
      </c>
      <c r="C35" s="77">
        <v>7</v>
      </c>
      <c r="D35" s="76" t="s">
        <v>2639</v>
      </c>
      <c r="E35" s="77">
        <v>6</v>
      </c>
      <c r="F35" s="76"/>
      <c r="G35" s="77"/>
      <c r="H35" s="68"/>
      <c r="I35" s="76" t="s">
        <v>2640</v>
      </c>
      <c r="J35" s="77">
        <v>3</v>
      </c>
      <c r="K35" s="76" t="s">
        <v>2641</v>
      </c>
      <c r="L35" s="77">
        <v>5</v>
      </c>
      <c r="M35" s="76" t="s">
        <v>2570</v>
      </c>
      <c r="N35" s="77" t="s">
        <v>2454</v>
      </c>
      <c r="O35" s="76"/>
      <c r="P35" s="77"/>
    </row>
    <row r="36" s="57" customFormat="1" ht="17.25" customHeight="1" spans="2:16">
      <c r="B36" s="76" t="s">
        <v>2642</v>
      </c>
      <c r="C36" s="77">
        <v>6</v>
      </c>
      <c r="D36" s="76" t="s">
        <v>2643</v>
      </c>
      <c r="E36" s="77">
        <v>5</v>
      </c>
      <c r="F36" s="76"/>
      <c r="G36" s="77"/>
      <c r="H36" s="68"/>
      <c r="I36" s="76" t="s">
        <v>2644</v>
      </c>
      <c r="J36" s="77">
        <v>4</v>
      </c>
      <c r="K36" s="76" t="s">
        <v>2645</v>
      </c>
      <c r="L36" s="77" t="s">
        <v>2454</v>
      </c>
      <c r="M36" s="76" t="s">
        <v>2646</v>
      </c>
      <c r="N36" s="77">
        <v>6</v>
      </c>
      <c r="O36" s="76"/>
      <c r="P36" s="77"/>
    </row>
    <row r="37" s="57" customFormat="1" ht="17.25" customHeight="1" spans="2:16">
      <c r="B37" s="76" t="s">
        <v>2647</v>
      </c>
      <c r="C37" s="77">
        <v>7</v>
      </c>
      <c r="D37" s="76" t="s">
        <v>2648</v>
      </c>
      <c r="E37" s="77">
        <v>6</v>
      </c>
      <c r="F37" s="76"/>
      <c r="G37" s="77"/>
      <c r="H37" s="68"/>
      <c r="I37" s="76" t="s">
        <v>2649</v>
      </c>
      <c r="J37" s="77">
        <v>3</v>
      </c>
      <c r="K37" s="76" t="s">
        <v>2650</v>
      </c>
      <c r="L37" s="77">
        <v>4</v>
      </c>
      <c r="M37" s="76" t="s">
        <v>2651</v>
      </c>
      <c r="N37" s="77">
        <v>5</v>
      </c>
      <c r="O37" s="76"/>
      <c r="P37" s="77"/>
    </row>
    <row r="38" s="57" customFormat="1" ht="17.25" customHeight="1" spans="2:16">
      <c r="B38" s="76" t="s">
        <v>2652</v>
      </c>
      <c r="C38" s="77" t="s">
        <v>2454</v>
      </c>
      <c r="D38" s="76" t="s">
        <v>2653</v>
      </c>
      <c r="E38" s="77">
        <v>5</v>
      </c>
      <c r="F38" s="76"/>
      <c r="G38" s="77"/>
      <c r="H38" s="68"/>
      <c r="I38" s="76" t="s">
        <v>2654</v>
      </c>
      <c r="J38" s="77">
        <v>4</v>
      </c>
      <c r="K38" s="76" t="s">
        <v>2575</v>
      </c>
      <c r="L38" s="77">
        <v>5</v>
      </c>
      <c r="M38" s="76" t="s">
        <v>2655</v>
      </c>
      <c r="N38" s="77">
        <v>6</v>
      </c>
      <c r="O38" s="76"/>
      <c r="P38" s="77"/>
    </row>
    <row r="39" s="57" customFormat="1" ht="17.25" customHeight="1" spans="2:16">
      <c r="B39" s="76" t="s">
        <v>2656</v>
      </c>
      <c r="C39" s="77">
        <v>6</v>
      </c>
      <c r="D39" s="76" t="s">
        <v>2657</v>
      </c>
      <c r="E39" s="77" t="s">
        <v>2454</v>
      </c>
      <c r="F39" s="76"/>
      <c r="G39" s="77"/>
      <c r="H39" s="68"/>
      <c r="I39" s="76" t="s">
        <v>2658</v>
      </c>
      <c r="J39" s="77">
        <v>3</v>
      </c>
      <c r="K39" s="76" t="s">
        <v>2582</v>
      </c>
      <c r="L39" s="77">
        <v>4</v>
      </c>
      <c r="M39" s="76" t="s">
        <v>2659</v>
      </c>
      <c r="N39" s="77">
        <v>7</v>
      </c>
      <c r="O39" s="76"/>
      <c r="P39" s="77"/>
    </row>
  </sheetData>
  <mergeCells count="2">
    <mergeCell ref="I1:P2"/>
    <mergeCell ref="B1:G2"/>
  </mergeCells>
  <pageMargins left="0.75" right="0.75" top="1" bottom="1" header="0.5" footer="0.5"/>
  <pageSetup paperSize="9" orientation="portrait"/>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A1:O533"/>
  <sheetViews>
    <sheetView showGridLines="0" topLeftCell="A369" workbookViewId="0">
      <selection activeCell="A369" sqref="$A1:$XFD1048576"/>
    </sheetView>
  </sheetViews>
  <sheetFormatPr defaultColWidth="8.60185185185185" defaultRowHeight="17.4"/>
  <cols>
    <col min="1" max="1" width="8.60185185185185" style="2" customWidth="1"/>
    <col min="2" max="2" width="8.60185185185185" style="58" customWidth="1"/>
    <col min="3" max="3" width="8.60185185185185" style="2" customWidth="1"/>
    <col min="4" max="4" width="8.60185185185185" style="58" customWidth="1"/>
    <col min="5" max="5" width="8.60185185185185" style="2" customWidth="1"/>
    <col min="6" max="6" width="8.60185185185185" style="58" customWidth="1"/>
    <col min="7" max="7" width="8.60185185185185" style="2" customWidth="1"/>
    <col min="8" max="8" width="8.60185185185185" style="58" customWidth="1"/>
    <col min="9" max="9" width="8.60185185185185" style="2" customWidth="1"/>
    <col min="10" max="10" width="8.60185185185185" style="58" customWidth="1"/>
    <col min="11" max="11" width="8.60185185185185" style="2" customWidth="1"/>
    <col min="12" max="12" width="8.60185185185185" style="58" customWidth="1"/>
    <col min="13" max="13" width="8.60185185185185" style="2" customWidth="1"/>
    <col min="14" max="14" width="8.60185185185185" style="58" customWidth="1"/>
    <col min="15" max="15" width="8.60185185185185" style="2" customWidth="1"/>
    <col min="16" max="16384" width="8.60185185185185" style="57" customWidth="1"/>
  </cols>
  <sheetData>
    <row r="1" s="57" customFormat="1" spans="1:15">
      <c r="A1" s="54">
        <v>1002</v>
      </c>
      <c r="B1" s="55">
        <v>1420</v>
      </c>
      <c r="C1" s="54">
        <v>1770</v>
      </c>
      <c r="D1" s="55">
        <v>2366</v>
      </c>
      <c r="E1" s="54">
        <v>2748</v>
      </c>
      <c r="F1" s="55">
        <v>3084</v>
      </c>
      <c r="G1" s="54">
        <v>3741</v>
      </c>
      <c r="H1" s="55">
        <v>4042</v>
      </c>
      <c r="I1" s="54">
        <v>4291</v>
      </c>
      <c r="J1" s="55">
        <v>4751</v>
      </c>
      <c r="K1" s="54">
        <v>5159</v>
      </c>
      <c r="L1" s="55">
        <v>5765</v>
      </c>
      <c r="M1" s="54">
        <v>6232</v>
      </c>
      <c r="N1" s="55">
        <v>6401</v>
      </c>
      <c r="O1" s="54">
        <v>6751</v>
      </c>
    </row>
    <row r="2" s="57" customFormat="1" spans="1:15">
      <c r="A2" s="54">
        <v>1007</v>
      </c>
      <c r="B2" s="55">
        <v>1430</v>
      </c>
      <c r="C2" s="54">
        <v>1773</v>
      </c>
      <c r="D2" s="55">
        <v>2367</v>
      </c>
      <c r="E2" s="54">
        <v>2769</v>
      </c>
      <c r="F2" s="55">
        <v>3086</v>
      </c>
      <c r="G2" s="54">
        <v>3743</v>
      </c>
      <c r="H2" s="55">
        <v>4046</v>
      </c>
      <c r="I2" s="54">
        <v>4341</v>
      </c>
      <c r="J2" s="55">
        <v>4843</v>
      </c>
      <c r="K2" s="54">
        <v>5201</v>
      </c>
      <c r="L2" s="55">
        <v>5768</v>
      </c>
      <c r="M2" s="54">
        <v>6234</v>
      </c>
      <c r="N2" s="55">
        <v>6403</v>
      </c>
      <c r="O2" s="54">
        <v>6759</v>
      </c>
    </row>
    <row r="3" s="57" customFormat="1" spans="1:15">
      <c r="A3" s="54">
        <v>1010</v>
      </c>
      <c r="B3" s="55">
        <v>1431</v>
      </c>
      <c r="C3" s="54">
        <v>1775</v>
      </c>
      <c r="D3" s="55">
        <v>2534</v>
      </c>
      <c r="E3" s="54">
        <v>2777</v>
      </c>
      <c r="F3" s="55">
        <v>3220</v>
      </c>
      <c r="G3" s="54">
        <v>3748</v>
      </c>
      <c r="H3" s="55">
        <v>4054</v>
      </c>
      <c r="I3" s="54">
        <v>4343</v>
      </c>
      <c r="J3" s="55">
        <v>4849</v>
      </c>
      <c r="K3" s="54">
        <v>5253</v>
      </c>
      <c r="L3" s="55">
        <v>5819</v>
      </c>
      <c r="M3" s="54">
        <v>6237</v>
      </c>
      <c r="N3" s="55">
        <v>6404</v>
      </c>
      <c r="O3" s="54">
        <v>6762</v>
      </c>
    </row>
    <row r="4" s="57" customFormat="1" spans="1:15">
      <c r="A4" s="54">
        <v>1029</v>
      </c>
      <c r="B4" s="55">
        <v>1432</v>
      </c>
      <c r="C4" s="54">
        <v>1826</v>
      </c>
      <c r="D4" s="55">
        <v>2536</v>
      </c>
      <c r="E4" s="54">
        <v>2779</v>
      </c>
      <c r="F4" s="55">
        <v>3226</v>
      </c>
      <c r="G4" s="54">
        <v>3753</v>
      </c>
      <c r="H4" s="55">
        <v>4061</v>
      </c>
      <c r="I4" s="54">
        <v>4345</v>
      </c>
      <c r="J4" s="55">
        <v>4850</v>
      </c>
      <c r="K4" s="54">
        <v>5254</v>
      </c>
      <c r="L4" s="55">
        <v>5823</v>
      </c>
      <c r="M4" s="54">
        <v>6238</v>
      </c>
      <c r="N4" s="55">
        <v>6409</v>
      </c>
      <c r="O4" s="54">
        <v>6776</v>
      </c>
    </row>
    <row r="5" s="57" customFormat="1" spans="1:15">
      <c r="A5" s="54">
        <v>1032</v>
      </c>
      <c r="B5" s="55">
        <v>1436</v>
      </c>
      <c r="C5" s="54">
        <v>1827</v>
      </c>
      <c r="D5" s="55">
        <v>2538</v>
      </c>
      <c r="E5" s="54">
        <v>2790</v>
      </c>
      <c r="F5" s="55">
        <v>3229</v>
      </c>
      <c r="G5" s="54">
        <v>3754</v>
      </c>
      <c r="H5" s="55">
        <v>4062</v>
      </c>
      <c r="I5" s="54">
        <v>4350</v>
      </c>
      <c r="J5" s="55">
        <v>4854</v>
      </c>
      <c r="K5" s="54">
        <v>5255</v>
      </c>
      <c r="L5" s="55">
        <v>5829</v>
      </c>
      <c r="M5" s="54">
        <v>6239</v>
      </c>
      <c r="N5" s="55">
        <v>6412</v>
      </c>
      <c r="O5" s="54">
        <v>6778</v>
      </c>
    </row>
    <row r="6" s="57" customFormat="1" spans="1:15">
      <c r="A6" s="54">
        <v>1033</v>
      </c>
      <c r="B6" s="55">
        <v>1438</v>
      </c>
      <c r="C6" s="54">
        <v>1830</v>
      </c>
      <c r="D6" s="55">
        <v>2540</v>
      </c>
      <c r="E6" s="54">
        <v>2801</v>
      </c>
      <c r="F6" s="55">
        <v>3233</v>
      </c>
      <c r="G6" s="54">
        <v>3769</v>
      </c>
      <c r="H6" s="55">
        <v>4073</v>
      </c>
      <c r="I6" s="54">
        <v>4351</v>
      </c>
      <c r="J6" s="55">
        <v>4856</v>
      </c>
      <c r="K6" s="54">
        <v>5301</v>
      </c>
      <c r="L6" s="55">
        <v>5830</v>
      </c>
      <c r="M6" s="54">
        <v>6243</v>
      </c>
      <c r="N6" s="55">
        <v>6414</v>
      </c>
      <c r="O6" s="54">
        <v>6779</v>
      </c>
    </row>
    <row r="7" s="57" customFormat="1" spans="1:15">
      <c r="A7" s="54">
        <v>1036</v>
      </c>
      <c r="B7" s="55">
        <v>1450</v>
      </c>
      <c r="C7" s="54">
        <v>1832</v>
      </c>
      <c r="D7" s="55">
        <v>2541</v>
      </c>
      <c r="E7" s="54">
        <v>2804</v>
      </c>
      <c r="F7" s="55">
        <v>3235</v>
      </c>
      <c r="G7" s="54">
        <v>3770</v>
      </c>
      <c r="H7" s="55">
        <v>4079</v>
      </c>
      <c r="I7" s="54">
        <v>4355</v>
      </c>
      <c r="J7" s="55">
        <v>4861</v>
      </c>
      <c r="K7" s="54">
        <v>5302</v>
      </c>
      <c r="L7" s="55">
        <v>5848</v>
      </c>
      <c r="M7" s="54">
        <v>6246</v>
      </c>
      <c r="N7" s="55">
        <v>6415</v>
      </c>
      <c r="O7" s="54">
        <v>6782</v>
      </c>
    </row>
    <row r="8" s="57" customFormat="1" spans="1:15">
      <c r="A8" s="54">
        <v>1038</v>
      </c>
      <c r="B8" s="55">
        <v>1451</v>
      </c>
      <c r="C8" s="54">
        <v>1833</v>
      </c>
      <c r="D8" s="55">
        <v>2542</v>
      </c>
      <c r="E8" s="54">
        <v>2812</v>
      </c>
      <c r="F8" s="55">
        <v>3238</v>
      </c>
      <c r="G8" s="54">
        <v>3771</v>
      </c>
      <c r="H8" s="55">
        <v>4083</v>
      </c>
      <c r="I8" s="54">
        <v>4357</v>
      </c>
      <c r="J8" s="55">
        <v>4865</v>
      </c>
      <c r="K8" s="54">
        <v>5303</v>
      </c>
      <c r="L8" s="55">
        <v>5850</v>
      </c>
      <c r="M8" s="54">
        <v>6248</v>
      </c>
      <c r="N8" s="55">
        <v>6417</v>
      </c>
      <c r="O8" s="54">
        <v>6786</v>
      </c>
    </row>
    <row r="9" s="57" customFormat="1" spans="1:15">
      <c r="A9" s="54">
        <v>1039</v>
      </c>
      <c r="B9" s="55">
        <v>1462</v>
      </c>
      <c r="C9" s="54">
        <v>1860</v>
      </c>
      <c r="D9" s="55">
        <v>2630</v>
      </c>
      <c r="E9" s="54">
        <v>2814</v>
      </c>
      <c r="F9" s="55">
        <v>3246</v>
      </c>
      <c r="G9" s="54">
        <v>3773</v>
      </c>
      <c r="H9" s="55">
        <v>4084</v>
      </c>
      <c r="I9" s="54">
        <v>4415</v>
      </c>
      <c r="J9" s="55">
        <v>4915</v>
      </c>
      <c r="K9" s="54">
        <v>5304</v>
      </c>
      <c r="L9" s="55">
        <v>5851</v>
      </c>
      <c r="M9" s="54">
        <v>6249</v>
      </c>
      <c r="N9" s="55">
        <v>6419</v>
      </c>
      <c r="O9" s="54">
        <v>6787</v>
      </c>
    </row>
    <row r="10" s="57" customFormat="1" spans="1:15">
      <c r="A10" s="54">
        <v>1056</v>
      </c>
      <c r="B10" s="55">
        <v>1463</v>
      </c>
      <c r="C10" s="54">
        <v>1879</v>
      </c>
      <c r="D10" s="55">
        <v>2631</v>
      </c>
      <c r="E10" s="54">
        <v>2816</v>
      </c>
      <c r="F10" s="55">
        <v>3249</v>
      </c>
      <c r="G10" s="54">
        <v>3774</v>
      </c>
      <c r="H10" s="55">
        <v>4085</v>
      </c>
      <c r="I10" s="54">
        <v>4419</v>
      </c>
      <c r="J10" s="55">
        <v>4917</v>
      </c>
      <c r="K10" s="54">
        <v>5346</v>
      </c>
      <c r="L10" s="55">
        <v>5855</v>
      </c>
      <c r="M10" s="54">
        <v>6250</v>
      </c>
      <c r="N10" s="55">
        <v>6422</v>
      </c>
      <c r="O10" s="54">
        <v>6790</v>
      </c>
    </row>
    <row r="11" s="57" customFormat="1" spans="1:15">
      <c r="A11" s="54">
        <v>1057</v>
      </c>
      <c r="B11" s="55">
        <v>1464</v>
      </c>
      <c r="C11" s="54">
        <v>1921</v>
      </c>
      <c r="D11" s="55">
        <v>2633</v>
      </c>
      <c r="E11" s="54">
        <v>2817</v>
      </c>
      <c r="F11" s="55">
        <v>3252</v>
      </c>
      <c r="G11" s="54">
        <v>3785</v>
      </c>
      <c r="H11" s="55">
        <v>4086</v>
      </c>
      <c r="I11" s="54">
        <v>4429</v>
      </c>
      <c r="J11" s="55">
        <v>4918</v>
      </c>
      <c r="K11" s="54">
        <v>5354</v>
      </c>
      <c r="L11" s="55">
        <v>5863</v>
      </c>
      <c r="M11" s="54">
        <v>6254</v>
      </c>
      <c r="N11" s="55">
        <v>6423</v>
      </c>
      <c r="O11" s="54">
        <v>6791</v>
      </c>
    </row>
    <row r="12" s="57" customFormat="1" spans="1:15">
      <c r="A12" s="54">
        <v>1069</v>
      </c>
      <c r="B12" s="55">
        <v>1468</v>
      </c>
      <c r="C12" s="54">
        <v>1922</v>
      </c>
      <c r="D12" s="55">
        <v>2635</v>
      </c>
      <c r="E12" s="54">
        <v>2829</v>
      </c>
      <c r="F12" s="55">
        <v>3254</v>
      </c>
      <c r="G12" s="54">
        <v>3811</v>
      </c>
      <c r="H12" s="55">
        <v>4087</v>
      </c>
      <c r="I12" s="54">
        <v>4444</v>
      </c>
      <c r="J12" s="55">
        <v>4927</v>
      </c>
      <c r="K12" s="54">
        <v>5443</v>
      </c>
      <c r="L12" s="55">
        <v>6001</v>
      </c>
      <c r="M12" s="54">
        <v>6255</v>
      </c>
      <c r="N12" s="55">
        <v>6424</v>
      </c>
      <c r="O12" s="54">
        <v>6793</v>
      </c>
    </row>
    <row r="13" s="57" customFormat="1" spans="1:15">
      <c r="A13" s="54">
        <v>1073</v>
      </c>
      <c r="B13" s="55">
        <v>1469</v>
      </c>
      <c r="C13" s="54">
        <v>1929</v>
      </c>
      <c r="D13" s="55">
        <v>2638</v>
      </c>
      <c r="E13" s="54">
        <v>2830</v>
      </c>
      <c r="F13" s="55">
        <v>3257</v>
      </c>
      <c r="G13" s="54">
        <v>3819</v>
      </c>
      <c r="H13" s="55">
        <v>4090</v>
      </c>
      <c r="I13" s="54">
        <v>4456</v>
      </c>
      <c r="J13" s="55">
        <v>4933</v>
      </c>
      <c r="K13" s="54">
        <v>5445</v>
      </c>
      <c r="L13" s="55">
        <v>6013</v>
      </c>
      <c r="M13" s="54">
        <v>6262</v>
      </c>
      <c r="N13" s="55">
        <v>6426</v>
      </c>
      <c r="O13" s="54">
        <v>6795</v>
      </c>
    </row>
    <row r="14" s="57" customFormat="1" spans="1:15">
      <c r="A14" s="54">
        <v>1079</v>
      </c>
      <c r="B14" s="55">
        <v>1470</v>
      </c>
      <c r="C14" s="54">
        <v>1930</v>
      </c>
      <c r="D14" s="55">
        <v>2639</v>
      </c>
      <c r="E14" s="54">
        <v>2835</v>
      </c>
      <c r="F14" s="55">
        <v>3258</v>
      </c>
      <c r="G14" s="54">
        <v>3823</v>
      </c>
      <c r="H14" s="55">
        <v>4093</v>
      </c>
      <c r="I14" s="54">
        <v>4468</v>
      </c>
      <c r="J14" s="55">
        <v>4937</v>
      </c>
      <c r="K14" s="54">
        <v>5454</v>
      </c>
      <c r="L14" s="55">
        <v>6016</v>
      </c>
      <c r="M14" s="54">
        <v>6264</v>
      </c>
      <c r="N14" s="55">
        <v>6437</v>
      </c>
      <c r="O14" s="54">
        <v>6798</v>
      </c>
    </row>
    <row r="15" s="57" customFormat="1" spans="1:15">
      <c r="A15" s="54">
        <v>1080</v>
      </c>
      <c r="B15" s="55">
        <v>1471</v>
      </c>
      <c r="C15" s="54">
        <v>1936</v>
      </c>
      <c r="D15" s="55">
        <v>2641</v>
      </c>
      <c r="E15" s="54">
        <v>2836</v>
      </c>
      <c r="F15" s="55">
        <v>3264</v>
      </c>
      <c r="G15" s="54">
        <v>3824</v>
      </c>
      <c r="H15" s="55">
        <v>4096</v>
      </c>
      <c r="I15" s="54">
        <v>4473</v>
      </c>
      <c r="J15" s="55">
        <v>4938</v>
      </c>
      <c r="K15" s="54">
        <v>5461</v>
      </c>
      <c r="L15" s="55">
        <v>6018</v>
      </c>
      <c r="M15" s="54">
        <v>6266</v>
      </c>
      <c r="N15" s="55">
        <v>6438</v>
      </c>
      <c r="O15" s="54">
        <v>6801</v>
      </c>
    </row>
    <row r="16" s="57" customFormat="1" spans="1:15">
      <c r="A16" s="54">
        <v>1082</v>
      </c>
      <c r="B16" s="55">
        <v>1473</v>
      </c>
      <c r="C16" s="54">
        <v>1938</v>
      </c>
      <c r="D16" s="55">
        <v>2642</v>
      </c>
      <c r="E16" s="54">
        <v>2837</v>
      </c>
      <c r="F16" s="55">
        <v>3275</v>
      </c>
      <c r="G16" s="54">
        <v>3825</v>
      </c>
      <c r="H16" s="55">
        <v>4097</v>
      </c>
      <c r="I16" s="54">
        <v>4474</v>
      </c>
      <c r="J16" s="55">
        <v>4944</v>
      </c>
      <c r="K16" s="54">
        <v>5465</v>
      </c>
      <c r="L16" s="55">
        <v>6019</v>
      </c>
      <c r="M16" s="54">
        <v>6267</v>
      </c>
      <c r="N16" s="55">
        <v>6439</v>
      </c>
      <c r="O16" s="54">
        <v>6812</v>
      </c>
    </row>
    <row r="17" s="57" customFormat="1" spans="1:15">
      <c r="A17" s="54">
        <v>1083</v>
      </c>
      <c r="B17" s="55">
        <v>1474</v>
      </c>
      <c r="C17" s="54">
        <v>1944</v>
      </c>
      <c r="D17" s="55">
        <v>2643</v>
      </c>
      <c r="E17" s="54">
        <v>2838</v>
      </c>
      <c r="F17" s="55">
        <v>3281</v>
      </c>
      <c r="G17" s="54">
        <v>3827</v>
      </c>
      <c r="H17" s="55">
        <v>4222</v>
      </c>
      <c r="I17" s="54">
        <v>4496</v>
      </c>
      <c r="J17" s="55">
        <v>4953</v>
      </c>
      <c r="K17" s="54">
        <v>5469</v>
      </c>
      <c r="L17" s="55">
        <v>6020</v>
      </c>
      <c r="M17" s="54">
        <v>6268</v>
      </c>
      <c r="N17" s="55">
        <v>6440</v>
      </c>
      <c r="O17" s="54">
        <v>6840</v>
      </c>
    </row>
    <row r="18" s="57" customFormat="1" spans="1:15">
      <c r="A18" s="54">
        <v>1088</v>
      </c>
      <c r="B18" s="55">
        <v>1503</v>
      </c>
      <c r="C18" s="54">
        <v>1949</v>
      </c>
      <c r="D18" s="55">
        <v>2645</v>
      </c>
      <c r="E18" s="54">
        <v>2839</v>
      </c>
      <c r="F18" s="55">
        <v>3291</v>
      </c>
      <c r="G18" s="54">
        <v>3838</v>
      </c>
      <c r="H18" s="55">
        <v>4225</v>
      </c>
      <c r="I18" s="54">
        <v>4530</v>
      </c>
      <c r="J18" s="55">
        <v>4962</v>
      </c>
      <c r="K18" s="54">
        <v>5473</v>
      </c>
      <c r="L18" s="55">
        <v>6022</v>
      </c>
      <c r="M18" s="54">
        <v>6277</v>
      </c>
      <c r="N18" s="55">
        <v>6441</v>
      </c>
      <c r="O18" s="54">
        <v>6877</v>
      </c>
    </row>
    <row r="19" s="57" customFormat="1" spans="1:15">
      <c r="A19" s="54">
        <v>1093</v>
      </c>
      <c r="B19" s="55">
        <v>1504</v>
      </c>
      <c r="C19" s="54">
        <v>1950</v>
      </c>
      <c r="D19" s="55">
        <v>2646</v>
      </c>
      <c r="E19" s="54">
        <v>2858</v>
      </c>
      <c r="F19" s="55">
        <v>3293</v>
      </c>
      <c r="G19" s="54">
        <v>3841</v>
      </c>
      <c r="H19" s="55">
        <v>4228</v>
      </c>
      <c r="I19" s="54">
        <v>4537</v>
      </c>
      <c r="J19" s="55">
        <v>4963</v>
      </c>
      <c r="K19" s="54">
        <v>5477</v>
      </c>
      <c r="L19" s="55">
        <v>6026</v>
      </c>
      <c r="M19" s="54">
        <v>6279</v>
      </c>
      <c r="N19" s="55">
        <v>6442</v>
      </c>
      <c r="O19" s="54">
        <v>6883</v>
      </c>
    </row>
    <row r="20" s="57" customFormat="1" spans="1:15">
      <c r="A20" s="54">
        <v>1094</v>
      </c>
      <c r="B20" s="55">
        <v>1506</v>
      </c>
      <c r="C20" s="54">
        <v>1951</v>
      </c>
      <c r="D20" s="55">
        <v>2647</v>
      </c>
      <c r="E20" s="54">
        <v>2859</v>
      </c>
      <c r="F20" s="55">
        <v>3303</v>
      </c>
      <c r="G20" s="54">
        <v>3844</v>
      </c>
      <c r="H20" s="55">
        <v>4230</v>
      </c>
      <c r="I20" s="54">
        <v>4538</v>
      </c>
      <c r="J20" s="55">
        <v>4967</v>
      </c>
      <c r="K20" s="54">
        <v>5494</v>
      </c>
      <c r="L20" s="55">
        <v>6031</v>
      </c>
      <c r="M20" s="54">
        <v>6280</v>
      </c>
      <c r="N20" s="55">
        <v>6443</v>
      </c>
      <c r="O20" s="54">
        <v>6896</v>
      </c>
    </row>
    <row r="21" s="57" customFormat="1" spans="1:15">
      <c r="A21" s="54">
        <v>1097</v>
      </c>
      <c r="B21" s="55">
        <v>1509</v>
      </c>
      <c r="C21" s="54">
        <v>1952</v>
      </c>
      <c r="D21" s="55">
        <v>2648</v>
      </c>
      <c r="E21" s="54">
        <v>2873</v>
      </c>
      <c r="F21" s="55">
        <v>3304</v>
      </c>
      <c r="G21" s="54">
        <v>3848</v>
      </c>
      <c r="H21" s="55">
        <v>4236</v>
      </c>
      <c r="I21" s="54">
        <v>4541</v>
      </c>
      <c r="J21" s="55">
        <v>4972</v>
      </c>
      <c r="K21" s="54">
        <v>5602</v>
      </c>
      <c r="L21" s="55">
        <v>6035</v>
      </c>
      <c r="M21" s="54">
        <v>6330</v>
      </c>
      <c r="N21" s="55">
        <v>6447</v>
      </c>
      <c r="O21" s="54">
        <v>6897</v>
      </c>
    </row>
    <row r="22" s="57" customFormat="1" spans="1:15">
      <c r="A22" s="54">
        <v>1220</v>
      </c>
      <c r="B22" s="55">
        <v>1515</v>
      </c>
      <c r="C22" s="54">
        <v>1966</v>
      </c>
      <c r="D22" s="55">
        <v>2650</v>
      </c>
      <c r="E22" s="54">
        <v>2876</v>
      </c>
      <c r="F22" s="55">
        <v>3446</v>
      </c>
      <c r="G22" s="54">
        <v>3850</v>
      </c>
      <c r="H22" s="55">
        <v>4238</v>
      </c>
      <c r="I22" s="54">
        <v>4543</v>
      </c>
      <c r="J22" s="55">
        <v>4976</v>
      </c>
      <c r="K22" s="54">
        <v>5641</v>
      </c>
      <c r="L22" s="55">
        <v>6039</v>
      </c>
      <c r="M22" s="54">
        <v>6331</v>
      </c>
      <c r="N22" s="55">
        <v>6469</v>
      </c>
      <c r="O22" s="54">
        <v>6903</v>
      </c>
    </row>
    <row r="23" s="57" customFormat="1" spans="1:15">
      <c r="A23" s="54">
        <v>1224</v>
      </c>
      <c r="B23" s="55">
        <v>1516</v>
      </c>
      <c r="C23" s="54">
        <v>1969</v>
      </c>
      <c r="D23" s="55">
        <v>2651</v>
      </c>
      <c r="E23" s="54">
        <v>2877</v>
      </c>
      <c r="F23" s="55">
        <v>3448</v>
      </c>
      <c r="G23" s="54">
        <v>3856</v>
      </c>
      <c r="H23" s="55">
        <v>4239</v>
      </c>
      <c r="I23" s="54">
        <v>4553</v>
      </c>
      <c r="J23" s="55">
        <v>4981</v>
      </c>
      <c r="K23" s="54">
        <v>5649</v>
      </c>
      <c r="L23" s="55">
        <v>6043</v>
      </c>
      <c r="M23" s="54">
        <v>6333</v>
      </c>
      <c r="N23" s="55">
        <v>6470</v>
      </c>
      <c r="O23" s="54">
        <v>7005</v>
      </c>
    </row>
    <row r="24" s="57" customFormat="1" spans="1:15">
      <c r="A24" s="54">
        <v>1225</v>
      </c>
      <c r="B24" s="55">
        <v>1518</v>
      </c>
      <c r="C24" s="54">
        <v>1982</v>
      </c>
      <c r="D24" s="55">
        <v>2652</v>
      </c>
      <c r="E24" s="54">
        <v>2878</v>
      </c>
      <c r="F24" s="55">
        <v>3449</v>
      </c>
      <c r="G24" s="54">
        <v>3861</v>
      </c>
      <c r="H24" s="55">
        <v>4250</v>
      </c>
      <c r="I24" s="54">
        <v>4565</v>
      </c>
      <c r="J24" s="55">
        <v>4992</v>
      </c>
      <c r="K24" s="54">
        <v>5654</v>
      </c>
      <c r="L24" s="55">
        <v>6057</v>
      </c>
      <c r="M24" s="54">
        <v>6335</v>
      </c>
      <c r="N24" s="55">
        <v>6474</v>
      </c>
      <c r="O24" s="54">
        <v>7045</v>
      </c>
    </row>
    <row r="25" s="57" customFormat="1" spans="1:15">
      <c r="A25" s="54">
        <v>1226</v>
      </c>
      <c r="B25" s="55">
        <v>1521</v>
      </c>
      <c r="C25" s="54">
        <v>1983</v>
      </c>
      <c r="D25" s="55">
        <v>2653</v>
      </c>
      <c r="E25" s="54">
        <v>2879</v>
      </c>
      <c r="F25" s="55">
        <v>3451</v>
      </c>
      <c r="G25" s="54">
        <v>3868</v>
      </c>
      <c r="H25" s="55">
        <v>4252</v>
      </c>
      <c r="I25" s="54">
        <v>4573</v>
      </c>
      <c r="J25" s="55">
        <v>5001</v>
      </c>
      <c r="K25" s="54">
        <v>5656</v>
      </c>
      <c r="L25" s="55">
        <v>6060</v>
      </c>
      <c r="M25" s="54">
        <v>6339</v>
      </c>
      <c r="N25" s="55">
        <v>6475</v>
      </c>
      <c r="O25" s="54">
        <v>7416</v>
      </c>
    </row>
    <row r="26" s="57" customFormat="1" spans="1:15">
      <c r="A26" s="54">
        <v>1227</v>
      </c>
      <c r="B26" s="55">
        <v>1522</v>
      </c>
      <c r="C26" s="54">
        <v>1985</v>
      </c>
      <c r="D26" s="55">
        <v>2655</v>
      </c>
      <c r="E26" s="54">
        <v>2880</v>
      </c>
      <c r="F26" s="55">
        <v>3452</v>
      </c>
      <c r="G26" s="54">
        <v>3869</v>
      </c>
      <c r="H26" s="55">
        <v>4254</v>
      </c>
      <c r="I26" s="54">
        <v>4579</v>
      </c>
      <c r="J26" s="55">
        <v>5030</v>
      </c>
      <c r="K26" s="54">
        <v>5657</v>
      </c>
      <c r="L26" s="55">
        <v>6062</v>
      </c>
      <c r="M26" s="54">
        <v>6351</v>
      </c>
      <c r="N26" s="55">
        <v>6478</v>
      </c>
      <c r="O26" s="54">
        <v>7418</v>
      </c>
    </row>
    <row r="27" s="57" customFormat="1" spans="1:15">
      <c r="A27" s="54">
        <v>1236</v>
      </c>
      <c r="B27" s="55">
        <v>1523</v>
      </c>
      <c r="C27" s="54">
        <v>2025</v>
      </c>
      <c r="D27" s="55">
        <v>2657</v>
      </c>
      <c r="E27" s="54">
        <v>2891</v>
      </c>
      <c r="F27" s="55">
        <v>3458</v>
      </c>
      <c r="G27" s="54">
        <v>3870</v>
      </c>
      <c r="H27" s="55">
        <v>4256</v>
      </c>
      <c r="I27" s="54">
        <v>4605</v>
      </c>
      <c r="J27" s="55">
        <v>5033</v>
      </c>
      <c r="K27" s="54">
        <v>5661</v>
      </c>
      <c r="L27" s="55">
        <v>6071</v>
      </c>
      <c r="M27" s="54">
        <v>6353</v>
      </c>
      <c r="N27" s="55">
        <v>6479</v>
      </c>
      <c r="O27" s="54">
        <v>7419</v>
      </c>
    </row>
    <row r="28" s="57" customFormat="1" spans="1:15">
      <c r="A28" s="54">
        <v>1240</v>
      </c>
      <c r="B28" s="55">
        <v>1529</v>
      </c>
      <c r="C28" s="54">
        <v>2030</v>
      </c>
      <c r="D28" s="55">
        <v>2659</v>
      </c>
      <c r="E28" s="54">
        <v>2892</v>
      </c>
      <c r="F28" s="55">
        <v>3461</v>
      </c>
      <c r="G28" s="54">
        <v>3873</v>
      </c>
      <c r="H28" s="55">
        <v>4257</v>
      </c>
      <c r="I28" s="54">
        <v>4609</v>
      </c>
      <c r="J28" s="55">
        <v>5050</v>
      </c>
      <c r="K28" s="54">
        <v>5662</v>
      </c>
      <c r="L28" s="55">
        <v>6073</v>
      </c>
      <c r="M28" s="54">
        <v>6354</v>
      </c>
      <c r="N28" s="55">
        <v>6480</v>
      </c>
      <c r="O28" s="54">
        <v>7421</v>
      </c>
    </row>
    <row r="29" s="57" customFormat="1" spans="1:15">
      <c r="A29" s="54">
        <v>1247</v>
      </c>
      <c r="B29" s="55">
        <v>1535</v>
      </c>
      <c r="C29" s="54">
        <v>2031</v>
      </c>
      <c r="D29" s="55">
        <v>2660</v>
      </c>
      <c r="E29" s="54">
        <v>2896</v>
      </c>
      <c r="F29" s="55">
        <v>3466</v>
      </c>
      <c r="G29" s="54">
        <v>3901</v>
      </c>
      <c r="H29" s="55">
        <v>4259</v>
      </c>
      <c r="I29" s="54">
        <v>4619</v>
      </c>
      <c r="J29" s="55">
        <v>5053</v>
      </c>
      <c r="K29" s="54">
        <v>5663</v>
      </c>
      <c r="L29" s="55">
        <v>6075</v>
      </c>
      <c r="M29" s="54">
        <v>6355</v>
      </c>
      <c r="N29" s="55">
        <v>6481</v>
      </c>
      <c r="O29" s="54">
        <v>7422</v>
      </c>
    </row>
    <row r="30" s="57" customFormat="1" spans="1:15">
      <c r="A30" s="54">
        <v>1252</v>
      </c>
      <c r="B30" s="55">
        <v>1541</v>
      </c>
      <c r="C30" s="54">
        <v>2045</v>
      </c>
      <c r="D30" s="55">
        <v>2662</v>
      </c>
      <c r="E30" s="54">
        <v>3032</v>
      </c>
      <c r="F30" s="55">
        <v>3467</v>
      </c>
      <c r="G30" s="54">
        <v>3902</v>
      </c>
      <c r="H30" s="55">
        <v>4260</v>
      </c>
      <c r="I30" s="54">
        <v>4637</v>
      </c>
      <c r="J30" s="55">
        <v>5055</v>
      </c>
      <c r="K30" s="54">
        <v>5664</v>
      </c>
      <c r="L30" s="55">
        <v>6076</v>
      </c>
      <c r="M30" s="54">
        <v>6357</v>
      </c>
      <c r="N30" s="55">
        <v>6482</v>
      </c>
      <c r="O30" s="54">
        <v>7438</v>
      </c>
    </row>
    <row r="31" s="57" customFormat="1" spans="1:15">
      <c r="A31" s="54">
        <v>1257</v>
      </c>
      <c r="B31" s="55">
        <v>1542</v>
      </c>
      <c r="C31" s="54">
        <v>2053</v>
      </c>
      <c r="D31" s="55">
        <v>2668</v>
      </c>
      <c r="E31" s="54">
        <v>3033</v>
      </c>
      <c r="F31" s="55">
        <v>3469</v>
      </c>
      <c r="G31" s="54">
        <v>3903</v>
      </c>
      <c r="H31" s="55">
        <v>4263</v>
      </c>
      <c r="I31" s="54">
        <v>4662</v>
      </c>
      <c r="J31" s="55">
        <v>5060</v>
      </c>
      <c r="K31" s="54">
        <v>5665</v>
      </c>
      <c r="L31" s="55">
        <v>6078</v>
      </c>
      <c r="M31" s="54">
        <v>6360</v>
      </c>
      <c r="N31" s="55">
        <v>6483</v>
      </c>
      <c r="O31" s="54">
        <v>7439</v>
      </c>
    </row>
    <row r="32" s="57" customFormat="1" spans="1:15">
      <c r="A32" s="54">
        <v>1260</v>
      </c>
      <c r="B32" s="55">
        <v>1543</v>
      </c>
      <c r="C32" s="54">
        <v>2054</v>
      </c>
      <c r="D32" s="55">
        <v>2669</v>
      </c>
      <c r="E32" s="54">
        <v>3034</v>
      </c>
      <c r="F32" s="55">
        <v>3470</v>
      </c>
      <c r="G32" s="54">
        <v>3905</v>
      </c>
      <c r="H32" s="55">
        <v>4265</v>
      </c>
      <c r="I32" s="54">
        <v>4665</v>
      </c>
      <c r="J32" s="55">
        <v>5061</v>
      </c>
      <c r="K32" s="54">
        <v>5670</v>
      </c>
      <c r="L32" s="55">
        <v>6081</v>
      </c>
      <c r="M32" s="54">
        <v>6370</v>
      </c>
      <c r="N32" s="55">
        <v>6487</v>
      </c>
      <c r="O32" s="54">
        <v>7456</v>
      </c>
    </row>
    <row r="33" s="57" customFormat="1" spans="1:15">
      <c r="A33" s="54">
        <v>1267</v>
      </c>
      <c r="B33" s="55">
        <v>1562</v>
      </c>
      <c r="C33" s="54">
        <v>2056</v>
      </c>
      <c r="D33" s="55">
        <v>2670</v>
      </c>
      <c r="E33" s="54">
        <v>3036</v>
      </c>
      <c r="F33" s="55">
        <v>3570</v>
      </c>
      <c r="G33" s="54">
        <v>3907</v>
      </c>
      <c r="H33" s="55">
        <v>4268</v>
      </c>
      <c r="I33" s="54">
        <v>4669</v>
      </c>
      <c r="J33" s="55">
        <v>5073</v>
      </c>
      <c r="K33" s="54">
        <v>5671</v>
      </c>
      <c r="L33" s="55">
        <v>6084</v>
      </c>
      <c r="M33" s="54">
        <v>6371</v>
      </c>
      <c r="N33" s="55">
        <v>6488</v>
      </c>
      <c r="O33" s="54">
        <v>7461</v>
      </c>
    </row>
    <row r="34" s="57" customFormat="1" spans="1:15">
      <c r="A34" s="54">
        <v>1331</v>
      </c>
      <c r="B34" s="55">
        <v>1566</v>
      </c>
      <c r="C34" s="54">
        <v>2066</v>
      </c>
      <c r="D34" s="55">
        <v>2671</v>
      </c>
      <c r="E34" s="54">
        <v>3040</v>
      </c>
      <c r="F34" s="55">
        <v>3575</v>
      </c>
      <c r="G34" s="54">
        <v>3908</v>
      </c>
      <c r="H34" s="55">
        <v>4270</v>
      </c>
      <c r="I34" s="54">
        <v>4672</v>
      </c>
      <c r="J34" s="55">
        <v>5089</v>
      </c>
      <c r="K34" s="54">
        <v>5672</v>
      </c>
      <c r="L34" s="55">
        <v>6085</v>
      </c>
      <c r="M34" s="54">
        <v>6372</v>
      </c>
      <c r="N34" s="55">
        <v>6498</v>
      </c>
      <c r="O34" s="54">
        <v>7462</v>
      </c>
    </row>
    <row r="35" s="57" customFormat="1" spans="1:15">
      <c r="A35" s="54">
        <v>1337</v>
      </c>
      <c r="B35" s="55">
        <v>1568</v>
      </c>
      <c r="C35" s="54">
        <v>2269</v>
      </c>
      <c r="D35" s="55">
        <v>2675</v>
      </c>
      <c r="E35" s="54">
        <v>3045</v>
      </c>
      <c r="F35" s="55">
        <v>3581</v>
      </c>
      <c r="G35" s="54">
        <v>4002</v>
      </c>
      <c r="H35" s="55">
        <v>4271</v>
      </c>
      <c r="I35" s="54">
        <v>4675</v>
      </c>
      <c r="J35" s="55">
        <v>5091</v>
      </c>
      <c r="K35" s="54">
        <v>5676</v>
      </c>
      <c r="L35" s="55">
        <v>6089</v>
      </c>
      <c r="M35" s="54">
        <v>6374</v>
      </c>
      <c r="N35" s="55">
        <v>6524</v>
      </c>
      <c r="O35" s="54">
        <v>7465</v>
      </c>
    </row>
    <row r="36" s="57" customFormat="1" spans="1:15">
      <c r="A36" s="54">
        <v>1338</v>
      </c>
      <c r="B36" s="55">
        <v>1590</v>
      </c>
      <c r="C36" s="54">
        <v>2330</v>
      </c>
      <c r="D36" s="55">
        <v>2702</v>
      </c>
      <c r="E36" s="54">
        <v>3046</v>
      </c>
      <c r="F36" s="55">
        <v>3584</v>
      </c>
      <c r="G36" s="54">
        <v>4015</v>
      </c>
      <c r="H36" s="55">
        <v>4274</v>
      </c>
      <c r="I36" s="54">
        <v>4690</v>
      </c>
      <c r="J36" s="55">
        <v>5101</v>
      </c>
      <c r="K36" s="54">
        <v>5677</v>
      </c>
      <c r="L36" s="55">
        <v>6090</v>
      </c>
      <c r="M36" s="54">
        <v>6375</v>
      </c>
      <c r="N36" s="55">
        <v>6525</v>
      </c>
      <c r="O36" s="54">
        <v>7480</v>
      </c>
    </row>
    <row r="37" s="57" customFormat="1" spans="1:15">
      <c r="A37" s="54">
        <v>1349</v>
      </c>
      <c r="B37" s="55">
        <v>1611</v>
      </c>
      <c r="C37" s="54">
        <v>2332</v>
      </c>
      <c r="D37" s="55">
        <v>2715</v>
      </c>
      <c r="E37" s="54">
        <v>3048</v>
      </c>
      <c r="F37" s="55">
        <v>3585</v>
      </c>
      <c r="G37" s="54">
        <v>4021</v>
      </c>
      <c r="H37" s="55">
        <v>4280</v>
      </c>
      <c r="I37" s="54">
        <v>4730</v>
      </c>
      <c r="J37" s="55">
        <v>5141</v>
      </c>
      <c r="K37" s="54">
        <v>5678</v>
      </c>
      <c r="L37" s="55">
        <v>6092</v>
      </c>
      <c r="M37" s="54">
        <v>6376</v>
      </c>
      <c r="N37" s="55">
        <v>6612</v>
      </c>
      <c r="O37" s="54">
        <v>7710</v>
      </c>
    </row>
    <row r="38" s="57" customFormat="1" spans="1:15">
      <c r="A38" s="54">
        <v>1351</v>
      </c>
      <c r="B38" s="55">
        <v>1612</v>
      </c>
      <c r="C38" s="54">
        <v>2338</v>
      </c>
      <c r="D38" s="55">
        <v>2717</v>
      </c>
      <c r="E38" s="54">
        <v>3049</v>
      </c>
      <c r="F38" s="55">
        <v>3589</v>
      </c>
      <c r="G38" s="54">
        <v>4030</v>
      </c>
      <c r="H38" s="55">
        <v>4281</v>
      </c>
      <c r="I38" s="54">
        <v>4736</v>
      </c>
      <c r="J38" s="55">
        <v>5150</v>
      </c>
      <c r="K38" s="54">
        <v>5731</v>
      </c>
      <c r="L38" s="55">
        <v>6093</v>
      </c>
      <c r="M38" s="54">
        <v>6378</v>
      </c>
      <c r="N38" s="55">
        <v>6704</v>
      </c>
      <c r="O38" s="54">
        <v>7716</v>
      </c>
    </row>
    <row r="39" s="57" customFormat="1" spans="1:15">
      <c r="A39" s="54">
        <v>1364</v>
      </c>
      <c r="B39" s="55">
        <v>1720</v>
      </c>
      <c r="C39" s="54">
        <v>2341</v>
      </c>
      <c r="D39" s="55">
        <v>2739</v>
      </c>
      <c r="E39" s="54">
        <v>3055</v>
      </c>
      <c r="F39" s="55">
        <v>3598</v>
      </c>
      <c r="G39" s="54">
        <v>4033</v>
      </c>
      <c r="H39" s="55">
        <v>4282</v>
      </c>
      <c r="I39" s="54">
        <v>4738</v>
      </c>
      <c r="J39" s="55">
        <v>5154</v>
      </c>
      <c r="K39" s="54">
        <v>5736</v>
      </c>
      <c r="L39" s="55">
        <v>6094</v>
      </c>
      <c r="M39" s="54">
        <v>6383</v>
      </c>
      <c r="N39" s="55">
        <v>6712</v>
      </c>
      <c r="O39" s="54">
        <v>7717</v>
      </c>
    </row>
    <row r="40" s="57" customFormat="1" spans="1:15">
      <c r="A40" s="54">
        <v>1375</v>
      </c>
      <c r="B40" s="55">
        <v>1741</v>
      </c>
      <c r="C40" s="54">
        <v>2347</v>
      </c>
      <c r="D40" s="55">
        <v>2743</v>
      </c>
      <c r="E40" s="54">
        <v>3057</v>
      </c>
      <c r="F40" s="55">
        <v>3604</v>
      </c>
      <c r="G40" s="54">
        <v>4038</v>
      </c>
      <c r="H40" s="55">
        <v>4284</v>
      </c>
      <c r="I40" s="54">
        <v>4740</v>
      </c>
      <c r="J40" s="55">
        <v>5156</v>
      </c>
      <c r="K40" s="54">
        <v>5740</v>
      </c>
      <c r="L40" s="55">
        <v>6230</v>
      </c>
      <c r="M40" s="54">
        <v>6387</v>
      </c>
      <c r="N40" s="55">
        <v>6716</v>
      </c>
      <c r="O40" s="54">
        <v>7719</v>
      </c>
    </row>
    <row r="41" s="57" customFormat="1" spans="1:15">
      <c r="A41" s="54">
        <v>1376</v>
      </c>
      <c r="B41" s="55">
        <v>1754</v>
      </c>
      <c r="C41" s="54">
        <v>2364</v>
      </c>
      <c r="D41" s="55">
        <v>2744</v>
      </c>
      <c r="E41" s="54">
        <v>3070</v>
      </c>
      <c r="F41" s="55">
        <v>3608</v>
      </c>
      <c r="G41" s="54">
        <v>4039</v>
      </c>
      <c r="H41" s="55">
        <v>4286</v>
      </c>
      <c r="I41" s="54">
        <v>4742</v>
      </c>
      <c r="J41" s="55">
        <v>5158</v>
      </c>
      <c r="K41" s="54">
        <v>5753</v>
      </c>
      <c r="L41" s="55">
        <v>6231</v>
      </c>
      <c r="M41" s="54">
        <v>6388</v>
      </c>
      <c r="N41" s="55">
        <v>6749</v>
      </c>
      <c r="O41" s="54">
        <v>7720</v>
      </c>
    </row>
    <row r="42" s="57" customFormat="1" spans="1:15">
      <c r="A42" s="54">
        <v>7722</v>
      </c>
      <c r="B42" s="55">
        <v>8022</v>
      </c>
      <c r="C42" s="54">
        <v>8243</v>
      </c>
      <c r="D42" s="55">
        <v>8553</v>
      </c>
      <c r="E42" s="54">
        <v>10004</v>
      </c>
      <c r="F42" s="55">
        <v>10153</v>
      </c>
      <c r="G42" s="54">
        <v>10588</v>
      </c>
      <c r="H42" s="55">
        <v>11956</v>
      </c>
      <c r="I42" s="54">
        <v>12123</v>
      </c>
      <c r="J42" s="55">
        <v>12484</v>
      </c>
      <c r="K42" s="54">
        <v>12594</v>
      </c>
      <c r="L42" s="55">
        <v>12958</v>
      </c>
      <c r="M42" s="54">
        <v>13126</v>
      </c>
      <c r="N42" s="55">
        <v>13469</v>
      </c>
      <c r="O42" s="54">
        <v>13795</v>
      </c>
    </row>
    <row r="43" s="57" customFormat="1" spans="1:15">
      <c r="A43" s="54">
        <v>7727</v>
      </c>
      <c r="B43" s="55">
        <v>8025</v>
      </c>
      <c r="C43" s="54">
        <v>8245</v>
      </c>
      <c r="D43" s="55">
        <v>8554</v>
      </c>
      <c r="E43" s="54">
        <v>10005</v>
      </c>
      <c r="F43" s="55">
        <v>10154</v>
      </c>
      <c r="G43" s="54">
        <v>10590</v>
      </c>
      <c r="H43" s="55">
        <v>11957</v>
      </c>
      <c r="I43" s="54">
        <v>12132</v>
      </c>
      <c r="J43" s="55">
        <v>12486</v>
      </c>
      <c r="K43" s="54">
        <v>12602</v>
      </c>
      <c r="L43" s="55">
        <v>12962</v>
      </c>
      <c r="M43" s="54">
        <v>13131</v>
      </c>
      <c r="N43" s="55">
        <v>13475</v>
      </c>
      <c r="O43" s="54">
        <v>13802</v>
      </c>
    </row>
    <row r="44" s="57" customFormat="1" spans="1:15">
      <c r="A44" s="54">
        <v>7732</v>
      </c>
      <c r="B44" s="55">
        <v>8037</v>
      </c>
      <c r="C44" s="54">
        <v>8247</v>
      </c>
      <c r="D44" s="55">
        <v>8555</v>
      </c>
      <c r="E44" s="54">
        <v>10006</v>
      </c>
      <c r="F44" s="55">
        <v>10155</v>
      </c>
      <c r="G44" s="54">
        <v>10597</v>
      </c>
      <c r="H44" s="55">
        <v>11958</v>
      </c>
      <c r="I44" s="54">
        <v>12133</v>
      </c>
      <c r="J44" s="55">
        <v>12487</v>
      </c>
      <c r="K44" s="54">
        <v>12701</v>
      </c>
      <c r="L44" s="55">
        <v>12972</v>
      </c>
      <c r="M44" s="54">
        <v>13132</v>
      </c>
      <c r="N44" s="55">
        <v>13476</v>
      </c>
      <c r="O44" s="54">
        <v>13814</v>
      </c>
    </row>
    <row r="45" s="57" customFormat="1" spans="1:15">
      <c r="A45" s="54">
        <v>7738</v>
      </c>
      <c r="B45" s="55">
        <v>8038</v>
      </c>
      <c r="C45" s="54">
        <v>8248</v>
      </c>
      <c r="D45" s="55">
        <v>8556</v>
      </c>
      <c r="E45" s="54">
        <v>10007</v>
      </c>
      <c r="F45" s="55">
        <v>10158</v>
      </c>
      <c r="G45" s="54">
        <v>10916</v>
      </c>
      <c r="H45" s="55">
        <v>11959</v>
      </c>
      <c r="I45" s="54">
        <v>12140</v>
      </c>
      <c r="J45" s="55">
        <v>12491</v>
      </c>
      <c r="K45" s="54">
        <v>12721</v>
      </c>
      <c r="L45" s="55">
        <v>12975</v>
      </c>
      <c r="M45" s="54">
        <v>13135</v>
      </c>
      <c r="N45" s="55">
        <v>13480</v>
      </c>
      <c r="O45" s="54">
        <v>13815</v>
      </c>
    </row>
    <row r="46" s="57" customFormat="1" spans="1:15">
      <c r="A46" s="54">
        <v>7762</v>
      </c>
      <c r="B46" s="55">
        <v>8042</v>
      </c>
      <c r="C46" s="54">
        <v>8251</v>
      </c>
      <c r="D46" s="55">
        <v>8560</v>
      </c>
      <c r="E46" s="54">
        <v>10008</v>
      </c>
      <c r="F46" s="55">
        <v>10165</v>
      </c>
      <c r="G46" s="54">
        <v>10919</v>
      </c>
      <c r="H46" s="55">
        <v>11960</v>
      </c>
      <c r="I46" s="54">
        <v>12141</v>
      </c>
      <c r="J46" s="55">
        <v>12498</v>
      </c>
      <c r="K46" s="54">
        <v>12722</v>
      </c>
      <c r="L46" s="55">
        <v>12977</v>
      </c>
      <c r="M46" s="54">
        <v>13138</v>
      </c>
      <c r="N46" s="55">
        <v>13482</v>
      </c>
      <c r="O46" s="54">
        <v>13820</v>
      </c>
    </row>
    <row r="47" s="57" customFormat="1" spans="1:15">
      <c r="A47" s="54">
        <v>7803</v>
      </c>
      <c r="B47" s="55">
        <v>8050</v>
      </c>
      <c r="C47" s="54">
        <v>8260</v>
      </c>
      <c r="D47" s="55">
        <v>8562</v>
      </c>
      <c r="E47" s="54">
        <v>10009</v>
      </c>
      <c r="F47" s="55">
        <v>10166</v>
      </c>
      <c r="G47" s="54">
        <v>10922</v>
      </c>
      <c r="H47" s="55">
        <v>11961</v>
      </c>
      <c r="I47" s="54">
        <v>12143</v>
      </c>
      <c r="J47" s="55">
        <v>12504</v>
      </c>
      <c r="K47" s="54">
        <v>12724</v>
      </c>
      <c r="L47" s="55">
        <v>12978</v>
      </c>
      <c r="M47" s="54">
        <v>13139</v>
      </c>
      <c r="N47" s="55">
        <v>13490</v>
      </c>
      <c r="O47" s="54">
        <v>13826</v>
      </c>
    </row>
    <row r="48" s="57" customFormat="1" spans="1:15">
      <c r="A48" s="54">
        <v>7821</v>
      </c>
      <c r="B48" s="55">
        <v>8067</v>
      </c>
      <c r="C48" s="54">
        <v>8302</v>
      </c>
      <c r="D48" s="55">
        <v>8721</v>
      </c>
      <c r="E48" s="54">
        <v>10010</v>
      </c>
      <c r="F48" s="55">
        <v>10167</v>
      </c>
      <c r="G48" s="54">
        <v>10924</v>
      </c>
      <c r="H48" s="55">
        <v>11962</v>
      </c>
      <c r="I48" s="54">
        <v>12148</v>
      </c>
      <c r="J48" s="55">
        <v>12506</v>
      </c>
      <c r="K48" s="54">
        <v>12729</v>
      </c>
      <c r="L48" s="55">
        <v>12979</v>
      </c>
      <c r="M48" s="54">
        <v>13142</v>
      </c>
      <c r="N48" s="55">
        <v>13605</v>
      </c>
      <c r="O48" s="54">
        <v>13827</v>
      </c>
    </row>
    <row r="49" s="57" customFormat="1" spans="1:15">
      <c r="A49" s="54">
        <v>7822</v>
      </c>
      <c r="B49" s="55">
        <v>8068</v>
      </c>
      <c r="C49" s="54">
        <v>8310</v>
      </c>
      <c r="D49" s="55">
        <v>8731</v>
      </c>
      <c r="E49" s="54">
        <v>10011</v>
      </c>
      <c r="F49" s="55">
        <v>10168</v>
      </c>
      <c r="G49" s="54">
        <v>10925</v>
      </c>
      <c r="H49" s="55">
        <v>11963</v>
      </c>
      <c r="I49" s="54">
        <v>12150</v>
      </c>
      <c r="J49" s="55">
        <v>12507</v>
      </c>
      <c r="K49" s="54">
        <v>12733</v>
      </c>
      <c r="L49" s="55">
        <v>12983</v>
      </c>
      <c r="M49" s="54">
        <v>13148</v>
      </c>
      <c r="N49" s="55">
        <v>13606</v>
      </c>
      <c r="O49" s="54">
        <v>13833</v>
      </c>
    </row>
    <row r="50" s="57" customFormat="1" spans="1:15">
      <c r="A50" s="54">
        <v>7823</v>
      </c>
      <c r="B50" s="55">
        <v>8069</v>
      </c>
      <c r="C50" s="54">
        <v>8312</v>
      </c>
      <c r="D50" s="55">
        <v>8732</v>
      </c>
      <c r="E50" s="54">
        <v>10012</v>
      </c>
      <c r="F50" s="55">
        <v>10169</v>
      </c>
      <c r="G50" s="54">
        <v>10930</v>
      </c>
      <c r="H50" s="55">
        <v>11968</v>
      </c>
      <c r="I50" s="54">
        <v>12151</v>
      </c>
      <c r="J50" s="55">
        <v>12513</v>
      </c>
      <c r="K50" s="54">
        <v>12742</v>
      </c>
      <c r="L50" s="55">
        <v>12992</v>
      </c>
      <c r="M50" s="54">
        <v>13152</v>
      </c>
      <c r="N50" s="55">
        <v>13607</v>
      </c>
      <c r="O50" s="54">
        <v>13834</v>
      </c>
    </row>
    <row r="51" s="57" customFormat="1" spans="1:15">
      <c r="A51" s="54">
        <v>7830</v>
      </c>
      <c r="B51" s="55">
        <v>8070</v>
      </c>
      <c r="C51" s="54">
        <v>8313</v>
      </c>
      <c r="D51" s="55">
        <v>8735</v>
      </c>
      <c r="E51" s="54">
        <v>10013</v>
      </c>
      <c r="F51" s="55">
        <v>10170</v>
      </c>
      <c r="G51" s="54">
        <v>10931</v>
      </c>
      <c r="H51" s="55">
        <v>11970</v>
      </c>
      <c r="I51" s="54">
        <v>12154</v>
      </c>
      <c r="J51" s="55">
        <v>12514</v>
      </c>
      <c r="K51" s="54">
        <v>12754</v>
      </c>
      <c r="L51" s="55">
        <v>12995</v>
      </c>
      <c r="M51" s="54">
        <v>13154</v>
      </c>
      <c r="N51" s="55">
        <v>13611</v>
      </c>
      <c r="O51" s="54">
        <v>13837</v>
      </c>
    </row>
    <row r="52" s="57" customFormat="1" spans="1:15">
      <c r="A52" s="54">
        <v>7839</v>
      </c>
      <c r="B52" s="55">
        <v>8072</v>
      </c>
      <c r="C52" s="54">
        <v>8317</v>
      </c>
      <c r="D52" s="55">
        <v>8736</v>
      </c>
      <c r="E52" s="54">
        <v>10014</v>
      </c>
      <c r="F52" s="55">
        <v>10171</v>
      </c>
      <c r="G52" s="54">
        <v>10933</v>
      </c>
      <c r="H52" s="55">
        <v>11971</v>
      </c>
      <c r="I52" s="54">
        <v>12173</v>
      </c>
      <c r="J52" s="55">
        <v>12515</v>
      </c>
      <c r="K52" s="54">
        <v>12759</v>
      </c>
      <c r="L52" s="55">
        <v>13030</v>
      </c>
      <c r="M52" s="54">
        <v>13159</v>
      </c>
      <c r="N52" s="55">
        <v>13612</v>
      </c>
      <c r="O52" s="54">
        <v>13838</v>
      </c>
    </row>
    <row r="53" s="57" customFormat="1" spans="1:15">
      <c r="A53" s="54">
        <v>7846</v>
      </c>
      <c r="B53" s="55">
        <v>8073</v>
      </c>
      <c r="C53" s="54">
        <v>8318</v>
      </c>
      <c r="D53" s="55">
        <v>8740</v>
      </c>
      <c r="E53" s="54">
        <v>10016</v>
      </c>
      <c r="F53" s="55">
        <v>10173</v>
      </c>
      <c r="G53" s="54">
        <v>10958</v>
      </c>
      <c r="H53" s="55">
        <v>11972</v>
      </c>
      <c r="I53" s="54">
        <v>12174</v>
      </c>
      <c r="J53" s="55">
        <v>12525</v>
      </c>
      <c r="K53" s="54">
        <v>12767</v>
      </c>
      <c r="L53" s="55">
        <v>13032</v>
      </c>
      <c r="M53" s="54">
        <v>13164</v>
      </c>
      <c r="N53" s="55">
        <v>13615</v>
      </c>
      <c r="O53" s="54">
        <v>13840</v>
      </c>
    </row>
    <row r="54" s="57" customFormat="1" spans="1:15">
      <c r="A54" s="54">
        <v>7847</v>
      </c>
      <c r="B54" s="55">
        <v>8079</v>
      </c>
      <c r="C54" s="54">
        <v>8320</v>
      </c>
      <c r="D54" s="55">
        <v>8751</v>
      </c>
      <c r="E54" s="54">
        <v>10017</v>
      </c>
      <c r="F54" s="55">
        <v>10174</v>
      </c>
      <c r="G54" s="54">
        <v>10963</v>
      </c>
      <c r="H54" s="55">
        <v>11975</v>
      </c>
      <c r="I54" s="54">
        <v>12177</v>
      </c>
      <c r="J54" s="55">
        <v>12528</v>
      </c>
      <c r="K54" s="54">
        <v>12769</v>
      </c>
      <c r="L54" s="55">
        <v>13033</v>
      </c>
      <c r="M54" s="54">
        <v>13166</v>
      </c>
      <c r="N54" s="55">
        <v>13616</v>
      </c>
      <c r="O54" s="54">
        <v>13845</v>
      </c>
    </row>
    <row r="55" s="57" customFormat="1" spans="1:15">
      <c r="A55" s="54">
        <v>7848</v>
      </c>
      <c r="B55" s="55">
        <v>8087</v>
      </c>
      <c r="C55" s="54">
        <v>8322</v>
      </c>
      <c r="D55" s="55">
        <v>8752</v>
      </c>
      <c r="E55" s="54">
        <v>10018</v>
      </c>
      <c r="F55" s="55">
        <v>10175</v>
      </c>
      <c r="G55" s="54">
        <v>10964</v>
      </c>
      <c r="H55" s="55">
        <v>11976</v>
      </c>
      <c r="I55" s="54">
        <v>12184</v>
      </c>
      <c r="J55" s="55">
        <v>12530</v>
      </c>
      <c r="K55" s="54">
        <v>12771</v>
      </c>
      <c r="L55" s="55">
        <v>13035</v>
      </c>
      <c r="M55" s="54">
        <v>13167</v>
      </c>
      <c r="N55" s="55">
        <v>13617</v>
      </c>
      <c r="O55" s="54">
        <v>13861</v>
      </c>
    </row>
    <row r="56" s="57" customFormat="1" spans="1:15">
      <c r="A56" s="54">
        <v>7849</v>
      </c>
      <c r="B56" s="55">
        <v>8088</v>
      </c>
      <c r="C56" s="54">
        <v>8326</v>
      </c>
      <c r="D56" s="55">
        <v>8757</v>
      </c>
      <c r="E56" s="54">
        <v>10019</v>
      </c>
      <c r="F56" s="55">
        <v>10176</v>
      </c>
      <c r="G56" s="54">
        <v>10968</v>
      </c>
      <c r="H56" s="55">
        <v>11977</v>
      </c>
      <c r="I56" s="54">
        <v>12185</v>
      </c>
      <c r="J56" s="55">
        <v>12531</v>
      </c>
      <c r="K56" s="54">
        <v>12775</v>
      </c>
      <c r="L56" s="55">
        <v>13036</v>
      </c>
      <c r="M56" s="54">
        <v>13301</v>
      </c>
      <c r="N56" s="55">
        <v>13619</v>
      </c>
      <c r="O56" s="54">
        <v>14001</v>
      </c>
    </row>
    <row r="57" s="57" customFormat="1" spans="1:15">
      <c r="A57" s="54">
        <v>7853</v>
      </c>
      <c r="B57" s="55">
        <v>8089</v>
      </c>
      <c r="C57" s="54">
        <v>8328</v>
      </c>
      <c r="D57" s="55">
        <v>8758</v>
      </c>
      <c r="E57" s="54">
        <v>10020</v>
      </c>
      <c r="F57" s="55">
        <v>10177</v>
      </c>
      <c r="G57" s="54">
        <v>10973</v>
      </c>
      <c r="H57" s="55">
        <v>11978</v>
      </c>
      <c r="I57" s="54">
        <v>12186</v>
      </c>
      <c r="J57" s="55">
        <v>12533</v>
      </c>
      <c r="K57" s="54">
        <v>12779</v>
      </c>
      <c r="L57" s="55">
        <v>13037</v>
      </c>
      <c r="M57" s="54">
        <v>13304</v>
      </c>
      <c r="N57" s="55">
        <v>13623</v>
      </c>
      <c r="O57" s="54">
        <v>14005</v>
      </c>
    </row>
    <row r="58" s="57" customFormat="1" spans="1:15">
      <c r="A58" s="54">
        <v>7855</v>
      </c>
      <c r="B58" s="55">
        <v>8092</v>
      </c>
      <c r="C58" s="54">
        <v>8329</v>
      </c>
      <c r="D58" s="55">
        <v>8759</v>
      </c>
      <c r="E58" s="54">
        <v>10022</v>
      </c>
      <c r="F58" s="55">
        <v>10178</v>
      </c>
      <c r="G58" s="54">
        <v>10974</v>
      </c>
      <c r="H58" s="55">
        <v>12008</v>
      </c>
      <c r="I58" s="54">
        <v>12192</v>
      </c>
      <c r="J58" s="55">
        <v>12534</v>
      </c>
      <c r="K58" s="54">
        <v>12781</v>
      </c>
      <c r="L58" s="55">
        <v>13043</v>
      </c>
      <c r="M58" s="54">
        <v>13305</v>
      </c>
      <c r="N58" s="55">
        <v>13624</v>
      </c>
      <c r="O58" s="54">
        <v>14009</v>
      </c>
    </row>
    <row r="59" s="57" customFormat="1" spans="1:15">
      <c r="A59" s="54">
        <v>7856</v>
      </c>
      <c r="B59" s="55">
        <v>8095</v>
      </c>
      <c r="C59" s="54">
        <v>8330</v>
      </c>
      <c r="D59" s="55">
        <v>8802</v>
      </c>
      <c r="E59" s="54">
        <v>10036</v>
      </c>
      <c r="F59" s="55">
        <v>10179</v>
      </c>
      <c r="G59" s="54">
        <v>10975</v>
      </c>
      <c r="H59" s="55">
        <v>12009</v>
      </c>
      <c r="I59" s="54">
        <v>12196</v>
      </c>
      <c r="J59" s="55">
        <v>12538</v>
      </c>
      <c r="K59" s="54">
        <v>12785</v>
      </c>
      <c r="L59" s="55">
        <v>13045</v>
      </c>
      <c r="M59" s="54">
        <v>13308</v>
      </c>
      <c r="N59" s="55">
        <v>13627</v>
      </c>
      <c r="O59" s="54">
        <v>14011</v>
      </c>
    </row>
    <row r="60" s="57" customFormat="1" spans="1:15">
      <c r="A60" s="54">
        <v>7860</v>
      </c>
      <c r="B60" s="55">
        <v>8098</v>
      </c>
      <c r="C60" s="54">
        <v>8341</v>
      </c>
      <c r="D60" s="55">
        <v>8804</v>
      </c>
      <c r="E60" s="54">
        <v>10038</v>
      </c>
      <c r="F60" s="55">
        <v>10199</v>
      </c>
      <c r="G60" s="54">
        <v>10979</v>
      </c>
      <c r="H60" s="55">
        <v>12015</v>
      </c>
      <c r="I60" s="54">
        <v>12236</v>
      </c>
      <c r="J60" s="55">
        <v>12541</v>
      </c>
      <c r="K60" s="54">
        <v>12787</v>
      </c>
      <c r="L60" s="55">
        <v>13056</v>
      </c>
      <c r="M60" s="54">
        <v>13310</v>
      </c>
      <c r="N60" s="55">
        <v>13628</v>
      </c>
      <c r="O60" s="54">
        <v>14020</v>
      </c>
    </row>
    <row r="61" s="57" customFormat="1" spans="1:15">
      <c r="A61" s="54">
        <v>7870</v>
      </c>
      <c r="B61" s="55">
        <v>8201</v>
      </c>
      <c r="C61" s="54">
        <v>8342</v>
      </c>
      <c r="D61" s="55">
        <v>8809</v>
      </c>
      <c r="E61" s="54">
        <v>10041</v>
      </c>
      <c r="F61" s="55">
        <v>10270</v>
      </c>
      <c r="G61" s="54">
        <v>10985</v>
      </c>
      <c r="H61" s="55">
        <v>12018</v>
      </c>
      <c r="I61" s="54">
        <v>12307</v>
      </c>
      <c r="J61" s="55">
        <v>12542</v>
      </c>
      <c r="K61" s="54">
        <v>12803</v>
      </c>
      <c r="L61" s="55">
        <v>13060</v>
      </c>
      <c r="M61" s="54">
        <v>13313</v>
      </c>
      <c r="N61" s="55">
        <v>13634</v>
      </c>
      <c r="O61" s="54">
        <v>14025</v>
      </c>
    </row>
    <row r="62" s="57" customFormat="1" spans="1:15">
      <c r="A62" s="54">
        <v>7871</v>
      </c>
      <c r="B62" s="55">
        <v>8202</v>
      </c>
      <c r="C62" s="54">
        <v>8343</v>
      </c>
      <c r="D62" s="55">
        <v>8812</v>
      </c>
      <c r="E62" s="54">
        <v>10045</v>
      </c>
      <c r="F62" s="55">
        <v>10271</v>
      </c>
      <c r="G62" s="54">
        <v>10986</v>
      </c>
      <c r="H62" s="55">
        <v>12019</v>
      </c>
      <c r="I62" s="54">
        <v>12407</v>
      </c>
      <c r="J62" s="55">
        <v>12544</v>
      </c>
      <c r="K62" s="54">
        <v>12804</v>
      </c>
      <c r="L62" s="55">
        <v>13062</v>
      </c>
      <c r="M62" s="54">
        <v>13314</v>
      </c>
      <c r="N62" s="55">
        <v>13636</v>
      </c>
      <c r="O62" s="54">
        <v>14027</v>
      </c>
    </row>
    <row r="63" s="57" customFormat="1" spans="1:15">
      <c r="A63" s="54">
        <v>7879</v>
      </c>
      <c r="B63" s="55">
        <v>8203</v>
      </c>
      <c r="C63" s="54">
        <v>8344</v>
      </c>
      <c r="D63" s="55">
        <v>8823</v>
      </c>
      <c r="E63" s="54">
        <v>10055</v>
      </c>
      <c r="F63" s="55">
        <v>10278</v>
      </c>
      <c r="G63" s="54">
        <v>10987</v>
      </c>
      <c r="H63" s="55">
        <v>12020</v>
      </c>
      <c r="I63" s="54">
        <v>12414</v>
      </c>
      <c r="J63" s="55">
        <v>12545</v>
      </c>
      <c r="K63" s="54">
        <v>12820</v>
      </c>
      <c r="L63" s="55">
        <v>13064</v>
      </c>
      <c r="M63" s="54">
        <v>13326</v>
      </c>
      <c r="N63" s="55">
        <v>13638</v>
      </c>
      <c r="O63" s="54">
        <v>14029</v>
      </c>
    </row>
    <row r="64" s="57" customFormat="1" spans="1:15">
      <c r="A64" s="54">
        <v>7882</v>
      </c>
      <c r="B64" s="55">
        <v>8204</v>
      </c>
      <c r="C64" s="54">
        <v>8348</v>
      </c>
      <c r="D64" s="55">
        <v>8824</v>
      </c>
      <c r="E64" s="54">
        <v>10081</v>
      </c>
      <c r="F64" s="55">
        <v>10279</v>
      </c>
      <c r="G64" s="54">
        <v>10990</v>
      </c>
      <c r="H64" s="55">
        <v>12027</v>
      </c>
      <c r="I64" s="54">
        <v>12417</v>
      </c>
      <c r="J64" s="55">
        <v>12547</v>
      </c>
      <c r="K64" s="54">
        <v>12821</v>
      </c>
      <c r="L64" s="55">
        <v>13065</v>
      </c>
      <c r="M64" s="54">
        <v>13328</v>
      </c>
      <c r="N64" s="55">
        <v>13640</v>
      </c>
      <c r="O64" s="54">
        <v>14030</v>
      </c>
    </row>
    <row r="65" s="57" customFormat="1" spans="1:15">
      <c r="A65" s="54">
        <v>7924</v>
      </c>
      <c r="B65" s="55">
        <v>8205</v>
      </c>
      <c r="C65" s="54">
        <v>8350</v>
      </c>
      <c r="D65" s="55">
        <v>8825</v>
      </c>
      <c r="E65" s="54">
        <v>10101</v>
      </c>
      <c r="F65" s="55">
        <v>10280</v>
      </c>
      <c r="G65" s="54">
        <v>10998</v>
      </c>
      <c r="H65" s="55">
        <v>12033</v>
      </c>
      <c r="I65" s="54">
        <v>12419</v>
      </c>
      <c r="J65" s="55">
        <v>12548</v>
      </c>
      <c r="K65" s="54">
        <v>12831</v>
      </c>
      <c r="L65" s="55">
        <v>13068</v>
      </c>
      <c r="M65" s="54">
        <v>13335</v>
      </c>
      <c r="N65" s="55">
        <v>13642</v>
      </c>
      <c r="O65" s="54">
        <v>14033</v>
      </c>
    </row>
    <row r="66" s="57" customFormat="1" spans="1:15">
      <c r="A66" s="54">
        <v>7930</v>
      </c>
      <c r="B66" s="55">
        <v>8210</v>
      </c>
      <c r="C66" s="54">
        <v>8352</v>
      </c>
      <c r="D66" s="55">
        <v>8826</v>
      </c>
      <c r="E66" s="54">
        <v>10103</v>
      </c>
      <c r="F66" s="55">
        <v>10282</v>
      </c>
      <c r="G66" s="54">
        <v>11569</v>
      </c>
      <c r="H66" s="55">
        <v>12041</v>
      </c>
      <c r="I66" s="54">
        <v>12420</v>
      </c>
      <c r="J66" s="55">
        <v>12561</v>
      </c>
      <c r="K66" s="54">
        <v>12833</v>
      </c>
      <c r="L66" s="55">
        <v>13069</v>
      </c>
      <c r="M66" s="54">
        <v>13337</v>
      </c>
      <c r="N66" s="55">
        <v>13645</v>
      </c>
      <c r="O66" s="54">
        <v>14036</v>
      </c>
    </row>
    <row r="67" s="57" customFormat="1" spans="1:15">
      <c r="A67" s="54">
        <v>7931</v>
      </c>
      <c r="B67" s="55">
        <v>8212</v>
      </c>
      <c r="C67" s="54">
        <v>8361</v>
      </c>
      <c r="D67" s="55">
        <v>8827</v>
      </c>
      <c r="E67" s="54">
        <v>10104</v>
      </c>
      <c r="F67" s="55">
        <v>10505</v>
      </c>
      <c r="G67" s="54">
        <v>11792</v>
      </c>
      <c r="H67" s="55">
        <v>12043</v>
      </c>
      <c r="I67" s="54">
        <v>12423</v>
      </c>
      <c r="J67" s="55">
        <v>12563</v>
      </c>
      <c r="K67" s="54">
        <v>12834</v>
      </c>
      <c r="L67" s="55">
        <v>13073</v>
      </c>
      <c r="M67" s="54">
        <v>13346</v>
      </c>
      <c r="N67" s="55">
        <v>13647</v>
      </c>
      <c r="O67" s="54">
        <v>14041</v>
      </c>
    </row>
    <row r="68" s="57" customFormat="1" spans="1:15">
      <c r="A68" s="54">
        <v>7934</v>
      </c>
      <c r="B68" s="55">
        <v>8213</v>
      </c>
      <c r="C68" s="54">
        <v>8402</v>
      </c>
      <c r="D68" s="55">
        <v>8829</v>
      </c>
      <c r="E68" s="54">
        <v>10105</v>
      </c>
      <c r="F68" s="55">
        <v>10509</v>
      </c>
      <c r="G68" s="54">
        <v>11930</v>
      </c>
      <c r="H68" s="55">
        <v>12050</v>
      </c>
      <c r="I68" s="54">
        <v>12431</v>
      </c>
      <c r="J68" s="55">
        <v>12564</v>
      </c>
      <c r="K68" s="54">
        <v>12839</v>
      </c>
      <c r="L68" s="55">
        <v>13074</v>
      </c>
      <c r="M68" s="54">
        <v>13352</v>
      </c>
      <c r="N68" s="55">
        <v>13649</v>
      </c>
      <c r="O68" s="54">
        <v>14057</v>
      </c>
    </row>
    <row r="69" s="57" customFormat="1" spans="1:15">
      <c r="A69" s="54">
        <v>7935</v>
      </c>
      <c r="B69" s="55">
        <v>8214</v>
      </c>
      <c r="C69" s="54">
        <v>8403</v>
      </c>
      <c r="D69" s="55">
        <v>8836</v>
      </c>
      <c r="E69" s="54">
        <v>10107</v>
      </c>
      <c r="F69" s="55">
        <v>10516</v>
      </c>
      <c r="G69" s="54">
        <v>11932</v>
      </c>
      <c r="H69" s="55">
        <v>12059</v>
      </c>
      <c r="I69" s="54">
        <v>12432</v>
      </c>
      <c r="J69" s="55">
        <v>12565</v>
      </c>
      <c r="K69" s="54">
        <v>12845</v>
      </c>
      <c r="L69" s="55">
        <v>13076</v>
      </c>
      <c r="M69" s="54">
        <v>13354</v>
      </c>
      <c r="N69" s="55">
        <v>13651</v>
      </c>
      <c r="O69" s="54">
        <v>14061</v>
      </c>
    </row>
    <row r="70" s="57" customFormat="1" spans="1:15">
      <c r="A70" s="54">
        <v>7938</v>
      </c>
      <c r="B70" s="55">
        <v>8215</v>
      </c>
      <c r="C70" s="54">
        <v>8405</v>
      </c>
      <c r="D70" s="55">
        <v>8844</v>
      </c>
      <c r="E70" s="54">
        <v>10110</v>
      </c>
      <c r="F70" s="55">
        <v>10518</v>
      </c>
      <c r="G70" s="54">
        <v>11933</v>
      </c>
      <c r="H70" s="55">
        <v>12063</v>
      </c>
      <c r="I70" s="54">
        <v>12433</v>
      </c>
      <c r="J70" s="55">
        <v>12566</v>
      </c>
      <c r="K70" s="54">
        <v>12848</v>
      </c>
      <c r="L70" s="55">
        <v>13078</v>
      </c>
      <c r="M70" s="54">
        <v>13357</v>
      </c>
      <c r="N70" s="55">
        <v>13657</v>
      </c>
      <c r="O70" s="54">
        <v>14063</v>
      </c>
    </row>
    <row r="71" s="57" customFormat="1" spans="1:15">
      <c r="A71" s="54">
        <v>7945</v>
      </c>
      <c r="B71" s="55">
        <v>8217</v>
      </c>
      <c r="C71" s="54">
        <v>8406</v>
      </c>
      <c r="D71" s="55">
        <v>8848</v>
      </c>
      <c r="E71" s="54">
        <v>10111</v>
      </c>
      <c r="F71" s="55">
        <v>10519</v>
      </c>
      <c r="G71" s="54">
        <v>11935</v>
      </c>
      <c r="H71" s="55">
        <v>12067</v>
      </c>
      <c r="I71" s="54">
        <v>12436</v>
      </c>
      <c r="J71" s="55">
        <v>12568</v>
      </c>
      <c r="K71" s="54">
        <v>12854</v>
      </c>
      <c r="L71" s="55">
        <v>13080</v>
      </c>
      <c r="M71" s="54">
        <v>13363</v>
      </c>
      <c r="N71" s="55">
        <v>13676</v>
      </c>
      <c r="O71" s="54">
        <v>14070</v>
      </c>
    </row>
    <row r="72" s="57" customFormat="1" spans="1:15">
      <c r="A72" s="54">
        <v>7976</v>
      </c>
      <c r="B72" s="55">
        <v>8220</v>
      </c>
      <c r="C72" s="54">
        <v>8501</v>
      </c>
      <c r="D72" s="55">
        <v>8852</v>
      </c>
      <c r="E72" s="54">
        <v>10112</v>
      </c>
      <c r="F72" s="55">
        <v>10524</v>
      </c>
      <c r="G72" s="54">
        <v>11937</v>
      </c>
      <c r="H72" s="55">
        <v>12069</v>
      </c>
      <c r="I72" s="54">
        <v>12440</v>
      </c>
      <c r="J72" s="55">
        <v>12569</v>
      </c>
      <c r="K72" s="54">
        <v>12863</v>
      </c>
      <c r="L72" s="55">
        <v>13082</v>
      </c>
      <c r="M72" s="54">
        <v>13364</v>
      </c>
      <c r="N72" s="55">
        <v>13677</v>
      </c>
      <c r="O72" s="54">
        <v>14080</v>
      </c>
    </row>
    <row r="73" s="57" customFormat="1" spans="1:15">
      <c r="A73" s="54">
        <v>7977</v>
      </c>
      <c r="B73" s="55">
        <v>8221</v>
      </c>
      <c r="C73" s="54">
        <v>8502</v>
      </c>
      <c r="D73" s="55">
        <v>8853</v>
      </c>
      <c r="E73" s="54">
        <v>10116</v>
      </c>
      <c r="F73" s="55">
        <v>10526</v>
      </c>
      <c r="G73" s="54">
        <v>11939</v>
      </c>
      <c r="H73" s="55">
        <v>12073</v>
      </c>
      <c r="I73" s="54">
        <v>12443</v>
      </c>
      <c r="J73" s="55">
        <v>12570</v>
      </c>
      <c r="K73" s="54">
        <v>12884</v>
      </c>
      <c r="L73" s="55">
        <v>13084</v>
      </c>
      <c r="M73" s="54">
        <v>13401</v>
      </c>
      <c r="N73" s="55">
        <v>13685</v>
      </c>
      <c r="O73" s="54">
        <v>14081</v>
      </c>
    </row>
    <row r="74" s="57" customFormat="1" spans="1:15">
      <c r="A74" s="54">
        <v>7979</v>
      </c>
      <c r="B74" s="55">
        <v>8223</v>
      </c>
      <c r="C74" s="54">
        <v>8510</v>
      </c>
      <c r="D74" s="55">
        <v>8858</v>
      </c>
      <c r="E74" s="54">
        <v>10118</v>
      </c>
      <c r="F74" s="55">
        <v>10536</v>
      </c>
      <c r="G74" s="54">
        <v>11941</v>
      </c>
      <c r="H74" s="55">
        <v>12074</v>
      </c>
      <c r="I74" s="54">
        <v>12451</v>
      </c>
      <c r="J74" s="55">
        <v>12571</v>
      </c>
      <c r="K74" s="54">
        <v>12886</v>
      </c>
      <c r="L74" s="55">
        <v>13093</v>
      </c>
      <c r="M74" s="54">
        <v>13402</v>
      </c>
      <c r="N74" s="55">
        <v>13688</v>
      </c>
      <c r="O74" s="54">
        <v>14103</v>
      </c>
    </row>
    <row r="75" s="57" customFormat="1" spans="1:15">
      <c r="A75" s="54">
        <v>7980</v>
      </c>
      <c r="B75" s="55">
        <v>8224</v>
      </c>
      <c r="C75" s="54">
        <v>8511</v>
      </c>
      <c r="D75" s="55">
        <v>8865</v>
      </c>
      <c r="E75" s="54">
        <v>10119</v>
      </c>
      <c r="F75" s="55">
        <v>10541</v>
      </c>
      <c r="G75" s="54">
        <v>11942</v>
      </c>
      <c r="H75" s="55">
        <v>12078</v>
      </c>
      <c r="I75" s="54">
        <v>12453</v>
      </c>
      <c r="J75" s="55">
        <v>12572</v>
      </c>
      <c r="K75" s="54">
        <v>12911</v>
      </c>
      <c r="L75" s="55">
        <v>13103</v>
      </c>
      <c r="M75" s="54">
        <v>13407</v>
      </c>
      <c r="N75" s="55">
        <v>13732</v>
      </c>
      <c r="O75" s="54">
        <v>14105</v>
      </c>
    </row>
    <row r="76" s="57" customFormat="1" spans="1:15">
      <c r="A76" s="54">
        <v>8001</v>
      </c>
      <c r="B76" s="55">
        <v>8225</v>
      </c>
      <c r="C76" s="54">
        <v>8514</v>
      </c>
      <c r="D76" s="55">
        <v>8868</v>
      </c>
      <c r="E76" s="54">
        <v>10120</v>
      </c>
      <c r="F76" s="55">
        <v>10542</v>
      </c>
      <c r="G76" s="54">
        <v>11944</v>
      </c>
      <c r="H76" s="55">
        <v>12083</v>
      </c>
      <c r="I76" s="54">
        <v>12456</v>
      </c>
      <c r="J76" s="55">
        <v>12574</v>
      </c>
      <c r="K76" s="54">
        <v>12915</v>
      </c>
      <c r="L76" s="55">
        <v>13107</v>
      </c>
      <c r="M76" s="54">
        <v>13408</v>
      </c>
      <c r="N76" s="55">
        <v>13738</v>
      </c>
      <c r="O76" s="54">
        <v>14108</v>
      </c>
    </row>
    <row r="77" s="57" customFormat="1" spans="1:15">
      <c r="A77" s="54">
        <v>8004</v>
      </c>
      <c r="B77" s="55">
        <v>8226</v>
      </c>
      <c r="C77" s="54">
        <v>8515</v>
      </c>
      <c r="D77" s="55">
        <v>8870</v>
      </c>
      <c r="E77" s="54">
        <v>10121</v>
      </c>
      <c r="F77" s="55">
        <v>10545</v>
      </c>
      <c r="G77" s="54">
        <v>11946</v>
      </c>
      <c r="H77" s="55">
        <v>12086</v>
      </c>
      <c r="I77" s="54">
        <v>12458</v>
      </c>
      <c r="J77" s="55">
        <v>12575</v>
      </c>
      <c r="K77" s="54">
        <v>12921</v>
      </c>
      <c r="L77" s="55">
        <v>13108</v>
      </c>
      <c r="M77" s="54">
        <v>13409</v>
      </c>
      <c r="N77" s="55">
        <v>13744</v>
      </c>
      <c r="O77" s="54">
        <v>14111</v>
      </c>
    </row>
    <row r="78" s="57" customFormat="1" spans="1:15">
      <c r="A78" s="54">
        <v>8005</v>
      </c>
      <c r="B78" s="55">
        <v>8230</v>
      </c>
      <c r="C78" s="54">
        <v>8525</v>
      </c>
      <c r="D78" s="55">
        <v>8886</v>
      </c>
      <c r="E78" s="54">
        <v>10122</v>
      </c>
      <c r="F78" s="55">
        <v>10560</v>
      </c>
      <c r="G78" s="54">
        <v>11948</v>
      </c>
      <c r="H78" s="55">
        <v>12089</v>
      </c>
      <c r="I78" s="54">
        <v>12466</v>
      </c>
      <c r="J78" s="55">
        <v>12578</v>
      </c>
      <c r="K78" s="54">
        <v>12924</v>
      </c>
      <c r="L78" s="55">
        <v>13112</v>
      </c>
      <c r="M78" s="54">
        <v>13425</v>
      </c>
      <c r="N78" s="55">
        <v>13758</v>
      </c>
      <c r="O78" s="54">
        <v>14126</v>
      </c>
    </row>
    <row r="79" s="57" customFormat="1" spans="1:15">
      <c r="A79" s="54">
        <v>8008</v>
      </c>
      <c r="B79" s="55">
        <v>8232</v>
      </c>
      <c r="C79" s="54">
        <v>8530</v>
      </c>
      <c r="D79" s="55">
        <v>8889</v>
      </c>
      <c r="E79" s="54">
        <v>10123</v>
      </c>
      <c r="F79" s="55">
        <v>10566</v>
      </c>
      <c r="G79" s="54">
        <v>11949</v>
      </c>
      <c r="H79" s="55">
        <v>12090</v>
      </c>
      <c r="I79" s="54">
        <v>12472</v>
      </c>
      <c r="J79" s="55">
        <v>12580</v>
      </c>
      <c r="K79" s="54">
        <v>12933</v>
      </c>
      <c r="L79" s="55">
        <v>13117</v>
      </c>
      <c r="M79" s="54">
        <v>13428</v>
      </c>
      <c r="N79" s="55">
        <v>13777</v>
      </c>
      <c r="O79" s="54">
        <v>14129</v>
      </c>
    </row>
    <row r="80" s="57" customFormat="1" spans="1:15">
      <c r="A80" s="54">
        <v>8011</v>
      </c>
      <c r="B80" s="55">
        <v>8240</v>
      </c>
      <c r="C80" s="54">
        <v>8533</v>
      </c>
      <c r="D80" s="55">
        <v>10001</v>
      </c>
      <c r="E80" s="54">
        <v>10150</v>
      </c>
      <c r="F80" s="55">
        <v>10576</v>
      </c>
      <c r="G80" s="54">
        <v>11952</v>
      </c>
      <c r="H80" s="55">
        <v>12106</v>
      </c>
      <c r="I80" s="54">
        <v>12473</v>
      </c>
      <c r="J80" s="55">
        <v>12582</v>
      </c>
      <c r="K80" s="54">
        <v>12946</v>
      </c>
      <c r="L80" s="55">
        <v>13119</v>
      </c>
      <c r="M80" s="54">
        <v>13455</v>
      </c>
      <c r="N80" s="55">
        <v>13778</v>
      </c>
      <c r="O80" s="54">
        <v>14131</v>
      </c>
    </row>
    <row r="81" s="57" customFormat="1" spans="1:15">
      <c r="A81" s="54">
        <v>8014</v>
      </c>
      <c r="B81" s="55">
        <v>8241</v>
      </c>
      <c r="C81" s="54">
        <v>8535</v>
      </c>
      <c r="D81" s="55">
        <v>10002</v>
      </c>
      <c r="E81" s="54">
        <v>10151</v>
      </c>
      <c r="F81" s="55">
        <v>10578</v>
      </c>
      <c r="G81" s="54">
        <v>11954</v>
      </c>
      <c r="H81" s="55">
        <v>12115</v>
      </c>
      <c r="I81" s="54">
        <v>12477</v>
      </c>
      <c r="J81" s="55">
        <v>12585</v>
      </c>
      <c r="K81" s="54">
        <v>12949</v>
      </c>
      <c r="L81" s="55">
        <v>13120</v>
      </c>
      <c r="M81" s="54">
        <v>13456</v>
      </c>
      <c r="N81" s="55">
        <v>13784</v>
      </c>
      <c r="O81" s="54">
        <v>14132</v>
      </c>
    </row>
    <row r="82" s="57" customFormat="1" spans="1:15">
      <c r="A82" s="54">
        <v>8015</v>
      </c>
      <c r="B82" s="55">
        <v>8242</v>
      </c>
      <c r="C82" s="54">
        <v>8551</v>
      </c>
      <c r="D82" s="55">
        <v>10003</v>
      </c>
      <c r="E82" s="54">
        <v>10152</v>
      </c>
      <c r="F82" s="55">
        <v>10579</v>
      </c>
      <c r="G82" s="54">
        <v>11955</v>
      </c>
      <c r="H82" s="55">
        <v>12118</v>
      </c>
      <c r="I82" s="54">
        <v>12482</v>
      </c>
      <c r="J82" s="55">
        <v>12592</v>
      </c>
      <c r="K82" s="54">
        <v>12953</v>
      </c>
      <c r="L82" s="55">
        <v>13121</v>
      </c>
      <c r="M82" s="54">
        <v>13461</v>
      </c>
      <c r="N82" s="55">
        <v>13794</v>
      </c>
      <c r="O82" s="54">
        <v>14133</v>
      </c>
    </row>
    <row r="83" s="57" customFormat="1" spans="1:15">
      <c r="A83" s="54">
        <v>14134</v>
      </c>
      <c r="B83" s="55">
        <v>14504</v>
      </c>
      <c r="C83" s="54">
        <v>14760</v>
      </c>
      <c r="D83" s="55">
        <v>15033</v>
      </c>
      <c r="E83" s="54">
        <v>15379</v>
      </c>
      <c r="F83" s="55">
        <v>15482</v>
      </c>
      <c r="G83" s="54">
        <v>15698</v>
      </c>
      <c r="H83" s="55">
        <v>15906</v>
      </c>
      <c r="I83" s="54">
        <v>16112</v>
      </c>
      <c r="J83" s="55">
        <v>16327</v>
      </c>
      <c r="K83" s="54">
        <v>16637</v>
      </c>
      <c r="L83" s="55">
        <v>17020</v>
      </c>
      <c r="M83" s="54">
        <v>17270</v>
      </c>
      <c r="N83" s="55">
        <v>17562</v>
      </c>
      <c r="O83" s="54">
        <v>17842</v>
      </c>
    </row>
    <row r="84" s="57" customFormat="1" spans="1:15">
      <c r="A84" s="54">
        <v>14135</v>
      </c>
      <c r="B84" s="55">
        <v>14505</v>
      </c>
      <c r="C84" s="54">
        <v>14766</v>
      </c>
      <c r="D84" s="55">
        <v>15037</v>
      </c>
      <c r="E84" s="54">
        <v>15413</v>
      </c>
      <c r="F84" s="55">
        <v>15483</v>
      </c>
      <c r="G84" s="54">
        <v>15710</v>
      </c>
      <c r="H84" s="55">
        <v>15909</v>
      </c>
      <c r="I84" s="54">
        <v>16113</v>
      </c>
      <c r="J84" s="55">
        <v>16328</v>
      </c>
      <c r="K84" s="54">
        <v>16640</v>
      </c>
      <c r="L84" s="55">
        <v>17023</v>
      </c>
      <c r="M84" s="54">
        <v>17272</v>
      </c>
      <c r="N84" s="55">
        <v>17565</v>
      </c>
      <c r="O84" s="54">
        <v>17844</v>
      </c>
    </row>
    <row r="85" s="57" customFormat="1" spans="1:15">
      <c r="A85" s="54">
        <v>14136</v>
      </c>
      <c r="B85" s="55">
        <v>14506</v>
      </c>
      <c r="C85" s="54">
        <v>14783</v>
      </c>
      <c r="D85" s="55">
        <v>15050</v>
      </c>
      <c r="E85" s="54">
        <v>15415</v>
      </c>
      <c r="F85" s="55">
        <v>15484</v>
      </c>
      <c r="G85" s="54">
        <v>15712</v>
      </c>
      <c r="H85" s="55">
        <v>15920</v>
      </c>
      <c r="I85" s="54">
        <v>16116</v>
      </c>
      <c r="J85" s="55">
        <v>16331</v>
      </c>
      <c r="K85" s="54">
        <v>16641</v>
      </c>
      <c r="L85" s="55">
        <v>17024</v>
      </c>
      <c r="M85" s="54">
        <v>17301</v>
      </c>
      <c r="N85" s="55">
        <v>17566</v>
      </c>
      <c r="O85" s="54">
        <v>17846</v>
      </c>
    </row>
    <row r="86" s="57" customFormat="1" spans="1:15">
      <c r="A86" s="54">
        <v>14139</v>
      </c>
      <c r="B86" s="55">
        <v>14511</v>
      </c>
      <c r="C86" s="54">
        <v>14785</v>
      </c>
      <c r="D86" s="55">
        <v>15052</v>
      </c>
      <c r="E86" s="54">
        <v>15417</v>
      </c>
      <c r="F86" s="55">
        <v>15490</v>
      </c>
      <c r="G86" s="54">
        <v>15714</v>
      </c>
      <c r="H86" s="55">
        <v>15922</v>
      </c>
      <c r="I86" s="54">
        <v>16117</v>
      </c>
      <c r="J86" s="55">
        <v>16333</v>
      </c>
      <c r="K86" s="54">
        <v>16646</v>
      </c>
      <c r="L86" s="55">
        <v>17026</v>
      </c>
      <c r="M86" s="54">
        <v>17303</v>
      </c>
      <c r="N86" s="55">
        <v>17567</v>
      </c>
      <c r="O86" s="54">
        <v>17847</v>
      </c>
    </row>
    <row r="87" s="57" customFormat="1" spans="1:15">
      <c r="A87" s="54">
        <v>14141</v>
      </c>
      <c r="B87" s="55">
        <v>14518</v>
      </c>
      <c r="C87" s="54">
        <v>14786</v>
      </c>
      <c r="D87" s="55">
        <v>15053</v>
      </c>
      <c r="E87" s="54">
        <v>15420</v>
      </c>
      <c r="F87" s="55">
        <v>15501</v>
      </c>
      <c r="G87" s="54">
        <v>15717</v>
      </c>
      <c r="H87" s="55">
        <v>15927</v>
      </c>
      <c r="I87" s="54">
        <v>16123</v>
      </c>
      <c r="J87" s="55">
        <v>16346</v>
      </c>
      <c r="K87" s="54">
        <v>16652</v>
      </c>
      <c r="L87" s="55">
        <v>17028</v>
      </c>
      <c r="M87" s="54">
        <v>17304</v>
      </c>
      <c r="N87" s="55">
        <v>17569</v>
      </c>
      <c r="O87" s="54">
        <v>17850</v>
      </c>
    </row>
    <row r="88" s="57" customFormat="1" spans="1:15">
      <c r="A88" s="54">
        <v>14143</v>
      </c>
      <c r="B88" s="55">
        <v>14519</v>
      </c>
      <c r="C88" s="54">
        <v>14787</v>
      </c>
      <c r="D88" s="55">
        <v>15054</v>
      </c>
      <c r="E88" s="54">
        <v>15421</v>
      </c>
      <c r="F88" s="55">
        <v>15520</v>
      </c>
      <c r="G88" s="54">
        <v>15720</v>
      </c>
      <c r="H88" s="55">
        <v>15928</v>
      </c>
      <c r="I88" s="54">
        <v>16125</v>
      </c>
      <c r="J88" s="55">
        <v>16354</v>
      </c>
      <c r="K88" s="54">
        <v>16654</v>
      </c>
      <c r="L88" s="55">
        <v>17032</v>
      </c>
      <c r="M88" s="54">
        <v>17306</v>
      </c>
      <c r="N88" s="55">
        <v>17572</v>
      </c>
      <c r="O88" s="54">
        <v>17851</v>
      </c>
    </row>
    <row r="89" s="57" customFormat="1" spans="1:15">
      <c r="A89" s="54">
        <v>14168</v>
      </c>
      <c r="B89" s="55">
        <v>14520</v>
      </c>
      <c r="C89" s="54">
        <v>14788</v>
      </c>
      <c r="D89" s="55">
        <v>15057</v>
      </c>
      <c r="E89" s="54">
        <v>15422</v>
      </c>
      <c r="F89" s="55">
        <v>15521</v>
      </c>
      <c r="G89" s="54">
        <v>15721</v>
      </c>
      <c r="H89" s="55">
        <v>15930</v>
      </c>
      <c r="I89" s="54">
        <v>16132</v>
      </c>
      <c r="J89" s="55">
        <v>16360</v>
      </c>
      <c r="K89" s="54">
        <v>16659</v>
      </c>
      <c r="L89" s="55">
        <v>17041</v>
      </c>
      <c r="M89" s="54">
        <v>17307</v>
      </c>
      <c r="N89" s="55">
        <v>17578</v>
      </c>
      <c r="O89" s="54">
        <v>17855</v>
      </c>
    </row>
    <row r="90" s="57" customFormat="1" spans="1:15">
      <c r="A90" s="54">
        <v>14169</v>
      </c>
      <c r="B90" s="55">
        <v>14522</v>
      </c>
      <c r="C90" s="54">
        <v>14802</v>
      </c>
      <c r="D90" s="55">
        <v>15059</v>
      </c>
      <c r="E90" s="54">
        <v>15423</v>
      </c>
      <c r="F90" s="55">
        <v>15522</v>
      </c>
      <c r="G90" s="54">
        <v>15722</v>
      </c>
      <c r="H90" s="55">
        <v>15931</v>
      </c>
      <c r="I90" s="54">
        <v>16133</v>
      </c>
      <c r="J90" s="55">
        <v>16365</v>
      </c>
      <c r="K90" s="54">
        <v>16660</v>
      </c>
      <c r="L90" s="55">
        <v>17044</v>
      </c>
      <c r="M90" s="54">
        <v>17309</v>
      </c>
      <c r="N90" s="55">
        <v>17579</v>
      </c>
      <c r="O90" s="54">
        <v>17856</v>
      </c>
    </row>
    <row r="91" s="57" customFormat="1" spans="1:15">
      <c r="A91" s="54">
        <v>14170</v>
      </c>
      <c r="B91" s="55">
        <v>14527</v>
      </c>
      <c r="C91" s="54">
        <v>14810</v>
      </c>
      <c r="D91" s="55">
        <v>15060</v>
      </c>
      <c r="E91" s="54">
        <v>15427</v>
      </c>
      <c r="F91" s="55">
        <v>15537</v>
      </c>
      <c r="G91" s="54">
        <v>15723</v>
      </c>
      <c r="H91" s="55">
        <v>15934</v>
      </c>
      <c r="I91" s="54">
        <v>16134</v>
      </c>
      <c r="J91" s="55">
        <v>16366</v>
      </c>
      <c r="K91" s="54">
        <v>16662</v>
      </c>
      <c r="L91" s="55">
        <v>17053</v>
      </c>
      <c r="M91" s="54">
        <v>17314</v>
      </c>
      <c r="N91" s="55">
        <v>17581</v>
      </c>
      <c r="O91" s="54">
        <v>17857</v>
      </c>
    </row>
    <row r="92" s="57" customFormat="1" spans="1:15">
      <c r="A92" s="54">
        <v>14172</v>
      </c>
      <c r="B92" s="55">
        <v>14530</v>
      </c>
      <c r="C92" s="54">
        <v>14816</v>
      </c>
      <c r="D92" s="55">
        <v>15072</v>
      </c>
      <c r="E92" s="54">
        <v>15428</v>
      </c>
      <c r="F92" s="55">
        <v>15539</v>
      </c>
      <c r="G92" s="54">
        <v>15728</v>
      </c>
      <c r="H92" s="55">
        <v>15935</v>
      </c>
      <c r="I92" s="54">
        <v>16136</v>
      </c>
      <c r="J92" s="55">
        <v>16367</v>
      </c>
      <c r="K92" s="54">
        <v>16670</v>
      </c>
      <c r="L92" s="55">
        <v>17054</v>
      </c>
      <c r="M92" s="54">
        <v>17315</v>
      </c>
      <c r="N92" s="55">
        <v>17582</v>
      </c>
      <c r="O92" s="54">
        <v>17858</v>
      </c>
    </row>
    <row r="93" s="57" customFormat="1" spans="1:15">
      <c r="A93" s="54">
        <v>14173</v>
      </c>
      <c r="B93" s="55">
        <v>14532</v>
      </c>
      <c r="C93" s="54">
        <v>14817</v>
      </c>
      <c r="D93" s="55">
        <v>15075</v>
      </c>
      <c r="E93" s="54">
        <v>15429</v>
      </c>
      <c r="F93" s="55">
        <v>15541</v>
      </c>
      <c r="G93" s="54">
        <v>15730</v>
      </c>
      <c r="H93" s="55">
        <v>15937</v>
      </c>
      <c r="I93" s="54">
        <v>16137</v>
      </c>
      <c r="J93" s="55">
        <v>16369</v>
      </c>
      <c r="K93" s="54">
        <v>16671</v>
      </c>
      <c r="L93" s="55">
        <v>17056</v>
      </c>
      <c r="M93" s="54">
        <v>17316</v>
      </c>
      <c r="N93" s="55">
        <v>17702</v>
      </c>
      <c r="O93" s="54">
        <v>17860</v>
      </c>
    </row>
    <row r="94" s="57" customFormat="1" spans="1:15">
      <c r="A94" s="54">
        <v>14174</v>
      </c>
      <c r="B94" s="55">
        <v>14533</v>
      </c>
      <c r="C94" s="54">
        <v>14818</v>
      </c>
      <c r="D94" s="55">
        <v>15076</v>
      </c>
      <c r="E94" s="54">
        <v>15430</v>
      </c>
      <c r="F94" s="55">
        <v>15546</v>
      </c>
      <c r="G94" s="54">
        <v>15731</v>
      </c>
      <c r="H94" s="55">
        <v>15938</v>
      </c>
      <c r="I94" s="54">
        <v>16140</v>
      </c>
      <c r="J94" s="55">
        <v>16372</v>
      </c>
      <c r="K94" s="54">
        <v>16675</v>
      </c>
      <c r="L94" s="55">
        <v>17061</v>
      </c>
      <c r="M94" s="54">
        <v>17318</v>
      </c>
      <c r="N94" s="55">
        <v>17720</v>
      </c>
      <c r="O94" s="54">
        <v>17864</v>
      </c>
    </row>
    <row r="95" s="57" customFormat="1" spans="1:15">
      <c r="A95" s="54">
        <v>14206</v>
      </c>
      <c r="B95" s="55">
        <v>14538</v>
      </c>
      <c r="C95" s="54">
        <v>14824</v>
      </c>
      <c r="D95" s="55">
        <v>15077</v>
      </c>
      <c r="E95" s="54">
        <v>15431</v>
      </c>
      <c r="F95" s="55">
        <v>15548</v>
      </c>
      <c r="G95" s="54">
        <v>15734</v>
      </c>
      <c r="H95" s="55">
        <v>15943</v>
      </c>
      <c r="I95" s="54">
        <v>16142</v>
      </c>
      <c r="J95" s="55">
        <v>16375</v>
      </c>
      <c r="K95" s="54">
        <v>16681</v>
      </c>
      <c r="L95" s="55">
        <v>17065</v>
      </c>
      <c r="M95" s="54">
        <v>17320</v>
      </c>
      <c r="N95" s="55">
        <v>17721</v>
      </c>
      <c r="O95" s="54">
        <v>17872</v>
      </c>
    </row>
    <row r="96" s="57" customFormat="1" spans="1:15">
      <c r="A96" s="54">
        <v>14411</v>
      </c>
      <c r="B96" s="55">
        <v>14543</v>
      </c>
      <c r="C96" s="54">
        <v>14825</v>
      </c>
      <c r="D96" s="55">
        <v>15081</v>
      </c>
      <c r="E96" s="54">
        <v>15435</v>
      </c>
      <c r="F96" s="55">
        <v>15549</v>
      </c>
      <c r="G96" s="54">
        <v>15738</v>
      </c>
      <c r="H96" s="55">
        <v>15946</v>
      </c>
      <c r="I96" s="54">
        <v>16143</v>
      </c>
      <c r="J96" s="55">
        <v>16401</v>
      </c>
      <c r="K96" s="54">
        <v>16684</v>
      </c>
      <c r="L96" s="55">
        <v>17067</v>
      </c>
      <c r="M96" s="54">
        <v>17321</v>
      </c>
      <c r="N96" s="55">
        <v>17723</v>
      </c>
      <c r="O96" s="54">
        <v>17876</v>
      </c>
    </row>
    <row r="97" s="57" customFormat="1" spans="1:15">
      <c r="A97" s="54">
        <v>14413</v>
      </c>
      <c r="B97" s="55">
        <v>14544</v>
      </c>
      <c r="C97" s="54">
        <v>14827</v>
      </c>
      <c r="D97" s="55">
        <v>15088</v>
      </c>
      <c r="E97" s="54">
        <v>15437</v>
      </c>
      <c r="F97" s="55">
        <v>15553</v>
      </c>
      <c r="G97" s="54">
        <v>15739</v>
      </c>
      <c r="H97" s="55">
        <v>15949</v>
      </c>
      <c r="I97" s="54">
        <v>16150</v>
      </c>
      <c r="J97" s="55">
        <v>16403</v>
      </c>
      <c r="K97" s="54">
        <v>16686</v>
      </c>
      <c r="L97" s="55">
        <v>17073</v>
      </c>
      <c r="M97" s="54">
        <v>17322</v>
      </c>
      <c r="N97" s="55">
        <v>17726</v>
      </c>
      <c r="O97" s="54">
        <v>17880</v>
      </c>
    </row>
    <row r="98" s="57" customFormat="1" spans="1:15">
      <c r="A98" s="54">
        <v>14414</v>
      </c>
      <c r="B98" s="55">
        <v>14545</v>
      </c>
      <c r="C98" s="54">
        <v>14830</v>
      </c>
      <c r="D98" s="55">
        <v>15126</v>
      </c>
      <c r="E98" s="54">
        <v>15438</v>
      </c>
      <c r="F98" s="55">
        <v>15554</v>
      </c>
      <c r="G98" s="54">
        <v>15741</v>
      </c>
      <c r="H98" s="55">
        <v>15954</v>
      </c>
      <c r="I98" s="54">
        <v>16151</v>
      </c>
      <c r="J98" s="55">
        <v>16407</v>
      </c>
      <c r="K98" s="54">
        <v>16701</v>
      </c>
      <c r="L98" s="55">
        <v>17074</v>
      </c>
      <c r="M98" s="54">
        <v>17325</v>
      </c>
      <c r="N98" s="55">
        <v>17727</v>
      </c>
      <c r="O98" s="54">
        <v>17881</v>
      </c>
    </row>
    <row r="99" s="57" customFormat="1" spans="1:15">
      <c r="A99" s="54">
        <v>14416</v>
      </c>
      <c r="B99" s="55">
        <v>14546</v>
      </c>
      <c r="C99" s="54">
        <v>14831</v>
      </c>
      <c r="D99" s="55">
        <v>15313</v>
      </c>
      <c r="E99" s="54">
        <v>15439</v>
      </c>
      <c r="F99" s="55">
        <v>15555</v>
      </c>
      <c r="G99" s="54">
        <v>15748</v>
      </c>
      <c r="H99" s="55">
        <v>15958</v>
      </c>
      <c r="I99" s="54">
        <v>16153</v>
      </c>
      <c r="J99" s="55">
        <v>16410</v>
      </c>
      <c r="K99" s="54">
        <v>16724</v>
      </c>
      <c r="L99" s="55">
        <v>17077</v>
      </c>
      <c r="M99" s="54">
        <v>17327</v>
      </c>
      <c r="N99" s="55">
        <v>17728</v>
      </c>
      <c r="O99" s="54">
        <v>17882</v>
      </c>
    </row>
    <row r="100" s="57" customFormat="1" spans="1:15">
      <c r="A100" s="54">
        <v>14422</v>
      </c>
      <c r="B100" s="55">
        <v>14548</v>
      </c>
      <c r="C100" s="54">
        <v>14838</v>
      </c>
      <c r="D100" s="55">
        <v>15314</v>
      </c>
      <c r="E100" s="54">
        <v>15442</v>
      </c>
      <c r="F100" s="55">
        <v>15562</v>
      </c>
      <c r="G100" s="54">
        <v>15750</v>
      </c>
      <c r="H100" s="55">
        <v>15960</v>
      </c>
      <c r="I100" s="54">
        <v>16154</v>
      </c>
      <c r="J100" s="55">
        <v>16411</v>
      </c>
      <c r="K100" s="54">
        <v>16725</v>
      </c>
      <c r="L100" s="55">
        <v>17080</v>
      </c>
      <c r="M100" s="54">
        <v>17329</v>
      </c>
      <c r="N100" s="55">
        <v>17731</v>
      </c>
      <c r="O100" s="54">
        <v>17889</v>
      </c>
    </row>
    <row r="101" s="57" customFormat="1" spans="1:15">
      <c r="A101" s="54">
        <v>14423</v>
      </c>
      <c r="B101" s="55">
        <v>14551</v>
      </c>
      <c r="C101" s="54">
        <v>14843</v>
      </c>
      <c r="D101" s="55">
        <v>15315</v>
      </c>
      <c r="E101" s="54">
        <v>15443</v>
      </c>
      <c r="F101" s="55">
        <v>15565</v>
      </c>
      <c r="G101" s="54">
        <v>15752</v>
      </c>
      <c r="H101" s="55">
        <v>15962</v>
      </c>
      <c r="I101" s="54">
        <v>16155</v>
      </c>
      <c r="J101" s="55">
        <v>16412</v>
      </c>
      <c r="K101" s="54">
        <v>16821</v>
      </c>
      <c r="L101" s="55">
        <v>17081</v>
      </c>
      <c r="M101" s="54">
        <v>17340</v>
      </c>
      <c r="N101" s="55">
        <v>17737</v>
      </c>
      <c r="O101" s="54">
        <v>17921</v>
      </c>
    </row>
    <row r="102" s="57" customFormat="1" spans="1:15">
      <c r="A102" s="54">
        <v>14424</v>
      </c>
      <c r="B102" s="55">
        <v>14555</v>
      </c>
      <c r="C102" s="54">
        <v>14847</v>
      </c>
      <c r="D102" s="55">
        <v>15316</v>
      </c>
      <c r="E102" s="54">
        <v>15444</v>
      </c>
      <c r="F102" s="55">
        <v>15610</v>
      </c>
      <c r="G102" s="54">
        <v>15754</v>
      </c>
      <c r="H102" s="55">
        <v>15963</v>
      </c>
      <c r="I102" s="54">
        <v>16156</v>
      </c>
      <c r="J102" s="55">
        <v>16413</v>
      </c>
      <c r="K102" s="54">
        <v>16823</v>
      </c>
      <c r="L102" s="55">
        <v>17090</v>
      </c>
      <c r="M102" s="54">
        <v>17349</v>
      </c>
      <c r="N102" s="55">
        <v>17740</v>
      </c>
      <c r="O102" s="54">
        <v>17922</v>
      </c>
    </row>
    <row r="103" s="57" customFormat="1" spans="1:15">
      <c r="A103" s="54">
        <v>14428</v>
      </c>
      <c r="B103" s="55">
        <v>14556</v>
      </c>
      <c r="C103" s="54">
        <v>14857</v>
      </c>
      <c r="D103" s="55">
        <v>15320</v>
      </c>
      <c r="E103" s="54">
        <v>15445</v>
      </c>
      <c r="F103" s="55">
        <v>15612</v>
      </c>
      <c r="G103" s="54">
        <v>15760</v>
      </c>
      <c r="H103" s="55">
        <v>16002</v>
      </c>
      <c r="I103" s="54">
        <v>16159</v>
      </c>
      <c r="J103" s="55">
        <v>16416</v>
      </c>
      <c r="K103" s="54">
        <v>16827</v>
      </c>
      <c r="L103" s="55">
        <v>17094</v>
      </c>
      <c r="M103" s="54">
        <v>17350</v>
      </c>
      <c r="N103" s="55">
        <v>17744</v>
      </c>
      <c r="O103" s="54">
        <v>17925</v>
      </c>
    </row>
    <row r="104" s="57" customFormat="1" spans="1:15">
      <c r="A104" s="54">
        <v>14429</v>
      </c>
      <c r="B104" s="55">
        <v>14557</v>
      </c>
      <c r="C104" s="54">
        <v>14863</v>
      </c>
      <c r="D104" s="55">
        <v>15324</v>
      </c>
      <c r="E104" s="54">
        <v>15446</v>
      </c>
      <c r="F104" s="55">
        <v>15613</v>
      </c>
      <c r="G104" s="54">
        <v>15761</v>
      </c>
      <c r="H104" s="55">
        <v>16022</v>
      </c>
      <c r="I104" s="54">
        <v>16160</v>
      </c>
      <c r="J104" s="55">
        <v>16417</v>
      </c>
      <c r="K104" s="54">
        <v>16828</v>
      </c>
      <c r="L104" s="55">
        <v>17098</v>
      </c>
      <c r="M104" s="54">
        <v>17352</v>
      </c>
      <c r="N104" s="55">
        <v>17745</v>
      </c>
      <c r="O104" s="54">
        <v>17932</v>
      </c>
    </row>
    <row r="105" s="57" customFormat="1" spans="1:15">
      <c r="A105" s="54">
        <v>14432</v>
      </c>
      <c r="B105" s="55">
        <v>14563</v>
      </c>
      <c r="C105" s="54">
        <v>14864</v>
      </c>
      <c r="D105" s="55">
        <v>15325</v>
      </c>
      <c r="E105" s="54">
        <v>15447</v>
      </c>
      <c r="F105" s="55">
        <v>15615</v>
      </c>
      <c r="G105" s="54">
        <v>15762</v>
      </c>
      <c r="H105" s="55">
        <v>16023</v>
      </c>
      <c r="I105" s="54">
        <v>16172</v>
      </c>
      <c r="J105" s="55">
        <v>16422</v>
      </c>
      <c r="K105" s="54">
        <v>16833</v>
      </c>
      <c r="L105" s="55">
        <v>17214</v>
      </c>
      <c r="M105" s="54">
        <v>17358</v>
      </c>
      <c r="N105" s="55">
        <v>17748</v>
      </c>
      <c r="O105" s="54">
        <v>17933</v>
      </c>
    </row>
    <row r="106" s="57" customFormat="1" spans="1:15">
      <c r="A106" s="54">
        <v>14437</v>
      </c>
      <c r="B106" s="55">
        <v>14568</v>
      </c>
      <c r="C106" s="54">
        <v>14865</v>
      </c>
      <c r="D106" s="55">
        <v>15327</v>
      </c>
      <c r="E106" s="54">
        <v>15449</v>
      </c>
      <c r="F106" s="55">
        <v>15617</v>
      </c>
      <c r="G106" s="54">
        <v>15764</v>
      </c>
      <c r="H106" s="55">
        <v>16024</v>
      </c>
      <c r="I106" s="54">
        <v>16201</v>
      </c>
      <c r="J106" s="55">
        <v>16424</v>
      </c>
      <c r="K106" s="54">
        <v>16840</v>
      </c>
      <c r="L106" s="55">
        <v>17221</v>
      </c>
      <c r="M106" s="54">
        <v>17360</v>
      </c>
      <c r="N106" s="55">
        <v>17750</v>
      </c>
      <c r="O106" s="54">
        <v>17934</v>
      </c>
    </row>
    <row r="107" s="57" customFormat="1" spans="1:15">
      <c r="A107" s="54">
        <v>14443</v>
      </c>
      <c r="B107" s="55">
        <v>14569</v>
      </c>
      <c r="C107" s="54">
        <v>14867</v>
      </c>
      <c r="D107" s="55">
        <v>15330</v>
      </c>
      <c r="E107" s="54">
        <v>15450</v>
      </c>
      <c r="F107" s="55">
        <v>15618</v>
      </c>
      <c r="G107" s="54">
        <v>15775</v>
      </c>
      <c r="H107" s="55">
        <v>16025</v>
      </c>
      <c r="I107" s="54">
        <v>16217</v>
      </c>
      <c r="J107" s="55">
        <v>16426</v>
      </c>
      <c r="K107" s="54">
        <v>16844</v>
      </c>
      <c r="L107" s="55">
        <v>17223</v>
      </c>
      <c r="M107" s="54">
        <v>17362</v>
      </c>
      <c r="N107" s="55">
        <v>17751</v>
      </c>
      <c r="O107" s="54">
        <v>17935</v>
      </c>
    </row>
    <row r="108" s="57" customFormat="1" spans="1:15">
      <c r="A108" s="54">
        <v>14449</v>
      </c>
      <c r="B108" s="55">
        <v>14572</v>
      </c>
      <c r="C108" s="54">
        <v>14869</v>
      </c>
      <c r="D108" s="55">
        <v>15331</v>
      </c>
      <c r="E108" s="54">
        <v>15454</v>
      </c>
      <c r="F108" s="55">
        <v>15622</v>
      </c>
      <c r="G108" s="54">
        <v>15776</v>
      </c>
      <c r="H108" s="55">
        <v>16027</v>
      </c>
      <c r="I108" s="54">
        <v>16223</v>
      </c>
      <c r="J108" s="55">
        <v>16428</v>
      </c>
      <c r="K108" s="54">
        <v>16847</v>
      </c>
      <c r="L108" s="55">
        <v>17225</v>
      </c>
      <c r="M108" s="54">
        <v>17363</v>
      </c>
      <c r="N108" s="55">
        <v>17752</v>
      </c>
      <c r="O108" s="54">
        <v>17936</v>
      </c>
    </row>
    <row r="109" s="57" customFormat="1" spans="1:15">
      <c r="A109" s="54">
        <v>14452</v>
      </c>
      <c r="B109" s="55">
        <v>14585</v>
      </c>
      <c r="C109" s="54">
        <v>14871</v>
      </c>
      <c r="D109" s="55">
        <v>15332</v>
      </c>
      <c r="E109" s="54">
        <v>15458</v>
      </c>
      <c r="F109" s="55">
        <v>15627</v>
      </c>
      <c r="G109" s="54">
        <v>15777</v>
      </c>
      <c r="H109" s="55">
        <v>16030</v>
      </c>
      <c r="I109" s="54">
        <v>16229</v>
      </c>
      <c r="J109" s="55">
        <v>16430</v>
      </c>
      <c r="K109" s="54">
        <v>16848</v>
      </c>
      <c r="L109" s="55">
        <v>17232</v>
      </c>
      <c r="M109" s="54">
        <v>17364</v>
      </c>
      <c r="N109" s="55">
        <v>17762</v>
      </c>
      <c r="O109" s="54">
        <v>17942</v>
      </c>
    </row>
    <row r="110" s="57" customFormat="1" spans="1:15">
      <c r="A110" s="54">
        <v>14454</v>
      </c>
      <c r="B110" s="55">
        <v>14588</v>
      </c>
      <c r="C110" s="54">
        <v>14872</v>
      </c>
      <c r="D110" s="55">
        <v>15334</v>
      </c>
      <c r="E110" s="54">
        <v>15460</v>
      </c>
      <c r="F110" s="55">
        <v>15628</v>
      </c>
      <c r="G110" s="54">
        <v>15783</v>
      </c>
      <c r="H110" s="55">
        <v>16033</v>
      </c>
      <c r="I110" s="54">
        <v>16232</v>
      </c>
      <c r="J110" s="55">
        <v>16432</v>
      </c>
      <c r="K110" s="54">
        <v>16851</v>
      </c>
      <c r="L110" s="55">
        <v>17233</v>
      </c>
      <c r="M110" s="54">
        <v>17365</v>
      </c>
      <c r="N110" s="55">
        <v>17767</v>
      </c>
      <c r="O110" s="54">
        <v>17943</v>
      </c>
    </row>
    <row r="111" s="57" customFormat="1" spans="1:15">
      <c r="A111" s="54">
        <v>14456</v>
      </c>
      <c r="B111" s="55">
        <v>14589</v>
      </c>
      <c r="C111" s="54">
        <v>14876</v>
      </c>
      <c r="D111" s="55">
        <v>15340</v>
      </c>
      <c r="E111" s="54">
        <v>15461</v>
      </c>
      <c r="F111" s="55">
        <v>15630</v>
      </c>
      <c r="G111" s="54">
        <v>15823</v>
      </c>
      <c r="H111" s="55">
        <v>16037</v>
      </c>
      <c r="I111" s="54">
        <v>16246</v>
      </c>
      <c r="J111" s="55">
        <v>16433</v>
      </c>
      <c r="K111" s="54">
        <v>16870</v>
      </c>
      <c r="L111" s="55">
        <v>17235</v>
      </c>
      <c r="M111" s="54">
        <v>17372</v>
      </c>
      <c r="N111" s="55">
        <v>17769</v>
      </c>
      <c r="O111" s="54">
        <v>17945</v>
      </c>
    </row>
    <row r="112" s="57" customFormat="1" spans="1:15">
      <c r="A112" s="54">
        <v>14464</v>
      </c>
      <c r="B112" s="55">
        <v>14592</v>
      </c>
      <c r="C112" s="54">
        <v>14881</v>
      </c>
      <c r="D112" s="55">
        <v>15344</v>
      </c>
      <c r="E112" s="54">
        <v>15462</v>
      </c>
      <c r="F112" s="55">
        <v>15641</v>
      </c>
      <c r="G112" s="54">
        <v>15824</v>
      </c>
      <c r="H112" s="55">
        <v>16038</v>
      </c>
      <c r="I112" s="54">
        <v>16250</v>
      </c>
      <c r="J112" s="55">
        <v>16438</v>
      </c>
      <c r="K112" s="54">
        <v>16873</v>
      </c>
      <c r="L112" s="55">
        <v>17236</v>
      </c>
      <c r="M112" s="54">
        <v>17502</v>
      </c>
      <c r="N112" s="55">
        <v>17772</v>
      </c>
      <c r="O112" s="54">
        <v>17946</v>
      </c>
    </row>
    <row r="113" s="57" customFormat="1" spans="1:15">
      <c r="A113" s="54">
        <v>14469</v>
      </c>
      <c r="B113" s="55">
        <v>14701</v>
      </c>
      <c r="C113" s="54">
        <v>14882</v>
      </c>
      <c r="D113" s="55">
        <v>15346</v>
      </c>
      <c r="E113" s="54">
        <v>15463</v>
      </c>
      <c r="F113" s="55">
        <v>15646</v>
      </c>
      <c r="G113" s="54">
        <v>15825</v>
      </c>
      <c r="H113" s="55">
        <v>16039</v>
      </c>
      <c r="I113" s="54">
        <v>16253</v>
      </c>
      <c r="J113" s="55">
        <v>16440</v>
      </c>
      <c r="K113" s="54">
        <v>16876</v>
      </c>
      <c r="L113" s="55">
        <v>17237</v>
      </c>
      <c r="M113" s="54">
        <v>17503</v>
      </c>
      <c r="N113" s="55">
        <v>17777</v>
      </c>
      <c r="O113" s="54">
        <v>17948</v>
      </c>
    </row>
    <row r="114" s="57" customFormat="1" spans="1:15">
      <c r="A114" s="54">
        <v>14470</v>
      </c>
      <c r="B114" s="55">
        <v>14707</v>
      </c>
      <c r="C114" s="54">
        <v>14886</v>
      </c>
      <c r="D114" s="55">
        <v>15347</v>
      </c>
      <c r="E114" s="54">
        <v>15466</v>
      </c>
      <c r="F114" s="55">
        <v>15656</v>
      </c>
      <c r="G114" s="54">
        <v>15827</v>
      </c>
      <c r="H114" s="55">
        <v>16048</v>
      </c>
      <c r="I114" s="54">
        <v>16254</v>
      </c>
      <c r="J114" s="55">
        <v>16441</v>
      </c>
      <c r="K114" s="54">
        <v>16877</v>
      </c>
      <c r="L114" s="55">
        <v>17241</v>
      </c>
      <c r="M114" s="54">
        <v>17505</v>
      </c>
      <c r="N114" s="55">
        <v>17779</v>
      </c>
      <c r="O114" s="54">
        <v>17949</v>
      </c>
    </row>
    <row r="115" s="57" customFormat="1" spans="1:15">
      <c r="A115" s="54">
        <v>14472</v>
      </c>
      <c r="B115" s="55">
        <v>14710</v>
      </c>
      <c r="C115" s="54">
        <v>14887</v>
      </c>
      <c r="D115" s="55">
        <v>15348</v>
      </c>
      <c r="E115" s="54">
        <v>15468</v>
      </c>
      <c r="F115" s="55">
        <v>15658</v>
      </c>
      <c r="G115" s="54">
        <v>15840</v>
      </c>
      <c r="H115" s="55">
        <v>16051</v>
      </c>
      <c r="I115" s="54">
        <v>16262</v>
      </c>
      <c r="J115" s="55">
        <v>16443</v>
      </c>
      <c r="K115" s="54">
        <v>16879</v>
      </c>
      <c r="L115" s="55">
        <v>17247</v>
      </c>
      <c r="M115" s="54">
        <v>17506</v>
      </c>
      <c r="N115" s="55">
        <v>17801</v>
      </c>
      <c r="O115" s="54">
        <v>17951</v>
      </c>
    </row>
    <row r="116" s="57" customFormat="1" spans="1:15">
      <c r="A116" s="54">
        <v>14475</v>
      </c>
      <c r="B116" s="55">
        <v>14712</v>
      </c>
      <c r="C116" s="54">
        <v>14891</v>
      </c>
      <c r="D116" s="55">
        <v>15351</v>
      </c>
      <c r="E116" s="54">
        <v>15469</v>
      </c>
      <c r="F116" s="55">
        <v>15670</v>
      </c>
      <c r="G116" s="54">
        <v>15841</v>
      </c>
      <c r="H116" s="55">
        <v>16052</v>
      </c>
      <c r="I116" s="54">
        <v>16301</v>
      </c>
      <c r="J116" s="55">
        <v>16475</v>
      </c>
      <c r="K116" s="54">
        <v>16901</v>
      </c>
      <c r="L116" s="55">
        <v>17249</v>
      </c>
      <c r="M116" s="54">
        <v>17507</v>
      </c>
      <c r="N116" s="55">
        <v>17810</v>
      </c>
      <c r="O116" s="54">
        <v>17959</v>
      </c>
    </row>
    <row r="117" s="57" customFormat="1" spans="1:15">
      <c r="A117" s="54">
        <v>14478</v>
      </c>
      <c r="B117" s="55">
        <v>14716</v>
      </c>
      <c r="C117" s="54">
        <v>14893</v>
      </c>
      <c r="D117" s="55">
        <v>15357</v>
      </c>
      <c r="E117" s="54">
        <v>15473</v>
      </c>
      <c r="F117" s="55">
        <v>15671</v>
      </c>
      <c r="G117" s="54">
        <v>15845</v>
      </c>
      <c r="H117" s="55">
        <v>16053</v>
      </c>
      <c r="I117" s="54">
        <v>16311</v>
      </c>
      <c r="J117" s="55">
        <v>16613</v>
      </c>
      <c r="K117" s="54">
        <v>16910</v>
      </c>
      <c r="L117" s="55">
        <v>17252</v>
      </c>
      <c r="M117" s="54">
        <v>17516</v>
      </c>
      <c r="N117" s="55">
        <v>17820</v>
      </c>
      <c r="O117" s="54">
        <v>17963</v>
      </c>
    </row>
    <row r="118" s="57" customFormat="1" spans="1:15">
      <c r="A118" s="54">
        <v>14479</v>
      </c>
      <c r="B118" s="55">
        <v>14720</v>
      </c>
      <c r="C118" s="54">
        <v>14894</v>
      </c>
      <c r="D118" s="55">
        <v>15358</v>
      </c>
      <c r="E118" s="54">
        <v>15474</v>
      </c>
      <c r="F118" s="55">
        <v>15679</v>
      </c>
      <c r="G118" s="54">
        <v>15846</v>
      </c>
      <c r="H118" s="55">
        <v>16055</v>
      </c>
      <c r="I118" s="54">
        <v>16314</v>
      </c>
      <c r="J118" s="55">
        <v>16614</v>
      </c>
      <c r="K118" s="54">
        <v>16920</v>
      </c>
      <c r="L118" s="55">
        <v>17253</v>
      </c>
      <c r="M118" s="54">
        <v>17519</v>
      </c>
      <c r="N118" s="55">
        <v>17827</v>
      </c>
      <c r="O118" s="54">
        <v>17966</v>
      </c>
    </row>
    <row r="119" s="57" customFormat="1" spans="1:15">
      <c r="A119" s="54">
        <v>14480</v>
      </c>
      <c r="B119" s="55">
        <v>14732</v>
      </c>
      <c r="C119" s="54">
        <v>15019</v>
      </c>
      <c r="D119" s="55">
        <v>15365</v>
      </c>
      <c r="E119" s="54">
        <v>15475</v>
      </c>
      <c r="F119" s="55">
        <v>15680</v>
      </c>
      <c r="G119" s="54">
        <v>15851</v>
      </c>
      <c r="H119" s="55">
        <v>16056</v>
      </c>
      <c r="I119" s="54">
        <v>16316</v>
      </c>
      <c r="J119" s="55">
        <v>16620</v>
      </c>
      <c r="K119" s="54">
        <v>16933</v>
      </c>
      <c r="L119" s="55">
        <v>17254</v>
      </c>
      <c r="M119" s="54">
        <v>17528</v>
      </c>
      <c r="N119" s="55">
        <v>17832</v>
      </c>
      <c r="O119" s="54">
        <v>17967</v>
      </c>
    </row>
    <row r="120" s="57" customFormat="1" spans="1:15">
      <c r="A120" s="54">
        <v>14482</v>
      </c>
      <c r="B120" s="55">
        <v>14733</v>
      </c>
      <c r="C120" s="54">
        <v>15020</v>
      </c>
      <c r="D120" s="55">
        <v>15366</v>
      </c>
      <c r="E120" s="54">
        <v>15477</v>
      </c>
      <c r="F120" s="55">
        <v>15681</v>
      </c>
      <c r="G120" s="54">
        <v>15853</v>
      </c>
      <c r="H120" s="55">
        <v>16057</v>
      </c>
      <c r="I120" s="54">
        <v>16319</v>
      </c>
      <c r="J120" s="55">
        <v>16624</v>
      </c>
      <c r="K120" s="54">
        <v>17007</v>
      </c>
      <c r="L120" s="55">
        <v>17256</v>
      </c>
      <c r="M120" s="54">
        <v>17529</v>
      </c>
      <c r="N120" s="55">
        <v>17833</v>
      </c>
      <c r="O120" s="54">
        <v>17974</v>
      </c>
    </row>
    <row r="121" s="57" customFormat="1" spans="1:15">
      <c r="A121" s="54">
        <v>14485</v>
      </c>
      <c r="B121" s="55">
        <v>14745</v>
      </c>
      <c r="C121" s="54">
        <v>15026</v>
      </c>
      <c r="D121" s="55">
        <v>15368</v>
      </c>
      <c r="E121" s="54">
        <v>15478</v>
      </c>
      <c r="F121" s="55">
        <v>15682</v>
      </c>
      <c r="G121" s="54">
        <v>15857</v>
      </c>
      <c r="H121" s="55">
        <v>16061</v>
      </c>
      <c r="I121" s="54">
        <v>16321</v>
      </c>
      <c r="J121" s="55">
        <v>16629</v>
      </c>
      <c r="K121" s="54">
        <v>17009</v>
      </c>
      <c r="L121" s="55">
        <v>17257</v>
      </c>
      <c r="M121" s="54">
        <v>17532</v>
      </c>
      <c r="N121" s="55">
        <v>17834</v>
      </c>
      <c r="O121" s="54">
        <v>17976</v>
      </c>
    </row>
    <row r="122" s="57" customFormat="1" spans="1:15">
      <c r="A122" s="54">
        <v>14487</v>
      </c>
      <c r="B122" s="55">
        <v>14752</v>
      </c>
      <c r="C122" s="54">
        <v>15030</v>
      </c>
      <c r="D122" s="55">
        <v>15370</v>
      </c>
      <c r="E122" s="54">
        <v>15479</v>
      </c>
      <c r="F122" s="55">
        <v>15684</v>
      </c>
      <c r="G122" s="54">
        <v>15865</v>
      </c>
      <c r="H122" s="55">
        <v>16102</v>
      </c>
      <c r="I122" s="54">
        <v>16323</v>
      </c>
      <c r="J122" s="55">
        <v>16630</v>
      </c>
      <c r="K122" s="54">
        <v>17014</v>
      </c>
      <c r="L122" s="55">
        <v>17261</v>
      </c>
      <c r="M122" s="54">
        <v>17534</v>
      </c>
      <c r="N122" s="55">
        <v>17835</v>
      </c>
      <c r="O122" s="54">
        <v>17978</v>
      </c>
    </row>
    <row r="123" s="57" customFormat="1" spans="1:15">
      <c r="A123" s="54">
        <v>14489</v>
      </c>
      <c r="B123" s="55">
        <v>14757</v>
      </c>
      <c r="C123" s="54">
        <v>15031</v>
      </c>
      <c r="D123" s="55">
        <v>15378</v>
      </c>
      <c r="E123" s="54">
        <v>15480</v>
      </c>
      <c r="F123" s="55">
        <v>15688</v>
      </c>
      <c r="G123" s="54">
        <v>15866</v>
      </c>
      <c r="H123" s="55">
        <v>16105</v>
      </c>
      <c r="I123" s="54">
        <v>16326</v>
      </c>
      <c r="J123" s="55">
        <v>16633</v>
      </c>
      <c r="K123" s="54">
        <v>17018</v>
      </c>
      <c r="L123" s="55">
        <v>17266</v>
      </c>
      <c r="M123" s="54">
        <v>17535</v>
      </c>
      <c r="N123" s="55">
        <v>17840</v>
      </c>
      <c r="O123" s="54">
        <v>17979</v>
      </c>
    </row>
    <row r="124" s="57" customFormat="1" spans="1:15">
      <c r="A124" s="54">
        <v>17980</v>
      </c>
      <c r="B124" s="55">
        <v>18256</v>
      </c>
      <c r="C124" s="54">
        <v>18472</v>
      </c>
      <c r="D124" s="55">
        <v>18951</v>
      </c>
      <c r="E124" s="54">
        <v>19541</v>
      </c>
      <c r="F124" s="55">
        <v>19979</v>
      </c>
      <c r="G124" s="54">
        <v>20634</v>
      </c>
      <c r="H124" s="55">
        <v>20779</v>
      </c>
      <c r="I124" s="54">
        <v>21163</v>
      </c>
      <c r="J124" s="55">
        <v>21719</v>
      </c>
      <c r="K124" s="54">
        <v>21875</v>
      </c>
      <c r="L124" s="55">
        <v>22701</v>
      </c>
      <c r="M124" s="54">
        <v>23061</v>
      </c>
      <c r="N124" s="55">
        <v>23860</v>
      </c>
      <c r="O124" s="54">
        <v>24277</v>
      </c>
    </row>
    <row r="125" s="57" customFormat="1" spans="1:15">
      <c r="A125" s="54">
        <v>17981</v>
      </c>
      <c r="B125" s="55">
        <v>18301</v>
      </c>
      <c r="C125" s="54">
        <v>18503</v>
      </c>
      <c r="D125" s="55">
        <v>18953</v>
      </c>
      <c r="E125" s="54">
        <v>19543</v>
      </c>
      <c r="F125" s="55">
        <v>20106</v>
      </c>
      <c r="G125" s="54">
        <v>20635</v>
      </c>
      <c r="H125" s="55">
        <v>20833</v>
      </c>
      <c r="I125" s="54">
        <v>21522</v>
      </c>
      <c r="J125" s="55">
        <v>21720</v>
      </c>
      <c r="K125" s="54">
        <v>21890</v>
      </c>
      <c r="L125" s="55">
        <v>22712</v>
      </c>
      <c r="M125" s="54">
        <v>23064</v>
      </c>
      <c r="N125" s="55">
        <v>23870</v>
      </c>
      <c r="O125" s="54">
        <v>24290</v>
      </c>
    </row>
    <row r="126" s="57" customFormat="1" spans="1:15">
      <c r="A126" s="54">
        <v>18012</v>
      </c>
      <c r="B126" s="55">
        <v>18302</v>
      </c>
      <c r="C126" s="54">
        <v>18601</v>
      </c>
      <c r="D126" s="55">
        <v>18958</v>
      </c>
      <c r="E126" s="54">
        <v>19545</v>
      </c>
      <c r="F126" s="55">
        <v>20107</v>
      </c>
      <c r="G126" s="54">
        <v>20636</v>
      </c>
      <c r="H126" s="55">
        <v>20841</v>
      </c>
      <c r="I126" s="54">
        <v>21528</v>
      </c>
      <c r="J126" s="55">
        <v>21721</v>
      </c>
      <c r="K126" s="54">
        <v>21901</v>
      </c>
      <c r="L126" s="55">
        <v>22720</v>
      </c>
      <c r="M126" s="54">
        <v>23066</v>
      </c>
      <c r="N126" s="55">
        <v>23884</v>
      </c>
      <c r="O126" s="54">
        <v>24293</v>
      </c>
    </row>
    <row r="127" s="57" customFormat="1" spans="1:15">
      <c r="A127" s="54">
        <v>18013</v>
      </c>
      <c r="B127" s="55">
        <v>18320</v>
      </c>
      <c r="C127" s="54">
        <v>18603</v>
      </c>
      <c r="D127" s="55">
        <v>18963</v>
      </c>
      <c r="E127" s="54">
        <v>19547</v>
      </c>
      <c r="F127" s="55">
        <v>20112</v>
      </c>
      <c r="G127" s="54">
        <v>20637</v>
      </c>
      <c r="H127" s="55">
        <v>20860</v>
      </c>
      <c r="I127" s="54">
        <v>21529</v>
      </c>
      <c r="J127" s="55">
        <v>21722</v>
      </c>
      <c r="K127" s="54">
        <v>21903</v>
      </c>
      <c r="L127" s="55">
        <v>22722</v>
      </c>
      <c r="M127" s="54">
        <v>23069</v>
      </c>
      <c r="N127" s="55">
        <v>23891</v>
      </c>
      <c r="O127" s="54">
        <v>24301</v>
      </c>
    </row>
    <row r="128" s="57" customFormat="1" spans="1:15">
      <c r="A128" s="54">
        <v>18038</v>
      </c>
      <c r="B128" s="55">
        <v>18324</v>
      </c>
      <c r="C128" s="54">
        <v>18610</v>
      </c>
      <c r="D128" s="55">
        <v>18972</v>
      </c>
      <c r="E128" s="54">
        <v>19549</v>
      </c>
      <c r="F128" s="55">
        <v>20119</v>
      </c>
      <c r="G128" s="54">
        <v>20639</v>
      </c>
      <c r="H128" s="55">
        <v>20861</v>
      </c>
      <c r="I128" s="54">
        <v>21532</v>
      </c>
      <c r="J128" s="55">
        <v>21723</v>
      </c>
      <c r="K128" s="54">
        <v>21904</v>
      </c>
      <c r="L128" s="55">
        <v>22724</v>
      </c>
      <c r="M128" s="54">
        <v>23072</v>
      </c>
      <c r="N128" s="55">
        <v>23899</v>
      </c>
      <c r="O128" s="54">
        <v>24311</v>
      </c>
    </row>
    <row r="129" s="57" customFormat="1" spans="1:15">
      <c r="A129" s="54">
        <v>18051</v>
      </c>
      <c r="B129" s="55">
        <v>18326</v>
      </c>
      <c r="C129" s="54">
        <v>18612</v>
      </c>
      <c r="D129" s="55">
        <v>18981</v>
      </c>
      <c r="E129" s="54">
        <v>19551</v>
      </c>
      <c r="F129" s="55">
        <v>20124</v>
      </c>
      <c r="G129" s="54">
        <v>20640</v>
      </c>
      <c r="H129" s="55">
        <v>20862</v>
      </c>
      <c r="I129" s="54">
        <v>21539</v>
      </c>
      <c r="J129" s="55">
        <v>21727</v>
      </c>
      <c r="K129" s="54">
        <v>21911</v>
      </c>
      <c r="L129" s="55">
        <v>22725</v>
      </c>
      <c r="M129" s="54">
        <v>23092</v>
      </c>
      <c r="N129" s="55">
        <v>23901</v>
      </c>
      <c r="O129" s="54">
        <v>24316</v>
      </c>
    </row>
    <row r="130" s="57" customFormat="1" spans="1:15">
      <c r="A130" s="54">
        <v>18053</v>
      </c>
      <c r="B130" s="55">
        <v>18328</v>
      </c>
      <c r="C130" s="54">
        <v>18615</v>
      </c>
      <c r="D130" s="55">
        <v>18991</v>
      </c>
      <c r="E130" s="54">
        <v>19554</v>
      </c>
      <c r="F130" s="55">
        <v>20129</v>
      </c>
      <c r="G130" s="54">
        <v>20643</v>
      </c>
      <c r="H130" s="55">
        <v>20872</v>
      </c>
      <c r="I130" s="54">
        <v>21541</v>
      </c>
      <c r="J130" s="55">
        <v>21733</v>
      </c>
      <c r="K130" s="54">
        <v>21917</v>
      </c>
      <c r="L130" s="55">
        <v>22728</v>
      </c>
      <c r="M130" s="54">
        <v>23102</v>
      </c>
      <c r="N130" s="55">
        <v>23909</v>
      </c>
      <c r="O130" s="54">
        <v>24333</v>
      </c>
    </row>
    <row r="131" s="57" customFormat="1" spans="1:15">
      <c r="A131" s="54">
        <v>18054</v>
      </c>
      <c r="B131" s="55">
        <v>18330</v>
      </c>
      <c r="C131" s="54">
        <v>18617</v>
      </c>
      <c r="D131" s="55">
        <v>19009</v>
      </c>
      <c r="E131" s="54">
        <v>19555</v>
      </c>
      <c r="F131" s="55">
        <v>20131</v>
      </c>
      <c r="G131" s="54">
        <v>20646</v>
      </c>
      <c r="H131" s="55">
        <v>20882</v>
      </c>
      <c r="I131" s="54">
        <v>21542</v>
      </c>
      <c r="J131" s="55">
        <v>21737</v>
      </c>
      <c r="K131" s="54">
        <v>21921</v>
      </c>
      <c r="L131" s="55">
        <v>22731</v>
      </c>
      <c r="M131" s="54">
        <v>23103</v>
      </c>
      <c r="N131" s="55">
        <v>23919</v>
      </c>
      <c r="O131" s="54">
        <v>24354</v>
      </c>
    </row>
    <row r="132" s="57" customFormat="1" spans="1:15">
      <c r="A132" s="54">
        <v>18055</v>
      </c>
      <c r="B132" s="55">
        <v>18331</v>
      </c>
      <c r="C132" s="54">
        <v>18618</v>
      </c>
      <c r="D132" s="55">
        <v>19310</v>
      </c>
      <c r="E132" s="54">
        <v>19564</v>
      </c>
      <c r="F132" s="55">
        <v>20132</v>
      </c>
      <c r="G132" s="54">
        <v>20650</v>
      </c>
      <c r="H132" s="55">
        <v>20993</v>
      </c>
      <c r="I132" s="54">
        <v>21545</v>
      </c>
      <c r="J132" s="55">
        <v>21738</v>
      </c>
      <c r="K132" s="54">
        <v>21922</v>
      </c>
      <c r="L132" s="55">
        <v>22734</v>
      </c>
      <c r="M132" s="54">
        <v>23120</v>
      </c>
      <c r="N132" s="55">
        <v>23939</v>
      </c>
      <c r="O132" s="54">
        <v>24382</v>
      </c>
    </row>
    <row r="133" s="57" customFormat="1" spans="1:15">
      <c r="A133" s="54">
        <v>18056</v>
      </c>
      <c r="B133" s="55">
        <v>18332</v>
      </c>
      <c r="C133" s="54">
        <v>18621</v>
      </c>
      <c r="D133" s="55">
        <v>19330</v>
      </c>
      <c r="E133" s="54">
        <v>19565</v>
      </c>
      <c r="F133" s="55">
        <v>20134</v>
      </c>
      <c r="G133" s="54">
        <v>20653</v>
      </c>
      <c r="H133" s="55">
        <v>21005</v>
      </c>
      <c r="I133" s="54">
        <v>21550</v>
      </c>
      <c r="J133" s="55">
        <v>21746</v>
      </c>
      <c r="K133" s="54">
        <v>22037</v>
      </c>
      <c r="L133" s="55">
        <v>22742</v>
      </c>
      <c r="M133" s="54">
        <v>23124</v>
      </c>
      <c r="N133" s="55">
        <v>23950</v>
      </c>
      <c r="O133" s="54">
        <v>24412</v>
      </c>
    </row>
    <row r="134" s="57" customFormat="1" spans="1:15">
      <c r="A134" s="54">
        <v>18069</v>
      </c>
      <c r="B134" s="55">
        <v>18333</v>
      </c>
      <c r="C134" s="54">
        <v>18644</v>
      </c>
      <c r="D134" s="55">
        <v>19343</v>
      </c>
      <c r="E134" s="54">
        <v>19567</v>
      </c>
      <c r="F134" s="55">
        <v>20135</v>
      </c>
      <c r="G134" s="54">
        <v>20657</v>
      </c>
      <c r="H134" s="55">
        <v>21010</v>
      </c>
      <c r="I134" s="54">
        <v>21556</v>
      </c>
      <c r="J134" s="55">
        <v>21754</v>
      </c>
      <c r="K134" s="54">
        <v>22066</v>
      </c>
      <c r="L134" s="55">
        <v>22748</v>
      </c>
      <c r="M134" s="54">
        <v>23125</v>
      </c>
      <c r="N134" s="55">
        <v>23955</v>
      </c>
      <c r="O134" s="54">
        <v>24415</v>
      </c>
    </row>
    <row r="135" s="57" customFormat="1" spans="1:15">
      <c r="A135" s="54">
        <v>18070</v>
      </c>
      <c r="B135" s="55">
        <v>18336</v>
      </c>
      <c r="C135" s="54">
        <v>18653</v>
      </c>
      <c r="D135" s="55">
        <v>19344</v>
      </c>
      <c r="E135" s="54">
        <v>19640</v>
      </c>
      <c r="F135" s="55">
        <v>20137</v>
      </c>
      <c r="G135" s="54">
        <v>20658</v>
      </c>
      <c r="H135" s="55">
        <v>21013</v>
      </c>
      <c r="I135" s="54">
        <v>21562</v>
      </c>
      <c r="J135" s="55">
        <v>21755</v>
      </c>
      <c r="K135" s="54">
        <v>22134</v>
      </c>
      <c r="L135" s="55">
        <v>22802</v>
      </c>
      <c r="M135" s="54">
        <v>23129</v>
      </c>
      <c r="N135" s="55">
        <v>23970</v>
      </c>
      <c r="O135" s="54">
        <v>24416</v>
      </c>
    </row>
    <row r="136" s="57" customFormat="1" spans="1:15">
      <c r="A136" s="54">
        <v>18071</v>
      </c>
      <c r="B136" s="55">
        <v>18337</v>
      </c>
      <c r="C136" s="54">
        <v>18654</v>
      </c>
      <c r="D136" s="55">
        <v>19362</v>
      </c>
      <c r="E136" s="54">
        <v>19706</v>
      </c>
      <c r="F136" s="55">
        <v>20138</v>
      </c>
      <c r="G136" s="54">
        <v>20659</v>
      </c>
      <c r="H136" s="55">
        <v>21020</v>
      </c>
      <c r="I136" s="54">
        <v>21601</v>
      </c>
      <c r="J136" s="55">
        <v>21756</v>
      </c>
      <c r="K136" s="54">
        <v>22135</v>
      </c>
      <c r="L136" s="55">
        <v>22803</v>
      </c>
      <c r="M136" s="54">
        <v>23131</v>
      </c>
      <c r="N136" s="55">
        <v>24058</v>
      </c>
      <c r="O136" s="54">
        <v>24431</v>
      </c>
    </row>
    <row r="137" s="57" customFormat="1" spans="1:15">
      <c r="A137" s="54">
        <v>18074</v>
      </c>
      <c r="B137" s="55">
        <v>18341</v>
      </c>
      <c r="C137" s="54">
        <v>18655</v>
      </c>
      <c r="D137" s="55">
        <v>19363</v>
      </c>
      <c r="E137" s="54">
        <v>19716</v>
      </c>
      <c r="F137" s="55">
        <v>20139</v>
      </c>
      <c r="G137" s="54">
        <v>20660</v>
      </c>
      <c r="H137" s="55">
        <v>21023</v>
      </c>
      <c r="I137" s="54">
        <v>21613</v>
      </c>
      <c r="J137" s="55">
        <v>21758</v>
      </c>
      <c r="K137" s="54">
        <v>22172</v>
      </c>
      <c r="L137" s="55">
        <v>22815</v>
      </c>
      <c r="M137" s="54">
        <v>23139</v>
      </c>
      <c r="N137" s="55">
        <v>24064</v>
      </c>
      <c r="O137" s="54">
        <v>24437</v>
      </c>
    </row>
    <row r="138" s="57" customFormat="1" spans="1:15">
      <c r="A138" s="54">
        <v>18077</v>
      </c>
      <c r="B138" s="55">
        <v>18342</v>
      </c>
      <c r="C138" s="54">
        <v>18657</v>
      </c>
      <c r="D138" s="55">
        <v>19390</v>
      </c>
      <c r="E138" s="54">
        <v>19730</v>
      </c>
      <c r="F138" s="55">
        <v>20140</v>
      </c>
      <c r="G138" s="54">
        <v>20667</v>
      </c>
      <c r="H138" s="55">
        <v>21028</v>
      </c>
      <c r="I138" s="54">
        <v>21617</v>
      </c>
      <c r="J138" s="55">
        <v>21769</v>
      </c>
      <c r="K138" s="54">
        <v>22433</v>
      </c>
      <c r="L138" s="55">
        <v>22821</v>
      </c>
      <c r="M138" s="54">
        <v>23141</v>
      </c>
      <c r="N138" s="55">
        <v>24078</v>
      </c>
      <c r="O138" s="54">
        <v>24440</v>
      </c>
    </row>
    <row r="139" s="57" customFormat="1" spans="1:15">
      <c r="A139" s="54">
        <v>18080</v>
      </c>
      <c r="B139" s="55">
        <v>18343</v>
      </c>
      <c r="C139" s="54">
        <v>18660</v>
      </c>
      <c r="D139" s="55">
        <v>19421</v>
      </c>
      <c r="E139" s="54">
        <v>19731</v>
      </c>
      <c r="F139" s="55">
        <v>20141</v>
      </c>
      <c r="G139" s="54">
        <v>20675</v>
      </c>
      <c r="H139" s="55">
        <v>21032</v>
      </c>
      <c r="I139" s="54">
        <v>21619</v>
      </c>
      <c r="J139" s="55">
        <v>21771</v>
      </c>
      <c r="K139" s="54">
        <v>22451</v>
      </c>
      <c r="L139" s="55">
        <v>22824</v>
      </c>
      <c r="M139" s="54">
        <v>23146</v>
      </c>
      <c r="N139" s="55">
        <v>24083</v>
      </c>
      <c r="O139" s="54">
        <v>24441</v>
      </c>
    </row>
    <row r="140" s="57" customFormat="1" spans="1:15">
      <c r="A140" s="54">
        <v>18083</v>
      </c>
      <c r="B140" s="55">
        <v>18346</v>
      </c>
      <c r="C140" s="54">
        <v>18707</v>
      </c>
      <c r="D140" s="55">
        <v>19425</v>
      </c>
      <c r="E140" s="54">
        <v>19734</v>
      </c>
      <c r="F140" s="55">
        <v>20142</v>
      </c>
      <c r="G140" s="54">
        <v>20676</v>
      </c>
      <c r="H140" s="55">
        <v>21035</v>
      </c>
      <c r="I140" s="54">
        <v>21620</v>
      </c>
      <c r="J140" s="55">
        <v>21773</v>
      </c>
      <c r="K140" s="54">
        <v>22480</v>
      </c>
      <c r="L140" s="55">
        <v>22827</v>
      </c>
      <c r="M140" s="54">
        <v>23147</v>
      </c>
      <c r="N140" s="55">
        <v>24089</v>
      </c>
      <c r="O140" s="54">
        <v>24450</v>
      </c>
    </row>
    <row r="141" s="57" customFormat="1" spans="1:15">
      <c r="A141" s="54">
        <v>18084</v>
      </c>
      <c r="B141" s="55">
        <v>18347</v>
      </c>
      <c r="C141" s="54">
        <v>18810</v>
      </c>
      <c r="D141" s="55">
        <v>19435</v>
      </c>
      <c r="E141" s="54">
        <v>19735</v>
      </c>
      <c r="F141" s="55">
        <v>20143</v>
      </c>
      <c r="G141" s="54">
        <v>20677</v>
      </c>
      <c r="H141" s="55">
        <v>21036</v>
      </c>
      <c r="I141" s="54">
        <v>21623</v>
      </c>
      <c r="J141" s="55">
        <v>21774</v>
      </c>
      <c r="K141" s="54">
        <v>22481</v>
      </c>
      <c r="L141" s="55">
        <v>22831</v>
      </c>
      <c r="M141" s="54">
        <v>23160</v>
      </c>
      <c r="N141" s="55">
        <v>24092</v>
      </c>
      <c r="O141" s="54">
        <v>24457</v>
      </c>
    </row>
    <row r="142" s="57" customFormat="1" spans="1:15">
      <c r="A142" s="54">
        <v>18092</v>
      </c>
      <c r="B142" s="55">
        <v>18352</v>
      </c>
      <c r="C142" s="54">
        <v>18814</v>
      </c>
      <c r="D142" s="55">
        <v>19451</v>
      </c>
      <c r="E142" s="54">
        <v>19930</v>
      </c>
      <c r="F142" s="55">
        <v>20158</v>
      </c>
      <c r="G142" s="54">
        <v>20678</v>
      </c>
      <c r="H142" s="55">
        <v>21037</v>
      </c>
      <c r="I142" s="54">
        <v>21628</v>
      </c>
      <c r="J142" s="55">
        <v>21776</v>
      </c>
      <c r="K142" s="54">
        <v>22485</v>
      </c>
      <c r="L142" s="55">
        <v>22835</v>
      </c>
      <c r="M142" s="54">
        <v>23183</v>
      </c>
      <c r="N142" s="55">
        <v>24093</v>
      </c>
      <c r="O142" s="54">
        <v>24467</v>
      </c>
    </row>
    <row r="143" s="57" customFormat="1" spans="1:15">
      <c r="A143" s="54">
        <v>18201</v>
      </c>
      <c r="B143" s="55">
        <v>18353</v>
      </c>
      <c r="C143" s="54">
        <v>18817</v>
      </c>
      <c r="D143" s="55">
        <v>19465</v>
      </c>
      <c r="E143" s="54">
        <v>19931</v>
      </c>
      <c r="F143" s="55">
        <v>20160</v>
      </c>
      <c r="G143" s="54">
        <v>20684</v>
      </c>
      <c r="H143" s="55">
        <v>21042</v>
      </c>
      <c r="I143" s="54">
        <v>21629</v>
      </c>
      <c r="J143" s="55">
        <v>21777</v>
      </c>
      <c r="K143" s="54">
        <v>22507</v>
      </c>
      <c r="L143" s="55">
        <v>22840</v>
      </c>
      <c r="M143" s="54">
        <v>23184</v>
      </c>
      <c r="N143" s="55">
        <v>24095</v>
      </c>
      <c r="O143" s="54">
        <v>24469</v>
      </c>
    </row>
    <row r="144" s="57" customFormat="1" spans="1:15">
      <c r="A144" s="54">
        <v>18210</v>
      </c>
      <c r="B144" s="55">
        <v>18354</v>
      </c>
      <c r="C144" s="54">
        <v>18821</v>
      </c>
      <c r="D144" s="55">
        <v>19470</v>
      </c>
      <c r="E144" s="54">
        <v>19933</v>
      </c>
      <c r="F144" s="55">
        <v>20181</v>
      </c>
      <c r="G144" s="54">
        <v>20685</v>
      </c>
      <c r="H144" s="55">
        <v>21047</v>
      </c>
      <c r="I144" s="54">
        <v>21632</v>
      </c>
      <c r="J144" s="55">
        <v>21779</v>
      </c>
      <c r="K144" s="54">
        <v>22508</v>
      </c>
      <c r="L144" s="55">
        <v>22844</v>
      </c>
      <c r="M144" s="54">
        <v>23337</v>
      </c>
      <c r="N144" s="55">
        <v>24112</v>
      </c>
      <c r="O144" s="54">
        <v>24471</v>
      </c>
    </row>
    <row r="145" s="57" customFormat="1" spans="1:15">
      <c r="A145" s="54">
        <v>18211</v>
      </c>
      <c r="B145" s="55">
        <v>18355</v>
      </c>
      <c r="C145" s="54">
        <v>18822</v>
      </c>
      <c r="D145" s="55">
        <v>19472</v>
      </c>
      <c r="E145" s="54">
        <v>19934</v>
      </c>
      <c r="F145" s="55">
        <v>20182</v>
      </c>
      <c r="G145" s="54">
        <v>20688</v>
      </c>
      <c r="H145" s="55">
        <v>21048</v>
      </c>
      <c r="I145" s="54">
        <v>21638</v>
      </c>
      <c r="J145" s="55">
        <v>21780</v>
      </c>
      <c r="K145" s="54">
        <v>22517</v>
      </c>
      <c r="L145" s="55">
        <v>22845</v>
      </c>
      <c r="M145" s="54">
        <v>23397</v>
      </c>
      <c r="N145" s="55">
        <v>24115</v>
      </c>
      <c r="O145" s="54">
        <v>24486</v>
      </c>
    </row>
    <row r="146" s="57" customFormat="1" spans="1:15">
      <c r="A146" s="54">
        <v>18214</v>
      </c>
      <c r="B146" s="55">
        <v>18356</v>
      </c>
      <c r="C146" s="54">
        <v>18826</v>
      </c>
      <c r="D146" s="55">
        <v>19474</v>
      </c>
      <c r="E146" s="54">
        <v>19938</v>
      </c>
      <c r="F146" s="55">
        <v>20184</v>
      </c>
      <c r="G146" s="54">
        <v>20689</v>
      </c>
      <c r="H146" s="55">
        <v>21050</v>
      </c>
      <c r="I146" s="54">
        <v>21639</v>
      </c>
      <c r="J146" s="55">
        <v>21781</v>
      </c>
      <c r="K146" s="54">
        <v>22524</v>
      </c>
      <c r="L146" s="55">
        <v>22846</v>
      </c>
      <c r="M146" s="54">
        <v>23418</v>
      </c>
      <c r="N146" s="55">
        <v>24122</v>
      </c>
      <c r="O146" s="54">
        <v>24517</v>
      </c>
    </row>
    <row r="147" s="57" customFormat="1" spans="1:15">
      <c r="A147" s="54">
        <v>18216</v>
      </c>
      <c r="B147" s="55">
        <v>18360</v>
      </c>
      <c r="C147" s="54">
        <v>18827</v>
      </c>
      <c r="D147" s="55">
        <v>19475</v>
      </c>
      <c r="E147" s="54">
        <v>19939</v>
      </c>
      <c r="F147" s="55">
        <v>20186</v>
      </c>
      <c r="G147" s="54">
        <v>20690</v>
      </c>
      <c r="H147" s="55">
        <v>21051</v>
      </c>
      <c r="I147" s="54">
        <v>21643</v>
      </c>
      <c r="J147" s="55">
        <v>21782</v>
      </c>
      <c r="K147" s="54">
        <v>22544</v>
      </c>
      <c r="L147" s="55">
        <v>22853</v>
      </c>
      <c r="M147" s="54">
        <v>23430</v>
      </c>
      <c r="N147" s="55">
        <v>24134</v>
      </c>
      <c r="O147" s="54">
        <v>24523</v>
      </c>
    </row>
    <row r="148" s="57" customFormat="1" spans="1:15">
      <c r="A148" s="54">
        <v>18219</v>
      </c>
      <c r="B148" s="55">
        <v>18370</v>
      </c>
      <c r="C148" s="54">
        <v>18834</v>
      </c>
      <c r="D148" s="55">
        <v>19481</v>
      </c>
      <c r="E148" s="54">
        <v>19940</v>
      </c>
      <c r="F148" s="55">
        <v>20187</v>
      </c>
      <c r="G148" s="54">
        <v>20693</v>
      </c>
      <c r="H148" s="55">
        <v>21056</v>
      </c>
      <c r="I148" s="54">
        <v>21647</v>
      </c>
      <c r="J148" s="55">
        <v>21783</v>
      </c>
      <c r="K148" s="54">
        <v>22551</v>
      </c>
      <c r="L148" s="55">
        <v>22923</v>
      </c>
      <c r="M148" s="54">
        <v>23431</v>
      </c>
      <c r="N148" s="55">
        <v>24151</v>
      </c>
      <c r="O148" s="54">
        <v>24527</v>
      </c>
    </row>
    <row r="149" s="57" customFormat="1" spans="1:15">
      <c r="A149" s="54">
        <v>18222</v>
      </c>
      <c r="B149" s="55">
        <v>18407</v>
      </c>
      <c r="C149" s="54">
        <v>18843</v>
      </c>
      <c r="D149" s="55">
        <v>19494</v>
      </c>
      <c r="E149" s="54">
        <v>19941</v>
      </c>
      <c r="F149" s="55">
        <v>20197</v>
      </c>
      <c r="G149" s="54">
        <v>20695</v>
      </c>
      <c r="H149" s="55">
        <v>21057</v>
      </c>
      <c r="I149" s="54">
        <v>21649</v>
      </c>
      <c r="J149" s="55">
        <v>21784</v>
      </c>
      <c r="K149" s="54">
        <v>22552</v>
      </c>
      <c r="L149" s="55">
        <v>22932</v>
      </c>
      <c r="M149" s="54">
        <v>23434</v>
      </c>
      <c r="N149" s="55">
        <v>24157</v>
      </c>
      <c r="O149" s="54">
        <v>24540</v>
      </c>
    </row>
    <row r="150" s="57" customFormat="1" spans="1:15">
      <c r="A150" s="54">
        <v>18224</v>
      </c>
      <c r="B150" s="55">
        <v>18414</v>
      </c>
      <c r="C150" s="54">
        <v>18847</v>
      </c>
      <c r="D150" s="55">
        <v>19504</v>
      </c>
      <c r="E150" s="54">
        <v>19943</v>
      </c>
      <c r="F150" s="55">
        <v>20242</v>
      </c>
      <c r="G150" s="54">
        <v>20711</v>
      </c>
      <c r="H150" s="55">
        <v>21071</v>
      </c>
      <c r="I150" s="54">
        <v>21651</v>
      </c>
      <c r="J150" s="55">
        <v>21787</v>
      </c>
      <c r="K150" s="54">
        <v>22553</v>
      </c>
      <c r="L150" s="55">
        <v>22936</v>
      </c>
      <c r="M150" s="54">
        <v>23442</v>
      </c>
      <c r="N150" s="55">
        <v>24168</v>
      </c>
      <c r="O150" s="54">
        <v>24541</v>
      </c>
    </row>
    <row r="151" s="57" customFormat="1" spans="1:15">
      <c r="A151" s="54">
        <v>18229</v>
      </c>
      <c r="B151" s="55">
        <v>18424</v>
      </c>
      <c r="C151" s="54">
        <v>18848</v>
      </c>
      <c r="D151" s="55">
        <v>19506</v>
      </c>
      <c r="E151" s="54">
        <v>19944</v>
      </c>
      <c r="F151" s="55">
        <v>20602</v>
      </c>
      <c r="G151" s="54">
        <v>20732</v>
      </c>
      <c r="H151" s="55">
        <v>21074</v>
      </c>
      <c r="I151" s="54">
        <v>21652</v>
      </c>
      <c r="J151" s="55">
        <v>21788</v>
      </c>
      <c r="K151" s="54">
        <v>22560</v>
      </c>
      <c r="L151" s="55">
        <v>22942</v>
      </c>
      <c r="M151" s="54">
        <v>23457</v>
      </c>
      <c r="N151" s="55">
        <v>24174</v>
      </c>
      <c r="O151" s="54">
        <v>24543</v>
      </c>
    </row>
    <row r="152" s="57" customFormat="1" spans="1:15">
      <c r="A152" s="54">
        <v>18230</v>
      </c>
      <c r="B152" s="55">
        <v>18427</v>
      </c>
      <c r="C152" s="54">
        <v>18910</v>
      </c>
      <c r="D152" s="55">
        <v>19508</v>
      </c>
      <c r="E152" s="54">
        <v>19945</v>
      </c>
      <c r="F152" s="55">
        <v>20604</v>
      </c>
      <c r="G152" s="54">
        <v>20733</v>
      </c>
      <c r="H152" s="55">
        <v>21078</v>
      </c>
      <c r="I152" s="54">
        <v>21653</v>
      </c>
      <c r="J152" s="55">
        <v>21791</v>
      </c>
      <c r="K152" s="54">
        <v>22611</v>
      </c>
      <c r="L152" s="55">
        <v>22947</v>
      </c>
      <c r="M152" s="54">
        <v>23483</v>
      </c>
      <c r="N152" s="55">
        <v>24175</v>
      </c>
      <c r="O152" s="54">
        <v>24550</v>
      </c>
    </row>
    <row r="153" s="57" customFormat="1" spans="1:15">
      <c r="A153" s="54">
        <v>18231</v>
      </c>
      <c r="B153" s="55">
        <v>18430</v>
      </c>
      <c r="C153" s="54">
        <v>18911</v>
      </c>
      <c r="D153" s="55">
        <v>19512</v>
      </c>
      <c r="E153" s="54">
        <v>19946</v>
      </c>
      <c r="F153" s="55">
        <v>20607</v>
      </c>
      <c r="G153" s="54">
        <v>20736</v>
      </c>
      <c r="H153" s="55">
        <v>21082</v>
      </c>
      <c r="I153" s="54">
        <v>21654</v>
      </c>
      <c r="J153" s="55">
        <v>21794</v>
      </c>
      <c r="K153" s="54">
        <v>22620</v>
      </c>
      <c r="L153" s="55">
        <v>22957</v>
      </c>
      <c r="M153" s="54">
        <v>23651</v>
      </c>
      <c r="N153" s="55">
        <v>24176</v>
      </c>
      <c r="O153" s="54">
        <v>24570</v>
      </c>
    </row>
    <row r="154" s="57" customFormat="1" spans="1:15">
      <c r="A154" s="54">
        <v>18235</v>
      </c>
      <c r="B154" s="55">
        <v>18431</v>
      </c>
      <c r="C154" s="54">
        <v>18917</v>
      </c>
      <c r="D154" s="55">
        <v>19518</v>
      </c>
      <c r="E154" s="54">
        <v>19947</v>
      </c>
      <c r="F154" s="55">
        <v>20611</v>
      </c>
      <c r="G154" s="54">
        <v>20744</v>
      </c>
      <c r="H154" s="55">
        <v>21084</v>
      </c>
      <c r="I154" s="54">
        <v>21655</v>
      </c>
      <c r="J154" s="55">
        <v>21797</v>
      </c>
      <c r="K154" s="54">
        <v>22623</v>
      </c>
      <c r="L154" s="55">
        <v>22958</v>
      </c>
      <c r="M154" s="54">
        <v>23691</v>
      </c>
      <c r="N154" s="55">
        <v>24177</v>
      </c>
      <c r="O154" s="54">
        <v>24572</v>
      </c>
    </row>
    <row r="155" s="57" customFormat="1" spans="1:15">
      <c r="A155" s="54">
        <v>18237</v>
      </c>
      <c r="B155" s="55">
        <v>18433</v>
      </c>
      <c r="C155" s="54">
        <v>18922</v>
      </c>
      <c r="D155" s="55">
        <v>19519</v>
      </c>
      <c r="E155" s="54">
        <v>19950</v>
      </c>
      <c r="F155" s="55">
        <v>20612</v>
      </c>
      <c r="G155" s="54">
        <v>20749</v>
      </c>
      <c r="H155" s="55">
        <v>21102</v>
      </c>
      <c r="I155" s="54">
        <v>21660</v>
      </c>
      <c r="J155" s="55">
        <v>21798</v>
      </c>
      <c r="K155" s="54">
        <v>22625</v>
      </c>
      <c r="L155" s="55">
        <v>22960</v>
      </c>
      <c r="M155" s="54">
        <v>23803</v>
      </c>
      <c r="N155" s="55">
        <v>24179</v>
      </c>
      <c r="O155" s="54">
        <v>24581</v>
      </c>
    </row>
    <row r="156" s="57" customFormat="1" spans="1:15">
      <c r="A156" s="54">
        <v>18240</v>
      </c>
      <c r="B156" s="55">
        <v>18436</v>
      </c>
      <c r="C156" s="54">
        <v>18923</v>
      </c>
      <c r="D156" s="55">
        <v>19522</v>
      </c>
      <c r="E156" s="54">
        <v>19951</v>
      </c>
      <c r="F156" s="55">
        <v>20613</v>
      </c>
      <c r="G156" s="54">
        <v>20751</v>
      </c>
      <c r="H156" s="55">
        <v>21104</v>
      </c>
      <c r="I156" s="54">
        <v>21663</v>
      </c>
      <c r="J156" s="55">
        <v>21810</v>
      </c>
      <c r="K156" s="54">
        <v>22626</v>
      </c>
      <c r="L156" s="55">
        <v>22963</v>
      </c>
      <c r="M156" s="54">
        <v>23804</v>
      </c>
      <c r="N156" s="55">
        <v>24184</v>
      </c>
      <c r="O156" s="54">
        <v>24588</v>
      </c>
    </row>
    <row r="157" s="57" customFormat="1" spans="1:15">
      <c r="A157" s="54">
        <v>18244</v>
      </c>
      <c r="B157" s="55">
        <v>18438</v>
      </c>
      <c r="C157" s="54">
        <v>18927</v>
      </c>
      <c r="D157" s="55">
        <v>19525</v>
      </c>
      <c r="E157" s="54">
        <v>19952</v>
      </c>
      <c r="F157" s="55">
        <v>20615</v>
      </c>
      <c r="G157" s="54">
        <v>20754</v>
      </c>
      <c r="H157" s="55">
        <v>21111</v>
      </c>
      <c r="I157" s="54">
        <v>21664</v>
      </c>
      <c r="J157" s="55">
        <v>21811</v>
      </c>
      <c r="K157" s="54">
        <v>22642</v>
      </c>
      <c r="L157" s="55">
        <v>22964</v>
      </c>
      <c r="M157" s="54">
        <v>23805</v>
      </c>
      <c r="N157" s="55">
        <v>24202</v>
      </c>
      <c r="O157" s="54">
        <v>24601</v>
      </c>
    </row>
    <row r="158" s="57" customFormat="1" spans="1:15">
      <c r="A158" s="54">
        <v>18245</v>
      </c>
      <c r="B158" s="55">
        <v>18440</v>
      </c>
      <c r="C158" s="54">
        <v>18930</v>
      </c>
      <c r="D158" s="55">
        <v>19526</v>
      </c>
      <c r="E158" s="54">
        <v>19954</v>
      </c>
      <c r="F158" s="55">
        <v>20616</v>
      </c>
      <c r="G158" s="54">
        <v>20758</v>
      </c>
      <c r="H158" s="55">
        <v>21131</v>
      </c>
      <c r="I158" s="54">
        <v>21666</v>
      </c>
      <c r="J158" s="55">
        <v>21813</v>
      </c>
      <c r="K158" s="54">
        <v>22645</v>
      </c>
      <c r="L158" s="55">
        <v>22965</v>
      </c>
      <c r="M158" s="54">
        <v>23806</v>
      </c>
      <c r="N158" s="55">
        <v>24210</v>
      </c>
      <c r="O158" s="54">
        <v>24605</v>
      </c>
    </row>
    <row r="159" s="57" customFormat="1" spans="1:15">
      <c r="A159" s="54">
        <v>18247</v>
      </c>
      <c r="B159" s="55">
        <v>18444</v>
      </c>
      <c r="C159" s="54">
        <v>18934</v>
      </c>
      <c r="D159" s="55">
        <v>19530</v>
      </c>
      <c r="E159" s="54">
        <v>19956</v>
      </c>
      <c r="F159" s="55">
        <v>20617</v>
      </c>
      <c r="G159" s="54">
        <v>20764</v>
      </c>
      <c r="H159" s="55">
        <v>21136</v>
      </c>
      <c r="I159" s="54">
        <v>21670</v>
      </c>
      <c r="J159" s="55">
        <v>21830</v>
      </c>
      <c r="K159" s="54">
        <v>22646</v>
      </c>
      <c r="L159" s="55">
        <v>22968</v>
      </c>
      <c r="M159" s="54">
        <v>23824</v>
      </c>
      <c r="N159" s="55">
        <v>24211</v>
      </c>
      <c r="O159" s="54">
        <v>24606</v>
      </c>
    </row>
    <row r="160" s="57" customFormat="1" spans="1:15">
      <c r="A160" s="54">
        <v>18250</v>
      </c>
      <c r="B160" s="55">
        <v>18447</v>
      </c>
      <c r="C160" s="54">
        <v>18938</v>
      </c>
      <c r="D160" s="55">
        <v>19534</v>
      </c>
      <c r="E160" s="54">
        <v>19960</v>
      </c>
      <c r="F160" s="55">
        <v>20620</v>
      </c>
      <c r="G160" s="54">
        <v>20765</v>
      </c>
      <c r="H160" s="55">
        <v>21153</v>
      </c>
      <c r="I160" s="54">
        <v>21671</v>
      </c>
      <c r="J160" s="55">
        <v>21849</v>
      </c>
      <c r="K160" s="54">
        <v>22649</v>
      </c>
      <c r="L160" s="55">
        <v>22974</v>
      </c>
      <c r="M160" s="54">
        <v>23829</v>
      </c>
      <c r="N160" s="55">
        <v>24212</v>
      </c>
      <c r="O160" s="54">
        <v>24612</v>
      </c>
    </row>
    <row r="161" s="57" customFormat="1" spans="1:15">
      <c r="A161" s="54">
        <v>18251</v>
      </c>
      <c r="B161" s="55">
        <v>18451</v>
      </c>
      <c r="C161" s="54">
        <v>18942</v>
      </c>
      <c r="D161" s="55">
        <v>19535</v>
      </c>
      <c r="E161" s="54">
        <v>19962</v>
      </c>
      <c r="F161" s="55">
        <v>20622</v>
      </c>
      <c r="G161" s="54">
        <v>20770</v>
      </c>
      <c r="H161" s="55">
        <v>21155</v>
      </c>
      <c r="I161" s="54">
        <v>21710</v>
      </c>
      <c r="J161" s="55">
        <v>21850</v>
      </c>
      <c r="K161" s="54">
        <v>22657</v>
      </c>
      <c r="L161" s="55">
        <v>22989</v>
      </c>
      <c r="M161" s="54">
        <v>23838</v>
      </c>
      <c r="N161" s="55">
        <v>24216</v>
      </c>
      <c r="O161" s="54">
        <v>24635</v>
      </c>
    </row>
    <row r="162" s="57" customFormat="1" spans="1:15">
      <c r="A162" s="54">
        <v>18252</v>
      </c>
      <c r="B162" s="55">
        <v>18458</v>
      </c>
      <c r="C162" s="54">
        <v>18944</v>
      </c>
      <c r="D162" s="55">
        <v>19536</v>
      </c>
      <c r="E162" s="54">
        <v>19963</v>
      </c>
      <c r="F162" s="55">
        <v>20623</v>
      </c>
      <c r="G162" s="54">
        <v>20776</v>
      </c>
      <c r="H162" s="55">
        <v>21156</v>
      </c>
      <c r="I162" s="54">
        <v>21713</v>
      </c>
      <c r="J162" s="55">
        <v>21851</v>
      </c>
      <c r="K162" s="54">
        <v>22660</v>
      </c>
      <c r="L162" s="55">
        <v>23001</v>
      </c>
      <c r="M162" s="54">
        <v>23842</v>
      </c>
      <c r="N162" s="55">
        <v>24218</v>
      </c>
      <c r="O162" s="54">
        <v>24637</v>
      </c>
    </row>
    <row r="163" s="57" customFormat="1" spans="1:15">
      <c r="A163" s="54">
        <v>18254</v>
      </c>
      <c r="B163" s="55">
        <v>18459</v>
      </c>
      <c r="C163" s="54">
        <v>18947</v>
      </c>
      <c r="D163" s="55">
        <v>19539</v>
      </c>
      <c r="E163" s="54">
        <v>19968</v>
      </c>
      <c r="F163" s="55">
        <v>20627</v>
      </c>
      <c r="G163" s="54">
        <v>20777</v>
      </c>
      <c r="H163" s="55">
        <v>21157</v>
      </c>
      <c r="I163" s="54">
        <v>21715</v>
      </c>
      <c r="J163" s="55">
        <v>21862</v>
      </c>
      <c r="K163" s="54">
        <v>22663</v>
      </c>
      <c r="L163" s="55">
        <v>23014</v>
      </c>
      <c r="M163" s="54">
        <v>23847</v>
      </c>
      <c r="N163" s="55">
        <v>24266</v>
      </c>
      <c r="O163" s="54">
        <v>24641</v>
      </c>
    </row>
    <row r="164" s="57" customFormat="1" spans="1:15">
      <c r="A164" s="54">
        <v>18255</v>
      </c>
      <c r="B164" s="55">
        <v>18463</v>
      </c>
      <c r="C164" s="54">
        <v>18949</v>
      </c>
      <c r="D164" s="55">
        <v>19540</v>
      </c>
      <c r="E164" s="54">
        <v>19977</v>
      </c>
      <c r="F164" s="55">
        <v>20632</v>
      </c>
      <c r="G164" s="54">
        <v>20778</v>
      </c>
      <c r="H164" s="55">
        <v>21158</v>
      </c>
      <c r="I164" s="54">
        <v>21716</v>
      </c>
      <c r="J164" s="55">
        <v>21874</v>
      </c>
      <c r="K164" s="54">
        <v>22664</v>
      </c>
      <c r="L164" s="55">
        <v>23043</v>
      </c>
      <c r="M164" s="54">
        <v>23851</v>
      </c>
      <c r="N164" s="55">
        <v>24273</v>
      </c>
      <c r="O164" s="54">
        <v>24701</v>
      </c>
    </row>
    <row r="165" s="57" customFormat="1" spans="1:15">
      <c r="A165" s="54">
        <v>24712</v>
      </c>
      <c r="B165" s="55">
        <v>25262</v>
      </c>
      <c r="C165" s="54">
        <v>25849</v>
      </c>
      <c r="D165" s="55">
        <v>26404</v>
      </c>
      <c r="E165" s="54">
        <v>27028</v>
      </c>
      <c r="F165" s="55">
        <v>27350</v>
      </c>
      <c r="G165" s="54">
        <v>27813</v>
      </c>
      <c r="H165" s="55">
        <v>28001</v>
      </c>
      <c r="I165" s="54">
        <v>28330</v>
      </c>
      <c r="J165" s="55">
        <v>28513</v>
      </c>
      <c r="K165" s="54">
        <v>28680</v>
      </c>
      <c r="L165" s="55">
        <v>29006</v>
      </c>
      <c r="M165" s="54">
        <v>29486</v>
      </c>
      <c r="N165" s="55">
        <v>29690</v>
      </c>
      <c r="O165" s="54">
        <v>30125</v>
      </c>
    </row>
    <row r="166" s="57" customFormat="1" spans="1:15">
      <c r="A166" s="54">
        <v>24724</v>
      </c>
      <c r="B166" s="55">
        <v>25264</v>
      </c>
      <c r="C166" s="54">
        <v>25853</v>
      </c>
      <c r="D166" s="55">
        <v>26416</v>
      </c>
      <c r="E166" s="54">
        <v>27030</v>
      </c>
      <c r="F166" s="55">
        <v>27351</v>
      </c>
      <c r="G166" s="54">
        <v>27819</v>
      </c>
      <c r="H166" s="55">
        <v>28002</v>
      </c>
      <c r="I166" s="54">
        <v>28333</v>
      </c>
      <c r="J166" s="55">
        <v>28519</v>
      </c>
      <c r="K166" s="54">
        <v>28681</v>
      </c>
      <c r="L166" s="55">
        <v>29020</v>
      </c>
      <c r="M166" s="54">
        <v>29487</v>
      </c>
      <c r="N166" s="55">
        <v>29691</v>
      </c>
      <c r="O166" s="54">
        <v>30129</v>
      </c>
    </row>
    <row r="167" s="57" customFormat="1" spans="1:15">
      <c r="A167" s="54">
        <v>24731</v>
      </c>
      <c r="B167" s="55">
        <v>25306</v>
      </c>
      <c r="C167" s="54">
        <v>25855</v>
      </c>
      <c r="D167" s="55">
        <v>26422</v>
      </c>
      <c r="E167" s="54">
        <v>27041</v>
      </c>
      <c r="F167" s="55">
        <v>27357</v>
      </c>
      <c r="G167" s="54">
        <v>27823</v>
      </c>
      <c r="H167" s="55">
        <v>28009</v>
      </c>
      <c r="I167" s="54">
        <v>28334</v>
      </c>
      <c r="J167" s="55">
        <v>28522</v>
      </c>
      <c r="K167" s="54">
        <v>28682</v>
      </c>
      <c r="L167" s="55">
        <v>29021</v>
      </c>
      <c r="M167" s="54">
        <v>29488</v>
      </c>
      <c r="N167" s="55">
        <v>29693</v>
      </c>
      <c r="O167" s="54">
        <v>30132</v>
      </c>
    </row>
    <row r="168" s="57" customFormat="1" spans="1:15">
      <c r="A168" s="54">
        <v>24737</v>
      </c>
      <c r="B168" s="55">
        <v>25311</v>
      </c>
      <c r="C168" s="54">
        <v>25873</v>
      </c>
      <c r="D168" s="55">
        <v>26424</v>
      </c>
      <c r="E168" s="54">
        <v>27042</v>
      </c>
      <c r="F168" s="55">
        <v>27358</v>
      </c>
      <c r="G168" s="54">
        <v>27825</v>
      </c>
      <c r="H168" s="55">
        <v>28016</v>
      </c>
      <c r="I168" s="54">
        <v>28335</v>
      </c>
      <c r="J168" s="55">
        <v>28529</v>
      </c>
      <c r="K168" s="54">
        <v>28688</v>
      </c>
      <c r="L168" s="55">
        <v>29044</v>
      </c>
      <c r="M168" s="54">
        <v>29493</v>
      </c>
      <c r="N168" s="55">
        <v>29695</v>
      </c>
      <c r="O168" s="54">
        <v>30140</v>
      </c>
    </row>
    <row r="169" s="57" customFormat="1" spans="1:15">
      <c r="A169" s="54">
        <v>24739</v>
      </c>
      <c r="B169" s="55">
        <v>25315</v>
      </c>
      <c r="C169" s="54">
        <v>25878</v>
      </c>
      <c r="D169" s="55">
        <v>26431</v>
      </c>
      <c r="E169" s="54">
        <v>27043</v>
      </c>
      <c r="F169" s="55">
        <v>27359</v>
      </c>
      <c r="G169" s="54">
        <v>27828</v>
      </c>
      <c r="H169" s="55">
        <v>28017</v>
      </c>
      <c r="I169" s="54">
        <v>28339</v>
      </c>
      <c r="J169" s="55">
        <v>28530</v>
      </c>
      <c r="K169" s="54">
        <v>28691</v>
      </c>
      <c r="L169" s="55">
        <v>29046</v>
      </c>
      <c r="M169" s="54">
        <v>29511</v>
      </c>
      <c r="N169" s="55">
        <v>29697</v>
      </c>
      <c r="O169" s="54">
        <v>30143</v>
      </c>
    </row>
    <row r="170" s="57" customFormat="1" spans="1:15">
      <c r="A170" s="54">
        <v>24740</v>
      </c>
      <c r="B170" s="55">
        <v>25404</v>
      </c>
      <c r="C170" s="54">
        <v>25901</v>
      </c>
      <c r="D170" s="55">
        <v>26438</v>
      </c>
      <c r="E170" s="54">
        <v>27045</v>
      </c>
      <c r="F170" s="55">
        <v>27370</v>
      </c>
      <c r="G170" s="54">
        <v>27837</v>
      </c>
      <c r="H170" s="55">
        <v>28021</v>
      </c>
      <c r="I170" s="54">
        <v>28343</v>
      </c>
      <c r="J170" s="55">
        <v>28532</v>
      </c>
      <c r="K170" s="54">
        <v>28694</v>
      </c>
      <c r="L170" s="55">
        <v>29053</v>
      </c>
      <c r="M170" s="54">
        <v>29519</v>
      </c>
      <c r="N170" s="55">
        <v>29702</v>
      </c>
      <c r="O170" s="54">
        <v>30145</v>
      </c>
    </row>
    <row r="171" s="57" customFormat="1" spans="1:15">
      <c r="A171" s="54">
        <v>24751</v>
      </c>
      <c r="B171" s="55">
        <v>25410</v>
      </c>
      <c r="C171" s="54">
        <v>25909</v>
      </c>
      <c r="D171" s="55">
        <v>26452</v>
      </c>
      <c r="E171" s="54">
        <v>27049</v>
      </c>
      <c r="F171" s="55">
        <v>27375</v>
      </c>
      <c r="G171" s="54">
        <v>27841</v>
      </c>
      <c r="H171" s="55">
        <v>28023</v>
      </c>
      <c r="I171" s="54">
        <v>28345</v>
      </c>
      <c r="J171" s="55">
        <v>28539</v>
      </c>
      <c r="K171" s="54">
        <v>28697</v>
      </c>
      <c r="L171" s="55">
        <v>29054</v>
      </c>
      <c r="M171" s="54">
        <v>29520</v>
      </c>
      <c r="N171" s="55">
        <v>29704</v>
      </c>
      <c r="O171" s="54">
        <v>30149</v>
      </c>
    </row>
    <row r="172" s="57" customFormat="1" spans="1:15">
      <c r="A172" s="54">
        <v>24843</v>
      </c>
      <c r="B172" s="55">
        <v>25414</v>
      </c>
      <c r="C172" s="54">
        <v>25911</v>
      </c>
      <c r="D172" s="55">
        <v>26508</v>
      </c>
      <c r="E172" s="54">
        <v>27050</v>
      </c>
      <c r="F172" s="55">
        <v>27376</v>
      </c>
      <c r="G172" s="54">
        <v>27855</v>
      </c>
      <c r="H172" s="55">
        <v>28024</v>
      </c>
      <c r="I172" s="54">
        <v>28349</v>
      </c>
      <c r="J172" s="55">
        <v>28544</v>
      </c>
      <c r="K172" s="54">
        <v>28701</v>
      </c>
      <c r="L172" s="55">
        <v>29070</v>
      </c>
      <c r="M172" s="54">
        <v>29527</v>
      </c>
      <c r="N172" s="55">
        <v>29710</v>
      </c>
      <c r="O172" s="54">
        <v>30150</v>
      </c>
    </row>
    <row r="173" s="57" customFormat="1" spans="1:15">
      <c r="A173" s="54">
        <v>24855</v>
      </c>
      <c r="B173" s="55">
        <v>25420</v>
      </c>
      <c r="C173" s="54">
        <v>25936</v>
      </c>
      <c r="D173" s="55">
        <v>26520</v>
      </c>
      <c r="E173" s="54">
        <v>27055</v>
      </c>
      <c r="F173" s="55">
        <v>27501</v>
      </c>
      <c r="G173" s="54">
        <v>27856</v>
      </c>
      <c r="H173" s="55">
        <v>28033</v>
      </c>
      <c r="I173" s="54">
        <v>28352</v>
      </c>
      <c r="J173" s="55">
        <v>28551</v>
      </c>
      <c r="K173" s="54">
        <v>28711</v>
      </c>
      <c r="L173" s="55">
        <v>29074</v>
      </c>
      <c r="M173" s="54">
        <v>29532</v>
      </c>
      <c r="N173" s="55">
        <v>29714</v>
      </c>
      <c r="O173" s="54">
        <v>30153</v>
      </c>
    </row>
    <row r="174" s="57" customFormat="1" spans="1:15">
      <c r="A174" s="54">
        <v>24857</v>
      </c>
      <c r="B174" s="55">
        <v>25421</v>
      </c>
      <c r="C174" s="54">
        <v>25965</v>
      </c>
      <c r="D174" s="55">
        <v>26524</v>
      </c>
      <c r="E174" s="54">
        <v>27099</v>
      </c>
      <c r="F174" s="55">
        <v>27503</v>
      </c>
      <c r="G174" s="54">
        <v>27863</v>
      </c>
      <c r="H174" s="55">
        <v>28034</v>
      </c>
      <c r="I174" s="54">
        <v>28355</v>
      </c>
      <c r="J174" s="55">
        <v>28557</v>
      </c>
      <c r="K174" s="54">
        <v>28715</v>
      </c>
      <c r="L174" s="55">
        <v>29075</v>
      </c>
      <c r="M174" s="54">
        <v>29536</v>
      </c>
      <c r="N174" s="55">
        <v>29720</v>
      </c>
      <c r="O174" s="54">
        <v>30157</v>
      </c>
    </row>
    <row r="175" s="57" customFormat="1" spans="1:15">
      <c r="A175" s="54">
        <v>24881</v>
      </c>
      <c r="B175" s="55">
        <v>25425</v>
      </c>
      <c r="C175" s="54">
        <v>25972</v>
      </c>
      <c r="D175" s="55">
        <v>26527</v>
      </c>
      <c r="E175" s="54">
        <v>27202</v>
      </c>
      <c r="F175" s="55">
        <v>27504</v>
      </c>
      <c r="G175" s="54">
        <v>27864</v>
      </c>
      <c r="H175" s="55">
        <v>28039</v>
      </c>
      <c r="I175" s="54">
        <v>28356</v>
      </c>
      <c r="J175" s="55">
        <v>28570</v>
      </c>
      <c r="K175" s="54">
        <v>28716</v>
      </c>
      <c r="L175" s="55">
        <v>29079</v>
      </c>
      <c r="M175" s="54">
        <v>29541</v>
      </c>
      <c r="N175" s="55">
        <v>29721</v>
      </c>
      <c r="O175" s="54">
        <v>30161</v>
      </c>
    </row>
    <row r="176" s="57" customFormat="1" spans="1:15">
      <c r="A176" s="54">
        <v>24901</v>
      </c>
      <c r="B176" s="55">
        <v>25429</v>
      </c>
      <c r="C176" s="54">
        <v>25986</v>
      </c>
      <c r="D176" s="55">
        <v>26531</v>
      </c>
      <c r="E176" s="54">
        <v>27205</v>
      </c>
      <c r="F176" s="55">
        <v>27508</v>
      </c>
      <c r="G176" s="54">
        <v>27867</v>
      </c>
      <c r="H176" s="55">
        <v>28040</v>
      </c>
      <c r="I176" s="54">
        <v>28357</v>
      </c>
      <c r="J176" s="55">
        <v>28574</v>
      </c>
      <c r="K176" s="54">
        <v>28717</v>
      </c>
      <c r="L176" s="55">
        <v>29102</v>
      </c>
      <c r="M176" s="54">
        <v>29550</v>
      </c>
      <c r="N176" s="55">
        <v>29744</v>
      </c>
      <c r="O176" s="54">
        <v>30162</v>
      </c>
    </row>
    <row r="177" s="57" customFormat="1" spans="1:15">
      <c r="A177" s="54">
        <v>24957</v>
      </c>
      <c r="B177" s="55">
        <v>25430</v>
      </c>
      <c r="C177" s="54">
        <v>26030</v>
      </c>
      <c r="D177" s="55">
        <v>26534</v>
      </c>
      <c r="E177" s="54">
        <v>27209</v>
      </c>
      <c r="F177" s="55">
        <v>27522</v>
      </c>
      <c r="G177" s="54">
        <v>27868</v>
      </c>
      <c r="H177" s="55">
        <v>28043</v>
      </c>
      <c r="I177" s="54">
        <v>28360</v>
      </c>
      <c r="J177" s="55">
        <v>28577</v>
      </c>
      <c r="K177" s="54">
        <v>28719</v>
      </c>
      <c r="L177" s="55">
        <v>29108</v>
      </c>
      <c r="M177" s="54">
        <v>29560</v>
      </c>
      <c r="N177" s="55">
        <v>29745</v>
      </c>
      <c r="O177" s="54">
        <v>30165</v>
      </c>
    </row>
    <row r="178" s="57" customFormat="1" spans="1:15">
      <c r="A178" s="54">
        <v>24961</v>
      </c>
      <c r="B178" s="55">
        <v>25443</v>
      </c>
      <c r="C178" s="54">
        <v>26031</v>
      </c>
      <c r="D178" s="55">
        <v>26542</v>
      </c>
      <c r="E178" s="54">
        <v>27214</v>
      </c>
      <c r="F178" s="55">
        <v>27525</v>
      </c>
      <c r="G178" s="54">
        <v>27870</v>
      </c>
      <c r="H178" s="55">
        <v>28073</v>
      </c>
      <c r="I178" s="54">
        <v>28364</v>
      </c>
      <c r="J178" s="55">
        <v>28582</v>
      </c>
      <c r="K178" s="54">
        <v>28720</v>
      </c>
      <c r="L178" s="55">
        <v>29115</v>
      </c>
      <c r="M178" s="54">
        <v>29566</v>
      </c>
      <c r="N178" s="55">
        <v>29805</v>
      </c>
      <c r="O178" s="54">
        <v>30172</v>
      </c>
    </row>
    <row r="179" s="57" customFormat="1" spans="1:15">
      <c r="A179" s="54">
        <v>24970</v>
      </c>
      <c r="B179" s="55">
        <v>25510</v>
      </c>
      <c r="C179" s="54">
        <v>26035</v>
      </c>
      <c r="D179" s="55">
        <v>26543</v>
      </c>
      <c r="E179" s="54">
        <v>27217</v>
      </c>
      <c r="F179" s="55">
        <v>27527</v>
      </c>
      <c r="G179" s="54">
        <v>27880</v>
      </c>
      <c r="H179" s="55">
        <v>28077</v>
      </c>
      <c r="I179" s="54">
        <v>28368</v>
      </c>
      <c r="J179" s="55">
        <v>28583</v>
      </c>
      <c r="K179" s="54">
        <v>28721</v>
      </c>
      <c r="L179" s="55">
        <v>29118</v>
      </c>
      <c r="M179" s="54">
        <v>29568</v>
      </c>
      <c r="N179" s="55">
        <v>29809</v>
      </c>
      <c r="O179" s="54">
        <v>30179</v>
      </c>
    </row>
    <row r="180" s="57" customFormat="1" spans="1:15">
      <c r="A180" s="54">
        <v>24986</v>
      </c>
      <c r="B180" s="55">
        <v>25530</v>
      </c>
      <c r="C180" s="54">
        <v>26037</v>
      </c>
      <c r="D180" s="55">
        <v>26544</v>
      </c>
      <c r="E180" s="54">
        <v>27228</v>
      </c>
      <c r="F180" s="55">
        <v>27530</v>
      </c>
      <c r="G180" s="54">
        <v>27881</v>
      </c>
      <c r="H180" s="55">
        <v>28086</v>
      </c>
      <c r="I180" s="54">
        <v>28371</v>
      </c>
      <c r="J180" s="55">
        <v>28584</v>
      </c>
      <c r="K180" s="54">
        <v>28723</v>
      </c>
      <c r="L180" s="55">
        <v>29122</v>
      </c>
      <c r="M180" s="54">
        <v>29569</v>
      </c>
      <c r="N180" s="55">
        <v>29826</v>
      </c>
      <c r="O180" s="54">
        <v>30187</v>
      </c>
    </row>
    <row r="181" s="57" customFormat="1" spans="1:15">
      <c r="A181" s="54">
        <v>25015</v>
      </c>
      <c r="B181" s="55">
        <v>25535</v>
      </c>
      <c r="C181" s="54">
        <v>26041</v>
      </c>
      <c r="D181" s="55">
        <v>26547</v>
      </c>
      <c r="E181" s="54">
        <v>27233</v>
      </c>
      <c r="F181" s="55">
        <v>27533</v>
      </c>
      <c r="G181" s="54">
        <v>27886</v>
      </c>
      <c r="H181" s="55">
        <v>28097</v>
      </c>
      <c r="I181" s="54">
        <v>28372</v>
      </c>
      <c r="J181" s="55">
        <v>28589</v>
      </c>
      <c r="K181" s="54">
        <v>28725</v>
      </c>
      <c r="L181" s="55">
        <v>29123</v>
      </c>
      <c r="M181" s="54">
        <v>29571</v>
      </c>
      <c r="N181" s="55">
        <v>29829</v>
      </c>
      <c r="O181" s="54">
        <v>30215</v>
      </c>
    </row>
    <row r="182" s="57" customFormat="1" spans="1:15">
      <c r="A182" s="54">
        <v>25024</v>
      </c>
      <c r="B182" s="55">
        <v>25541</v>
      </c>
      <c r="C182" s="54">
        <v>26050</v>
      </c>
      <c r="D182" s="55">
        <v>26554</v>
      </c>
      <c r="E182" s="54">
        <v>27244</v>
      </c>
      <c r="F182" s="55">
        <v>27536</v>
      </c>
      <c r="G182" s="54">
        <v>27889</v>
      </c>
      <c r="H182" s="55">
        <v>28107</v>
      </c>
      <c r="I182" s="54">
        <v>28373</v>
      </c>
      <c r="J182" s="55">
        <v>28594</v>
      </c>
      <c r="K182" s="54">
        <v>28729</v>
      </c>
      <c r="L182" s="55">
        <v>29127</v>
      </c>
      <c r="M182" s="54">
        <v>29576</v>
      </c>
      <c r="N182" s="55">
        <v>29839</v>
      </c>
      <c r="O182" s="54">
        <v>30223</v>
      </c>
    </row>
    <row r="183" s="57" customFormat="1" spans="1:15">
      <c r="A183" s="54">
        <v>25033</v>
      </c>
      <c r="B183" s="55">
        <v>25545</v>
      </c>
      <c r="C183" s="54">
        <v>26058</v>
      </c>
      <c r="D183" s="55">
        <v>26560</v>
      </c>
      <c r="E183" s="54">
        <v>27248</v>
      </c>
      <c r="F183" s="55">
        <v>27537</v>
      </c>
      <c r="G183" s="54">
        <v>27891</v>
      </c>
      <c r="H183" s="55">
        <v>28108</v>
      </c>
      <c r="I183" s="54">
        <v>28375</v>
      </c>
      <c r="J183" s="55">
        <v>28605</v>
      </c>
      <c r="K183" s="54">
        <v>28730</v>
      </c>
      <c r="L183" s="55">
        <v>29153</v>
      </c>
      <c r="M183" s="54">
        <v>29585</v>
      </c>
      <c r="N183" s="55">
        <v>29840</v>
      </c>
      <c r="O183" s="54">
        <v>30224</v>
      </c>
    </row>
    <row r="184" s="57" customFormat="1" spans="1:15">
      <c r="A184" s="54">
        <v>25040</v>
      </c>
      <c r="B184" s="55">
        <v>25547</v>
      </c>
      <c r="C184" s="54">
        <v>26060</v>
      </c>
      <c r="D184" s="55">
        <v>26566</v>
      </c>
      <c r="E184" s="54">
        <v>27249</v>
      </c>
      <c r="F184" s="55">
        <v>27542</v>
      </c>
      <c r="G184" s="54">
        <v>27892</v>
      </c>
      <c r="H184" s="55">
        <v>28111</v>
      </c>
      <c r="I184" s="54">
        <v>28376</v>
      </c>
      <c r="J184" s="55">
        <v>28607</v>
      </c>
      <c r="K184" s="54">
        <v>28731</v>
      </c>
      <c r="L184" s="55">
        <v>29154</v>
      </c>
      <c r="M184" s="54">
        <v>29588</v>
      </c>
      <c r="N184" s="55">
        <v>29846</v>
      </c>
      <c r="O184" s="54">
        <v>30228</v>
      </c>
    </row>
    <row r="185" s="57" customFormat="1" spans="1:15">
      <c r="A185" s="54">
        <v>25051</v>
      </c>
      <c r="B185" s="55">
        <v>25559</v>
      </c>
      <c r="C185" s="54">
        <v>26075</v>
      </c>
      <c r="D185" s="55">
        <v>26568</v>
      </c>
      <c r="E185" s="54">
        <v>27253</v>
      </c>
      <c r="F185" s="55">
        <v>27546</v>
      </c>
      <c r="G185" s="54">
        <v>27906</v>
      </c>
      <c r="H185" s="55">
        <v>28112</v>
      </c>
      <c r="I185" s="54">
        <v>28379</v>
      </c>
      <c r="J185" s="55">
        <v>28609</v>
      </c>
      <c r="K185" s="54">
        <v>28733</v>
      </c>
      <c r="L185" s="55">
        <v>29160</v>
      </c>
      <c r="M185" s="54">
        <v>29591</v>
      </c>
      <c r="N185" s="55">
        <v>29860</v>
      </c>
      <c r="O185" s="54">
        <v>30233</v>
      </c>
    </row>
    <row r="186" s="57" customFormat="1" spans="1:15">
      <c r="A186" s="54">
        <v>25070</v>
      </c>
      <c r="B186" s="55">
        <v>25562</v>
      </c>
      <c r="C186" s="54">
        <v>26104</v>
      </c>
      <c r="D186" s="55">
        <v>26574</v>
      </c>
      <c r="E186" s="54">
        <v>27256</v>
      </c>
      <c r="F186" s="55">
        <v>27555</v>
      </c>
      <c r="G186" s="54">
        <v>27909</v>
      </c>
      <c r="H186" s="55">
        <v>28115</v>
      </c>
      <c r="I186" s="54">
        <v>28380</v>
      </c>
      <c r="J186" s="55">
        <v>28612</v>
      </c>
      <c r="K186" s="54">
        <v>28734</v>
      </c>
      <c r="L186" s="55">
        <v>29161</v>
      </c>
      <c r="M186" s="54">
        <v>29594</v>
      </c>
      <c r="N186" s="55">
        <v>29906</v>
      </c>
      <c r="O186" s="54">
        <v>30241</v>
      </c>
    </row>
    <row r="187" s="57" customFormat="1" spans="1:15">
      <c r="A187" s="54">
        <v>25076</v>
      </c>
      <c r="B187" s="55">
        <v>25570</v>
      </c>
      <c r="C187" s="54">
        <v>26120</v>
      </c>
      <c r="D187" s="55">
        <v>26576</v>
      </c>
      <c r="E187" s="54">
        <v>27258</v>
      </c>
      <c r="F187" s="55">
        <v>27556</v>
      </c>
      <c r="G187" s="54">
        <v>27910</v>
      </c>
      <c r="H187" s="55">
        <v>28123</v>
      </c>
      <c r="I187" s="54">
        <v>28384</v>
      </c>
      <c r="J187" s="55">
        <v>28619</v>
      </c>
      <c r="K187" s="54">
        <v>28735</v>
      </c>
      <c r="L187" s="55">
        <v>29322</v>
      </c>
      <c r="M187" s="54">
        <v>29627</v>
      </c>
      <c r="N187" s="55">
        <v>29907</v>
      </c>
      <c r="O187" s="54">
        <v>30248</v>
      </c>
    </row>
    <row r="188" s="57" customFormat="1" spans="1:15">
      <c r="A188" s="54">
        <v>25081</v>
      </c>
      <c r="B188" s="55">
        <v>25601</v>
      </c>
      <c r="C188" s="54">
        <v>26134</v>
      </c>
      <c r="D188" s="55">
        <v>26578</v>
      </c>
      <c r="E188" s="54">
        <v>27259</v>
      </c>
      <c r="F188" s="55">
        <v>27562</v>
      </c>
      <c r="G188" s="54">
        <v>27916</v>
      </c>
      <c r="H188" s="55">
        <v>28124</v>
      </c>
      <c r="I188" s="54">
        <v>28391</v>
      </c>
      <c r="J188" s="55">
        <v>28621</v>
      </c>
      <c r="K188" s="54">
        <v>28741</v>
      </c>
      <c r="L188" s="55">
        <v>29323</v>
      </c>
      <c r="M188" s="54">
        <v>29630</v>
      </c>
      <c r="N188" s="55">
        <v>29920</v>
      </c>
      <c r="O188" s="54">
        <v>30250</v>
      </c>
    </row>
    <row r="189" s="57" customFormat="1" spans="1:15">
      <c r="A189" s="54">
        <v>25086</v>
      </c>
      <c r="B189" s="55">
        <v>25606</v>
      </c>
      <c r="C189" s="54">
        <v>26150</v>
      </c>
      <c r="D189" s="55">
        <v>26587</v>
      </c>
      <c r="E189" s="54">
        <v>27278</v>
      </c>
      <c r="F189" s="55">
        <v>27568</v>
      </c>
      <c r="G189" s="54">
        <v>27917</v>
      </c>
      <c r="H189" s="55">
        <v>28136</v>
      </c>
      <c r="I189" s="54">
        <v>28392</v>
      </c>
      <c r="J189" s="55">
        <v>28625</v>
      </c>
      <c r="K189" s="54">
        <v>28742</v>
      </c>
      <c r="L189" s="55">
        <v>29325</v>
      </c>
      <c r="M189" s="54">
        <v>29641</v>
      </c>
      <c r="N189" s="55">
        <v>29923</v>
      </c>
      <c r="O189" s="54">
        <v>30252</v>
      </c>
    </row>
    <row r="190" s="57" customFormat="1" spans="1:15">
      <c r="A190" s="54">
        <v>25090</v>
      </c>
      <c r="B190" s="55">
        <v>25611</v>
      </c>
      <c r="C190" s="54">
        <v>26155</v>
      </c>
      <c r="D190" s="55">
        <v>26588</v>
      </c>
      <c r="E190" s="54">
        <v>27283</v>
      </c>
      <c r="F190" s="55">
        <v>27573</v>
      </c>
      <c r="G190" s="54">
        <v>27929</v>
      </c>
      <c r="H190" s="55">
        <v>28138</v>
      </c>
      <c r="I190" s="54">
        <v>28394</v>
      </c>
      <c r="J190" s="55">
        <v>28628</v>
      </c>
      <c r="K190" s="54">
        <v>28744</v>
      </c>
      <c r="L190" s="55">
        <v>29330</v>
      </c>
      <c r="M190" s="54">
        <v>29643</v>
      </c>
      <c r="N190" s="55">
        <v>29927</v>
      </c>
      <c r="O190" s="54">
        <v>30261</v>
      </c>
    </row>
    <row r="191" s="57" customFormat="1" spans="1:15">
      <c r="A191" s="54">
        <v>25103</v>
      </c>
      <c r="B191" s="55">
        <v>25612</v>
      </c>
      <c r="C191" s="54">
        <v>26159</v>
      </c>
      <c r="D191" s="55">
        <v>26591</v>
      </c>
      <c r="E191" s="54">
        <v>27288</v>
      </c>
      <c r="F191" s="55">
        <v>27576</v>
      </c>
      <c r="G191" s="54">
        <v>27930</v>
      </c>
      <c r="H191" s="55">
        <v>28139</v>
      </c>
      <c r="I191" s="54">
        <v>28422</v>
      </c>
      <c r="J191" s="55">
        <v>28630</v>
      </c>
      <c r="K191" s="54">
        <v>28745</v>
      </c>
      <c r="L191" s="55">
        <v>29333</v>
      </c>
      <c r="M191" s="54">
        <v>29644</v>
      </c>
      <c r="N191" s="55">
        <v>29931</v>
      </c>
      <c r="O191" s="54">
        <v>30263</v>
      </c>
    </row>
    <row r="192" s="57" customFormat="1" spans="1:15">
      <c r="A192" s="54">
        <v>25108</v>
      </c>
      <c r="B192" s="55">
        <v>25614</v>
      </c>
      <c r="C192" s="54">
        <v>26164</v>
      </c>
      <c r="D192" s="55">
        <v>26667</v>
      </c>
      <c r="E192" s="54">
        <v>27289</v>
      </c>
      <c r="F192" s="55">
        <v>27581</v>
      </c>
      <c r="G192" s="54">
        <v>27932</v>
      </c>
      <c r="H192" s="55">
        <v>28150</v>
      </c>
      <c r="I192" s="54">
        <v>28425</v>
      </c>
      <c r="J192" s="55">
        <v>28638</v>
      </c>
      <c r="K192" s="54">
        <v>28752</v>
      </c>
      <c r="L192" s="55">
        <v>29340</v>
      </c>
      <c r="M192" s="54">
        <v>29653</v>
      </c>
      <c r="N192" s="55">
        <v>29933</v>
      </c>
      <c r="O192" s="54">
        <v>30264</v>
      </c>
    </row>
    <row r="193" s="57" customFormat="1" spans="1:15">
      <c r="A193" s="54">
        <v>25110</v>
      </c>
      <c r="B193" s="55">
        <v>25624</v>
      </c>
      <c r="C193" s="54">
        <v>26181</v>
      </c>
      <c r="D193" s="55">
        <v>26719</v>
      </c>
      <c r="E193" s="54">
        <v>27292</v>
      </c>
      <c r="F193" s="55">
        <v>27584</v>
      </c>
      <c r="G193" s="54">
        <v>27939</v>
      </c>
      <c r="H193" s="55">
        <v>28151</v>
      </c>
      <c r="I193" s="54">
        <v>28443</v>
      </c>
      <c r="J193" s="55">
        <v>28642</v>
      </c>
      <c r="K193" s="54">
        <v>28757</v>
      </c>
      <c r="L193" s="55">
        <v>29342</v>
      </c>
      <c r="M193" s="54">
        <v>29654</v>
      </c>
      <c r="N193" s="55">
        <v>29935</v>
      </c>
      <c r="O193" s="54">
        <v>30268</v>
      </c>
    </row>
    <row r="194" s="57" customFormat="1" spans="1:15">
      <c r="A194" s="54">
        <v>25139</v>
      </c>
      <c r="B194" s="55">
        <v>25628</v>
      </c>
      <c r="C194" s="54">
        <v>26187</v>
      </c>
      <c r="D194" s="55">
        <v>26726</v>
      </c>
      <c r="E194" s="54">
        <v>27293</v>
      </c>
      <c r="F194" s="55">
        <v>27586</v>
      </c>
      <c r="G194" s="54">
        <v>27941</v>
      </c>
      <c r="H194" s="55">
        <v>28152</v>
      </c>
      <c r="I194" s="54">
        <v>28445</v>
      </c>
      <c r="J194" s="55">
        <v>28645</v>
      </c>
      <c r="K194" s="54">
        <v>28760</v>
      </c>
      <c r="L194" s="55">
        <v>29346</v>
      </c>
      <c r="M194" s="54">
        <v>29656</v>
      </c>
      <c r="N194" s="55">
        <v>30011</v>
      </c>
      <c r="O194" s="54">
        <v>30271</v>
      </c>
    </row>
    <row r="195" s="57" customFormat="1" spans="1:15">
      <c r="A195" s="54">
        <v>25143</v>
      </c>
      <c r="B195" s="55">
        <v>25630</v>
      </c>
      <c r="C195" s="54">
        <v>26201</v>
      </c>
      <c r="D195" s="55">
        <v>26750</v>
      </c>
      <c r="E195" s="54">
        <v>27294</v>
      </c>
      <c r="F195" s="55">
        <v>27591</v>
      </c>
      <c r="G195" s="54">
        <v>27944</v>
      </c>
      <c r="H195" s="55">
        <v>28160</v>
      </c>
      <c r="I195" s="54">
        <v>28457</v>
      </c>
      <c r="J195" s="55">
        <v>28650</v>
      </c>
      <c r="K195" s="54">
        <v>28766</v>
      </c>
      <c r="L195" s="55">
        <v>29348</v>
      </c>
      <c r="M195" s="54">
        <v>29657</v>
      </c>
      <c r="N195" s="55">
        <v>30014</v>
      </c>
      <c r="O195" s="54">
        <v>30272</v>
      </c>
    </row>
    <row r="196" s="57" customFormat="1" spans="1:15">
      <c r="A196" s="54">
        <v>25156</v>
      </c>
      <c r="B196" s="55">
        <v>25639</v>
      </c>
      <c r="C196" s="54">
        <v>26241</v>
      </c>
      <c r="D196" s="55">
        <v>26753</v>
      </c>
      <c r="E196" s="54">
        <v>27295</v>
      </c>
      <c r="F196" s="55">
        <v>27592</v>
      </c>
      <c r="G196" s="54">
        <v>27947</v>
      </c>
      <c r="H196" s="55">
        <v>28164</v>
      </c>
      <c r="I196" s="54">
        <v>28460</v>
      </c>
      <c r="J196" s="55">
        <v>28652</v>
      </c>
      <c r="K196" s="54">
        <v>28770</v>
      </c>
      <c r="L196" s="55">
        <v>29356</v>
      </c>
      <c r="M196" s="54">
        <v>29665</v>
      </c>
      <c r="N196" s="55">
        <v>30016</v>
      </c>
      <c r="O196" s="54">
        <v>30273</v>
      </c>
    </row>
    <row r="197" s="57" customFormat="1" spans="1:15">
      <c r="A197" s="54">
        <v>25159</v>
      </c>
      <c r="B197" s="55">
        <v>25652</v>
      </c>
      <c r="C197" s="54">
        <v>26259</v>
      </c>
      <c r="D197" s="55">
        <v>26767</v>
      </c>
      <c r="E197" s="54">
        <v>27298</v>
      </c>
      <c r="F197" s="55">
        <v>27593</v>
      </c>
      <c r="G197" s="54">
        <v>27949</v>
      </c>
      <c r="H197" s="55">
        <v>28166</v>
      </c>
      <c r="I197" s="54">
        <v>28462</v>
      </c>
      <c r="J197" s="55">
        <v>28655</v>
      </c>
      <c r="K197" s="54">
        <v>28778</v>
      </c>
      <c r="L197" s="55">
        <v>29360</v>
      </c>
      <c r="M197" s="54">
        <v>29667</v>
      </c>
      <c r="N197" s="55">
        <v>30025</v>
      </c>
      <c r="O197" s="54">
        <v>30275</v>
      </c>
    </row>
    <row r="198" s="57" customFormat="1" spans="1:15">
      <c r="A198" s="54">
        <v>25162</v>
      </c>
      <c r="B198" s="55">
        <v>25653</v>
      </c>
      <c r="C198" s="54">
        <v>26275</v>
      </c>
      <c r="D198" s="55">
        <v>26847</v>
      </c>
      <c r="E198" s="54">
        <v>27312</v>
      </c>
      <c r="F198" s="55">
        <v>27594</v>
      </c>
      <c r="G198" s="54">
        <v>27954</v>
      </c>
      <c r="H198" s="55">
        <v>28168</v>
      </c>
      <c r="I198" s="54">
        <v>28466</v>
      </c>
      <c r="J198" s="55">
        <v>28656</v>
      </c>
      <c r="K198" s="54">
        <v>28779</v>
      </c>
      <c r="L198" s="55">
        <v>29369</v>
      </c>
      <c r="M198" s="54">
        <v>29669</v>
      </c>
      <c r="N198" s="55">
        <v>30028</v>
      </c>
      <c r="O198" s="54">
        <v>30276</v>
      </c>
    </row>
    <row r="199" s="57" customFormat="1" spans="1:15">
      <c r="A199" s="54">
        <v>25165</v>
      </c>
      <c r="B199" s="55">
        <v>25667</v>
      </c>
      <c r="C199" s="54">
        <v>26292</v>
      </c>
      <c r="D199" s="55">
        <v>26855</v>
      </c>
      <c r="E199" s="54">
        <v>27313</v>
      </c>
      <c r="F199" s="55">
        <v>27596</v>
      </c>
      <c r="G199" s="54">
        <v>27958</v>
      </c>
      <c r="H199" s="55">
        <v>28169</v>
      </c>
      <c r="I199" s="54">
        <v>28468</v>
      </c>
      <c r="J199" s="55">
        <v>28659</v>
      </c>
      <c r="K199" s="54">
        <v>28786</v>
      </c>
      <c r="L199" s="55">
        <v>29376</v>
      </c>
      <c r="M199" s="54">
        <v>29670</v>
      </c>
      <c r="N199" s="55">
        <v>30052</v>
      </c>
      <c r="O199" s="54">
        <v>30277</v>
      </c>
    </row>
    <row r="200" s="57" customFormat="1" spans="1:15">
      <c r="A200" s="54">
        <v>25168</v>
      </c>
      <c r="B200" s="55">
        <v>25690</v>
      </c>
      <c r="C200" s="54">
        <v>26346</v>
      </c>
      <c r="D200" s="55">
        <v>27006</v>
      </c>
      <c r="E200" s="54">
        <v>27317</v>
      </c>
      <c r="F200" s="55">
        <v>27597</v>
      </c>
      <c r="G200" s="54">
        <v>27959</v>
      </c>
      <c r="H200" s="55">
        <v>28174</v>
      </c>
      <c r="I200" s="54">
        <v>28472</v>
      </c>
      <c r="J200" s="55">
        <v>28661</v>
      </c>
      <c r="K200" s="54">
        <v>28787</v>
      </c>
      <c r="L200" s="55">
        <v>29386</v>
      </c>
      <c r="M200" s="54">
        <v>29672</v>
      </c>
      <c r="N200" s="55">
        <v>30094</v>
      </c>
      <c r="O200" s="54">
        <v>30281</v>
      </c>
    </row>
    <row r="201" s="57" customFormat="1" spans="1:15">
      <c r="A201" s="54">
        <v>25185</v>
      </c>
      <c r="B201" s="55">
        <v>25810</v>
      </c>
      <c r="C201" s="54">
        <v>26347</v>
      </c>
      <c r="D201" s="55">
        <v>27009</v>
      </c>
      <c r="E201" s="54">
        <v>27320</v>
      </c>
      <c r="F201" s="55">
        <v>27801</v>
      </c>
      <c r="G201" s="54">
        <v>27964</v>
      </c>
      <c r="H201" s="55">
        <v>28312</v>
      </c>
      <c r="I201" s="54">
        <v>28479</v>
      </c>
      <c r="J201" s="55">
        <v>28666</v>
      </c>
      <c r="K201" s="54">
        <v>28788</v>
      </c>
      <c r="L201" s="55">
        <v>29388</v>
      </c>
      <c r="M201" s="54">
        <v>29677</v>
      </c>
      <c r="N201" s="55">
        <v>30107</v>
      </c>
      <c r="O201" s="54">
        <v>30290</v>
      </c>
    </row>
    <row r="202" s="57" customFormat="1" spans="1:15">
      <c r="A202" s="54">
        <v>25186</v>
      </c>
      <c r="B202" s="55">
        <v>25813</v>
      </c>
      <c r="C202" s="54">
        <v>26366</v>
      </c>
      <c r="D202" s="55">
        <v>27018</v>
      </c>
      <c r="E202" s="54">
        <v>27321</v>
      </c>
      <c r="F202" s="55">
        <v>27802</v>
      </c>
      <c r="G202" s="54">
        <v>27966</v>
      </c>
      <c r="H202" s="55">
        <v>28326</v>
      </c>
      <c r="I202" s="54">
        <v>28501</v>
      </c>
      <c r="J202" s="55">
        <v>28668</v>
      </c>
      <c r="K202" s="54">
        <v>28792</v>
      </c>
      <c r="L202" s="55">
        <v>29430</v>
      </c>
      <c r="M202" s="54">
        <v>29678</v>
      </c>
      <c r="N202" s="55">
        <v>30110</v>
      </c>
      <c r="O202" s="54">
        <v>30298</v>
      </c>
    </row>
    <row r="203" s="57" customFormat="1" spans="1:15">
      <c r="A203" s="54">
        <v>25202</v>
      </c>
      <c r="B203" s="55">
        <v>25823</v>
      </c>
      <c r="C203" s="54">
        <v>26369</v>
      </c>
      <c r="D203" s="55">
        <v>27019</v>
      </c>
      <c r="E203" s="54">
        <v>27323</v>
      </c>
      <c r="F203" s="55">
        <v>27803</v>
      </c>
      <c r="G203" s="54">
        <v>27981</v>
      </c>
      <c r="H203" s="55">
        <v>28327</v>
      </c>
      <c r="I203" s="54">
        <v>28502</v>
      </c>
      <c r="J203" s="55">
        <v>28671</v>
      </c>
      <c r="K203" s="54">
        <v>28804</v>
      </c>
      <c r="L203" s="55">
        <v>29433</v>
      </c>
      <c r="M203" s="54">
        <v>29682</v>
      </c>
      <c r="N203" s="55">
        <v>30114</v>
      </c>
      <c r="O203" s="54">
        <v>30401</v>
      </c>
    </row>
    <row r="204" s="57" customFormat="1" spans="1:15">
      <c r="A204" s="54">
        <v>25213</v>
      </c>
      <c r="B204" s="55">
        <v>25826</v>
      </c>
      <c r="C204" s="54">
        <v>26378</v>
      </c>
      <c r="D204" s="55">
        <v>27021</v>
      </c>
      <c r="E204" s="54">
        <v>27330</v>
      </c>
      <c r="F204" s="55">
        <v>27807</v>
      </c>
      <c r="G204" s="54">
        <v>27982</v>
      </c>
      <c r="H204" s="55">
        <v>28328</v>
      </c>
      <c r="I204" s="54">
        <v>28503</v>
      </c>
      <c r="J204" s="55">
        <v>28673</v>
      </c>
      <c r="K204" s="54">
        <v>28901</v>
      </c>
      <c r="L204" s="55">
        <v>29449</v>
      </c>
      <c r="M204" s="54">
        <v>29688</v>
      </c>
      <c r="N204" s="55">
        <v>30116</v>
      </c>
      <c r="O204" s="54">
        <v>30415</v>
      </c>
    </row>
    <row r="205" s="57" customFormat="1" spans="1:15">
      <c r="A205" s="54">
        <v>25260</v>
      </c>
      <c r="B205" s="55">
        <v>25840</v>
      </c>
      <c r="C205" s="54">
        <v>26386</v>
      </c>
      <c r="D205" s="55">
        <v>27025</v>
      </c>
      <c r="E205" s="54">
        <v>27331</v>
      </c>
      <c r="F205" s="55">
        <v>27809</v>
      </c>
      <c r="G205" s="54">
        <v>27986</v>
      </c>
      <c r="H205" s="55">
        <v>28329</v>
      </c>
      <c r="I205" s="54">
        <v>28512</v>
      </c>
      <c r="J205" s="55">
        <v>28678</v>
      </c>
      <c r="K205" s="54">
        <v>28903</v>
      </c>
      <c r="L205" s="55">
        <v>29461</v>
      </c>
      <c r="M205" s="54">
        <v>29689</v>
      </c>
      <c r="N205" s="55">
        <v>30117</v>
      </c>
      <c r="O205" s="54">
        <v>30417</v>
      </c>
    </row>
    <row r="206" s="57" customFormat="1" spans="1:15">
      <c r="A206" s="54">
        <v>30429</v>
      </c>
      <c r="B206" s="55">
        <v>30677</v>
      </c>
      <c r="C206" s="54">
        <v>31307</v>
      </c>
      <c r="D206" s="55">
        <v>31782</v>
      </c>
      <c r="E206" s="54">
        <v>32327</v>
      </c>
      <c r="F206" s="55">
        <v>32754</v>
      </c>
      <c r="G206" s="54">
        <v>33540</v>
      </c>
      <c r="H206" s="55">
        <v>33957</v>
      </c>
      <c r="I206" s="54">
        <v>34482</v>
      </c>
      <c r="J206" s="55">
        <v>35040</v>
      </c>
      <c r="K206" s="54">
        <v>35475</v>
      </c>
      <c r="L206" s="55">
        <v>35987</v>
      </c>
      <c r="M206" s="54">
        <v>36429</v>
      </c>
      <c r="N206" s="55">
        <v>37014</v>
      </c>
      <c r="O206" s="54">
        <v>37331</v>
      </c>
    </row>
    <row r="207" s="57" customFormat="1" spans="1:15">
      <c r="A207" s="54">
        <v>30436</v>
      </c>
      <c r="B207" s="55">
        <v>30683</v>
      </c>
      <c r="C207" s="54">
        <v>31308</v>
      </c>
      <c r="D207" s="55">
        <v>31788</v>
      </c>
      <c r="E207" s="54">
        <v>32330</v>
      </c>
      <c r="F207" s="55">
        <v>32757</v>
      </c>
      <c r="G207" s="54">
        <v>33541</v>
      </c>
      <c r="H207" s="55">
        <v>33972</v>
      </c>
      <c r="I207" s="54">
        <v>34487</v>
      </c>
      <c r="J207" s="55">
        <v>35043</v>
      </c>
      <c r="K207" s="54">
        <v>35501</v>
      </c>
      <c r="L207" s="55">
        <v>36020</v>
      </c>
      <c r="M207" s="54">
        <v>36458</v>
      </c>
      <c r="N207" s="55">
        <v>37015</v>
      </c>
      <c r="O207" s="54">
        <v>37336</v>
      </c>
    </row>
    <row r="208" s="57" customFormat="1" spans="1:15">
      <c r="A208" s="54">
        <v>30461</v>
      </c>
      <c r="B208" s="55">
        <v>30701</v>
      </c>
      <c r="C208" s="54">
        <v>31310</v>
      </c>
      <c r="D208" s="55">
        <v>31791</v>
      </c>
      <c r="E208" s="54">
        <v>32332</v>
      </c>
      <c r="F208" s="55">
        <v>32776</v>
      </c>
      <c r="G208" s="54">
        <v>33545</v>
      </c>
      <c r="H208" s="55">
        <v>33980</v>
      </c>
      <c r="I208" s="54">
        <v>34489</v>
      </c>
      <c r="J208" s="55">
        <v>35045</v>
      </c>
      <c r="K208" s="54">
        <v>35504</v>
      </c>
      <c r="L208" s="55">
        <v>36022</v>
      </c>
      <c r="M208" s="54">
        <v>36460</v>
      </c>
      <c r="N208" s="55">
        <v>37020</v>
      </c>
      <c r="O208" s="54">
        <v>37341</v>
      </c>
    </row>
    <row r="209" s="57" customFormat="1" spans="1:15">
      <c r="A209" s="54">
        <v>30464</v>
      </c>
      <c r="B209" s="55">
        <v>30705</v>
      </c>
      <c r="C209" s="54">
        <v>31312</v>
      </c>
      <c r="D209" s="55">
        <v>31792</v>
      </c>
      <c r="E209" s="54">
        <v>32333</v>
      </c>
      <c r="F209" s="55">
        <v>32777</v>
      </c>
      <c r="G209" s="54">
        <v>33547</v>
      </c>
      <c r="H209" s="55">
        <v>33981</v>
      </c>
      <c r="I209" s="54">
        <v>34601</v>
      </c>
      <c r="J209" s="55">
        <v>35048</v>
      </c>
      <c r="K209" s="54">
        <v>35545</v>
      </c>
      <c r="L209" s="55">
        <v>36025</v>
      </c>
      <c r="M209" s="54">
        <v>36461</v>
      </c>
      <c r="N209" s="55">
        <v>37029</v>
      </c>
      <c r="O209" s="54">
        <v>37349</v>
      </c>
    </row>
    <row r="210" s="57" customFormat="1" spans="1:15">
      <c r="A210" s="54">
        <v>30474</v>
      </c>
      <c r="B210" s="55">
        <v>30710</v>
      </c>
      <c r="C210" s="54">
        <v>31313</v>
      </c>
      <c r="D210" s="55">
        <v>31794</v>
      </c>
      <c r="E210" s="54">
        <v>32337</v>
      </c>
      <c r="F210" s="55">
        <v>32784</v>
      </c>
      <c r="G210" s="54">
        <v>33565</v>
      </c>
      <c r="H210" s="55">
        <v>34114</v>
      </c>
      <c r="I210" s="54">
        <v>34603</v>
      </c>
      <c r="J210" s="55">
        <v>35052</v>
      </c>
      <c r="K210" s="54">
        <v>35559</v>
      </c>
      <c r="L210" s="55">
        <v>36065</v>
      </c>
      <c r="M210" s="54">
        <v>36476</v>
      </c>
      <c r="N210" s="55">
        <v>37030</v>
      </c>
      <c r="O210" s="54">
        <v>37352</v>
      </c>
    </row>
    <row r="211" s="57" customFormat="1" spans="1:15">
      <c r="A211" s="54">
        <v>30475</v>
      </c>
      <c r="B211" s="55">
        <v>30725</v>
      </c>
      <c r="C211" s="54">
        <v>31315</v>
      </c>
      <c r="D211" s="55">
        <v>31804</v>
      </c>
      <c r="E211" s="54">
        <v>32351</v>
      </c>
      <c r="F211" s="55">
        <v>32798</v>
      </c>
      <c r="G211" s="54">
        <v>33570</v>
      </c>
      <c r="H211" s="55">
        <v>34117</v>
      </c>
      <c r="I211" s="54">
        <v>34605</v>
      </c>
      <c r="J211" s="55">
        <v>35054</v>
      </c>
      <c r="K211" s="54">
        <v>35575</v>
      </c>
      <c r="L211" s="55">
        <v>36067</v>
      </c>
      <c r="M211" s="54">
        <v>36502</v>
      </c>
      <c r="N211" s="55">
        <v>37031</v>
      </c>
      <c r="O211" s="54">
        <v>37354</v>
      </c>
    </row>
    <row r="212" s="57" customFormat="1" spans="1:15">
      <c r="A212" s="54">
        <v>30506</v>
      </c>
      <c r="B212" s="55">
        <v>30728</v>
      </c>
      <c r="C212" s="54">
        <v>31318</v>
      </c>
      <c r="D212" s="55">
        <v>31807</v>
      </c>
      <c r="E212" s="54">
        <v>32353</v>
      </c>
      <c r="F212" s="55">
        <v>32815</v>
      </c>
      <c r="G212" s="54">
        <v>33574</v>
      </c>
      <c r="H212" s="55">
        <v>34120</v>
      </c>
      <c r="I212" s="54">
        <v>34607</v>
      </c>
      <c r="J212" s="55">
        <v>35057</v>
      </c>
      <c r="K212" s="54">
        <v>35582</v>
      </c>
      <c r="L212" s="55">
        <v>36072</v>
      </c>
      <c r="M212" s="54">
        <v>36504</v>
      </c>
      <c r="N212" s="55">
        <v>37034</v>
      </c>
      <c r="O212" s="54">
        <v>37355</v>
      </c>
    </row>
    <row r="213" s="57" customFormat="1" spans="1:15">
      <c r="A213" s="54">
        <v>30510</v>
      </c>
      <c r="B213" s="55">
        <v>30732</v>
      </c>
      <c r="C213" s="54">
        <v>31324</v>
      </c>
      <c r="D213" s="55">
        <v>31808</v>
      </c>
      <c r="E213" s="54">
        <v>32355</v>
      </c>
      <c r="F213" s="55">
        <v>32908</v>
      </c>
      <c r="G213" s="54">
        <v>33576</v>
      </c>
      <c r="H213" s="55">
        <v>34140</v>
      </c>
      <c r="I213" s="54">
        <v>34610</v>
      </c>
      <c r="J213" s="55">
        <v>35058</v>
      </c>
      <c r="K213" s="54">
        <v>35584</v>
      </c>
      <c r="L213" s="55">
        <v>36078</v>
      </c>
      <c r="M213" s="54">
        <v>36509</v>
      </c>
      <c r="N213" s="55">
        <v>37035</v>
      </c>
      <c r="O213" s="54">
        <v>37373</v>
      </c>
    </row>
    <row r="214" s="57" customFormat="1" spans="1:15">
      <c r="A214" s="54">
        <v>30511</v>
      </c>
      <c r="B214" s="55">
        <v>30736</v>
      </c>
      <c r="C214" s="54">
        <v>31327</v>
      </c>
      <c r="D214" s="55">
        <v>31822</v>
      </c>
      <c r="E214" s="54">
        <v>32409</v>
      </c>
      <c r="F214" s="55">
        <v>32911</v>
      </c>
      <c r="G214" s="54">
        <v>33587</v>
      </c>
      <c r="H214" s="55">
        <v>34219</v>
      </c>
      <c r="I214" s="54">
        <v>34636</v>
      </c>
      <c r="J214" s="55">
        <v>35062</v>
      </c>
      <c r="K214" s="54">
        <v>35611</v>
      </c>
      <c r="L214" s="55">
        <v>36081</v>
      </c>
      <c r="M214" s="54">
        <v>36512</v>
      </c>
      <c r="N214" s="55">
        <v>37037</v>
      </c>
      <c r="O214" s="54">
        <v>37377</v>
      </c>
    </row>
    <row r="215" s="57" customFormat="1" spans="1:15">
      <c r="A215" s="54">
        <v>30514</v>
      </c>
      <c r="B215" s="55">
        <v>30739</v>
      </c>
      <c r="C215" s="54">
        <v>31328</v>
      </c>
      <c r="D215" s="55">
        <v>31829</v>
      </c>
      <c r="E215" s="54">
        <v>32422</v>
      </c>
      <c r="F215" s="55">
        <v>32949</v>
      </c>
      <c r="G215" s="54">
        <v>33592</v>
      </c>
      <c r="H215" s="55">
        <v>34223</v>
      </c>
      <c r="I215" s="54">
        <v>34639</v>
      </c>
      <c r="J215" s="55">
        <v>35070</v>
      </c>
      <c r="K215" s="54">
        <v>35614</v>
      </c>
      <c r="L215" s="55">
        <v>36082</v>
      </c>
      <c r="M215" s="54">
        <v>36523</v>
      </c>
      <c r="N215" s="55">
        <v>37046</v>
      </c>
      <c r="O215" s="54">
        <v>37379</v>
      </c>
    </row>
    <row r="216" s="57" customFormat="1" spans="1:15">
      <c r="A216" s="54">
        <v>30527</v>
      </c>
      <c r="B216" s="55">
        <v>30740</v>
      </c>
      <c r="C216" s="54">
        <v>31333</v>
      </c>
      <c r="D216" s="55">
        <v>31831</v>
      </c>
      <c r="E216" s="54">
        <v>32424</v>
      </c>
      <c r="F216" s="55">
        <v>32960</v>
      </c>
      <c r="G216" s="54">
        <v>33593</v>
      </c>
      <c r="H216" s="55">
        <v>34237</v>
      </c>
      <c r="I216" s="54">
        <v>34654</v>
      </c>
      <c r="J216" s="55">
        <v>35073</v>
      </c>
      <c r="K216" s="54">
        <v>35620</v>
      </c>
      <c r="L216" s="55">
        <v>36087</v>
      </c>
      <c r="M216" s="54">
        <v>36528</v>
      </c>
      <c r="N216" s="55">
        <v>37048</v>
      </c>
      <c r="O216" s="54">
        <v>37388</v>
      </c>
    </row>
    <row r="217" s="57" customFormat="1" spans="1:15">
      <c r="A217" s="54">
        <v>30528</v>
      </c>
      <c r="B217" s="55">
        <v>30750</v>
      </c>
      <c r="C217" s="54">
        <v>31411</v>
      </c>
      <c r="D217" s="55">
        <v>31833</v>
      </c>
      <c r="E217" s="54">
        <v>32428</v>
      </c>
      <c r="F217" s="55">
        <v>32962</v>
      </c>
      <c r="G217" s="54">
        <v>33598</v>
      </c>
      <c r="H217" s="55">
        <v>34241</v>
      </c>
      <c r="I217" s="54">
        <v>34669</v>
      </c>
      <c r="J217" s="55">
        <v>35091</v>
      </c>
      <c r="K217" s="54">
        <v>35634</v>
      </c>
      <c r="L217" s="55">
        <v>36088</v>
      </c>
      <c r="M217" s="54">
        <v>36542</v>
      </c>
      <c r="N217" s="55">
        <v>37055</v>
      </c>
      <c r="O217" s="54">
        <v>37389</v>
      </c>
    </row>
    <row r="218" s="57" customFormat="1" spans="1:15">
      <c r="A218" s="54">
        <v>30530</v>
      </c>
      <c r="B218" s="55">
        <v>30751</v>
      </c>
      <c r="C218" s="54">
        <v>31503</v>
      </c>
      <c r="D218" s="55">
        <v>31905</v>
      </c>
      <c r="E218" s="54">
        <v>32439</v>
      </c>
      <c r="F218" s="55">
        <v>32963</v>
      </c>
      <c r="G218" s="54">
        <v>33825</v>
      </c>
      <c r="H218" s="55">
        <v>34269</v>
      </c>
      <c r="I218" s="54">
        <v>34688</v>
      </c>
      <c r="J218" s="55">
        <v>35096</v>
      </c>
      <c r="K218" s="54">
        <v>35640</v>
      </c>
      <c r="L218" s="55">
        <v>36092</v>
      </c>
      <c r="M218" s="54">
        <v>36543</v>
      </c>
      <c r="N218" s="55">
        <v>37056</v>
      </c>
      <c r="O218" s="54">
        <v>37394</v>
      </c>
    </row>
    <row r="219" s="57" customFormat="1" spans="1:15">
      <c r="A219" s="54">
        <v>30531</v>
      </c>
      <c r="B219" s="55">
        <v>30753</v>
      </c>
      <c r="C219" s="54">
        <v>31516</v>
      </c>
      <c r="D219" s="55">
        <v>32007</v>
      </c>
      <c r="E219" s="54">
        <v>32440</v>
      </c>
      <c r="F219" s="55">
        <v>32965</v>
      </c>
      <c r="G219" s="54">
        <v>33826</v>
      </c>
      <c r="H219" s="55">
        <v>34275</v>
      </c>
      <c r="I219" s="54">
        <v>34692</v>
      </c>
      <c r="J219" s="55">
        <v>35112</v>
      </c>
      <c r="K219" s="54">
        <v>35650</v>
      </c>
      <c r="L219" s="55">
        <v>36093</v>
      </c>
      <c r="M219" s="54">
        <v>36544</v>
      </c>
      <c r="N219" s="55">
        <v>37062</v>
      </c>
      <c r="O219" s="54">
        <v>37398</v>
      </c>
    </row>
    <row r="220" s="57" customFormat="1" spans="1:15">
      <c r="A220" s="54">
        <v>30535</v>
      </c>
      <c r="B220" s="55">
        <v>30755</v>
      </c>
      <c r="C220" s="54">
        <v>31522</v>
      </c>
      <c r="D220" s="55">
        <v>32011</v>
      </c>
      <c r="E220" s="54">
        <v>32446</v>
      </c>
      <c r="F220" s="55">
        <v>32967</v>
      </c>
      <c r="G220" s="54">
        <v>33827</v>
      </c>
      <c r="H220" s="55">
        <v>34286</v>
      </c>
      <c r="I220" s="54">
        <v>34714</v>
      </c>
      <c r="J220" s="55">
        <v>35114</v>
      </c>
      <c r="K220" s="54">
        <v>35653</v>
      </c>
      <c r="L220" s="55">
        <v>36105</v>
      </c>
      <c r="M220" s="54">
        <v>36549</v>
      </c>
      <c r="N220" s="55">
        <v>37073</v>
      </c>
      <c r="O220" s="54">
        <v>37616</v>
      </c>
    </row>
    <row r="221" s="57" customFormat="1" spans="1:15">
      <c r="A221" s="54">
        <v>30538</v>
      </c>
      <c r="B221" s="55">
        <v>30756</v>
      </c>
      <c r="C221" s="54">
        <v>31523</v>
      </c>
      <c r="D221" s="55">
        <v>32024</v>
      </c>
      <c r="E221" s="54">
        <v>32447</v>
      </c>
      <c r="F221" s="55">
        <v>32968</v>
      </c>
      <c r="G221" s="54">
        <v>33830</v>
      </c>
      <c r="H221" s="55">
        <v>34289</v>
      </c>
      <c r="I221" s="54">
        <v>34715</v>
      </c>
      <c r="J221" s="55">
        <v>35115</v>
      </c>
      <c r="K221" s="54">
        <v>35660</v>
      </c>
      <c r="L221" s="55">
        <v>36125</v>
      </c>
      <c r="M221" s="54">
        <v>36555</v>
      </c>
      <c r="N221" s="55">
        <v>37074</v>
      </c>
      <c r="O221" s="54">
        <v>37618</v>
      </c>
    </row>
    <row r="222" s="57" customFormat="1" spans="1:15">
      <c r="A222" s="54">
        <v>30539</v>
      </c>
      <c r="B222" s="55">
        <v>30757</v>
      </c>
      <c r="C222" s="54">
        <v>31534</v>
      </c>
      <c r="D222" s="55">
        <v>32025</v>
      </c>
      <c r="E222" s="54">
        <v>32448</v>
      </c>
      <c r="F222" s="55">
        <v>32970</v>
      </c>
      <c r="G222" s="54">
        <v>33831</v>
      </c>
      <c r="H222" s="55">
        <v>34290</v>
      </c>
      <c r="I222" s="54">
        <v>34729</v>
      </c>
      <c r="J222" s="55">
        <v>35116</v>
      </c>
      <c r="K222" s="54">
        <v>35673</v>
      </c>
      <c r="L222" s="55">
        <v>36205</v>
      </c>
      <c r="M222" s="54">
        <v>36561</v>
      </c>
      <c r="N222" s="55">
        <v>37077</v>
      </c>
      <c r="O222" s="54">
        <v>37641</v>
      </c>
    </row>
    <row r="223" s="57" customFormat="1" spans="1:15">
      <c r="A223" s="54">
        <v>30543</v>
      </c>
      <c r="B223" s="55">
        <v>30814</v>
      </c>
      <c r="C223" s="54">
        <v>31535</v>
      </c>
      <c r="D223" s="55">
        <v>32041</v>
      </c>
      <c r="E223" s="54">
        <v>32456</v>
      </c>
      <c r="F223" s="55">
        <v>32976</v>
      </c>
      <c r="G223" s="54">
        <v>33839</v>
      </c>
      <c r="H223" s="55">
        <v>34291</v>
      </c>
      <c r="I223" s="54">
        <v>34736</v>
      </c>
      <c r="J223" s="55">
        <v>35117</v>
      </c>
      <c r="K223" s="54">
        <v>35674</v>
      </c>
      <c r="L223" s="55">
        <v>36250</v>
      </c>
      <c r="M223" s="54">
        <v>36567</v>
      </c>
      <c r="N223" s="55">
        <v>37080</v>
      </c>
      <c r="O223" s="54">
        <v>37642</v>
      </c>
    </row>
    <row r="224" s="57" customFormat="1" spans="1:15">
      <c r="A224" s="54">
        <v>30548</v>
      </c>
      <c r="B224" s="55">
        <v>30815</v>
      </c>
      <c r="C224" s="54">
        <v>31545</v>
      </c>
      <c r="D224" s="55">
        <v>32043</v>
      </c>
      <c r="E224" s="54">
        <v>32457</v>
      </c>
      <c r="F224" s="55">
        <v>33031</v>
      </c>
      <c r="G224" s="54">
        <v>33843</v>
      </c>
      <c r="H224" s="55">
        <v>34292</v>
      </c>
      <c r="I224" s="54">
        <v>34737</v>
      </c>
      <c r="J224" s="55">
        <v>35119</v>
      </c>
      <c r="K224" s="54">
        <v>35739</v>
      </c>
      <c r="L224" s="55">
        <v>36253</v>
      </c>
      <c r="M224" s="54">
        <v>36568</v>
      </c>
      <c r="N224" s="55">
        <v>37085</v>
      </c>
      <c r="O224" s="54">
        <v>37643</v>
      </c>
    </row>
    <row r="225" s="57" customFormat="1" spans="1:15">
      <c r="A225" s="54">
        <v>30549</v>
      </c>
      <c r="B225" s="55">
        <v>30824</v>
      </c>
      <c r="C225" s="54">
        <v>31547</v>
      </c>
      <c r="D225" s="55">
        <v>32055</v>
      </c>
      <c r="E225" s="54">
        <v>32463</v>
      </c>
      <c r="F225" s="55">
        <v>33035</v>
      </c>
      <c r="G225" s="54">
        <v>33844</v>
      </c>
      <c r="H225" s="55">
        <v>34420</v>
      </c>
      <c r="I225" s="54">
        <v>34753</v>
      </c>
      <c r="J225" s="55">
        <v>35120</v>
      </c>
      <c r="K225" s="54">
        <v>35741</v>
      </c>
      <c r="L225" s="55">
        <v>36260</v>
      </c>
      <c r="M225" s="54">
        <v>36571</v>
      </c>
      <c r="N225" s="55">
        <v>37090</v>
      </c>
      <c r="O225" s="54">
        <v>37644</v>
      </c>
    </row>
    <row r="226" s="57" customFormat="1" spans="1:15">
      <c r="A226" s="54">
        <v>30553</v>
      </c>
      <c r="B226" s="55">
        <v>30830</v>
      </c>
      <c r="C226" s="54">
        <v>31548</v>
      </c>
      <c r="D226" s="55">
        <v>32056</v>
      </c>
      <c r="E226" s="54">
        <v>32533</v>
      </c>
      <c r="F226" s="55">
        <v>33036</v>
      </c>
      <c r="G226" s="54">
        <v>33847</v>
      </c>
      <c r="H226" s="55">
        <v>34423</v>
      </c>
      <c r="I226" s="54">
        <v>34755</v>
      </c>
      <c r="J226" s="55">
        <v>35121</v>
      </c>
      <c r="K226" s="54">
        <v>35748</v>
      </c>
      <c r="L226" s="55">
        <v>36265</v>
      </c>
      <c r="M226" s="54">
        <v>36572</v>
      </c>
      <c r="N226" s="55">
        <v>37091</v>
      </c>
      <c r="O226" s="54">
        <v>37656</v>
      </c>
    </row>
    <row r="227" s="57" customFormat="1" spans="1:15">
      <c r="A227" s="54">
        <v>30563</v>
      </c>
      <c r="B227" s="55">
        <v>31004</v>
      </c>
      <c r="C227" s="54">
        <v>31556</v>
      </c>
      <c r="D227" s="55">
        <v>32063</v>
      </c>
      <c r="E227" s="54">
        <v>32536</v>
      </c>
      <c r="F227" s="55">
        <v>33037</v>
      </c>
      <c r="G227" s="54">
        <v>33848</v>
      </c>
      <c r="H227" s="55">
        <v>34428</v>
      </c>
      <c r="I227" s="54">
        <v>34759</v>
      </c>
      <c r="J227" s="55">
        <v>35125</v>
      </c>
      <c r="K227" s="54">
        <v>35750</v>
      </c>
      <c r="L227" s="55">
        <v>36268</v>
      </c>
      <c r="M227" s="54">
        <v>36574</v>
      </c>
      <c r="N227" s="55">
        <v>37110</v>
      </c>
      <c r="O227" s="54">
        <v>37690</v>
      </c>
    </row>
    <row r="228" s="57" customFormat="1" spans="1:15">
      <c r="A228" s="54">
        <v>30565</v>
      </c>
      <c r="B228" s="55">
        <v>31008</v>
      </c>
      <c r="C228" s="54">
        <v>31558</v>
      </c>
      <c r="D228" s="55">
        <v>32064</v>
      </c>
      <c r="E228" s="54">
        <v>32539</v>
      </c>
      <c r="F228" s="55">
        <v>33042</v>
      </c>
      <c r="G228" s="54">
        <v>33854</v>
      </c>
      <c r="H228" s="55">
        <v>34429</v>
      </c>
      <c r="I228" s="54">
        <v>34762</v>
      </c>
      <c r="J228" s="55">
        <v>35126</v>
      </c>
      <c r="K228" s="54">
        <v>35754</v>
      </c>
      <c r="L228" s="55">
        <v>36271</v>
      </c>
      <c r="M228" s="54">
        <v>36576</v>
      </c>
      <c r="N228" s="55">
        <v>37111</v>
      </c>
      <c r="O228" s="54">
        <v>37692</v>
      </c>
    </row>
    <row r="229" s="57" customFormat="1" spans="1:15">
      <c r="A229" s="54">
        <v>30575</v>
      </c>
      <c r="B229" s="55">
        <v>31010</v>
      </c>
      <c r="C229" s="54">
        <v>31605</v>
      </c>
      <c r="D229" s="55">
        <v>32068</v>
      </c>
      <c r="E229" s="54">
        <v>32563</v>
      </c>
      <c r="F229" s="55">
        <v>33043</v>
      </c>
      <c r="G229" s="54">
        <v>33856</v>
      </c>
      <c r="H229" s="55">
        <v>34430</v>
      </c>
      <c r="I229" s="54">
        <v>34771</v>
      </c>
      <c r="J229" s="55">
        <v>35127</v>
      </c>
      <c r="K229" s="54">
        <v>35759</v>
      </c>
      <c r="L229" s="55">
        <v>36275</v>
      </c>
      <c r="M229" s="54">
        <v>36578</v>
      </c>
      <c r="N229" s="55">
        <v>37143</v>
      </c>
      <c r="O229" s="54">
        <v>37694</v>
      </c>
    </row>
    <row r="230" s="57" customFormat="1" spans="1:15">
      <c r="A230" s="54">
        <v>30577</v>
      </c>
      <c r="B230" s="55">
        <v>31015</v>
      </c>
      <c r="C230" s="54">
        <v>31620</v>
      </c>
      <c r="D230" s="55">
        <v>32079</v>
      </c>
      <c r="E230" s="54">
        <v>32570</v>
      </c>
      <c r="F230" s="55">
        <v>33044</v>
      </c>
      <c r="G230" s="54">
        <v>33859</v>
      </c>
      <c r="H230" s="55">
        <v>34431</v>
      </c>
      <c r="I230" s="54">
        <v>34772</v>
      </c>
      <c r="J230" s="55">
        <v>35128</v>
      </c>
      <c r="K230" s="54">
        <v>35760</v>
      </c>
      <c r="L230" s="55">
        <v>36277</v>
      </c>
      <c r="M230" s="54">
        <v>36580</v>
      </c>
      <c r="N230" s="55">
        <v>37146</v>
      </c>
      <c r="O230" s="54">
        <v>37709</v>
      </c>
    </row>
    <row r="231" s="57" customFormat="1" spans="1:15">
      <c r="A231" s="54">
        <v>30597</v>
      </c>
      <c r="B231" s="55">
        <v>31029</v>
      </c>
      <c r="C231" s="54">
        <v>31623</v>
      </c>
      <c r="D231" s="55">
        <v>32080</v>
      </c>
      <c r="E231" s="54">
        <v>32583</v>
      </c>
      <c r="F231" s="55">
        <v>33050</v>
      </c>
      <c r="G231" s="54">
        <v>33860</v>
      </c>
      <c r="H231" s="55">
        <v>34432</v>
      </c>
      <c r="I231" s="54">
        <v>34785</v>
      </c>
      <c r="J231" s="55">
        <v>35135</v>
      </c>
      <c r="K231" s="54">
        <v>35761</v>
      </c>
      <c r="L231" s="55">
        <v>36312</v>
      </c>
      <c r="M231" s="54">
        <v>36587</v>
      </c>
      <c r="N231" s="55">
        <v>37148</v>
      </c>
      <c r="O231" s="54">
        <v>37711</v>
      </c>
    </row>
    <row r="232" s="57" customFormat="1" spans="1:15">
      <c r="A232" s="54">
        <v>30598</v>
      </c>
      <c r="B232" s="55">
        <v>31030</v>
      </c>
      <c r="C232" s="54">
        <v>31632</v>
      </c>
      <c r="D232" s="55">
        <v>32083</v>
      </c>
      <c r="E232" s="54">
        <v>32615</v>
      </c>
      <c r="F232" s="55">
        <v>33051</v>
      </c>
      <c r="G232" s="54">
        <v>33863</v>
      </c>
      <c r="H232" s="55">
        <v>34434</v>
      </c>
      <c r="I232" s="54">
        <v>34797</v>
      </c>
      <c r="J232" s="55">
        <v>35139</v>
      </c>
      <c r="K232" s="54">
        <v>35768</v>
      </c>
      <c r="L232" s="55">
        <v>36321</v>
      </c>
      <c r="M232" s="54">
        <v>36612</v>
      </c>
      <c r="N232" s="55">
        <v>37153</v>
      </c>
      <c r="O232" s="54">
        <v>37719</v>
      </c>
    </row>
    <row r="233" s="57" customFormat="1" spans="1:15">
      <c r="A233" s="54">
        <v>30620</v>
      </c>
      <c r="B233" s="55">
        <v>31032</v>
      </c>
      <c r="C233" s="54">
        <v>31636</v>
      </c>
      <c r="D233" s="55">
        <v>32084</v>
      </c>
      <c r="E233" s="54">
        <v>32617</v>
      </c>
      <c r="F233" s="55">
        <v>33052</v>
      </c>
      <c r="G233" s="54">
        <v>33868</v>
      </c>
      <c r="H233" s="55">
        <v>34441</v>
      </c>
      <c r="I233" s="54">
        <v>34946</v>
      </c>
      <c r="J233" s="55">
        <v>35146</v>
      </c>
      <c r="K233" s="54">
        <v>35773</v>
      </c>
      <c r="L233" s="55">
        <v>36322</v>
      </c>
      <c r="M233" s="54">
        <v>36613</v>
      </c>
      <c r="N233" s="55">
        <v>37160</v>
      </c>
      <c r="O233" s="54">
        <v>37725</v>
      </c>
    </row>
    <row r="234" s="57" customFormat="1" spans="1:15">
      <c r="A234" s="54">
        <v>30621</v>
      </c>
      <c r="B234" s="55">
        <v>31034</v>
      </c>
      <c r="C234" s="54">
        <v>31709</v>
      </c>
      <c r="D234" s="55">
        <v>32097</v>
      </c>
      <c r="E234" s="54">
        <v>32618</v>
      </c>
      <c r="F234" s="55">
        <v>33070</v>
      </c>
      <c r="G234" s="54">
        <v>33870</v>
      </c>
      <c r="H234" s="55">
        <v>34442</v>
      </c>
      <c r="I234" s="54">
        <v>34947</v>
      </c>
      <c r="J234" s="55">
        <v>35147</v>
      </c>
      <c r="K234" s="54">
        <v>35901</v>
      </c>
      <c r="L234" s="55">
        <v>36340</v>
      </c>
      <c r="M234" s="54">
        <v>36633</v>
      </c>
      <c r="N234" s="55">
        <v>37166</v>
      </c>
      <c r="O234" s="54">
        <v>37737</v>
      </c>
    </row>
    <row r="235" s="57" customFormat="1" spans="1:15">
      <c r="A235" s="54">
        <v>30623</v>
      </c>
      <c r="B235" s="55">
        <v>31045</v>
      </c>
      <c r="C235" s="54">
        <v>31719</v>
      </c>
      <c r="D235" s="55">
        <v>32113</v>
      </c>
      <c r="E235" s="54">
        <v>32633</v>
      </c>
      <c r="F235" s="55">
        <v>33187</v>
      </c>
      <c r="G235" s="54">
        <v>33872</v>
      </c>
      <c r="H235" s="55">
        <v>34445</v>
      </c>
      <c r="I235" s="54">
        <v>34949</v>
      </c>
      <c r="J235" s="55">
        <v>35148</v>
      </c>
      <c r="K235" s="54">
        <v>35904</v>
      </c>
      <c r="L235" s="55">
        <v>36345</v>
      </c>
      <c r="M235" s="54">
        <v>36701</v>
      </c>
      <c r="N235" s="55">
        <v>37172</v>
      </c>
      <c r="O235" s="54">
        <v>37738</v>
      </c>
    </row>
    <row r="236" s="57" customFormat="1" spans="1:15">
      <c r="A236" s="54">
        <v>30628</v>
      </c>
      <c r="B236" s="55">
        <v>31046</v>
      </c>
      <c r="C236" s="54">
        <v>31720</v>
      </c>
      <c r="D236" s="55">
        <v>32132</v>
      </c>
      <c r="E236" s="54">
        <v>32634</v>
      </c>
      <c r="F236" s="55">
        <v>33327</v>
      </c>
      <c r="G236" s="54">
        <v>33873</v>
      </c>
      <c r="H236" s="55">
        <v>34446</v>
      </c>
      <c r="I236" s="54">
        <v>34951</v>
      </c>
      <c r="J236" s="55">
        <v>35149</v>
      </c>
      <c r="K236" s="54">
        <v>35905</v>
      </c>
      <c r="L236" s="55">
        <v>36349</v>
      </c>
      <c r="M236" s="54">
        <v>36702</v>
      </c>
      <c r="N236" s="55">
        <v>37180</v>
      </c>
      <c r="O236" s="54">
        <v>37742</v>
      </c>
    </row>
    <row r="237" s="57" customFormat="1" spans="1:15">
      <c r="A237" s="54">
        <v>30635</v>
      </c>
      <c r="B237" s="55">
        <v>31047</v>
      </c>
      <c r="C237" s="54">
        <v>31721</v>
      </c>
      <c r="D237" s="55">
        <v>32136</v>
      </c>
      <c r="E237" s="54">
        <v>32643</v>
      </c>
      <c r="F237" s="55">
        <v>33455</v>
      </c>
      <c r="G237" s="54">
        <v>33877</v>
      </c>
      <c r="H237" s="55">
        <v>34447</v>
      </c>
      <c r="I237" s="54">
        <v>34957</v>
      </c>
      <c r="J237" s="55">
        <v>35150</v>
      </c>
      <c r="K237" s="54">
        <v>35906</v>
      </c>
      <c r="L237" s="55">
        <v>36350</v>
      </c>
      <c r="M237" s="54">
        <v>36703</v>
      </c>
      <c r="N237" s="55">
        <v>37187</v>
      </c>
      <c r="O237" s="54">
        <v>37743</v>
      </c>
    </row>
    <row r="238" s="57" customFormat="1" spans="1:15">
      <c r="A238" s="54">
        <v>30638</v>
      </c>
      <c r="B238" s="55">
        <v>31052</v>
      </c>
      <c r="C238" s="54">
        <v>31722</v>
      </c>
      <c r="D238" s="55">
        <v>32137</v>
      </c>
      <c r="E238" s="54">
        <v>32655</v>
      </c>
      <c r="F238" s="55">
        <v>33470</v>
      </c>
      <c r="G238" s="54">
        <v>33898</v>
      </c>
      <c r="H238" s="55">
        <v>34448</v>
      </c>
      <c r="I238" s="54">
        <v>34987</v>
      </c>
      <c r="J238" s="55">
        <v>35160</v>
      </c>
      <c r="K238" s="54">
        <v>35950</v>
      </c>
      <c r="L238" s="55">
        <v>36352</v>
      </c>
      <c r="M238" s="54">
        <v>36732</v>
      </c>
      <c r="N238" s="55">
        <v>37188</v>
      </c>
      <c r="O238" s="54">
        <v>37744</v>
      </c>
    </row>
    <row r="239" s="57" customFormat="1" spans="1:15">
      <c r="A239" s="54">
        <v>30643</v>
      </c>
      <c r="B239" s="55">
        <v>31059</v>
      </c>
      <c r="C239" s="54">
        <v>31728</v>
      </c>
      <c r="D239" s="55">
        <v>32168</v>
      </c>
      <c r="E239" s="54">
        <v>32658</v>
      </c>
      <c r="F239" s="55">
        <v>33475</v>
      </c>
      <c r="G239" s="54">
        <v>33917</v>
      </c>
      <c r="H239" s="55">
        <v>34450</v>
      </c>
      <c r="I239" s="54">
        <v>34990</v>
      </c>
      <c r="J239" s="55">
        <v>35161</v>
      </c>
      <c r="K239" s="54">
        <v>35951</v>
      </c>
      <c r="L239" s="55">
        <v>36360</v>
      </c>
      <c r="M239" s="54">
        <v>36741</v>
      </c>
      <c r="N239" s="55">
        <v>37189</v>
      </c>
      <c r="O239" s="54">
        <v>37748</v>
      </c>
    </row>
    <row r="240" s="57" customFormat="1" spans="1:15">
      <c r="A240" s="54">
        <v>30646</v>
      </c>
      <c r="B240" s="55">
        <v>31061</v>
      </c>
      <c r="C240" s="54">
        <v>31729</v>
      </c>
      <c r="D240" s="55">
        <v>32177</v>
      </c>
      <c r="E240" s="54">
        <v>32664</v>
      </c>
      <c r="F240" s="55">
        <v>33513</v>
      </c>
      <c r="G240" s="54">
        <v>33920</v>
      </c>
      <c r="H240" s="55">
        <v>34451</v>
      </c>
      <c r="I240" s="54">
        <v>35010</v>
      </c>
      <c r="J240" s="55">
        <v>35176</v>
      </c>
      <c r="K240" s="54">
        <v>35954</v>
      </c>
      <c r="L240" s="55">
        <v>36361</v>
      </c>
      <c r="M240" s="54">
        <v>36745</v>
      </c>
      <c r="N240" s="55">
        <v>37303</v>
      </c>
      <c r="O240" s="54">
        <v>37757</v>
      </c>
    </row>
    <row r="241" s="57" customFormat="1" spans="1:15">
      <c r="A241" s="54">
        <v>30650</v>
      </c>
      <c r="B241" s="55">
        <v>31069</v>
      </c>
      <c r="C241" s="54">
        <v>31757</v>
      </c>
      <c r="D241" s="55">
        <v>32178</v>
      </c>
      <c r="E241" s="54">
        <v>32669</v>
      </c>
      <c r="F241" s="55">
        <v>33521</v>
      </c>
      <c r="G241" s="54">
        <v>33921</v>
      </c>
      <c r="H241" s="55">
        <v>34452</v>
      </c>
      <c r="I241" s="54">
        <v>35011</v>
      </c>
      <c r="J241" s="55">
        <v>35180</v>
      </c>
      <c r="K241" s="54">
        <v>35956</v>
      </c>
      <c r="L241" s="55">
        <v>36370</v>
      </c>
      <c r="M241" s="54">
        <v>36764</v>
      </c>
      <c r="N241" s="55">
        <v>37304</v>
      </c>
      <c r="O241" s="54">
        <v>37760</v>
      </c>
    </row>
    <row r="242" s="57" customFormat="1" spans="1:15">
      <c r="A242" s="54">
        <v>30655</v>
      </c>
      <c r="B242" s="55">
        <v>31084</v>
      </c>
      <c r="C242" s="54">
        <v>31760</v>
      </c>
      <c r="D242" s="55">
        <v>32193</v>
      </c>
      <c r="E242" s="54">
        <v>32696</v>
      </c>
      <c r="F242" s="55">
        <v>33523</v>
      </c>
      <c r="G242" s="54">
        <v>33922</v>
      </c>
      <c r="H242" s="55">
        <v>34453</v>
      </c>
      <c r="I242" s="54">
        <v>35013</v>
      </c>
      <c r="J242" s="55">
        <v>35181</v>
      </c>
      <c r="K242" s="54">
        <v>35957</v>
      </c>
      <c r="L242" s="55">
        <v>36371</v>
      </c>
      <c r="M242" s="54">
        <v>36804</v>
      </c>
      <c r="N242" s="55">
        <v>37316</v>
      </c>
      <c r="O242" s="54">
        <v>37763</v>
      </c>
    </row>
    <row r="243" s="57" customFormat="1" spans="1:15">
      <c r="A243" s="54">
        <v>30656</v>
      </c>
      <c r="B243" s="55">
        <v>31211</v>
      </c>
      <c r="C243" s="54">
        <v>31763</v>
      </c>
      <c r="D243" s="55">
        <v>32195</v>
      </c>
      <c r="E243" s="54">
        <v>32697</v>
      </c>
      <c r="F243" s="55">
        <v>33525</v>
      </c>
      <c r="G243" s="54">
        <v>33945</v>
      </c>
      <c r="H243" s="55">
        <v>34460</v>
      </c>
      <c r="I243" s="54">
        <v>35016</v>
      </c>
      <c r="J243" s="55">
        <v>35185</v>
      </c>
      <c r="K243" s="54">
        <v>35967</v>
      </c>
      <c r="L243" s="55">
        <v>36376</v>
      </c>
      <c r="M243" s="54">
        <v>36856</v>
      </c>
      <c r="N243" s="55">
        <v>37318</v>
      </c>
      <c r="O243" s="54">
        <v>37766</v>
      </c>
    </row>
    <row r="244" s="57" customFormat="1" spans="1:15">
      <c r="A244" s="54">
        <v>30665</v>
      </c>
      <c r="B244" s="55">
        <v>31220</v>
      </c>
      <c r="C244" s="54">
        <v>31768</v>
      </c>
      <c r="D244" s="55">
        <v>32305</v>
      </c>
      <c r="E244" s="54">
        <v>32720</v>
      </c>
      <c r="F244" s="55">
        <v>33526</v>
      </c>
      <c r="G244" s="54">
        <v>33947</v>
      </c>
      <c r="H244" s="55">
        <v>34461</v>
      </c>
      <c r="I244" s="54">
        <v>35020</v>
      </c>
      <c r="J244" s="55">
        <v>35187</v>
      </c>
      <c r="K244" s="54">
        <v>35968</v>
      </c>
      <c r="L244" s="55">
        <v>36420</v>
      </c>
      <c r="M244" s="54">
        <v>36859</v>
      </c>
      <c r="N244" s="55">
        <v>37321</v>
      </c>
      <c r="O244" s="54">
        <v>37771</v>
      </c>
    </row>
    <row r="245" s="57" customFormat="1" spans="1:15">
      <c r="A245" s="54">
        <v>30666</v>
      </c>
      <c r="B245" s="55">
        <v>31301</v>
      </c>
      <c r="C245" s="54">
        <v>31769</v>
      </c>
      <c r="D245" s="55">
        <v>32310</v>
      </c>
      <c r="E245" s="54">
        <v>32744</v>
      </c>
      <c r="F245" s="55">
        <v>33527</v>
      </c>
      <c r="G245" s="54">
        <v>33955</v>
      </c>
      <c r="H245" s="55">
        <v>34465</v>
      </c>
      <c r="I245" s="54">
        <v>35023</v>
      </c>
      <c r="J245" s="55">
        <v>35224</v>
      </c>
      <c r="K245" s="54">
        <v>35976</v>
      </c>
      <c r="L245" s="55">
        <v>36426</v>
      </c>
      <c r="M245" s="54">
        <v>36865</v>
      </c>
      <c r="N245" s="55">
        <v>37323</v>
      </c>
      <c r="O245" s="54">
        <v>37772</v>
      </c>
    </row>
    <row r="246" s="57" customFormat="1" spans="1:15">
      <c r="A246" s="54">
        <v>30671</v>
      </c>
      <c r="B246" s="55">
        <v>31302</v>
      </c>
      <c r="C246" s="54">
        <v>31776</v>
      </c>
      <c r="D246" s="55">
        <v>32326</v>
      </c>
      <c r="E246" s="54">
        <v>32745</v>
      </c>
      <c r="F246" s="55">
        <v>33530</v>
      </c>
      <c r="G246" s="54">
        <v>33956</v>
      </c>
      <c r="H246" s="55">
        <v>34473</v>
      </c>
      <c r="I246" s="54">
        <v>35032</v>
      </c>
      <c r="J246" s="55">
        <v>35471</v>
      </c>
      <c r="K246" s="54">
        <v>35986</v>
      </c>
      <c r="L246" s="55">
        <v>36427</v>
      </c>
      <c r="M246" s="54">
        <v>36870</v>
      </c>
      <c r="N246" s="55">
        <v>37326</v>
      </c>
      <c r="O246" s="54">
        <v>37774</v>
      </c>
    </row>
    <row r="247" s="57" customFormat="1" spans="1:15">
      <c r="A247" s="54">
        <v>37777</v>
      </c>
      <c r="B247" s="55">
        <v>38254</v>
      </c>
      <c r="C247" s="54">
        <v>38722</v>
      </c>
      <c r="D247" s="55">
        <v>39181</v>
      </c>
      <c r="E247" s="54">
        <v>39773</v>
      </c>
      <c r="F247" s="55">
        <v>40484</v>
      </c>
      <c r="G247" s="54">
        <v>41268</v>
      </c>
      <c r="H247" s="55">
        <v>42122</v>
      </c>
      <c r="I247" s="54">
        <v>43005</v>
      </c>
      <c r="J247" s="55">
        <v>43155</v>
      </c>
      <c r="K247" s="54">
        <v>43504</v>
      </c>
      <c r="L247" s="55">
        <v>43812</v>
      </c>
      <c r="M247" s="54">
        <v>44068</v>
      </c>
      <c r="N247" s="55">
        <v>44445</v>
      </c>
      <c r="O247" s="54">
        <v>44681</v>
      </c>
    </row>
    <row r="248" s="57" customFormat="1" spans="1:15">
      <c r="A248" s="54">
        <v>37778</v>
      </c>
      <c r="B248" s="55">
        <v>38255</v>
      </c>
      <c r="C248" s="54">
        <v>38731</v>
      </c>
      <c r="D248" s="55">
        <v>39182</v>
      </c>
      <c r="E248" s="54">
        <v>39819</v>
      </c>
      <c r="F248" s="55">
        <v>40492</v>
      </c>
      <c r="G248" s="54">
        <v>41274</v>
      </c>
      <c r="H248" s="55">
        <v>42134</v>
      </c>
      <c r="I248" s="54">
        <v>43007</v>
      </c>
      <c r="J248" s="55">
        <v>43157</v>
      </c>
      <c r="K248" s="54">
        <v>43505</v>
      </c>
      <c r="L248" s="55">
        <v>43822</v>
      </c>
      <c r="M248" s="54">
        <v>44074</v>
      </c>
      <c r="N248" s="55">
        <v>44454</v>
      </c>
      <c r="O248" s="54">
        <v>44682</v>
      </c>
    </row>
    <row r="249" s="57" customFormat="1" spans="1:15">
      <c r="A249" s="54">
        <v>37803</v>
      </c>
      <c r="B249" s="55">
        <v>38261</v>
      </c>
      <c r="C249" s="54">
        <v>38732</v>
      </c>
      <c r="D249" s="55">
        <v>39212</v>
      </c>
      <c r="E249" s="54">
        <v>39828</v>
      </c>
      <c r="F249" s="55">
        <v>40601</v>
      </c>
      <c r="G249" s="54">
        <v>41365</v>
      </c>
      <c r="H249" s="55">
        <v>42135</v>
      </c>
      <c r="I249" s="54">
        <v>43008</v>
      </c>
      <c r="J249" s="55">
        <v>43302</v>
      </c>
      <c r="K249" s="54">
        <v>43506</v>
      </c>
      <c r="L249" s="55">
        <v>43830</v>
      </c>
      <c r="M249" s="54">
        <v>44080</v>
      </c>
      <c r="N249" s="55">
        <v>44455</v>
      </c>
      <c r="O249" s="54">
        <v>44683</v>
      </c>
    </row>
    <row r="250" s="57" customFormat="1" spans="1:15">
      <c r="A250" s="54">
        <v>37806</v>
      </c>
      <c r="B250" s="55">
        <v>38271</v>
      </c>
      <c r="C250" s="54">
        <v>38733</v>
      </c>
      <c r="D250" s="55">
        <v>39305</v>
      </c>
      <c r="E250" s="54">
        <v>39852</v>
      </c>
      <c r="F250" s="55">
        <v>40602</v>
      </c>
      <c r="G250" s="54">
        <v>41413</v>
      </c>
      <c r="H250" s="55">
        <v>42141</v>
      </c>
      <c r="I250" s="54">
        <v>43010</v>
      </c>
      <c r="J250" s="55">
        <v>43311</v>
      </c>
      <c r="K250" s="54">
        <v>43510</v>
      </c>
      <c r="L250" s="55">
        <v>43836</v>
      </c>
      <c r="M250" s="54">
        <v>44084</v>
      </c>
      <c r="N250" s="55">
        <v>44470</v>
      </c>
      <c r="O250" s="54">
        <v>44688</v>
      </c>
    </row>
    <row r="251" s="57" customFormat="1" spans="1:15">
      <c r="A251" s="54">
        <v>37813</v>
      </c>
      <c r="B251" s="55">
        <v>38281</v>
      </c>
      <c r="C251" s="54">
        <v>38739</v>
      </c>
      <c r="D251" s="55">
        <v>39320</v>
      </c>
      <c r="E251" s="54">
        <v>39885</v>
      </c>
      <c r="F251" s="55">
        <v>40621</v>
      </c>
      <c r="G251" s="54">
        <v>41501</v>
      </c>
      <c r="H251" s="55">
        <v>42142</v>
      </c>
      <c r="I251" s="54">
        <v>43019</v>
      </c>
      <c r="J251" s="55">
        <v>43315</v>
      </c>
      <c r="K251" s="54">
        <v>43512</v>
      </c>
      <c r="L251" s="55">
        <v>43845</v>
      </c>
      <c r="M251" s="54">
        <v>44086</v>
      </c>
      <c r="N251" s="55">
        <v>44473</v>
      </c>
      <c r="O251" s="54">
        <v>44689</v>
      </c>
    </row>
    <row r="252" s="57" customFormat="1" spans="1:15">
      <c r="A252" s="54">
        <v>37820</v>
      </c>
      <c r="B252" s="55">
        <v>38320</v>
      </c>
      <c r="C252" s="54">
        <v>38751</v>
      </c>
      <c r="D252" s="55">
        <v>39324</v>
      </c>
      <c r="E252" s="54">
        <v>40004</v>
      </c>
      <c r="F252" s="55">
        <v>40737</v>
      </c>
      <c r="G252" s="54">
        <v>41503</v>
      </c>
      <c r="H252" s="55">
        <v>42159</v>
      </c>
      <c r="I252" s="54">
        <v>43021</v>
      </c>
      <c r="J252" s="55">
        <v>43316</v>
      </c>
      <c r="K252" s="54">
        <v>43515</v>
      </c>
      <c r="L252" s="55">
        <v>43906</v>
      </c>
      <c r="M252" s="54">
        <v>44089</v>
      </c>
      <c r="N252" s="55">
        <v>44490</v>
      </c>
      <c r="O252" s="54">
        <v>44690</v>
      </c>
    </row>
    <row r="253" s="57" customFormat="1" spans="1:15">
      <c r="A253" s="54">
        <v>37821</v>
      </c>
      <c r="B253" s="55">
        <v>38338</v>
      </c>
      <c r="C253" s="54">
        <v>38756</v>
      </c>
      <c r="D253" s="55">
        <v>39325</v>
      </c>
      <c r="E253" s="54">
        <v>40010</v>
      </c>
      <c r="F253" s="55">
        <v>40740</v>
      </c>
      <c r="G253" s="54">
        <v>41517</v>
      </c>
      <c r="H253" s="55">
        <v>42163</v>
      </c>
      <c r="I253" s="54">
        <v>43022</v>
      </c>
      <c r="J253" s="55">
        <v>43317</v>
      </c>
      <c r="K253" s="54">
        <v>43519</v>
      </c>
      <c r="L253" s="55">
        <v>43909</v>
      </c>
      <c r="M253" s="54">
        <v>44090</v>
      </c>
      <c r="N253" s="55">
        <v>44491</v>
      </c>
      <c r="O253" s="54">
        <v>44693</v>
      </c>
    </row>
    <row r="254" s="57" customFormat="1" spans="1:15">
      <c r="A254" s="54">
        <v>37822</v>
      </c>
      <c r="B254" s="55">
        <v>38340</v>
      </c>
      <c r="C254" s="54">
        <v>38760</v>
      </c>
      <c r="D254" s="55">
        <v>39342</v>
      </c>
      <c r="E254" s="54">
        <v>40012</v>
      </c>
      <c r="F254" s="55">
        <v>40744</v>
      </c>
      <c r="G254" s="54">
        <v>41538</v>
      </c>
      <c r="H254" s="55">
        <v>42164</v>
      </c>
      <c r="I254" s="54">
        <v>43023</v>
      </c>
      <c r="J254" s="55">
        <v>43321</v>
      </c>
      <c r="K254" s="54">
        <v>43522</v>
      </c>
      <c r="L254" s="55">
        <v>43912</v>
      </c>
      <c r="M254" s="54">
        <v>44201</v>
      </c>
      <c r="N254" s="55">
        <v>44606</v>
      </c>
      <c r="O254" s="54">
        <v>44697</v>
      </c>
    </row>
    <row r="255" s="57" customFormat="1" spans="1:15">
      <c r="A255" s="54">
        <v>37824</v>
      </c>
      <c r="B255" s="55">
        <v>38343</v>
      </c>
      <c r="C255" s="54">
        <v>38771</v>
      </c>
      <c r="D255" s="55">
        <v>39345</v>
      </c>
      <c r="E255" s="54">
        <v>40013</v>
      </c>
      <c r="F255" s="55">
        <v>40801</v>
      </c>
      <c r="G255" s="54">
        <v>41542</v>
      </c>
      <c r="H255" s="55">
        <v>42171</v>
      </c>
      <c r="I255" s="54">
        <v>43025</v>
      </c>
      <c r="J255" s="55">
        <v>43322</v>
      </c>
      <c r="K255" s="54">
        <v>43523</v>
      </c>
      <c r="L255" s="55">
        <v>43913</v>
      </c>
      <c r="M255" s="54">
        <v>44217</v>
      </c>
      <c r="N255" s="55">
        <v>44607</v>
      </c>
      <c r="O255" s="54">
        <v>44730</v>
      </c>
    </row>
    <row r="256" s="57" customFormat="1" spans="1:15">
      <c r="A256" s="54">
        <v>37840</v>
      </c>
      <c r="B256" s="55">
        <v>38344</v>
      </c>
      <c r="C256" s="54">
        <v>38781</v>
      </c>
      <c r="D256" s="55">
        <v>39350</v>
      </c>
      <c r="E256" s="54">
        <v>40014</v>
      </c>
      <c r="F256" s="55">
        <v>40818</v>
      </c>
      <c r="G256" s="54">
        <v>41560</v>
      </c>
      <c r="H256" s="55">
        <v>42219</v>
      </c>
      <c r="I256" s="54">
        <v>43029</v>
      </c>
      <c r="J256" s="55">
        <v>43324</v>
      </c>
      <c r="K256" s="54">
        <v>43526</v>
      </c>
      <c r="L256" s="55">
        <v>43916</v>
      </c>
      <c r="M256" s="54">
        <v>44231</v>
      </c>
      <c r="N256" s="55">
        <v>44608</v>
      </c>
      <c r="O256" s="54">
        <v>44801</v>
      </c>
    </row>
    <row r="257" s="57" customFormat="1" spans="1:15">
      <c r="A257" s="54">
        <v>37845</v>
      </c>
      <c r="B257" s="55">
        <v>38351</v>
      </c>
      <c r="C257" s="54">
        <v>38820</v>
      </c>
      <c r="D257" s="55">
        <v>39359</v>
      </c>
      <c r="E257" s="54">
        <v>40022</v>
      </c>
      <c r="F257" s="55">
        <v>40827</v>
      </c>
      <c r="G257" s="54">
        <v>41561</v>
      </c>
      <c r="H257" s="55">
        <v>42234</v>
      </c>
      <c r="I257" s="54">
        <v>43030</v>
      </c>
      <c r="J257" s="55">
        <v>43325</v>
      </c>
      <c r="K257" s="54">
        <v>43529</v>
      </c>
      <c r="L257" s="55">
        <v>43920</v>
      </c>
      <c r="M257" s="54">
        <v>44234</v>
      </c>
      <c r="N257" s="55">
        <v>44609</v>
      </c>
      <c r="O257" s="54">
        <v>44809</v>
      </c>
    </row>
    <row r="258" s="57" customFormat="1" spans="1:15">
      <c r="A258" s="54">
        <v>37857</v>
      </c>
      <c r="B258" s="55">
        <v>38355</v>
      </c>
      <c r="C258" s="54">
        <v>38821</v>
      </c>
      <c r="D258" s="55">
        <v>39429</v>
      </c>
      <c r="E258" s="54">
        <v>40023</v>
      </c>
      <c r="F258" s="55">
        <v>40830</v>
      </c>
      <c r="G258" s="54">
        <v>41601</v>
      </c>
      <c r="H258" s="55">
        <v>42240</v>
      </c>
      <c r="I258" s="54">
        <v>43031</v>
      </c>
      <c r="J258" s="55">
        <v>43326</v>
      </c>
      <c r="K258" s="54">
        <v>43531</v>
      </c>
      <c r="L258" s="55">
        <v>43926</v>
      </c>
      <c r="M258" s="54">
        <v>44235</v>
      </c>
      <c r="N258" s="55">
        <v>44610</v>
      </c>
      <c r="O258" s="54">
        <v>44811</v>
      </c>
    </row>
    <row r="259" s="57" customFormat="1" spans="1:15">
      <c r="A259" s="54">
        <v>37860</v>
      </c>
      <c r="B259" s="55">
        <v>38358</v>
      </c>
      <c r="C259" s="54">
        <v>38825</v>
      </c>
      <c r="D259" s="55">
        <v>39436</v>
      </c>
      <c r="E259" s="54">
        <v>40026</v>
      </c>
      <c r="F259" s="55">
        <v>40831</v>
      </c>
      <c r="G259" s="54">
        <v>41605</v>
      </c>
      <c r="H259" s="55">
        <v>42241</v>
      </c>
      <c r="I259" s="54">
        <v>43036</v>
      </c>
      <c r="J259" s="55">
        <v>43330</v>
      </c>
      <c r="K259" s="54">
        <v>43541</v>
      </c>
      <c r="L259" s="55">
        <v>43928</v>
      </c>
      <c r="M259" s="54">
        <v>44253</v>
      </c>
      <c r="N259" s="55">
        <v>44612</v>
      </c>
      <c r="O259" s="54">
        <v>44813</v>
      </c>
    </row>
    <row r="260" s="57" customFormat="1" spans="1:15">
      <c r="A260" s="54">
        <v>37865</v>
      </c>
      <c r="B260" s="55">
        <v>38362</v>
      </c>
      <c r="C260" s="54">
        <v>38826</v>
      </c>
      <c r="D260" s="55">
        <v>39437</v>
      </c>
      <c r="E260" s="54">
        <v>40031</v>
      </c>
      <c r="F260" s="55">
        <v>40845</v>
      </c>
      <c r="G260" s="54">
        <v>41612</v>
      </c>
      <c r="H260" s="55">
        <v>42252</v>
      </c>
      <c r="I260" s="54">
        <v>43040</v>
      </c>
      <c r="J260" s="55">
        <v>43331</v>
      </c>
      <c r="K260" s="54">
        <v>43542</v>
      </c>
      <c r="L260" s="55">
        <v>43934</v>
      </c>
      <c r="M260" s="54">
        <v>44254</v>
      </c>
      <c r="N260" s="55">
        <v>44615</v>
      </c>
      <c r="O260" s="54">
        <v>44814</v>
      </c>
    </row>
    <row r="261" s="57" customFormat="1" spans="1:15">
      <c r="A261" s="54">
        <v>37874</v>
      </c>
      <c r="B261" s="55">
        <v>38375</v>
      </c>
      <c r="C261" s="54">
        <v>38827</v>
      </c>
      <c r="D261" s="55">
        <v>39443</v>
      </c>
      <c r="E261" s="54">
        <v>40032</v>
      </c>
      <c r="F261" s="55">
        <v>40849</v>
      </c>
      <c r="G261" s="54">
        <v>41621</v>
      </c>
      <c r="H261" s="55">
        <v>42262</v>
      </c>
      <c r="I261" s="54">
        <v>43046</v>
      </c>
      <c r="J261" s="55">
        <v>43335</v>
      </c>
      <c r="K261" s="54">
        <v>43545</v>
      </c>
      <c r="L261" s="55">
        <v>43935</v>
      </c>
      <c r="M261" s="54">
        <v>44255</v>
      </c>
      <c r="N261" s="55">
        <v>44617</v>
      </c>
      <c r="O261" s="54">
        <v>44815</v>
      </c>
    </row>
    <row r="262" s="57" customFormat="1" spans="1:15">
      <c r="A262" s="54">
        <v>37876</v>
      </c>
      <c r="B262" s="55">
        <v>38382</v>
      </c>
      <c r="C262" s="54">
        <v>38829</v>
      </c>
      <c r="D262" s="55">
        <v>39457</v>
      </c>
      <c r="E262" s="54">
        <v>40033</v>
      </c>
      <c r="F262" s="55">
        <v>40854</v>
      </c>
      <c r="G262" s="54">
        <v>41622</v>
      </c>
      <c r="H262" s="55">
        <v>42274</v>
      </c>
      <c r="I262" s="54">
        <v>43047</v>
      </c>
      <c r="J262" s="55">
        <v>43336</v>
      </c>
      <c r="K262" s="54">
        <v>43553</v>
      </c>
      <c r="L262" s="55">
        <v>43939</v>
      </c>
      <c r="M262" s="54">
        <v>44264</v>
      </c>
      <c r="N262" s="55">
        <v>44618</v>
      </c>
      <c r="O262" s="54">
        <v>44816</v>
      </c>
    </row>
    <row r="263" s="57" customFormat="1" spans="1:15">
      <c r="A263" s="54">
        <v>37877</v>
      </c>
      <c r="B263" s="55">
        <v>38389</v>
      </c>
      <c r="C263" s="54">
        <v>38839</v>
      </c>
      <c r="D263" s="55">
        <v>39459</v>
      </c>
      <c r="E263" s="54">
        <v>40061</v>
      </c>
      <c r="F263" s="55">
        <v>40906</v>
      </c>
      <c r="G263" s="54">
        <v>41635</v>
      </c>
      <c r="H263" s="55">
        <v>42276</v>
      </c>
      <c r="I263" s="54">
        <v>43048</v>
      </c>
      <c r="J263" s="55">
        <v>43338</v>
      </c>
      <c r="K263" s="54">
        <v>43555</v>
      </c>
      <c r="L263" s="55">
        <v>43940</v>
      </c>
      <c r="M263" s="54">
        <v>44265</v>
      </c>
      <c r="N263" s="55">
        <v>44621</v>
      </c>
      <c r="O263" s="54">
        <v>44820</v>
      </c>
    </row>
    <row r="264" s="57" customFormat="1" spans="1:15">
      <c r="A264" s="54">
        <v>37886</v>
      </c>
      <c r="B264" s="55">
        <v>38451</v>
      </c>
      <c r="C264" s="54">
        <v>38841</v>
      </c>
      <c r="D264" s="55">
        <v>39465</v>
      </c>
      <c r="E264" s="54">
        <v>40063</v>
      </c>
      <c r="F264" s="55">
        <v>40930</v>
      </c>
      <c r="G264" s="54">
        <v>41649</v>
      </c>
      <c r="H264" s="55">
        <v>42320</v>
      </c>
      <c r="I264" s="54">
        <v>43050</v>
      </c>
      <c r="J264" s="55">
        <v>43342</v>
      </c>
      <c r="K264" s="54">
        <v>43558</v>
      </c>
      <c r="L264" s="55">
        <v>43943</v>
      </c>
      <c r="M264" s="54">
        <v>44270</v>
      </c>
      <c r="N264" s="55">
        <v>44624</v>
      </c>
      <c r="O264" s="54">
        <v>44822</v>
      </c>
    </row>
    <row r="265" s="57" customFormat="1" spans="1:15">
      <c r="A265" s="54">
        <v>37890</v>
      </c>
      <c r="B265" s="55">
        <v>38456</v>
      </c>
      <c r="C265" s="54">
        <v>38849</v>
      </c>
      <c r="D265" s="55">
        <v>39466</v>
      </c>
      <c r="E265" s="54">
        <v>40065</v>
      </c>
      <c r="F265" s="55">
        <v>40944</v>
      </c>
      <c r="G265" s="54">
        <v>41650</v>
      </c>
      <c r="H265" s="55">
        <v>42322</v>
      </c>
      <c r="I265" s="54">
        <v>43055</v>
      </c>
      <c r="J265" s="55">
        <v>43346</v>
      </c>
      <c r="K265" s="54">
        <v>43567</v>
      </c>
      <c r="L265" s="55">
        <v>43947</v>
      </c>
      <c r="M265" s="54">
        <v>44272</v>
      </c>
      <c r="N265" s="55">
        <v>44626</v>
      </c>
      <c r="O265" s="54">
        <v>44824</v>
      </c>
    </row>
    <row r="266" s="57" customFormat="1" spans="1:15">
      <c r="A266" s="54">
        <v>37891</v>
      </c>
      <c r="B266" s="55">
        <v>38464</v>
      </c>
      <c r="C266" s="54">
        <v>38857</v>
      </c>
      <c r="D266" s="55">
        <v>39475</v>
      </c>
      <c r="E266" s="54">
        <v>40108</v>
      </c>
      <c r="F266" s="55">
        <v>40955</v>
      </c>
      <c r="G266" s="54">
        <v>41651</v>
      </c>
      <c r="H266" s="55">
        <v>42332</v>
      </c>
      <c r="I266" s="54">
        <v>43056</v>
      </c>
      <c r="J266" s="55">
        <v>43349</v>
      </c>
      <c r="K266" s="54">
        <v>43713</v>
      </c>
      <c r="L266" s="55">
        <v>43953</v>
      </c>
      <c r="M266" s="54">
        <v>44273</v>
      </c>
      <c r="N266" s="55">
        <v>44627</v>
      </c>
      <c r="O266" s="54">
        <v>44825</v>
      </c>
    </row>
    <row r="267" s="57" customFormat="1" spans="1:15">
      <c r="A267" s="54">
        <v>37927</v>
      </c>
      <c r="B267" s="55">
        <v>38474</v>
      </c>
      <c r="C267" s="54">
        <v>38863</v>
      </c>
      <c r="D267" s="55">
        <v>39477</v>
      </c>
      <c r="E267" s="54">
        <v>40117</v>
      </c>
      <c r="F267" s="55">
        <v>40965</v>
      </c>
      <c r="G267" s="54">
        <v>41653</v>
      </c>
      <c r="H267" s="55">
        <v>42347</v>
      </c>
      <c r="I267" s="54">
        <v>43058</v>
      </c>
      <c r="J267" s="55">
        <v>43350</v>
      </c>
      <c r="K267" s="54">
        <v>43717</v>
      </c>
      <c r="L267" s="55">
        <v>43961</v>
      </c>
      <c r="M267" s="54">
        <v>44275</v>
      </c>
      <c r="N267" s="55">
        <v>44633</v>
      </c>
      <c r="O267" s="54">
        <v>44827</v>
      </c>
    </row>
    <row r="268" s="57" customFormat="1" spans="1:15">
      <c r="A268" s="54">
        <v>38001</v>
      </c>
      <c r="B268" s="55">
        <v>38478</v>
      </c>
      <c r="C268" s="54">
        <v>38865</v>
      </c>
      <c r="D268" s="55">
        <v>39520</v>
      </c>
      <c r="E268" s="54">
        <v>40121</v>
      </c>
      <c r="F268" s="55">
        <v>41001</v>
      </c>
      <c r="G268" s="54">
        <v>41659</v>
      </c>
      <c r="H268" s="55">
        <v>42354</v>
      </c>
      <c r="I268" s="54">
        <v>43067</v>
      </c>
      <c r="J268" s="55">
        <v>43351</v>
      </c>
      <c r="K268" s="54">
        <v>43718</v>
      </c>
      <c r="L268" s="55">
        <v>43963</v>
      </c>
      <c r="M268" s="54">
        <v>44280</v>
      </c>
      <c r="N268" s="55">
        <v>44634</v>
      </c>
      <c r="O268" s="54">
        <v>44830</v>
      </c>
    </row>
    <row r="269" s="57" customFormat="1" spans="1:15">
      <c r="A269" s="54">
        <v>38004</v>
      </c>
      <c r="B269" s="55">
        <v>38483</v>
      </c>
      <c r="C269" s="54">
        <v>38866</v>
      </c>
      <c r="D269" s="55">
        <v>39521</v>
      </c>
      <c r="E269" s="54">
        <v>40165</v>
      </c>
      <c r="F269" s="55">
        <v>41030</v>
      </c>
      <c r="G269" s="54">
        <v>41666</v>
      </c>
      <c r="H269" s="55">
        <v>42367</v>
      </c>
      <c r="I269" s="54">
        <v>43070</v>
      </c>
      <c r="J269" s="55">
        <v>43402</v>
      </c>
      <c r="K269" s="54">
        <v>43719</v>
      </c>
      <c r="L269" s="55">
        <v>43964</v>
      </c>
      <c r="M269" s="54">
        <v>44287</v>
      </c>
      <c r="N269" s="55">
        <v>44639</v>
      </c>
      <c r="O269" s="54">
        <v>44833</v>
      </c>
    </row>
    <row r="270" s="57" customFormat="1" spans="1:15">
      <c r="A270" s="54">
        <v>38006</v>
      </c>
      <c r="B270" s="55">
        <v>38544</v>
      </c>
      <c r="C270" s="54">
        <v>38869</v>
      </c>
      <c r="D270" s="55">
        <v>39553</v>
      </c>
      <c r="E270" s="54">
        <v>40310</v>
      </c>
      <c r="F270" s="55">
        <v>41031</v>
      </c>
      <c r="G270" s="54">
        <v>41669</v>
      </c>
      <c r="H270" s="55">
        <v>42370</v>
      </c>
      <c r="I270" s="54">
        <v>43074</v>
      </c>
      <c r="J270" s="55">
        <v>43410</v>
      </c>
      <c r="K270" s="54">
        <v>43721</v>
      </c>
      <c r="L270" s="55">
        <v>43967</v>
      </c>
      <c r="M270" s="54">
        <v>44288</v>
      </c>
      <c r="N270" s="55">
        <v>44640</v>
      </c>
      <c r="O270" s="54">
        <v>44838</v>
      </c>
    </row>
    <row r="271" s="57" customFormat="1" spans="1:15">
      <c r="A271" s="54">
        <v>38011</v>
      </c>
      <c r="B271" s="55">
        <v>38558</v>
      </c>
      <c r="C271" s="54">
        <v>38880</v>
      </c>
      <c r="D271" s="55">
        <v>39556</v>
      </c>
      <c r="E271" s="54">
        <v>40317</v>
      </c>
      <c r="F271" s="55">
        <v>41035</v>
      </c>
      <c r="G271" s="54">
        <v>41701</v>
      </c>
      <c r="H271" s="55">
        <v>42374</v>
      </c>
      <c r="I271" s="54">
        <v>43076</v>
      </c>
      <c r="J271" s="55">
        <v>43416</v>
      </c>
      <c r="K271" s="54">
        <v>43723</v>
      </c>
      <c r="L271" s="55">
        <v>43971</v>
      </c>
      <c r="M271" s="54">
        <v>44401</v>
      </c>
      <c r="N271" s="55">
        <v>44643</v>
      </c>
      <c r="O271" s="54">
        <v>44842</v>
      </c>
    </row>
    <row r="272" s="57" customFormat="1" spans="1:15">
      <c r="A272" s="54">
        <v>38019</v>
      </c>
      <c r="B272" s="55">
        <v>38559</v>
      </c>
      <c r="C272" s="54">
        <v>38915</v>
      </c>
      <c r="D272" s="55">
        <v>39558</v>
      </c>
      <c r="E272" s="54">
        <v>40320</v>
      </c>
      <c r="F272" s="55">
        <v>41056</v>
      </c>
      <c r="G272" s="54">
        <v>41739</v>
      </c>
      <c r="H272" s="55">
        <v>42402</v>
      </c>
      <c r="I272" s="54">
        <v>43077</v>
      </c>
      <c r="J272" s="55">
        <v>43420</v>
      </c>
      <c r="K272" s="54">
        <v>43724</v>
      </c>
      <c r="L272" s="55">
        <v>43974</v>
      </c>
      <c r="M272" s="54">
        <v>44402</v>
      </c>
      <c r="N272" s="55">
        <v>44644</v>
      </c>
      <c r="O272" s="54">
        <v>44843</v>
      </c>
    </row>
    <row r="273" s="57" customFormat="1" spans="1:15">
      <c r="A273" s="54">
        <v>38024</v>
      </c>
      <c r="B273" s="55">
        <v>38570</v>
      </c>
      <c r="C273" s="54">
        <v>38926</v>
      </c>
      <c r="D273" s="55">
        <v>39561</v>
      </c>
      <c r="E273" s="54">
        <v>40339</v>
      </c>
      <c r="F273" s="55">
        <v>41059</v>
      </c>
      <c r="G273" s="54">
        <v>41778</v>
      </c>
      <c r="H273" s="55">
        <v>42413</v>
      </c>
      <c r="I273" s="54">
        <v>43078</v>
      </c>
      <c r="J273" s="55">
        <v>43430</v>
      </c>
      <c r="K273" s="54">
        <v>43725</v>
      </c>
      <c r="L273" s="55">
        <v>43981</v>
      </c>
      <c r="M273" s="54">
        <v>44403</v>
      </c>
      <c r="N273" s="55">
        <v>44645</v>
      </c>
      <c r="O273" s="54">
        <v>44845</v>
      </c>
    </row>
    <row r="274" s="57" customFormat="1" spans="1:15">
      <c r="A274" s="54">
        <v>38025</v>
      </c>
      <c r="B274" s="55">
        <v>38571</v>
      </c>
      <c r="C274" s="54">
        <v>38947</v>
      </c>
      <c r="D274" s="55">
        <v>39563</v>
      </c>
      <c r="E274" s="54">
        <v>40342</v>
      </c>
      <c r="F274" s="55">
        <v>41080</v>
      </c>
      <c r="G274" s="54">
        <v>41810</v>
      </c>
      <c r="H274" s="55">
        <v>42431</v>
      </c>
      <c r="I274" s="54">
        <v>43101</v>
      </c>
      <c r="J274" s="55">
        <v>43431</v>
      </c>
      <c r="K274" s="54">
        <v>43731</v>
      </c>
      <c r="L274" s="55">
        <v>44003</v>
      </c>
      <c r="M274" s="54">
        <v>44408</v>
      </c>
      <c r="N274" s="55">
        <v>44653</v>
      </c>
      <c r="O274" s="54">
        <v>44846</v>
      </c>
    </row>
    <row r="275" s="57" customFormat="1" spans="1:15">
      <c r="A275" s="54">
        <v>38028</v>
      </c>
      <c r="B275" s="55">
        <v>38578</v>
      </c>
      <c r="C275" s="54">
        <v>38957</v>
      </c>
      <c r="D275" s="55">
        <v>39571</v>
      </c>
      <c r="E275" s="54">
        <v>40347</v>
      </c>
      <c r="F275" s="55">
        <v>41092</v>
      </c>
      <c r="G275" s="54">
        <v>41844</v>
      </c>
      <c r="H275" s="55">
        <v>42440</v>
      </c>
      <c r="I275" s="54">
        <v>43102</v>
      </c>
      <c r="J275" s="55">
        <v>43432</v>
      </c>
      <c r="K275" s="54">
        <v>43733</v>
      </c>
      <c r="L275" s="55">
        <v>44010</v>
      </c>
      <c r="M275" s="54">
        <v>44411</v>
      </c>
      <c r="N275" s="55">
        <v>44654</v>
      </c>
      <c r="O275" s="54">
        <v>44847</v>
      </c>
    </row>
    <row r="276" s="57" customFormat="1" spans="1:15">
      <c r="A276" s="54">
        <v>38036</v>
      </c>
      <c r="B276" s="55">
        <v>38583</v>
      </c>
      <c r="C276" s="54">
        <v>38962</v>
      </c>
      <c r="D276" s="55">
        <v>39601</v>
      </c>
      <c r="E276" s="54">
        <v>40348</v>
      </c>
      <c r="F276" s="55">
        <v>41095</v>
      </c>
      <c r="G276" s="54">
        <v>41858</v>
      </c>
      <c r="H276" s="55">
        <v>42445</v>
      </c>
      <c r="I276" s="54">
        <v>43103</v>
      </c>
      <c r="J276" s="55">
        <v>43433</v>
      </c>
      <c r="K276" s="54">
        <v>43735</v>
      </c>
      <c r="L276" s="55">
        <v>44021</v>
      </c>
      <c r="M276" s="54">
        <v>44412</v>
      </c>
      <c r="N276" s="55">
        <v>44657</v>
      </c>
      <c r="O276" s="54">
        <v>44848</v>
      </c>
    </row>
    <row r="277" s="57" customFormat="1" spans="1:15">
      <c r="A277" s="54">
        <v>38059</v>
      </c>
      <c r="B277" s="55">
        <v>38606</v>
      </c>
      <c r="C277" s="54">
        <v>38966</v>
      </c>
      <c r="D277" s="55">
        <v>39602</v>
      </c>
      <c r="E277" s="54">
        <v>40351</v>
      </c>
      <c r="F277" s="55">
        <v>41096</v>
      </c>
      <c r="G277" s="54">
        <v>42020</v>
      </c>
      <c r="H277" s="55">
        <v>42452</v>
      </c>
      <c r="I277" s="54">
        <v>43105</v>
      </c>
      <c r="J277" s="55">
        <v>43436</v>
      </c>
      <c r="K277" s="54">
        <v>43738</v>
      </c>
      <c r="L277" s="55">
        <v>44030</v>
      </c>
      <c r="M277" s="54">
        <v>44413</v>
      </c>
      <c r="N277" s="55">
        <v>44659</v>
      </c>
      <c r="O277" s="54">
        <v>44850</v>
      </c>
    </row>
    <row r="278" s="57" customFormat="1" spans="1:15">
      <c r="A278" s="54">
        <v>38060</v>
      </c>
      <c r="B278" s="55">
        <v>38632</v>
      </c>
      <c r="C278" s="54">
        <v>39042</v>
      </c>
      <c r="D278" s="55">
        <v>39603</v>
      </c>
      <c r="E278" s="54">
        <v>40353</v>
      </c>
      <c r="F278" s="55">
        <v>41128</v>
      </c>
      <c r="G278" s="54">
        <v>42025</v>
      </c>
      <c r="H278" s="55">
        <v>42457</v>
      </c>
      <c r="I278" s="54">
        <v>43111</v>
      </c>
      <c r="J278" s="55">
        <v>43437</v>
      </c>
      <c r="K278" s="54">
        <v>43740</v>
      </c>
      <c r="L278" s="55">
        <v>44041</v>
      </c>
      <c r="M278" s="54">
        <v>44415</v>
      </c>
      <c r="N278" s="55">
        <v>44660</v>
      </c>
      <c r="O278" s="54">
        <v>44854</v>
      </c>
    </row>
    <row r="279" s="57" customFormat="1" spans="1:15">
      <c r="A279" s="54">
        <v>38063</v>
      </c>
      <c r="B279" s="55">
        <v>38644</v>
      </c>
      <c r="C279" s="54">
        <v>39046</v>
      </c>
      <c r="D279" s="55">
        <v>39630</v>
      </c>
      <c r="E279" s="54">
        <v>40357</v>
      </c>
      <c r="F279" s="55">
        <v>41129</v>
      </c>
      <c r="G279" s="54">
        <v>42027</v>
      </c>
      <c r="H279" s="55">
        <v>42463</v>
      </c>
      <c r="I279" s="54">
        <v>43112</v>
      </c>
      <c r="J279" s="55">
        <v>43439</v>
      </c>
      <c r="K279" s="54">
        <v>43752</v>
      </c>
      <c r="L279" s="55">
        <v>44044</v>
      </c>
      <c r="M279" s="54">
        <v>44418</v>
      </c>
      <c r="N279" s="55">
        <v>44662</v>
      </c>
      <c r="O279" s="54">
        <v>44856</v>
      </c>
    </row>
    <row r="280" s="57" customFormat="1" spans="1:15">
      <c r="A280" s="54">
        <v>38071</v>
      </c>
      <c r="B280" s="55">
        <v>38651</v>
      </c>
      <c r="C280" s="54">
        <v>39073</v>
      </c>
      <c r="D280" s="55">
        <v>39648</v>
      </c>
      <c r="E280" s="54">
        <v>40361</v>
      </c>
      <c r="F280" s="55">
        <v>41142</v>
      </c>
      <c r="G280" s="54">
        <v>42029</v>
      </c>
      <c r="H280" s="55">
        <v>42501</v>
      </c>
      <c r="I280" s="54">
        <v>43126</v>
      </c>
      <c r="J280" s="55">
        <v>43441</v>
      </c>
      <c r="K280" s="54">
        <v>43759</v>
      </c>
      <c r="L280" s="55">
        <v>44047</v>
      </c>
      <c r="M280" s="54">
        <v>44423</v>
      </c>
      <c r="N280" s="55">
        <v>44666</v>
      </c>
      <c r="O280" s="54">
        <v>44859</v>
      </c>
    </row>
    <row r="281" s="57" customFormat="1" spans="1:15">
      <c r="A281" s="54">
        <v>38127</v>
      </c>
      <c r="B281" s="55">
        <v>38652</v>
      </c>
      <c r="C281" s="54">
        <v>39074</v>
      </c>
      <c r="D281" s="55">
        <v>39649</v>
      </c>
      <c r="E281" s="54">
        <v>40362</v>
      </c>
      <c r="F281" s="55">
        <v>41143</v>
      </c>
      <c r="G281" s="54">
        <v>42044</v>
      </c>
      <c r="H281" s="55">
        <v>42503</v>
      </c>
      <c r="I281" s="54">
        <v>43127</v>
      </c>
      <c r="J281" s="55">
        <v>43443</v>
      </c>
      <c r="K281" s="54">
        <v>43761</v>
      </c>
      <c r="L281" s="55">
        <v>44048</v>
      </c>
      <c r="M281" s="54">
        <v>44424</v>
      </c>
      <c r="N281" s="55">
        <v>44669</v>
      </c>
      <c r="O281" s="54">
        <v>44861</v>
      </c>
    </row>
    <row r="282" s="57" customFormat="1" spans="1:15">
      <c r="A282" s="54">
        <v>38167</v>
      </c>
      <c r="B282" s="55">
        <v>38655</v>
      </c>
      <c r="C282" s="54">
        <v>39080</v>
      </c>
      <c r="D282" s="55">
        <v>39666</v>
      </c>
      <c r="E282" s="54">
        <v>40390</v>
      </c>
      <c r="F282" s="55">
        <v>41146</v>
      </c>
      <c r="G282" s="54">
        <v>42051</v>
      </c>
      <c r="H282" s="55">
        <v>42718</v>
      </c>
      <c r="I282" s="54">
        <v>43140</v>
      </c>
      <c r="J282" s="55">
        <v>43447</v>
      </c>
      <c r="K282" s="54">
        <v>43764</v>
      </c>
      <c r="L282" s="55">
        <v>44049</v>
      </c>
      <c r="M282" s="54">
        <v>44431</v>
      </c>
      <c r="N282" s="55">
        <v>44670</v>
      </c>
      <c r="O282" s="54">
        <v>44865</v>
      </c>
    </row>
    <row r="283" s="57" customFormat="1" spans="1:15">
      <c r="A283" s="54">
        <v>38225</v>
      </c>
      <c r="B283" s="55">
        <v>38664</v>
      </c>
      <c r="C283" s="54">
        <v>39109</v>
      </c>
      <c r="D283" s="55">
        <v>39701</v>
      </c>
      <c r="E283" s="54">
        <v>40403</v>
      </c>
      <c r="F283" s="55">
        <v>41160</v>
      </c>
      <c r="G283" s="54">
        <v>42060</v>
      </c>
      <c r="H283" s="55">
        <v>42719</v>
      </c>
      <c r="I283" s="54">
        <v>43142</v>
      </c>
      <c r="J283" s="55">
        <v>43449</v>
      </c>
      <c r="K283" s="54">
        <v>43768</v>
      </c>
      <c r="L283" s="55">
        <v>44050</v>
      </c>
      <c r="M283" s="54">
        <v>44432</v>
      </c>
      <c r="N283" s="55">
        <v>44671</v>
      </c>
      <c r="O283" s="54">
        <v>44866</v>
      </c>
    </row>
    <row r="284" s="57" customFormat="1" spans="1:15">
      <c r="A284" s="54">
        <v>38235</v>
      </c>
      <c r="B284" s="55">
        <v>38668</v>
      </c>
      <c r="C284" s="54">
        <v>39148</v>
      </c>
      <c r="D284" s="55">
        <v>39702</v>
      </c>
      <c r="E284" s="54">
        <v>40404</v>
      </c>
      <c r="F284" s="55">
        <v>41168</v>
      </c>
      <c r="G284" s="54">
        <v>42061</v>
      </c>
      <c r="H284" s="55">
        <v>42742</v>
      </c>
      <c r="I284" s="54">
        <v>43144</v>
      </c>
      <c r="J284" s="55">
        <v>43450</v>
      </c>
      <c r="K284" s="54">
        <v>43786</v>
      </c>
      <c r="L284" s="55">
        <v>44057</v>
      </c>
      <c r="M284" s="54">
        <v>44436</v>
      </c>
      <c r="N284" s="55">
        <v>44675</v>
      </c>
      <c r="O284" s="54">
        <v>44874</v>
      </c>
    </row>
    <row r="285" s="57" customFormat="1" spans="1:15">
      <c r="A285" s="54">
        <v>38237</v>
      </c>
      <c r="B285" s="55">
        <v>38680</v>
      </c>
      <c r="C285" s="54">
        <v>39167</v>
      </c>
      <c r="D285" s="55">
        <v>39736</v>
      </c>
      <c r="E285" s="54">
        <v>40434</v>
      </c>
      <c r="F285" s="55">
        <v>41183</v>
      </c>
      <c r="G285" s="54">
        <v>42066</v>
      </c>
      <c r="H285" s="55">
        <v>42755</v>
      </c>
      <c r="I285" s="54">
        <v>43146</v>
      </c>
      <c r="J285" s="55">
        <v>43452</v>
      </c>
      <c r="K285" s="54">
        <v>43791</v>
      </c>
      <c r="L285" s="55">
        <v>44062</v>
      </c>
      <c r="M285" s="54">
        <v>44439</v>
      </c>
      <c r="N285" s="55">
        <v>44676</v>
      </c>
      <c r="O285" s="54">
        <v>44875</v>
      </c>
    </row>
    <row r="286" s="57" customFormat="1" spans="1:15">
      <c r="A286" s="54">
        <v>38238</v>
      </c>
      <c r="B286" s="55">
        <v>38701</v>
      </c>
      <c r="C286" s="54">
        <v>39170</v>
      </c>
      <c r="D286" s="55">
        <v>39759</v>
      </c>
      <c r="E286" s="54">
        <v>40448</v>
      </c>
      <c r="F286" s="55">
        <v>41216</v>
      </c>
      <c r="G286" s="54">
        <v>42082</v>
      </c>
      <c r="H286" s="55">
        <v>42759</v>
      </c>
      <c r="I286" s="54">
        <v>43151</v>
      </c>
      <c r="J286" s="55">
        <v>43468</v>
      </c>
      <c r="K286" s="54">
        <v>43803</v>
      </c>
      <c r="L286" s="55">
        <v>44064</v>
      </c>
      <c r="M286" s="54">
        <v>44443</v>
      </c>
      <c r="N286" s="55">
        <v>44677</v>
      </c>
      <c r="O286" s="54">
        <v>44878</v>
      </c>
    </row>
    <row r="287" s="57" customFormat="1" spans="1:15">
      <c r="A287" s="54">
        <v>38242</v>
      </c>
      <c r="B287" s="55">
        <v>38703</v>
      </c>
      <c r="C287" s="54">
        <v>39180</v>
      </c>
      <c r="D287" s="55">
        <v>39766</v>
      </c>
      <c r="E287" s="54">
        <v>40473</v>
      </c>
      <c r="F287" s="55">
        <v>41240</v>
      </c>
      <c r="G287" s="54">
        <v>42086</v>
      </c>
      <c r="H287" s="55">
        <v>43001</v>
      </c>
      <c r="I287" s="54">
        <v>43154</v>
      </c>
      <c r="J287" s="55">
        <v>43469</v>
      </c>
      <c r="K287" s="54">
        <v>43804</v>
      </c>
      <c r="L287" s="55">
        <v>44065</v>
      </c>
      <c r="M287" s="54">
        <v>44444</v>
      </c>
      <c r="N287" s="55">
        <v>44678</v>
      </c>
      <c r="O287" s="54">
        <v>44880</v>
      </c>
    </row>
    <row r="288" s="57" customFormat="1" spans="1:15">
      <c r="A288" s="54">
        <v>44883</v>
      </c>
      <c r="B288" s="55">
        <v>45338</v>
      </c>
      <c r="C288" s="54">
        <v>45699</v>
      </c>
      <c r="D288" s="55">
        <v>45885</v>
      </c>
      <c r="E288" s="54">
        <v>46176</v>
      </c>
      <c r="F288" s="55">
        <v>46701</v>
      </c>
      <c r="G288" s="54">
        <v>46931</v>
      </c>
      <c r="H288" s="55">
        <v>47164</v>
      </c>
      <c r="I288" s="54">
        <v>47457</v>
      </c>
      <c r="J288" s="55">
        <v>47885</v>
      </c>
      <c r="K288" s="54">
        <v>48191</v>
      </c>
      <c r="L288" s="55">
        <v>48631</v>
      </c>
      <c r="M288" s="54">
        <v>48859</v>
      </c>
      <c r="N288" s="55">
        <v>49093</v>
      </c>
      <c r="O288" s="54">
        <v>49283</v>
      </c>
    </row>
    <row r="289" s="57" customFormat="1" spans="1:15">
      <c r="A289" s="54">
        <v>44888</v>
      </c>
      <c r="B289" s="55">
        <v>45339</v>
      </c>
      <c r="C289" s="54">
        <v>45701</v>
      </c>
      <c r="D289" s="55">
        <v>45887</v>
      </c>
      <c r="E289" s="54">
        <v>46183</v>
      </c>
      <c r="F289" s="55">
        <v>46703</v>
      </c>
      <c r="G289" s="54">
        <v>46932</v>
      </c>
      <c r="H289" s="55">
        <v>47165</v>
      </c>
      <c r="I289" s="54">
        <v>47462</v>
      </c>
      <c r="J289" s="55">
        <v>47920</v>
      </c>
      <c r="K289" s="54">
        <v>48353</v>
      </c>
      <c r="L289" s="55">
        <v>48633</v>
      </c>
      <c r="M289" s="54">
        <v>48862</v>
      </c>
      <c r="N289" s="55">
        <v>49097</v>
      </c>
      <c r="O289" s="54">
        <v>49285</v>
      </c>
    </row>
    <row r="290" s="57" customFormat="1" spans="1:15">
      <c r="A290" s="54">
        <v>44889</v>
      </c>
      <c r="B290" s="55">
        <v>45341</v>
      </c>
      <c r="C290" s="54">
        <v>45712</v>
      </c>
      <c r="D290" s="55">
        <v>45889</v>
      </c>
      <c r="E290" s="54">
        <v>46231</v>
      </c>
      <c r="F290" s="55">
        <v>46710</v>
      </c>
      <c r="G290" s="54">
        <v>46933</v>
      </c>
      <c r="H290" s="55">
        <v>47166</v>
      </c>
      <c r="I290" s="54">
        <v>47464</v>
      </c>
      <c r="J290" s="55">
        <v>47925</v>
      </c>
      <c r="K290" s="54">
        <v>48356</v>
      </c>
      <c r="L290" s="55">
        <v>48634</v>
      </c>
      <c r="M290" s="54">
        <v>48872</v>
      </c>
      <c r="N290" s="55">
        <v>49098</v>
      </c>
      <c r="O290" s="54">
        <v>49286</v>
      </c>
    </row>
    <row r="291" s="57" customFormat="1" spans="1:15">
      <c r="A291" s="54">
        <v>44890</v>
      </c>
      <c r="B291" s="55">
        <v>45344</v>
      </c>
      <c r="C291" s="54">
        <v>45714</v>
      </c>
      <c r="D291" s="55">
        <v>45891</v>
      </c>
      <c r="E291" s="54">
        <v>46301</v>
      </c>
      <c r="F291" s="55">
        <v>46711</v>
      </c>
      <c r="G291" s="54">
        <v>46936</v>
      </c>
      <c r="H291" s="55">
        <v>47167</v>
      </c>
      <c r="I291" s="54">
        <v>47469</v>
      </c>
      <c r="J291" s="55">
        <v>47933</v>
      </c>
      <c r="K291" s="54">
        <v>48357</v>
      </c>
      <c r="L291" s="55">
        <v>48650</v>
      </c>
      <c r="M291" s="54">
        <v>48874</v>
      </c>
      <c r="N291" s="55">
        <v>49101</v>
      </c>
      <c r="O291" s="54">
        <v>49287</v>
      </c>
    </row>
    <row r="292" s="57" customFormat="1" spans="1:15">
      <c r="A292" s="54">
        <v>45001</v>
      </c>
      <c r="B292" s="55">
        <v>45345</v>
      </c>
      <c r="C292" s="54">
        <v>45720</v>
      </c>
      <c r="D292" s="55">
        <v>45895</v>
      </c>
      <c r="E292" s="54">
        <v>46303</v>
      </c>
      <c r="F292" s="55">
        <v>46721</v>
      </c>
      <c r="G292" s="54">
        <v>46938</v>
      </c>
      <c r="H292" s="55">
        <v>47170</v>
      </c>
      <c r="I292" s="54">
        <v>47501</v>
      </c>
      <c r="J292" s="55">
        <v>47935</v>
      </c>
      <c r="K292" s="54">
        <v>48367</v>
      </c>
      <c r="L292" s="55">
        <v>48655</v>
      </c>
      <c r="M292" s="54">
        <v>48875</v>
      </c>
      <c r="N292" s="55">
        <v>49102</v>
      </c>
      <c r="O292" s="54">
        <v>49302</v>
      </c>
    </row>
    <row r="293" s="57" customFormat="1" spans="1:15">
      <c r="A293" s="54">
        <v>45003</v>
      </c>
      <c r="B293" s="55">
        <v>45347</v>
      </c>
      <c r="C293" s="54">
        <v>45721</v>
      </c>
      <c r="D293" s="55">
        <v>45899</v>
      </c>
      <c r="E293" s="54">
        <v>46310</v>
      </c>
      <c r="F293" s="55">
        <v>46723</v>
      </c>
      <c r="G293" s="54">
        <v>46943</v>
      </c>
      <c r="H293" s="55">
        <v>47177</v>
      </c>
      <c r="I293" s="54">
        <v>47522</v>
      </c>
      <c r="J293" s="55">
        <v>47955</v>
      </c>
      <c r="K293" s="54">
        <v>48370</v>
      </c>
      <c r="L293" s="55">
        <v>48657</v>
      </c>
      <c r="M293" s="54">
        <v>48876</v>
      </c>
      <c r="N293" s="55">
        <v>49103</v>
      </c>
      <c r="O293" s="54">
        <v>49307</v>
      </c>
    </row>
    <row r="294" s="57" customFormat="1" spans="1:15">
      <c r="A294" s="54">
        <v>45032</v>
      </c>
      <c r="B294" s="55">
        <v>45350</v>
      </c>
      <c r="C294" s="54">
        <v>45739</v>
      </c>
      <c r="D294" s="55">
        <v>46001</v>
      </c>
      <c r="E294" s="54">
        <v>46341</v>
      </c>
      <c r="F294" s="55">
        <v>46725</v>
      </c>
      <c r="G294" s="54">
        <v>46945</v>
      </c>
      <c r="H294" s="55">
        <v>47203</v>
      </c>
      <c r="I294" s="54">
        <v>47523</v>
      </c>
      <c r="J294" s="55">
        <v>47960</v>
      </c>
      <c r="K294" s="54">
        <v>48410</v>
      </c>
      <c r="L294" s="55">
        <v>48658</v>
      </c>
      <c r="M294" s="54">
        <v>48879</v>
      </c>
      <c r="N294" s="55">
        <v>49104</v>
      </c>
      <c r="O294" s="54">
        <v>49311</v>
      </c>
    </row>
    <row r="295" s="57" customFormat="1" spans="1:15">
      <c r="A295" s="54">
        <v>45052</v>
      </c>
      <c r="B295" s="55">
        <v>45351</v>
      </c>
      <c r="C295" s="54">
        <v>45740</v>
      </c>
      <c r="D295" s="55">
        <v>46011</v>
      </c>
      <c r="E295" s="54">
        <v>46346</v>
      </c>
      <c r="F295" s="55">
        <v>46731</v>
      </c>
      <c r="G295" s="54">
        <v>46947</v>
      </c>
      <c r="H295" s="55">
        <v>47228</v>
      </c>
      <c r="I295" s="54">
        <v>47532</v>
      </c>
      <c r="J295" s="55">
        <v>47965</v>
      </c>
      <c r="K295" s="54">
        <v>48412</v>
      </c>
      <c r="L295" s="55">
        <v>48661</v>
      </c>
      <c r="M295" s="54">
        <v>48881</v>
      </c>
      <c r="N295" s="55">
        <v>49106</v>
      </c>
      <c r="O295" s="54">
        <v>49312</v>
      </c>
    </row>
    <row r="296" s="57" customFormat="1" spans="1:15">
      <c r="A296" s="54">
        <v>45068</v>
      </c>
      <c r="B296" s="55">
        <v>45352</v>
      </c>
      <c r="C296" s="54">
        <v>45760</v>
      </c>
      <c r="D296" s="55">
        <v>46012</v>
      </c>
      <c r="E296" s="54">
        <v>46356</v>
      </c>
      <c r="F296" s="55">
        <v>46732</v>
      </c>
      <c r="G296" s="54">
        <v>46952</v>
      </c>
      <c r="H296" s="55">
        <v>47240</v>
      </c>
      <c r="I296" s="54">
        <v>47535</v>
      </c>
      <c r="J296" s="55">
        <v>47986</v>
      </c>
      <c r="K296" s="54">
        <v>48413</v>
      </c>
      <c r="L296" s="55">
        <v>48722</v>
      </c>
      <c r="M296" s="54">
        <v>48882</v>
      </c>
      <c r="N296" s="55">
        <v>49111</v>
      </c>
      <c r="O296" s="54">
        <v>49314</v>
      </c>
    </row>
    <row r="297" s="57" customFormat="1" spans="1:15">
      <c r="A297" s="54">
        <v>45111</v>
      </c>
      <c r="B297" s="55">
        <v>45358</v>
      </c>
      <c r="C297" s="54">
        <v>45777</v>
      </c>
      <c r="D297" s="55">
        <v>46030</v>
      </c>
      <c r="E297" s="54">
        <v>46371</v>
      </c>
      <c r="F297" s="55">
        <v>46733</v>
      </c>
      <c r="G297" s="54">
        <v>46962</v>
      </c>
      <c r="H297" s="55">
        <v>47244</v>
      </c>
      <c r="I297" s="54">
        <v>47541</v>
      </c>
      <c r="J297" s="55">
        <v>48003</v>
      </c>
      <c r="K297" s="54">
        <v>48417</v>
      </c>
      <c r="L297" s="55">
        <v>48723</v>
      </c>
      <c r="M297" s="54">
        <v>49010</v>
      </c>
      <c r="N297" s="55">
        <v>49112</v>
      </c>
      <c r="O297" s="54">
        <v>49319</v>
      </c>
    </row>
    <row r="298" s="57" customFormat="1" spans="1:15">
      <c r="A298" s="54">
        <v>45112</v>
      </c>
      <c r="B298" s="55">
        <v>45359</v>
      </c>
      <c r="C298" s="54">
        <v>45780</v>
      </c>
      <c r="D298" s="55">
        <v>46031</v>
      </c>
      <c r="E298" s="54">
        <v>46372</v>
      </c>
      <c r="F298" s="55">
        <v>46737</v>
      </c>
      <c r="G298" s="54">
        <v>46967</v>
      </c>
      <c r="H298" s="55">
        <v>47245</v>
      </c>
      <c r="I298" s="54">
        <v>47558</v>
      </c>
      <c r="J298" s="55">
        <v>48004</v>
      </c>
      <c r="K298" s="54">
        <v>48421</v>
      </c>
      <c r="L298" s="55">
        <v>48724</v>
      </c>
      <c r="M298" s="54">
        <v>49012</v>
      </c>
      <c r="N298" s="55">
        <v>49113</v>
      </c>
      <c r="O298" s="54">
        <v>49323</v>
      </c>
    </row>
    <row r="299" s="57" customFormat="1" spans="1:15">
      <c r="A299" s="54">
        <v>45113</v>
      </c>
      <c r="B299" s="55">
        <v>45360</v>
      </c>
      <c r="C299" s="54">
        <v>45784</v>
      </c>
      <c r="D299" s="55">
        <v>46034</v>
      </c>
      <c r="E299" s="54">
        <v>46377</v>
      </c>
      <c r="F299" s="55">
        <v>46743</v>
      </c>
      <c r="G299" s="54">
        <v>46970</v>
      </c>
      <c r="H299" s="55">
        <v>47250</v>
      </c>
      <c r="I299" s="54">
        <v>47573</v>
      </c>
      <c r="J299" s="55">
        <v>48005</v>
      </c>
      <c r="K299" s="54">
        <v>48428</v>
      </c>
      <c r="L299" s="55">
        <v>48734</v>
      </c>
      <c r="M299" s="54">
        <v>49017</v>
      </c>
      <c r="N299" s="55">
        <v>49115</v>
      </c>
      <c r="O299" s="54">
        <v>49329</v>
      </c>
    </row>
    <row r="300" s="57" customFormat="1" spans="1:15">
      <c r="A300" s="54">
        <v>45118</v>
      </c>
      <c r="B300" s="55">
        <v>45363</v>
      </c>
      <c r="C300" s="54">
        <v>45787</v>
      </c>
      <c r="D300" s="55">
        <v>46036</v>
      </c>
      <c r="E300" s="54">
        <v>46381</v>
      </c>
      <c r="F300" s="55">
        <v>46745</v>
      </c>
      <c r="G300" s="54">
        <v>46975</v>
      </c>
      <c r="H300" s="55">
        <v>47274</v>
      </c>
      <c r="I300" s="54">
        <v>47579</v>
      </c>
      <c r="J300" s="55">
        <v>48014</v>
      </c>
      <c r="K300" s="54">
        <v>48429</v>
      </c>
      <c r="L300" s="55">
        <v>48738</v>
      </c>
      <c r="M300" s="54">
        <v>49027</v>
      </c>
      <c r="N300" s="55">
        <v>49117</v>
      </c>
      <c r="O300" s="54">
        <v>49330</v>
      </c>
    </row>
    <row r="301" s="57" customFormat="1" spans="1:15">
      <c r="A301" s="54">
        <v>45122</v>
      </c>
      <c r="B301" s="55">
        <v>45369</v>
      </c>
      <c r="C301" s="54">
        <v>45806</v>
      </c>
      <c r="D301" s="55">
        <v>46040</v>
      </c>
      <c r="E301" s="54">
        <v>46391</v>
      </c>
      <c r="F301" s="55">
        <v>46747</v>
      </c>
      <c r="G301" s="54">
        <v>46979</v>
      </c>
      <c r="H301" s="55">
        <v>47280</v>
      </c>
      <c r="I301" s="54">
        <v>47584</v>
      </c>
      <c r="J301" s="55">
        <v>48023</v>
      </c>
      <c r="K301" s="54">
        <v>48434</v>
      </c>
      <c r="L301" s="55">
        <v>48743</v>
      </c>
      <c r="M301" s="54">
        <v>49031</v>
      </c>
      <c r="N301" s="55">
        <v>49126</v>
      </c>
      <c r="O301" s="54">
        <v>49331</v>
      </c>
    </row>
    <row r="302" s="57" customFormat="1" spans="1:15">
      <c r="A302" s="54">
        <v>45133</v>
      </c>
      <c r="B302" s="55">
        <v>45370</v>
      </c>
      <c r="C302" s="54">
        <v>45807</v>
      </c>
      <c r="D302" s="55">
        <v>46041</v>
      </c>
      <c r="E302" s="54">
        <v>46406</v>
      </c>
      <c r="F302" s="55">
        <v>46750</v>
      </c>
      <c r="G302" s="54">
        <v>46980</v>
      </c>
      <c r="H302" s="55">
        <v>47302</v>
      </c>
      <c r="I302" s="54">
        <v>47586</v>
      </c>
      <c r="J302" s="55">
        <v>48027</v>
      </c>
      <c r="K302" s="54">
        <v>48436</v>
      </c>
      <c r="L302" s="55">
        <v>48746</v>
      </c>
      <c r="M302" s="54">
        <v>49032</v>
      </c>
      <c r="N302" s="55">
        <v>49128</v>
      </c>
      <c r="O302" s="54">
        <v>49333</v>
      </c>
    </row>
    <row r="303" s="57" customFormat="1" spans="1:15">
      <c r="A303" s="54">
        <v>45145</v>
      </c>
      <c r="B303" s="55">
        <v>45372</v>
      </c>
      <c r="C303" s="54">
        <v>45808</v>
      </c>
      <c r="D303" s="55">
        <v>46044</v>
      </c>
      <c r="E303" s="54">
        <v>46407</v>
      </c>
      <c r="F303" s="55">
        <v>46755</v>
      </c>
      <c r="G303" s="54">
        <v>46987</v>
      </c>
      <c r="H303" s="55">
        <v>47305</v>
      </c>
      <c r="I303" s="54">
        <v>47588</v>
      </c>
      <c r="J303" s="55">
        <v>48039</v>
      </c>
      <c r="K303" s="54">
        <v>48438</v>
      </c>
      <c r="L303" s="55">
        <v>48750</v>
      </c>
      <c r="M303" s="54">
        <v>49034</v>
      </c>
      <c r="N303" s="55">
        <v>49129</v>
      </c>
      <c r="O303" s="54">
        <v>49335</v>
      </c>
    </row>
    <row r="304" s="57" customFormat="1" spans="1:15">
      <c r="A304" s="54">
        <v>45152</v>
      </c>
      <c r="B304" s="55">
        <v>45378</v>
      </c>
      <c r="C304" s="54">
        <v>45810</v>
      </c>
      <c r="D304" s="55">
        <v>46047</v>
      </c>
      <c r="E304" s="54">
        <v>46409</v>
      </c>
      <c r="F304" s="55">
        <v>46763</v>
      </c>
      <c r="G304" s="54">
        <v>46989</v>
      </c>
      <c r="H304" s="55">
        <v>47306</v>
      </c>
      <c r="I304" s="54">
        <v>47591</v>
      </c>
      <c r="J304" s="55">
        <v>48041</v>
      </c>
      <c r="K304" s="54">
        <v>48440</v>
      </c>
      <c r="L304" s="55">
        <v>48755</v>
      </c>
      <c r="M304" s="54">
        <v>49035</v>
      </c>
      <c r="N304" s="55">
        <v>49130</v>
      </c>
      <c r="O304" s="54">
        <v>49337</v>
      </c>
    </row>
    <row r="305" s="57" customFormat="1" spans="1:15">
      <c r="A305" s="54">
        <v>45154</v>
      </c>
      <c r="B305" s="55">
        <v>45380</v>
      </c>
      <c r="C305" s="54">
        <v>45816</v>
      </c>
      <c r="D305" s="55">
        <v>46051</v>
      </c>
      <c r="E305" s="54">
        <v>46506</v>
      </c>
      <c r="F305" s="55">
        <v>46767</v>
      </c>
      <c r="G305" s="54">
        <v>46992</v>
      </c>
      <c r="H305" s="55">
        <v>47308</v>
      </c>
      <c r="I305" s="54">
        <v>47596</v>
      </c>
      <c r="J305" s="55">
        <v>48048</v>
      </c>
      <c r="K305" s="54">
        <v>48444</v>
      </c>
      <c r="L305" s="55">
        <v>48757</v>
      </c>
      <c r="M305" s="54">
        <v>49036</v>
      </c>
      <c r="N305" s="55">
        <v>49221</v>
      </c>
      <c r="O305" s="54">
        <v>49339</v>
      </c>
    </row>
    <row r="306" s="57" customFormat="1" spans="1:15">
      <c r="A306" s="54">
        <v>45155</v>
      </c>
      <c r="B306" s="55">
        <v>45381</v>
      </c>
      <c r="C306" s="54">
        <v>45817</v>
      </c>
      <c r="D306" s="55">
        <v>46063</v>
      </c>
      <c r="E306" s="54">
        <v>46511</v>
      </c>
      <c r="F306" s="55">
        <v>46769</v>
      </c>
      <c r="G306" s="54">
        <v>46994</v>
      </c>
      <c r="H306" s="55">
        <v>47322</v>
      </c>
      <c r="I306" s="54">
        <v>47601</v>
      </c>
      <c r="J306" s="55">
        <v>48049</v>
      </c>
      <c r="K306" s="54">
        <v>48446</v>
      </c>
      <c r="L306" s="55">
        <v>48758</v>
      </c>
      <c r="M306" s="54">
        <v>49038</v>
      </c>
      <c r="N306" s="55">
        <v>49224</v>
      </c>
      <c r="O306" s="54">
        <v>49344</v>
      </c>
    </row>
    <row r="307" s="57" customFormat="1" spans="1:15">
      <c r="A307" s="54">
        <v>45156</v>
      </c>
      <c r="B307" s="55">
        <v>45383</v>
      </c>
      <c r="C307" s="54">
        <v>45819</v>
      </c>
      <c r="D307" s="55">
        <v>46064</v>
      </c>
      <c r="E307" s="54">
        <v>46524</v>
      </c>
      <c r="F307" s="55">
        <v>46770</v>
      </c>
      <c r="G307" s="54">
        <v>46995</v>
      </c>
      <c r="H307" s="55">
        <v>47330</v>
      </c>
      <c r="I307" s="54">
        <v>47610</v>
      </c>
      <c r="J307" s="55">
        <v>48050</v>
      </c>
      <c r="K307" s="54">
        <v>48449</v>
      </c>
      <c r="L307" s="55">
        <v>48763</v>
      </c>
      <c r="M307" s="54">
        <v>49042</v>
      </c>
      <c r="N307" s="55">
        <v>49228</v>
      </c>
      <c r="O307" s="54">
        <v>49345</v>
      </c>
    </row>
    <row r="308" s="57" customFormat="1" spans="1:15">
      <c r="A308" s="54">
        <v>45162</v>
      </c>
      <c r="B308" s="55">
        <v>45389</v>
      </c>
      <c r="C308" s="54">
        <v>45822</v>
      </c>
      <c r="D308" s="55">
        <v>46065</v>
      </c>
      <c r="E308" s="54">
        <v>46528</v>
      </c>
      <c r="F308" s="55">
        <v>46771</v>
      </c>
      <c r="G308" s="54">
        <v>46998</v>
      </c>
      <c r="H308" s="55">
        <v>47331</v>
      </c>
      <c r="I308" s="54">
        <v>47613</v>
      </c>
      <c r="J308" s="55">
        <v>48054</v>
      </c>
      <c r="K308" s="54">
        <v>48451</v>
      </c>
      <c r="L308" s="55">
        <v>48768</v>
      </c>
      <c r="M308" s="54">
        <v>49043</v>
      </c>
      <c r="N308" s="55">
        <v>49229</v>
      </c>
      <c r="O308" s="54">
        <v>49348</v>
      </c>
    </row>
    <row r="309" s="57" customFormat="1" spans="1:15">
      <c r="A309" s="54">
        <v>45164</v>
      </c>
      <c r="B309" s="55">
        <v>45502</v>
      </c>
      <c r="C309" s="54">
        <v>45826</v>
      </c>
      <c r="D309" s="55">
        <v>46067</v>
      </c>
      <c r="E309" s="54">
        <v>46536</v>
      </c>
      <c r="F309" s="55">
        <v>46777</v>
      </c>
      <c r="G309" s="54">
        <v>47001</v>
      </c>
      <c r="H309" s="55">
        <v>47334</v>
      </c>
      <c r="I309" s="54">
        <v>47620</v>
      </c>
      <c r="J309" s="55">
        <v>48062</v>
      </c>
      <c r="K309" s="54">
        <v>48457</v>
      </c>
      <c r="L309" s="55">
        <v>48769</v>
      </c>
      <c r="M309" s="54">
        <v>49046</v>
      </c>
      <c r="N309" s="55">
        <v>49230</v>
      </c>
      <c r="O309" s="54">
        <v>49404</v>
      </c>
    </row>
    <row r="310" s="57" customFormat="1" spans="1:15">
      <c r="A310" s="54">
        <v>45166</v>
      </c>
      <c r="B310" s="55">
        <v>45618</v>
      </c>
      <c r="C310" s="54">
        <v>45828</v>
      </c>
      <c r="D310" s="55">
        <v>46068</v>
      </c>
      <c r="E310" s="54">
        <v>46537</v>
      </c>
      <c r="F310" s="55">
        <v>46781</v>
      </c>
      <c r="G310" s="54">
        <v>47003</v>
      </c>
      <c r="H310" s="55">
        <v>47335</v>
      </c>
      <c r="I310" s="54">
        <v>47638</v>
      </c>
      <c r="J310" s="55">
        <v>48063</v>
      </c>
      <c r="K310" s="54">
        <v>48458</v>
      </c>
      <c r="L310" s="55">
        <v>48801</v>
      </c>
      <c r="M310" s="54">
        <v>49047</v>
      </c>
      <c r="N310" s="55">
        <v>49233</v>
      </c>
      <c r="O310" s="54">
        <v>49406</v>
      </c>
    </row>
    <row r="311" s="57" customFormat="1" spans="1:15">
      <c r="A311" s="54">
        <v>45172</v>
      </c>
      <c r="B311" s="55">
        <v>45619</v>
      </c>
      <c r="C311" s="54">
        <v>45833</v>
      </c>
      <c r="D311" s="55">
        <v>46069</v>
      </c>
      <c r="E311" s="54">
        <v>46538</v>
      </c>
      <c r="F311" s="55">
        <v>46782</v>
      </c>
      <c r="G311" s="54">
        <v>47006</v>
      </c>
      <c r="H311" s="55">
        <v>47344</v>
      </c>
      <c r="I311" s="54">
        <v>47639</v>
      </c>
      <c r="J311" s="55">
        <v>48064</v>
      </c>
      <c r="K311" s="54">
        <v>48460</v>
      </c>
      <c r="L311" s="55">
        <v>48804</v>
      </c>
      <c r="M311" s="54">
        <v>49051</v>
      </c>
      <c r="N311" s="55">
        <v>49234</v>
      </c>
      <c r="O311" s="54">
        <v>49409</v>
      </c>
    </row>
    <row r="312" s="57" customFormat="1" spans="1:15">
      <c r="A312" s="54">
        <v>45302</v>
      </c>
      <c r="B312" s="55">
        <v>45628</v>
      </c>
      <c r="C312" s="54">
        <v>45837</v>
      </c>
      <c r="D312" s="55">
        <v>46072</v>
      </c>
      <c r="E312" s="54">
        <v>46540</v>
      </c>
      <c r="F312" s="55">
        <v>46784</v>
      </c>
      <c r="G312" s="54">
        <v>47022</v>
      </c>
      <c r="H312" s="55">
        <v>47356</v>
      </c>
      <c r="I312" s="54">
        <v>47647</v>
      </c>
      <c r="J312" s="55">
        <v>48079</v>
      </c>
      <c r="K312" s="54">
        <v>48461</v>
      </c>
      <c r="L312" s="55">
        <v>48808</v>
      </c>
      <c r="M312" s="54">
        <v>49055</v>
      </c>
      <c r="N312" s="55">
        <v>49236</v>
      </c>
      <c r="O312" s="54">
        <v>49412</v>
      </c>
    </row>
    <row r="313" s="57" customFormat="1" spans="1:15">
      <c r="A313" s="54">
        <v>45304</v>
      </c>
      <c r="B313" s="55">
        <v>45629</v>
      </c>
      <c r="C313" s="54">
        <v>45846</v>
      </c>
      <c r="D313" s="55">
        <v>46076</v>
      </c>
      <c r="E313" s="54">
        <v>46542</v>
      </c>
      <c r="F313" s="55">
        <v>46787</v>
      </c>
      <c r="G313" s="54">
        <v>47025</v>
      </c>
      <c r="H313" s="55">
        <v>47361</v>
      </c>
      <c r="I313" s="54">
        <v>47648</v>
      </c>
      <c r="J313" s="55">
        <v>48096</v>
      </c>
      <c r="K313" s="54">
        <v>48462</v>
      </c>
      <c r="L313" s="55">
        <v>48812</v>
      </c>
      <c r="M313" s="54">
        <v>49058</v>
      </c>
      <c r="N313" s="55">
        <v>49237</v>
      </c>
      <c r="O313" s="54">
        <v>49413</v>
      </c>
    </row>
    <row r="314" s="57" customFormat="1" spans="1:15">
      <c r="A314" s="54">
        <v>45306</v>
      </c>
      <c r="B314" s="55">
        <v>45631</v>
      </c>
      <c r="C314" s="54">
        <v>45848</v>
      </c>
      <c r="D314" s="55">
        <v>46102</v>
      </c>
      <c r="E314" s="54">
        <v>46543</v>
      </c>
      <c r="F314" s="55">
        <v>46788</v>
      </c>
      <c r="G314" s="54">
        <v>47034</v>
      </c>
      <c r="H314" s="55">
        <v>47362</v>
      </c>
      <c r="I314" s="54">
        <v>47654</v>
      </c>
      <c r="J314" s="55">
        <v>48115</v>
      </c>
      <c r="K314" s="54">
        <v>48463</v>
      </c>
      <c r="L314" s="55">
        <v>48813</v>
      </c>
      <c r="M314" s="54">
        <v>49060</v>
      </c>
      <c r="N314" s="55">
        <v>49240</v>
      </c>
      <c r="O314" s="54">
        <v>49415</v>
      </c>
    </row>
    <row r="315" s="57" customFormat="1" spans="1:15">
      <c r="A315" s="54">
        <v>45307</v>
      </c>
      <c r="B315" s="55">
        <v>45636</v>
      </c>
      <c r="C315" s="54">
        <v>45853</v>
      </c>
      <c r="D315" s="55">
        <v>46103</v>
      </c>
      <c r="E315" s="54">
        <v>46550</v>
      </c>
      <c r="F315" s="55">
        <v>46789</v>
      </c>
      <c r="G315" s="54">
        <v>47060</v>
      </c>
      <c r="H315" s="55">
        <v>47367</v>
      </c>
      <c r="I315" s="54">
        <v>47670</v>
      </c>
      <c r="J315" s="55">
        <v>48117</v>
      </c>
      <c r="K315" s="54">
        <v>48464</v>
      </c>
      <c r="L315" s="55">
        <v>48816</v>
      </c>
      <c r="M315" s="54">
        <v>49062</v>
      </c>
      <c r="N315" s="55">
        <v>49242</v>
      </c>
      <c r="O315" s="54">
        <v>49430</v>
      </c>
    </row>
    <row r="316" s="57" customFormat="1" spans="1:15">
      <c r="A316" s="54">
        <v>45309</v>
      </c>
      <c r="B316" s="55">
        <v>45638</v>
      </c>
      <c r="C316" s="54">
        <v>45854</v>
      </c>
      <c r="D316" s="55">
        <v>46106</v>
      </c>
      <c r="E316" s="54">
        <v>46552</v>
      </c>
      <c r="F316" s="55">
        <v>46791</v>
      </c>
      <c r="G316" s="54">
        <v>47102</v>
      </c>
      <c r="H316" s="55">
        <v>47371</v>
      </c>
      <c r="I316" s="54">
        <v>47719</v>
      </c>
      <c r="J316" s="55">
        <v>48118</v>
      </c>
      <c r="K316" s="54">
        <v>48471</v>
      </c>
      <c r="L316" s="55">
        <v>48817</v>
      </c>
      <c r="M316" s="54">
        <v>49063</v>
      </c>
      <c r="N316" s="55">
        <v>49245</v>
      </c>
      <c r="O316" s="54">
        <v>49431</v>
      </c>
    </row>
    <row r="317" s="57" customFormat="1" spans="1:15">
      <c r="A317" s="54">
        <v>45310</v>
      </c>
      <c r="B317" s="55">
        <v>45640</v>
      </c>
      <c r="C317" s="54">
        <v>45859</v>
      </c>
      <c r="D317" s="55">
        <v>46110</v>
      </c>
      <c r="E317" s="54">
        <v>46553</v>
      </c>
      <c r="F317" s="55">
        <v>46793</v>
      </c>
      <c r="G317" s="54">
        <v>47104</v>
      </c>
      <c r="H317" s="55">
        <v>47381</v>
      </c>
      <c r="I317" s="54">
        <v>47805</v>
      </c>
      <c r="J317" s="55">
        <v>48130</v>
      </c>
      <c r="K317" s="54">
        <v>48473</v>
      </c>
      <c r="L317" s="55">
        <v>48820</v>
      </c>
      <c r="M317" s="54">
        <v>49064</v>
      </c>
      <c r="N317" s="55">
        <v>49250</v>
      </c>
      <c r="O317" s="54">
        <v>49434</v>
      </c>
    </row>
    <row r="318" s="57" customFormat="1" spans="1:15">
      <c r="A318" s="54">
        <v>45314</v>
      </c>
      <c r="B318" s="55">
        <v>45644</v>
      </c>
      <c r="C318" s="54">
        <v>45865</v>
      </c>
      <c r="D318" s="55">
        <v>46122</v>
      </c>
      <c r="E318" s="54">
        <v>46554</v>
      </c>
      <c r="F318" s="55">
        <v>46795</v>
      </c>
      <c r="G318" s="54">
        <v>47106</v>
      </c>
      <c r="H318" s="55">
        <v>47383</v>
      </c>
      <c r="I318" s="54">
        <v>47834</v>
      </c>
      <c r="J318" s="55">
        <v>48131</v>
      </c>
      <c r="K318" s="54">
        <v>48476</v>
      </c>
      <c r="L318" s="55">
        <v>48827</v>
      </c>
      <c r="M318" s="54">
        <v>49065</v>
      </c>
      <c r="N318" s="55">
        <v>49254</v>
      </c>
      <c r="O318" s="54">
        <v>49435</v>
      </c>
    </row>
    <row r="319" s="57" customFormat="1" spans="1:15">
      <c r="A319" s="54">
        <v>45316</v>
      </c>
      <c r="B319" s="55">
        <v>45648</v>
      </c>
      <c r="C319" s="54">
        <v>45866</v>
      </c>
      <c r="D319" s="55">
        <v>46126</v>
      </c>
      <c r="E319" s="54">
        <v>46555</v>
      </c>
      <c r="F319" s="55">
        <v>46796</v>
      </c>
      <c r="G319" s="54">
        <v>47111</v>
      </c>
      <c r="H319" s="55">
        <v>47385</v>
      </c>
      <c r="I319" s="54">
        <v>47836</v>
      </c>
      <c r="J319" s="55">
        <v>48133</v>
      </c>
      <c r="K319" s="54">
        <v>48607</v>
      </c>
      <c r="L319" s="55">
        <v>48830</v>
      </c>
      <c r="M319" s="54">
        <v>49068</v>
      </c>
      <c r="N319" s="55">
        <v>49259</v>
      </c>
      <c r="O319" s="54">
        <v>49437</v>
      </c>
    </row>
    <row r="320" s="57" customFormat="1" spans="1:15">
      <c r="A320" s="54">
        <v>45318</v>
      </c>
      <c r="B320" s="55">
        <v>45653</v>
      </c>
      <c r="C320" s="54">
        <v>45869</v>
      </c>
      <c r="D320" s="55">
        <v>46129</v>
      </c>
      <c r="E320" s="54">
        <v>46562</v>
      </c>
      <c r="F320" s="55">
        <v>46797</v>
      </c>
      <c r="G320" s="54">
        <v>47112</v>
      </c>
      <c r="H320" s="55">
        <v>47392</v>
      </c>
      <c r="I320" s="54">
        <v>47842</v>
      </c>
      <c r="J320" s="55">
        <v>48157</v>
      </c>
      <c r="K320" s="54">
        <v>48611</v>
      </c>
      <c r="L320" s="55">
        <v>48836</v>
      </c>
      <c r="M320" s="54">
        <v>49070</v>
      </c>
      <c r="N320" s="55">
        <v>49261</v>
      </c>
      <c r="O320" s="54">
        <v>49440</v>
      </c>
    </row>
    <row r="321" s="57" customFormat="1" spans="1:15">
      <c r="A321" s="54">
        <v>45320</v>
      </c>
      <c r="B321" s="55">
        <v>45661</v>
      </c>
      <c r="C321" s="54">
        <v>45870</v>
      </c>
      <c r="D321" s="55">
        <v>46130</v>
      </c>
      <c r="E321" s="54">
        <v>46563</v>
      </c>
      <c r="F321" s="55">
        <v>46798</v>
      </c>
      <c r="G321" s="54">
        <v>47114</v>
      </c>
      <c r="H321" s="55">
        <v>47394</v>
      </c>
      <c r="I321" s="54">
        <v>47845</v>
      </c>
      <c r="J321" s="55">
        <v>48158</v>
      </c>
      <c r="K321" s="54">
        <v>48612</v>
      </c>
      <c r="L321" s="55">
        <v>48837</v>
      </c>
      <c r="M321" s="54">
        <v>49078</v>
      </c>
      <c r="N321" s="55">
        <v>49263</v>
      </c>
      <c r="O321" s="54">
        <v>49445</v>
      </c>
    </row>
    <row r="322" s="57" customFormat="1" spans="1:15">
      <c r="A322" s="54">
        <v>45325</v>
      </c>
      <c r="B322" s="55">
        <v>45669</v>
      </c>
      <c r="C322" s="54">
        <v>45871</v>
      </c>
      <c r="D322" s="55">
        <v>46131</v>
      </c>
      <c r="E322" s="54">
        <v>46565</v>
      </c>
      <c r="F322" s="55">
        <v>46799</v>
      </c>
      <c r="G322" s="54">
        <v>47119</v>
      </c>
      <c r="H322" s="55">
        <v>47396</v>
      </c>
      <c r="I322" s="54">
        <v>47848</v>
      </c>
      <c r="J322" s="55">
        <v>48160</v>
      </c>
      <c r="K322" s="54">
        <v>48616</v>
      </c>
      <c r="L322" s="55">
        <v>48838</v>
      </c>
      <c r="M322" s="54">
        <v>49079</v>
      </c>
      <c r="N322" s="55">
        <v>49265</v>
      </c>
      <c r="O322" s="54">
        <v>49448</v>
      </c>
    </row>
    <row r="323" s="57" customFormat="1" spans="1:15">
      <c r="A323" s="54">
        <v>45327</v>
      </c>
      <c r="B323" s="55">
        <v>45673</v>
      </c>
      <c r="C323" s="54">
        <v>45872</v>
      </c>
      <c r="D323" s="55">
        <v>46135</v>
      </c>
      <c r="E323" s="54">
        <v>46567</v>
      </c>
      <c r="F323" s="55">
        <v>46815</v>
      </c>
      <c r="G323" s="54">
        <v>47122</v>
      </c>
      <c r="H323" s="55">
        <v>47420</v>
      </c>
      <c r="I323" s="54">
        <v>47857</v>
      </c>
      <c r="J323" s="55">
        <v>48161</v>
      </c>
      <c r="K323" s="54">
        <v>48617</v>
      </c>
      <c r="L323" s="55">
        <v>48846</v>
      </c>
      <c r="M323" s="54">
        <v>49080</v>
      </c>
      <c r="N323" s="55">
        <v>49267</v>
      </c>
      <c r="O323" s="54">
        <v>49453</v>
      </c>
    </row>
    <row r="324" s="57" customFormat="1" spans="1:15">
      <c r="A324" s="54">
        <v>45328</v>
      </c>
      <c r="B324" s="55">
        <v>45674</v>
      </c>
      <c r="C324" s="54">
        <v>45875</v>
      </c>
      <c r="D324" s="55">
        <v>46149</v>
      </c>
      <c r="E324" s="54">
        <v>46571</v>
      </c>
      <c r="F324" s="55">
        <v>46914</v>
      </c>
      <c r="G324" s="54">
        <v>47124</v>
      </c>
      <c r="H324" s="55">
        <v>47421</v>
      </c>
      <c r="I324" s="54">
        <v>47869</v>
      </c>
      <c r="J324" s="55">
        <v>48166</v>
      </c>
      <c r="K324" s="54">
        <v>48622</v>
      </c>
      <c r="L324" s="55">
        <v>48848</v>
      </c>
      <c r="M324" s="54">
        <v>49083</v>
      </c>
      <c r="N324" s="55">
        <v>49270</v>
      </c>
      <c r="O324" s="54">
        <v>49457</v>
      </c>
    </row>
    <row r="325" s="57" customFormat="1" spans="1:15">
      <c r="A325" s="54">
        <v>45330</v>
      </c>
      <c r="B325" s="55">
        <v>45690</v>
      </c>
      <c r="C325" s="54">
        <v>45876</v>
      </c>
      <c r="D325" s="55">
        <v>46154</v>
      </c>
      <c r="E325" s="54">
        <v>46572</v>
      </c>
      <c r="F325" s="55">
        <v>46915</v>
      </c>
      <c r="G325" s="54">
        <v>47126</v>
      </c>
      <c r="H325" s="55">
        <v>47429</v>
      </c>
      <c r="I325" s="54">
        <v>47876</v>
      </c>
      <c r="J325" s="55">
        <v>48169</v>
      </c>
      <c r="K325" s="54">
        <v>48623</v>
      </c>
      <c r="L325" s="55">
        <v>48852</v>
      </c>
      <c r="M325" s="54">
        <v>49087</v>
      </c>
      <c r="N325" s="55">
        <v>49277</v>
      </c>
      <c r="O325" s="54">
        <v>49458</v>
      </c>
    </row>
    <row r="326" s="57" customFormat="1" spans="1:15">
      <c r="A326" s="54">
        <v>45331</v>
      </c>
      <c r="B326" s="55">
        <v>45692</v>
      </c>
      <c r="C326" s="54">
        <v>45877</v>
      </c>
      <c r="D326" s="55">
        <v>46157</v>
      </c>
      <c r="E326" s="54">
        <v>46573</v>
      </c>
      <c r="F326" s="55">
        <v>46916</v>
      </c>
      <c r="G326" s="54">
        <v>47136</v>
      </c>
      <c r="H326" s="55">
        <v>47441</v>
      </c>
      <c r="I326" s="54">
        <v>47881</v>
      </c>
      <c r="J326" s="55">
        <v>48179</v>
      </c>
      <c r="K326" s="54">
        <v>48626</v>
      </c>
      <c r="L326" s="55">
        <v>48853</v>
      </c>
      <c r="M326" s="54">
        <v>49088</v>
      </c>
      <c r="N326" s="55">
        <v>49278</v>
      </c>
      <c r="O326" s="54">
        <v>49460</v>
      </c>
    </row>
    <row r="327" s="57" customFormat="1" spans="1:15">
      <c r="A327" s="54">
        <v>45335</v>
      </c>
      <c r="B327" s="55">
        <v>45694</v>
      </c>
      <c r="C327" s="54">
        <v>45879</v>
      </c>
      <c r="D327" s="55">
        <v>46158</v>
      </c>
      <c r="E327" s="54">
        <v>46574</v>
      </c>
      <c r="F327" s="55">
        <v>46919</v>
      </c>
      <c r="G327" s="54">
        <v>47143</v>
      </c>
      <c r="H327" s="55">
        <v>47451</v>
      </c>
      <c r="I327" s="54">
        <v>47882</v>
      </c>
      <c r="J327" s="55">
        <v>48189</v>
      </c>
      <c r="K327" s="54">
        <v>48629</v>
      </c>
      <c r="L327" s="55">
        <v>48857</v>
      </c>
      <c r="M327" s="54">
        <v>49090</v>
      </c>
      <c r="N327" s="55">
        <v>49281</v>
      </c>
      <c r="O327" s="54">
        <v>49461</v>
      </c>
    </row>
    <row r="328" s="57" customFormat="1" spans="1:15">
      <c r="A328" s="54">
        <v>45336</v>
      </c>
      <c r="B328" s="55">
        <v>45698</v>
      </c>
      <c r="C328" s="54">
        <v>45883</v>
      </c>
      <c r="D328" s="55">
        <v>46167</v>
      </c>
      <c r="E328" s="54">
        <v>46595</v>
      </c>
      <c r="F328" s="55">
        <v>46922</v>
      </c>
      <c r="G328" s="54">
        <v>47161</v>
      </c>
      <c r="H328" s="55">
        <v>47455</v>
      </c>
      <c r="I328" s="54">
        <v>47884</v>
      </c>
      <c r="J328" s="55">
        <v>48190</v>
      </c>
      <c r="K328" s="54">
        <v>48630</v>
      </c>
      <c r="L328" s="55">
        <v>48858</v>
      </c>
      <c r="M328" s="54">
        <v>49091</v>
      </c>
      <c r="N328" s="55">
        <v>49282</v>
      </c>
      <c r="O328" s="54">
        <v>49601</v>
      </c>
    </row>
    <row r="329" s="57" customFormat="1" spans="1:15">
      <c r="A329" s="54">
        <v>49610</v>
      </c>
      <c r="B329" s="55">
        <v>49841</v>
      </c>
      <c r="C329" s="54">
        <v>50201</v>
      </c>
      <c r="D329" s="55">
        <v>50662</v>
      </c>
      <c r="E329" s="54">
        <v>52135</v>
      </c>
      <c r="F329" s="55">
        <v>52657</v>
      </c>
      <c r="G329" s="54">
        <v>53099</v>
      </c>
      <c r="H329" s="55">
        <v>53536</v>
      </c>
      <c r="I329" s="54">
        <v>53969</v>
      </c>
      <c r="J329" s="55">
        <v>54501</v>
      </c>
      <c r="K329" s="54">
        <v>54986</v>
      </c>
      <c r="L329" s="55">
        <v>55350</v>
      </c>
      <c r="M329" s="54">
        <v>56055</v>
      </c>
      <c r="N329" s="55">
        <v>56501</v>
      </c>
      <c r="O329" s="54">
        <v>57719</v>
      </c>
    </row>
    <row r="330" s="57" customFormat="1" spans="1:15">
      <c r="A330" s="54">
        <v>49616</v>
      </c>
      <c r="B330" s="55">
        <v>49852</v>
      </c>
      <c r="C330" s="54">
        <v>50208</v>
      </c>
      <c r="D330" s="55">
        <v>50667</v>
      </c>
      <c r="E330" s="54">
        <v>52149</v>
      </c>
      <c r="F330" s="55">
        <v>52726</v>
      </c>
      <c r="G330" s="54">
        <v>53103</v>
      </c>
      <c r="H330" s="55">
        <v>53538</v>
      </c>
      <c r="I330" s="54">
        <v>54002</v>
      </c>
      <c r="J330" s="55">
        <v>54543</v>
      </c>
      <c r="K330" s="54">
        <v>55001</v>
      </c>
      <c r="L330" s="55">
        <v>55352</v>
      </c>
      <c r="M330" s="54">
        <v>56056</v>
      </c>
      <c r="N330" s="55">
        <v>56502</v>
      </c>
      <c r="O330" s="54">
        <v>57751</v>
      </c>
    </row>
    <row r="331" s="57" customFormat="1" spans="1:15">
      <c r="A331" s="54">
        <v>49627</v>
      </c>
      <c r="B331" s="55">
        <v>49858</v>
      </c>
      <c r="C331" s="54">
        <v>50211</v>
      </c>
      <c r="D331" s="55">
        <v>50677</v>
      </c>
      <c r="E331" s="54">
        <v>52166</v>
      </c>
      <c r="F331" s="55">
        <v>52728</v>
      </c>
      <c r="G331" s="54">
        <v>53104</v>
      </c>
      <c r="H331" s="55">
        <v>53540</v>
      </c>
      <c r="I331" s="54">
        <v>54005</v>
      </c>
      <c r="J331" s="55">
        <v>54548</v>
      </c>
      <c r="K331" s="54">
        <v>55003</v>
      </c>
      <c r="L331" s="55">
        <v>55355</v>
      </c>
      <c r="M331" s="54">
        <v>56058</v>
      </c>
      <c r="N331" s="55">
        <v>56525</v>
      </c>
      <c r="O331" s="54">
        <v>57770</v>
      </c>
    </row>
    <row r="332" s="57" customFormat="1" spans="1:15">
      <c r="A332" s="54">
        <v>49628</v>
      </c>
      <c r="B332" s="55">
        <v>49863</v>
      </c>
      <c r="C332" s="54">
        <v>50219</v>
      </c>
      <c r="D332" s="55">
        <v>50831</v>
      </c>
      <c r="E332" s="54">
        <v>52175</v>
      </c>
      <c r="F332" s="55">
        <v>52730</v>
      </c>
      <c r="G332" s="54">
        <v>53105</v>
      </c>
      <c r="H332" s="55">
        <v>53549</v>
      </c>
      <c r="I332" s="54">
        <v>54017</v>
      </c>
      <c r="J332" s="55">
        <v>54568</v>
      </c>
      <c r="K332" s="54">
        <v>55005</v>
      </c>
      <c r="L332" s="55">
        <v>55357</v>
      </c>
      <c r="M332" s="54">
        <v>56062</v>
      </c>
      <c r="N332" s="55">
        <v>56537</v>
      </c>
      <c r="O332" s="54">
        <v>57783</v>
      </c>
    </row>
    <row r="333" s="57" customFormat="1" spans="1:15">
      <c r="A333" s="54">
        <v>49629</v>
      </c>
      <c r="B333" s="55">
        <v>49864</v>
      </c>
      <c r="C333" s="54">
        <v>50226</v>
      </c>
      <c r="D333" s="55">
        <v>50839</v>
      </c>
      <c r="E333" s="54">
        <v>52203</v>
      </c>
      <c r="F333" s="55">
        <v>52742</v>
      </c>
      <c r="G333" s="54">
        <v>53114</v>
      </c>
      <c r="H333" s="55">
        <v>53551</v>
      </c>
      <c r="I333" s="54">
        <v>54020</v>
      </c>
      <c r="J333" s="55">
        <v>54615</v>
      </c>
      <c r="K333" s="54">
        <v>55008</v>
      </c>
      <c r="L333" s="55">
        <v>55358</v>
      </c>
      <c r="M333" s="54">
        <v>56063</v>
      </c>
      <c r="N333" s="55">
        <v>56538</v>
      </c>
      <c r="O333" s="54">
        <v>58001</v>
      </c>
    </row>
    <row r="334" s="57" customFormat="1" spans="1:15">
      <c r="A334" s="54">
        <v>49634</v>
      </c>
      <c r="B334" s="55">
        <v>49870</v>
      </c>
      <c r="C334" s="54">
        <v>50227</v>
      </c>
      <c r="D334" s="55">
        <v>50847</v>
      </c>
      <c r="E334" s="54">
        <v>52204</v>
      </c>
      <c r="F334" s="55">
        <v>52747</v>
      </c>
      <c r="G334" s="54">
        <v>53115</v>
      </c>
      <c r="H334" s="55">
        <v>53555</v>
      </c>
      <c r="I334" s="54">
        <v>54021</v>
      </c>
      <c r="J334" s="55">
        <v>54630</v>
      </c>
      <c r="K334" s="54">
        <v>55010</v>
      </c>
      <c r="L334" s="55">
        <v>55359</v>
      </c>
      <c r="M334" s="54">
        <v>56071</v>
      </c>
      <c r="N334" s="55">
        <v>56541</v>
      </c>
      <c r="O334" s="54">
        <v>58012</v>
      </c>
    </row>
    <row r="335" s="57" customFormat="1" spans="1:15">
      <c r="A335" s="54">
        <v>49635</v>
      </c>
      <c r="B335" s="55">
        <v>49871</v>
      </c>
      <c r="C335" s="54">
        <v>50231</v>
      </c>
      <c r="D335" s="55">
        <v>51008</v>
      </c>
      <c r="E335" s="54">
        <v>52205</v>
      </c>
      <c r="F335" s="55">
        <v>52749</v>
      </c>
      <c r="G335" s="54">
        <v>53118</v>
      </c>
      <c r="H335" s="55">
        <v>53559</v>
      </c>
      <c r="I335" s="54">
        <v>54022</v>
      </c>
      <c r="J335" s="55">
        <v>54636</v>
      </c>
      <c r="K335" s="54">
        <v>55011</v>
      </c>
      <c r="L335" s="55">
        <v>55364</v>
      </c>
      <c r="M335" s="54">
        <v>56073</v>
      </c>
      <c r="N335" s="55">
        <v>56577</v>
      </c>
      <c r="O335" s="54">
        <v>58042</v>
      </c>
    </row>
    <row r="336" s="57" customFormat="1" spans="1:15">
      <c r="A336" s="54">
        <v>49636</v>
      </c>
      <c r="B336" s="55">
        <v>49874</v>
      </c>
      <c r="C336" s="54">
        <v>50236</v>
      </c>
      <c r="D336" s="55">
        <v>51015</v>
      </c>
      <c r="E336" s="54">
        <v>52206</v>
      </c>
      <c r="F336" s="55">
        <v>52752</v>
      </c>
      <c r="G336" s="54">
        <v>53119</v>
      </c>
      <c r="H336" s="55">
        <v>53560</v>
      </c>
      <c r="I336" s="54">
        <v>54023</v>
      </c>
      <c r="J336" s="55">
        <v>54637</v>
      </c>
      <c r="K336" s="54">
        <v>55018</v>
      </c>
      <c r="L336" s="55">
        <v>55366</v>
      </c>
      <c r="M336" s="54">
        <v>56075</v>
      </c>
      <c r="N336" s="55">
        <v>56593</v>
      </c>
      <c r="O336" s="54">
        <v>58074</v>
      </c>
    </row>
    <row r="337" s="57" customFormat="1" spans="1:15">
      <c r="A337" s="54">
        <v>49637</v>
      </c>
      <c r="B337" s="55">
        <v>49876</v>
      </c>
      <c r="C337" s="54">
        <v>50243</v>
      </c>
      <c r="D337" s="55">
        <v>51031</v>
      </c>
      <c r="E337" s="54">
        <v>52227</v>
      </c>
      <c r="F337" s="55">
        <v>52753</v>
      </c>
      <c r="G337" s="54">
        <v>53120</v>
      </c>
      <c r="H337" s="55">
        <v>53563</v>
      </c>
      <c r="I337" s="54">
        <v>54024</v>
      </c>
      <c r="J337" s="55">
        <v>54643</v>
      </c>
      <c r="K337" s="54">
        <v>55019</v>
      </c>
      <c r="L337" s="55">
        <v>55371</v>
      </c>
      <c r="M337" s="54">
        <v>56084</v>
      </c>
      <c r="N337" s="55">
        <v>56601</v>
      </c>
      <c r="O337" s="54">
        <v>58075</v>
      </c>
    </row>
    <row r="338" s="57" customFormat="1" spans="1:15">
      <c r="A338" s="54">
        <v>49643</v>
      </c>
      <c r="B338" s="55">
        <v>49877</v>
      </c>
      <c r="C338" s="54">
        <v>50244</v>
      </c>
      <c r="D338" s="55">
        <v>51045</v>
      </c>
      <c r="E338" s="54">
        <v>52228</v>
      </c>
      <c r="F338" s="55">
        <v>52757</v>
      </c>
      <c r="G338" s="54">
        <v>53121</v>
      </c>
      <c r="H338" s="55">
        <v>53566</v>
      </c>
      <c r="I338" s="54">
        <v>54025</v>
      </c>
      <c r="J338" s="55">
        <v>54654</v>
      </c>
      <c r="K338" s="54">
        <v>55020</v>
      </c>
      <c r="L338" s="55">
        <v>55375</v>
      </c>
      <c r="M338" s="54">
        <v>56093</v>
      </c>
      <c r="N338" s="55">
        <v>56630</v>
      </c>
      <c r="O338" s="54">
        <v>58076</v>
      </c>
    </row>
    <row r="339" s="57" customFormat="1" spans="1:15">
      <c r="A339" s="54">
        <v>49646</v>
      </c>
      <c r="B339" s="55">
        <v>49894</v>
      </c>
      <c r="C339" s="54">
        <v>50255</v>
      </c>
      <c r="D339" s="55">
        <v>51109</v>
      </c>
      <c r="E339" s="54">
        <v>52235</v>
      </c>
      <c r="F339" s="55">
        <v>52761</v>
      </c>
      <c r="G339" s="54">
        <v>53125</v>
      </c>
      <c r="H339" s="55">
        <v>53571</v>
      </c>
      <c r="I339" s="54">
        <v>54123</v>
      </c>
      <c r="J339" s="55">
        <v>54656</v>
      </c>
      <c r="K339" s="54">
        <v>55021</v>
      </c>
      <c r="L339" s="55">
        <v>55384</v>
      </c>
      <c r="M339" s="54">
        <v>56125</v>
      </c>
      <c r="N339" s="55">
        <v>56668</v>
      </c>
      <c r="O339" s="54">
        <v>58204</v>
      </c>
    </row>
    <row r="340" s="57" customFormat="1" spans="1:15">
      <c r="A340" s="54">
        <v>49650</v>
      </c>
      <c r="B340" s="55">
        <v>49915</v>
      </c>
      <c r="C340" s="54">
        <v>50269</v>
      </c>
      <c r="D340" s="55">
        <v>51244</v>
      </c>
      <c r="E340" s="54">
        <v>52253</v>
      </c>
      <c r="F340" s="55">
        <v>52773</v>
      </c>
      <c r="G340" s="54">
        <v>53126</v>
      </c>
      <c r="H340" s="55">
        <v>53572</v>
      </c>
      <c r="I340" s="54">
        <v>54130</v>
      </c>
      <c r="J340" s="55">
        <v>54660</v>
      </c>
      <c r="K340" s="54">
        <v>55024</v>
      </c>
      <c r="L340" s="55">
        <v>55386</v>
      </c>
      <c r="M340" s="54">
        <v>56143</v>
      </c>
      <c r="N340" s="55">
        <v>56687</v>
      </c>
      <c r="O340" s="54">
        <v>58205</v>
      </c>
    </row>
    <row r="341" s="57" customFormat="1" spans="1:15">
      <c r="A341" s="54">
        <v>49657</v>
      </c>
      <c r="B341" s="55">
        <v>49917</v>
      </c>
      <c r="C341" s="54">
        <v>50272</v>
      </c>
      <c r="D341" s="55">
        <v>51250</v>
      </c>
      <c r="E341" s="54">
        <v>52308</v>
      </c>
      <c r="F341" s="55">
        <v>53002</v>
      </c>
      <c r="G341" s="54">
        <v>53127</v>
      </c>
      <c r="H341" s="55">
        <v>53575</v>
      </c>
      <c r="I341" s="54">
        <v>54141</v>
      </c>
      <c r="J341" s="55">
        <v>54662</v>
      </c>
      <c r="K341" s="54">
        <v>55025</v>
      </c>
      <c r="L341" s="55">
        <v>55609</v>
      </c>
      <c r="M341" s="54">
        <v>56146</v>
      </c>
      <c r="N341" s="55">
        <v>56716</v>
      </c>
      <c r="O341" s="54">
        <v>58401</v>
      </c>
    </row>
    <row r="342" s="57" customFormat="1" spans="1:15">
      <c r="A342" s="54">
        <v>49660</v>
      </c>
      <c r="B342" s="55">
        <v>49931</v>
      </c>
      <c r="C342" s="54">
        <v>50369</v>
      </c>
      <c r="D342" s="55">
        <v>51301</v>
      </c>
      <c r="E342" s="54">
        <v>52314</v>
      </c>
      <c r="F342" s="55">
        <v>53006</v>
      </c>
      <c r="G342" s="54">
        <v>53128</v>
      </c>
      <c r="H342" s="55">
        <v>53578</v>
      </c>
      <c r="I342" s="54">
        <v>54153</v>
      </c>
      <c r="J342" s="55">
        <v>54669</v>
      </c>
      <c r="K342" s="54">
        <v>55029</v>
      </c>
      <c r="L342" s="55">
        <v>55720</v>
      </c>
      <c r="M342" s="54">
        <v>56187</v>
      </c>
      <c r="N342" s="55">
        <v>56721</v>
      </c>
      <c r="O342" s="54">
        <v>58402</v>
      </c>
    </row>
    <row r="343" s="57" customFormat="1" spans="1:15">
      <c r="A343" s="54">
        <v>49675</v>
      </c>
      <c r="B343" s="55">
        <v>49964</v>
      </c>
      <c r="C343" s="54">
        <v>50423</v>
      </c>
      <c r="D343" s="55">
        <v>51331</v>
      </c>
      <c r="E343" s="54">
        <v>52315</v>
      </c>
      <c r="F343" s="55">
        <v>53013</v>
      </c>
      <c r="G343" s="54">
        <v>53138</v>
      </c>
      <c r="H343" s="55">
        <v>53583</v>
      </c>
      <c r="I343" s="54">
        <v>54157</v>
      </c>
      <c r="J343" s="55">
        <v>54724</v>
      </c>
      <c r="K343" s="54">
        <v>55033</v>
      </c>
      <c r="L343" s="55">
        <v>55744</v>
      </c>
      <c r="M343" s="54">
        <v>56215</v>
      </c>
      <c r="N343" s="55">
        <v>57005</v>
      </c>
      <c r="O343" s="54">
        <v>58452</v>
      </c>
    </row>
    <row r="344" s="57" customFormat="1" spans="1:15">
      <c r="A344" s="54">
        <v>49676</v>
      </c>
      <c r="B344" s="55">
        <v>50003</v>
      </c>
      <c r="C344" s="54">
        <v>50427</v>
      </c>
      <c r="D344" s="55">
        <v>51340</v>
      </c>
      <c r="E344" s="54">
        <v>52318</v>
      </c>
      <c r="F344" s="55">
        <v>53016</v>
      </c>
      <c r="G344" s="54">
        <v>53147</v>
      </c>
      <c r="H344" s="55">
        <v>53584</v>
      </c>
      <c r="I344" s="54">
        <v>54160</v>
      </c>
      <c r="J344" s="55">
        <v>54743</v>
      </c>
      <c r="K344" s="54">
        <v>55036</v>
      </c>
      <c r="L344" s="55">
        <v>55745</v>
      </c>
      <c r="M344" s="54">
        <v>56241</v>
      </c>
      <c r="N344" s="55">
        <v>57006</v>
      </c>
      <c r="O344" s="54">
        <v>58554</v>
      </c>
    </row>
    <row r="345" s="57" customFormat="1" spans="1:15">
      <c r="A345" s="54">
        <v>49677</v>
      </c>
      <c r="B345" s="55">
        <v>50031</v>
      </c>
      <c r="C345" s="54">
        <v>50435</v>
      </c>
      <c r="D345" s="55">
        <v>51341</v>
      </c>
      <c r="E345" s="54">
        <v>52324</v>
      </c>
      <c r="F345" s="55">
        <v>53017</v>
      </c>
      <c r="G345" s="54">
        <v>53148</v>
      </c>
      <c r="H345" s="55">
        <v>53589</v>
      </c>
      <c r="I345" s="54">
        <v>54162</v>
      </c>
      <c r="J345" s="55">
        <v>54758</v>
      </c>
      <c r="K345" s="54">
        <v>55038</v>
      </c>
      <c r="L345" s="55">
        <v>55746</v>
      </c>
      <c r="M345" s="54">
        <v>56258</v>
      </c>
      <c r="N345" s="55">
        <v>57007</v>
      </c>
      <c r="O345" s="54">
        <v>58601</v>
      </c>
    </row>
    <row r="346" s="57" customFormat="1" spans="1:15">
      <c r="A346" s="54">
        <v>49685</v>
      </c>
      <c r="B346" s="55">
        <v>50032</v>
      </c>
      <c r="C346" s="54">
        <v>50436</v>
      </c>
      <c r="D346" s="55">
        <v>51351</v>
      </c>
      <c r="E346" s="54">
        <v>52326</v>
      </c>
      <c r="F346" s="55">
        <v>53021</v>
      </c>
      <c r="G346" s="54">
        <v>53149</v>
      </c>
      <c r="H346" s="55">
        <v>53594</v>
      </c>
      <c r="I346" s="54">
        <v>54165</v>
      </c>
      <c r="J346" s="55">
        <v>54760</v>
      </c>
      <c r="K346" s="54">
        <v>55043</v>
      </c>
      <c r="L346" s="55">
        <v>55758</v>
      </c>
      <c r="M346" s="54">
        <v>56265</v>
      </c>
      <c r="N346" s="55">
        <v>57013</v>
      </c>
      <c r="O346" s="54">
        <v>58602</v>
      </c>
    </row>
    <row r="347" s="57" customFormat="1" spans="1:15">
      <c r="A347" s="54">
        <v>49690</v>
      </c>
      <c r="B347" s="55">
        <v>50035</v>
      </c>
      <c r="C347" s="54">
        <v>50467</v>
      </c>
      <c r="D347" s="55">
        <v>51360</v>
      </c>
      <c r="E347" s="54">
        <v>52333</v>
      </c>
      <c r="F347" s="55">
        <v>53026</v>
      </c>
      <c r="G347" s="54">
        <v>53153</v>
      </c>
      <c r="H347" s="55">
        <v>53595</v>
      </c>
      <c r="I347" s="54">
        <v>54166</v>
      </c>
      <c r="J347" s="55">
        <v>54765</v>
      </c>
      <c r="K347" s="54">
        <v>55049</v>
      </c>
      <c r="L347" s="55">
        <v>55768</v>
      </c>
      <c r="M347" s="54">
        <v>56273</v>
      </c>
      <c r="N347" s="55">
        <v>57027</v>
      </c>
      <c r="O347" s="54">
        <v>58701</v>
      </c>
    </row>
    <row r="348" s="57" customFormat="1" spans="1:15">
      <c r="A348" s="54">
        <v>49696</v>
      </c>
      <c r="B348" s="55">
        <v>50036</v>
      </c>
      <c r="C348" s="54">
        <v>50481</v>
      </c>
      <c r="D348" s="55">
        <v>51363</v>
      </c>
      <c r="E348" s="54">
        <v>52338</v>
      </c>
      <c r="F348" s="55">
        <v>53027</v>
      </c>
      <c r="G348" s="54">
        <v>53167</v>
      </c>
      <c r="H348" s="55">
        <v>53599</v>
      </c>
      <c r="I348" s="54">
        <v>54169</v>
      </c>
      <c r="J348" s="55">
        <v>54773</v>
      </c>
      <c r="K348" s="54">
        <v>55052</v>
      </c>
      <c r="L348" s="55">
        <v>55792</v>
      </c>
      <c r="M348" s="54">
        <v>56277</v>
      </c>
      <c r="N348" s="55">
        <v>57032</v>
      </c>
      <c r="O348" s="54">
        <v>58703</v>
      </c>
    </row>
    <row r="349" s="57" customFormat="1" spans="1:15">
      <c r="A349" s="54">
        <v>49701</v>
      </c>
      <c r="B349" s="55">
        <v>50038</v>
      </c>
      <c r="C349" s="54">
        <v>50511</v>
      </c>
      <c r="D349" s="55">
        <v>51401</v>
      </c>
      <c r="E349" s="54">
        <v>52341</v>
      </c>
      <c r="F349" s="55">
        <v>53031</v>
      </c>
      <c r="G349" s="54">
        <v>53168</v>
      </c>
      <c r="H349" s="55">
        <v>53803</v>
      </c>
      <c r="I349" s="54">
        <v>54171</v>
      </c>
      <c r="J349" s="55">
        <v>54812</v>
      </c>
      <c r="K349" s="54">
        <v>55054</v>
      </c>
      <c r="L349" s="55">
        <v>55804</v>
      </c>
      <c r="M349" s="54">
        <v>56287</v>
      </c>
      <c r="N349" s="55">
        <v>57041</v>
      </c>
      <c r="O349" s="54">
        <v>58704</v>
      </c>
    </row>
    <row r="350" s="57" customFormat="1" spans="1:15">
      <c r="A350" s="54">
        <v>49707</v>
      </c>
      <c r="B350" s="55">
        <v>50041</v>
      </c>
      <c r="C350" s="54">
        <v>50529</v>
      </c>
      <c r="D350" s="55">
        <v>51432</v>
      </c>
      <c r="E350" s="54">
        <v>52345</v>
      </c>
      <c r="F350" s="55">
        <v>53033</v>
      </c>
      <c r="G350" s="54">
        <v>53179</v>
      </c>
      <c r="H350" s="55">
        <v>53808</v>
      </c>
      <c r="I350" s="54">
        <v>54180</v>
      </c>
      <c r="J350" s="55">
        <v>54818</v>
      </c>
      <c r="K350" s="54">
        <v>55056</v>
      </c>
      <c r="L350" s="55">
        <v>55808</v>
      </c>
      <c r="M350" s="54">
        <v>56307</v>
      </c>
      <c r="N350" s="55">
        <v>57042</v>
      </c>
      <c r="O350" s="54">
        <v>58707</v>
      </c>
    </row>
    <row r="351" s="57" customFormat="1" spans="1:15">
      <c r="A351" s="54">
        <v>49711</v>
      </c>
      <c r="B351" s="55">
        <v>50047</v>
      </c>
      <c r="C351" s="54">
        <v>50548</v>
      </c>
      <c r="D351" s="55">
        <v>51451</v>
      </c>
      <c r="E351" s="54">
        <v>52348</v>
      </c>
      <c r="F351" s="55">
        <v>53034</v>
      </c>
      <c r="G351" s="54">
        <v>53181</v>
      </c>
      <c r="H351" s="55">
        <v>53811</v>
      </c>
      <c r="I351" s="54">
        <v>54201</v>
      </c>
      <c r="J351" s="55">
        <v>54841</v>
      </c>
      <c r="K351" s="54">
        <v>55057</v>
      </c>
      <c r="L351" s="55">
        <v>55810</v>
      </c>
      <c r="M351" s="54">
        <v>56308</v>
      </c>
      <c r="N351" s="55">
        <v>57055</v>
      </c>
      <c r="O351" s="54">
        <v>58801</v>
      </c>
    </row>
    <row r="352" s="57" customFormat="1" spans="1:15">
      <c r="A352" s="54">
        <v>49712</v>
      </c>
      <c r="B352" s="55">
        <v>50059</v>
      </c>
      <c r="C352" s="54">
        <v>50552</v>
      </c>
      <c r="D352" s="55">
        <v>51459</v>
      </c>
      <c r="E352" s="54">
        <v>52351</v>
      </c>
      <c r="F352" s="55">
        <v>53036</v>
      </c>
      <c r="G352" s="54">
        <v>53182</v>
      </c>
      <c r="H352" s="55">
        <v>53813</v>
      </c>
      <c r="I352" s="54">
        <v>54208</v>
      </c>
      <c r="J352" s="55">
        <v>54857</v>
      </c>
      <c r="K352" s="54">
        <v>55060</v>
      </c>
      <c r="L352" s="55">
        <v>55912</v>
      </c>
      <c r="M352" s="54">
        <v>56310</v>
      </c>
      <c r="N352" s="55">
        <v>57056</v>
      </c>
      <c r="O352" s="54">
        <v>58802</v>
      </c>
    </row>
    <row r="353" s="57" customFormat="1" spans="1:15">
      <c r="A353" s="54">
        <v>49720</v>
      </c>
      <c r="B353" s="55">
        <v>50061</v>
      </c>
      <c r="C353" s="54">
        <v>50573</v>
      </c>
      <c r="D353" s="55">
        <v>51460</v>
      </c>
      <c r="E353" s="54">
        <v>52353</v>
      </c>
      <c r="F353" s="55">
        <v>53037</v>
      </c>
      <c r="G353" s="54">
        <v>53183</v>
      </c>
      <c r="H353" s="55">
        <v>53817</v>
      </c>
      <c r="I353" s="54">
        <v>54211</v>
      </c>
      <c r="J353" s="55">
        <v>54861</v>
      </c>
      <c r="K353" s="54">
        <v>55066</v>
      </c>
      <c r="L353" s="55">
        <v>55920</v>
      </c>
      <c r="M353" s="54">
        <v>56313</v>
      </c>
      <c r="N353" s="55">
        <v>57068</v>
      </c>
      <c r="O353" s="54">
        <v>58803</v>
      </c>
    </row>
    <row r="354" s="57" customFormat="1" spans="1:15">
      <c r="A354" s="54">
        <v>49723</v>
      </c>
      <c r="B354" s="55">
        <v>50063</v>
      </c>
      <c r="C354" s="54">
        <v>50588</v>
      </c>
      <c r="D354" s="55">
        <v>51534</v>
      </c>
      <c r="E354" s="54">
        <v>52501</v>
      </c>
      <c r="F354" s="55">
        <v>53040</v>
      </c>
      <c r="G354" s="54">
        <v>53184</v>
      </c>
      <c r="H354" s="55">
        <v>53821</v>
      </c>
      <c r="I354" s="54">
        <v>54217</v>
      </c>
      <c r="J354" s="55">
        <v>54868</v>
      </c>
      <c r="K354" s="54">
        <v>55070</v>
      </c>
      <c r="L354" s="55">
        <v>55944</v>
      </c>
      <c r="M354" s="54">
        <v>56320</v>
      </c>
      <c r="N354" s="55">
        <v>57069</v>
      </c>
      <c r="O354" s="54">
        <v>59036</v>
      </c>
    </row>
    <row r="355" s="57" customFormat="1" spans="1:15">
      <c r="A355" s="54">
        <v>49734</v>
      </c>
      <c r="B355" s="55">
        <v>50069</v>
      </c>
      <c r="C355" s="54">
        <v>50592</v>
      </c>
      <c r="D355" s="55">
        <v>51537</v>
      </c>
      <c r="E355" s="54">
        <v>52530</v>
      </c>
      <c r="F355" s="55">
        <v>53047</v>
      </c>
      <c r="G355" s="54">
        <v>53185</v>
      </c>
      <c r="H355" s="55">
        <v>53901</v>
      </c>
      <c r="I355" s="54">
        <v>54229</v>
      </c>
      <c r="J355" s="55">
        <v>54890</v>
      </c>
      <c r="K355" s="54">
        <v>55085</v>
      </c>
      <c r="L355" s="55">
        <v>55947</v>
      </c>
      <c r="M355" s="54">
        <v>56328</v>
      </c>
      <c r="N355" s="55">
        <v>57078</v>
      </c>
      <c r="O355" s="54">
        <v>59044</v>
      </c>
    </row>
    <row r="356" s="57" customFormat="1" spans="1:15">
      <c r="A356" s="54">
        <v>49735</v>
      </c>
      <c r="B356" s="55">
        <v>50078</v>
      </c>
      <c r="C356" s="54">
        <v>50593</v>
      </c>
      <c r="D356" s="55">
        <v>51543</v>
      </c>
      <c r="E356" s="54">
        <v>52534</v>
      </c>
      <c r="F356" s="55">
        <v>53048</v>
      </c>
      <c r="G356" s="54">
        <v>53190</v>
      </c>
      <c r="H356" s="55">
        <v>53911</v>
      </c>
      <c r="I356" s="54">
        <v>54232</v>
      </c>
      <c r="J356" s="55">
        <v>54923</v>
      </c>
      <c r="K356" s="54">
        <v>55087</v>
      </c>
      <c r="L356" s="55">
        <v>55950</v>
      </c>
      <c r="M356" s="54">
        <v>56341</v>
      </c>
      <c r="N356" s="55">
        <v>57202</v>
      </c>
      <c r="O356" s="54">
        <v>59106</v>
      </c>
    </row>
    <row r="357" s="57" customFormat="1" spans="1:15">
      <c r="A357" s="54">
        <v>49737</v>
      </c>
      <c r="B357" s="55">
        <v>50105</v>
      </c>
      <c r="C357" s="54">
        <v>50595</v>
      </c>
      <c r="D357" s="55">
        <v>51550</v>
      </c>
      <c r="E357" s="54">
        <v>52544</v>
      </c>
      <c r="F357" s="55">
        <v>53058</v>
      </c>
      <c r="G357" s="54">
        <v>53191</v>
      </c>
      <c r="H357" s="55">
        <v>53913</v>
      </c>
      <c r="I357" s="54">
        <v>54235</v>
      </c>
      <c r="J357" s="55">
        <v>54926</v>
      </c>
      <c r="K357" s="54">
        <v>55090</v>
      </c>
      <c r="L357" s="55">
        <v>55955</v>
      </c>
      <c r="M357" s="54">
        <v>56344</v>
      </c>
      <c r="N357" s="55">
        <v>57245</v>
      </c>
      <c r="O357" s="54">
        <v>59404</v>
      </c>
    </row>
    <row r="358" s="57" customFormat="1" spans="1:15">
      <c r="A358" s="54">
        <v>49739</v>
      </c>
      <c r="B358" s="55">
        <v>50109</v>
      </c>
      <c r="C358" s="54">
        <v>50608</v>
      </c>
      <c r="D358" s="55">
        <v>51554</v>
      </c>
      <c r="E358" s="54">
        <v>52548</v>
      </c>
      <c r="F358" s="55">
        <v>53060</v>
      </c>
      <c r="G358" s="54">
        <v>53507</v>
      </c>
      <c r="H358" s="55">
        <v>53916</v>
      </c>
      <c r="I358" s="54">
        <v>54241</v>
      </c>
      <c r="J358" s="55">
        <v>54929</v>
      </c>
      <c r="K358" s="54">
        <v>55092</v>
      </c>
      <c r="L358" s="55">
        <v>55960</v>
      </c>
      <c r="M358" s="54">
        <v>56345</v>
      </c>
      <c r="N358" s="55">
        <v>57252</v>
      </c>
      <c r="O358" s="54">
        <v>59414</v>
      </c>
    </row>
    <row r="359" s="57" customFormat="1" spans="1:15">
      <c r="A359" s="54">
        <v>49740</v>
      </c>
      <c r="B359" s="55">
        <v>50110</v>
      </c>
      <c r="C359" s="54">
        <v>50616</v>
      </c>
      <c r="D359" s="55">
        <v>51601</v>
      </c>
      <c r="E359" s="54">
        <v>52556</v>
      </c>
      <c r="F359" s="55">
        <v>53061</v>
      </c>
      <c r="G359" s="54">
        <v>53508</v>
      </c>
      <c r="H359" s="55">
        <v>53925</v>
      </c>
      <c r="I359" s="54">
        <v>54403</v>
      </c>
      <c r="J359" s="55">
        <v>54933</v>
      </c>
      <c r="K359" s="54">
        <v>55302</v>
      </c>
      <c r="L359" s="55">
        <v>55976</v>
      </c>
      <c r="M359" s="54">
        <v>56369</v>
      </c>
      <c r="N359" s="55">
        <v>57301</v>
      </c>
      <c r="O359" s="54">
        <v>59461</v>
      </c>
    </row>
    <row r="360" s="57" customFormat="1" spans="1:15">
      <c r="A360" s="54">
        <v>49781</v>
      </c>
      <c r="B360" s="55">
        <v>50112</v>
      </c>
      <c r="C360" s="54">
        <v>50622</v>
      </c>
      <c r="D360" s="55">
        <v>51603</v>
      </c>
      <c r="E360" s="54">
        <v>52562</v>
      </c>
      <c r="F360" s="55">
        <v>53062</v>
      </c>
      <c r="G360" s="54">
        <v>53515</v>
      </c>
      <c r="H360" s="55">
        <v>53940</v>
      </c>
      <c r="I360" s="54">
        <v>54409</v>
      </c>
      <c r="J360" s="55">
        <v>54934</v>
      </c>
      <c r="K360" s="54">
        <v>55308</v>
      </c>
      <c r="L360" s="55">
        <v>56007</v>
      </c>
      <c r="M360" s="54">
        <v>56371</v>
      </c>
      <c r="N360" s="55">
        <v>57361</v>
      </c>
      <c r="O360" s="54">
        <v>59477</v>
      </c>
    </row>
    <row r="361" s="57" customFormat="1" spans="1:15">
      <c r="A361" s="54">
        <v>49783</v>
      </c>
      <c r="B361" s="55">
        <v>50124</v>
      </c>
      <c r="C361" s="54">
        <v>50631</v>
      </c>
      <c r="D361" s="55">
        <v>51651</v>
      </c>
      <c r="E361" s="54">
        <v>52566</v>
      </c>
      <c r="F361" s="55">
        <v>53070</v>
      </c>
      <c r="G361" s="54">
        <v>53521</v>
      </c>
      <c r="H361" s="55">
        <v>53947</v>
      </c>
      <c r="I361" s="54">
        <v>54415</v>
      </c>
      <c r="J361" s="55">
        <v>54941</v>
      </c>
      <c r="K361" s="54">
        <v>55309</v>
      </c>
      <c r="L361" s="55">
        <v>56011</v>
      </c>
      <c r="M361" s="54">
        <v>56374</v>
      </c>
      <c r="N361" s="55">
        <v>57364</v>
      </c>
      <c r="O361" s="54">
        <v>59602</v>
      </c>
    </row>
    <row r="362" s="57" customFormat="1" spans="1:15">
      <c r="A362" s="54">
        <v>49785</v>
      </c>
      <c r="B362" s="55">
        <v>50125</v>
      </c>
      <c r="C362" s="54">
        <v>50634</v>
      </c>
      <c r="D362" s="55">
        <v>51656</v>
      </c>
      <c r="E362" s="54">
        <v>52577</v>
      </c>
      <c r="F362" s="55">
        <v>53073</v>
      </c>
      <c r="G362" s="54">
        <v>53523</v>
      </c>
      <c r="H362" s="55">
        <v>53950</v>
      </c>
      <c r="I362" s="54">
        <v>54417</v>
      </c>
      <c r="J362" s="55">
        <v>54944</v>
      </c>
      <c r="K362" s="54">
        <v>55313</v>
      </c>
      <c r="L362" s="55">
        <v>56017</v>
      </c>
      <c r="M362" s="54">
        <v>56389</v>
      </c>
      <c r="N362" s="55">
        <v>57399</v>
      </c>
      <c r="O362" s="54">
        <v>59635</v>
      </c>
    </row>
    <row r="363" s="57" customFormat="1" spans="1:15">
      <c r="A363" s="54">
        <v>49792</v>
      </c>
      <c r="B363" s="55">
        <v>50126</v>
      </c>
      <c r="C363" s="54">
        <v>50643</v>
      </c>
      <c r="D363" s="55">
        <v>52040</v>
      </c>
      <c r="E363" s="54">
        <v>52601</v>
      </c>
      <c r="F363" s="55">
        <v>53075</v>
      </c>
      <c r="G363" s="54">
        <v>53525</v>
      </c>
      <c r="H363" s="55">
        <v>53954</v>
      </c>
      <c r="I363" s="54">
        <v>54441</v>
      </c>
      <c r="J363" s="55">
        <v>54946</v>
      </c>
      <c r="K363" s="54">
        <v>55315</v>
      </c>
      <c r="L363" s="55">
        <v>56022</v>
      </c>
      <c r="M363" s="54">
        <v>56401</v>
      </c>
      <c r="N363" s="55">
        <v>57401</v>
      </c>
      <c r="O363" s="54">
        <v>59714</v>
      </c>
    </row>
    <row r="364" s="57" customFormat="1" spans="1:15">
      <c r="A364" s="54">
        <v>49796</v>
      </c>
      <c r="B364" s="55">
        <v>50127</v>
      </c>
      <c r="C364" s="54">
        <v>50644</v>
      </c>
      <c r="D364" s="55">
        <v>52056</v>
      </c>
      <c r="E364" s="54">
        <v>52624</v>
      </c>
      <c r="F364" s="55">
        <v>53081</v>
      </c>
      <c r="G364" s="54">
        <v>53526</v>
      </c>
      <c r="H364" s="55">
        <v>53955</v>
      </c>
      <c r="I364" s="54">
        <v>54455</v>
      </c>
      <c r="J364" s="55">
        <v>54947</v>
      </c>
      <c r="K364" s="54">
        <v>55319</v>
      </c>
      <c r="L364" s="55">
        <v>56024</v>
      </c>
      <c r="M364" s="54">
        <v>56430</v>
      </c>
      <c r="N364" s="55">
        <v>57402</v>
      </c>
      <c r="O364" s="54">
        <v>59715</v>
      </c>
    </row>
    <row r="365" s="57" customFormat="1" spans="1:15">
      <c r="A365" s="54">
        <v>49801</v>
      </c>
      <c r="B365" s="55">
        <v>50152</v>
      </c>
      <c r="C365" s="54">
        <v>50648</v>
      </c>
      <c r="D365" s="55">
        <v>52057</v>
      </c>
      <c r="E365" s="54">
        <v>52627</v>
      </c>
      <c r="F365" s="55">
        <v>53085</v>
      </c>
      <c r="G365" s="54">
        <v>53528</v>
      </c>
      <c r="H365" s="55">
        <v>53957</v>
      </c>
      <c r="I365" s="54">
        <v>54464</v>
      </c>
      <c r="J365" s="55">
        <v>54961</v>
      </c>
      <c r="K365" s="54">
        <v>55320</v>
      </c>
      <c r="L365" s="55">
        <v>56030</v>
      </c>
      <c r="M365" s="54">
        <v>56441</v>
      </c>
      <c r="N365" s="55">
        <v>57426</v>
      </c>
      <c r="O365" s="54">
        <v>59716</v>
      </c>
    </row>
    <row r="366" s="57" customFormat="1" spans="1:15">
      <c r="A366" s="54">
        <v>49802</v>
      </c>
      <c r="B366" s="55">
        <v>50158</v>
      </c>
      <c r="C366" s="54">
        <v>50649</v>
      </c>
      <c r="D366" s="55">
        <v>52060</v>
      </c>
      <c r="E366" s="54">
        <v>52632</v>
      </c>
      <c r="F366" s="55">
        <v>53086</v>
      </c>
      <c r="G366" s="54">
        <v>53531</v>
      </c>
      <c r="H366" s="55">
        <v>53958</v>
      </c>
      <c r="I366" s="54">
        <v>54469</v>
      </c>
      <c r="J366" s="55">
        <v>54963</v>
      </c>
      <c r="K366" s="54">
        <v>55327</v>
      </c>
      <c r="L366" s="55">
        <v>56031</v>
      </c>
      <c r="M366" s="54">
        <v>56465</v>
      </c>
      <c r="N366" s="55">
        <v>57439</v>
      </c>
      <c r="O366" s="54">
        <v>59717</v>
      </c>
    </row>
    <row r="367" s="57" customFormat="1" spans="1:15">
      <c r="A367" s="54">
        <v>49808</v>
      </c>
      <c r="B367" s="55">
        <v>50160</v>
      </c>
      <c r="C367" s="54">
        <v>50652</v>
      </c>
      <c r="D367" s="55">
        <v>52066</v>
      </c>
      <c r="E367" s="54">
        <v>52638</v>
      </c>
      <c r="F367" s="55">
        <v>53090</v>
      </c>
      <c r="G367" s="54">
        <v>53533</v>
      </c>
      <c r="H367" s="55">
        <v>53959</v>
      </c>
      <c r="I367" s="54">
        <v>54482</v>
      </c>
      <c r="J367" s="55">
        <v>54971</v>
      </c>
      <c r="K367" s="54">
        <v>55328</v>
      </c>
      <c r="L367" s="55">
        <v>56035</v>
      </c>
      <c r="M367" s="54">
        <v>56470</v>
      </c>
      <c r="N367" s="55">
        <v>57501</v>
      </c>
      <c r="O367" s="54">
        <v>59756</v>
      </c>
    </row>
    <row r="368" s="57" customFormat="1" spans="1:15">
      <c r="A368" s="54">
        <v>49826</v>
      </c>
      <c r="B368" s="55">
        <v>50163</v>
      </c>
      <c r="C368" s="54">
        <v>50657</v>
      </c>
      <c r="D368" s="55">
        <v>52068</v>
      </c>
      <c r="E368" s="54">
        <v>52641</v>
      </c>
      <c r="F368" s="55">
        <v>53094</v>
      </c>
      <c r="G368" s="54">
        <v>53534</v>
      </c>
      <c r="H368" s="55">
        <v>53960</v>
      </c>
      <c r="I368" s="54">
        <v>54494</v>
      </c>
      <c r="J368" s="55">
        <v>54978</v>
      </c>
      <c r="K368" s="54">
        <v>55331</v>
      </c>
      <c r="L368" s="55">
        <v>56046</v>
      </c>
      <c r="M368" s="54">
        <v>56482</v>
      </c>
      <c r="N368" s="55">
        <v>57563</v>
      </c>
      <c r="O368" s="54">
        <v>59803</v>
      </c>
    </row>
    <row r="369" s="57" customFormat="1" spans="1:15">
      <c r="A369" s="54">
        <v>49837</v>
      </c>
      <c r="B369" s="55">
        <v>50165</v>
      </c>
      <c r="C369" s="54">
        <v>50659</v>
      </c>
      <c r="D369" s="55">
        <v>52101</v>
      </c>
      <c r="E369" s="54">
        <v>52648</v>
      </c>
      <c r="F369" s="55">
        <v>53098</v>
      </c>
      <c r="G369" s="54">
        <v>53535</v>
      </c>
      <c r="H369" s="55">
        <v>53965</v>
      </c>
      <c r="I369" s="54">
        <v>54495</v>
      </c>
      <c r="J369" s="55">
        <v>54981</v>
      </c>
      <c r="K369" s="54">
        <v>55341</v>
      </c>
      <c r="L369" s="55">
        <v>56050</v>
      </c>
      <c r="M369" s="54">
        <v>56484</v>
      </c>
      <c r="N369" s="55">
        <v>57621</v>
      </c>
      <c r="O369" s="54">
        <v>59812</v>
      </c>
    </row>
    <row r="370" s="57" customFormat="1" spans="1:15">
      <c r="A370" s="54">
        <v>59840</v>
      </c>
      <c r="B370" s="55">
        <v>60481</v>
      </c>
      <c r="C370" s="54">
        <v>61240</v>
      </c>
      <c r="D370" s="55">
        <v>61705</v>
      </c>
      <c r="E370" s="54">
        <v>62087</v>
      </c>
      <c r="F370" s="55">
        <v>62362</v>
      </c>
      <c r="G370" s="54">
        <v>62852</v>
      </c>
      <c r="H370" s="55">
        <v>63090</v>
      </c>
      <c r="I370" s="54">
        <v>64024</v>
      </c>
      <c r="J370" s="55">
        <v>64850</v>
      </c>
      <c r="K370" s="54">
        <v>65739</v>
      </c>
      <c r="L370" s="55">
        <v>67067</v>
      </c>
      <c r="M370" s="54">
        <v>68333</v>
      </c>
      <c r="N370" s="55">
        <v>70068</v>
      </c>
      <c r="O370" s="54">
        <v>70517</v>
      </c>
    </row>
    <row r="371" s="57" customFormat="1" spans="1:15">
      <c r="A371" s="54">
        <v>59841</v>
      </c>
      <c r="B371" s="55">
        <v>60512</v>
      </c>
      <c r="C371" s="54">
        <v>61241</v>
      </c>
      <c r="D371" s="55">
        <v>61727</v>
      </c>
      <c r="E371" s="54">
        <v>62088</v>
      </c>
      <c r="F371" s="55">
        <v>62450</v>
      </c>
      <c r="G371" s="54">
        <v>62874</v>
      </c>
      <c r="H371" s="55">
        <v>63341</v>
      </c>
      <c r="I371" s="54">
        <v>64028</v>
      </c>
      <c r="J371" s="55">
        <v>64857</v>
      </c>
      <c r="K371" s="54">
        <v>65741</v>
      </c>
      <c r="L371" s="55">
        <v>67107</v>
      </c>
      <c r="M371" s="54">
        <v>68362</v>
      </c>
      <c r="N371" s="55">
        <v>70070</v>
      </c>
      <c r="O371" s="54">
        <v>70519</v>
      </c>
    </row>
    <row r="372" s="57" customFormat="1" spans="1:15">
      <c r="A372" s="54">
        <v>59855</v>
      </c>
      <c r="B372" s="55">
        <v>60536</v>
      </c>
      <c r="C372" s="54">
        <v>61257</v>
      </c>
      <c r="D372" s="55">
        <v>61729</v>
      </c>
      <c r="E372" s="54">
        <v>62089</v>
      </c>
      <c r="F372" s="55">
        <v>62454</v>
      </c>
      <c r="G372" s="54">
        <v>62876</v>
      </c>
      <c r="H372" s="55">
        <v>63348</v>
      </c>
      <c r="I372" s="54">
        <v>64034</v>
      </c>
      <c r="J372" s="55">
        <v>64858</v>
      </c>
      <c r="K372" s="54">
        <v>65742</v>
      </c>
      <c r="L372" s="55">
        <v>67110</v>
      </c>
      <c r="M372" s="54">
        <v>68366</v>
      </c>
      <c r="N372" s="55">
        <v>70071</v>
      </c>
      <c r="O372" s="54">
        <v>70524</v>
      </c>
    </row>
    <row r="373" s="57" customFormat="1" spans="1:15">
      <c r="A373" s="54">
        <v>59901</v>
      </c>
      <c r="B373" s="55">
        <v>60548</v>
      </c>
      <c r="C373" s="54">
        <v>61273</v>
      </c>
      <c r="D373" s="55">
        <v>61736</v>
      </c>
      <c r="E373" s="54">
        <v>62090</v>
      </c>
      <c r="F373" s="55">
        <v>62458</v>
      </c>
      <c r="G373" s="54">
        <v>62879</v>
      </c>
      <c r="H373" s="55">
        <v>63362</v>
      </c>
      <c r="I373" s="54">
        <v>64048</v>
      </c>
      <c r="J373" s="55">
        <v>64874</v>
      </c>
      <c r="K373" s="54">
        <v>65757</v>
      </c>
      <c r="L373" s="55">
        <v>67114</v>
      </c>
      <c r="M373" s="54">
        <v>68375</v>
      </c>
      <c r="N373" s="55">
        <v>70076</v>
      </c>
      <c r="O373" s="54">
        <v>70525</v>
      </c>
    </row>
    <row r="374" s="57" customFormat="1" spans="1:15">
      <c r="A374" s="54">
        <v>59902</v>
      </c>
      <c r="B374" s="55">
        <v>60554</v>
      </c>
      <c r="C374" s="54">
        <v>61275</v>
      </c>
      <c r="D374" s="55">
        <v>61755</v>
      </c>
      <c r="E374" s="54">
        <v>62093</v>
      </c>
      <c r="F374" s="55">
        <v>62459</v>
      </c>
      <c r="G374" s="54">
        <v>62881</v>
      </c>
      <c r="H374" s="55">
        <v>63370</v>
      </c>
      <c r="I374" s="54">
        <v>64056</v>
      </c>
      <c r="J374" s="55">
        <v>65010</v>
      </c>
      <c r="K374" s="54">
        <v>66002</v>
      </c>
      <c r="L374" s="55">
        <v>67133</v>
      </c>
      <c r="M374" s="54">
        <v>68379</v>
      </c>
      <c r="N374" s="55">
        <v>70084</v>
      </c>
      <c r="O374" s="54">
        <v>70526</v>
      </c>
    </row>
    <row r="375" s="57" customFormat="1" spans="1:15">
      <c r="A375" s="54">
        <v>59937</v>
      </c>
      <c r="B375" s="55">
        <v>60560</v>
      </c>
      <c r="C375" s="54">
        <v>61278</v>
      </c>
      <c r="D375" s="55">
        <v>61764</v>
      </c>
      <c r="E375" s="54">
        <v>62201</v>
      </c>
      <c r="F375" s="55">
        <v>62464</v>
      </c>
      <c r="G375" s="54">
        <v>62883</v>
      </c>
      <c r="H375" s="55">
        <v>63379</v>
      </c>
      <c r="I375" s="54">
        <v>64060</v>
      </c>
      <c r="J375" s="55">
        <v>65020</v>
      </c>
      <c r="K375" s="54">
        <v>66006</v>
      </c>
      <c r="L375" s="55">
        <v>67147</v>
      </c>
      <c r="M375" s="54">
        <v>68430</v>
      </c>
      <c r="N375" s="55">
        <v>70092</v>
      </c>
      <c r="O375" s="54">
        <v>70528</v>
      </c>
    </row>
    <row r="376" s="57" customFormat="1" spans="1:15">
      <c r="A376" s="54">
        <v>60033</v>
      </c>
      <c r="B376" s="55">
        <v>60613</v>
      </c>
      <c r="C376" s="54">
        <v>61284</v>
      </c>
      <c r="D376" s="55">
        <v>61815</v>
      </c>
      <c r="E376" s="54">
        <v>62202</v>
      </c>
      <c r="F376" s="55">
        <v>62467</v>
      </c>
      <c r="G376" s="54">
        <v>62891</v>
      </c>
      <c r="H376" s="55">
        <v>63387</v>
      </c>
      <c r="I376" s="54">
        <v>64066</v>
      </c>
      <c r="J376" s="55">
        <v>65026</v>
      </c>
      <c r="K376" s="54">
        <v>66007</v>
      </c>
      <c r="L376" s="55">
        <v>67152</v>
      </c>
      <c r="M376" s="54">
        <v>68434</v>
      </c>
      <c r="N376" s="55">
        <v>70126</v>
      </c>
      <c r="O376" s="54">
        <v>70529</v>
      </c>
    </row>
    <row r="377" s="57" customFormat="1" spans="1:15">
      <c r="A377" s="54">
        <v>60071</v>
      </c>
      <c r="B377" s="55">
        <v>60827</v>
      </c>
      <c r="C377" s="54">
        <v>61301</v>
      </c>
      <c r="D377" s="55">
        <v>61834</v>
      </c>
      <c r="E377" s="54">
        <v>62203</v>
      </c>
      <c r="F377" s="55">
        <v>62471</v>
      </c>
      <c r="G377" s="54">
        <v>62896</v>
      </c>
      <c r="H377" s="55">
        <v>63389</v>
      </c>
      <c r="I377" s="54">
        <v>64070</v>
      </c>
      <c r="J377" s="55">
        <v>65043</v>
      </c>
      <c r="K377" s="54">
        <v>66013</v>
      </c>
      <c r="L377" s="55">
        <v>67156</v>
      </c>
      <c r="M377" s="54">
        <v>68452</v>
      </c>
      <c r="N377" s="55">
        <v>70301</v>
      </c>
      <c r="O377" s="54">
        <v>70533</v>
      </c>
    </row>
    <row r="378" s="57" customFormat="1" spans="1:15">
      <c r="A378" s="54">
        <v>60072</v>
      </c>
      <c r="B378" s="55">
        <v>60901</v>
      </c>
      <c r="C378" s="54">
        <v>61317</v>
      </c>
      <c r="D378" s="55">
        <v>61847</v>
      </c>
      <c r="E378" s="54">
        <v>62204</v>
      </c>
      <c r="F378" s="55">
        <v>62481</v>
      </c>
      <c r="G378" s="54">
        <v>62902</v>
      </c>
      <c r="H378" s="55">
        <v>63401</v>
      </c>
      <c r="I378" s="54">
        <v>64075</v>
      </c>
      <c r="J378" s="55">
        <v>65049</v>
      </c>
      <c r="K378" s="54">
        <v>66025</v>
      </c>
      <c r="L378" s="55">
        <v>67334</v>
      </c>
      <c r="M378" s="54">
        <v>68462</v>
      </c>
      <c r="N378" s="55">
        <v>70302</v>
      </c>
      <c r="O378" s="54">
        <v>70535</v>
      </c>
    </row>
    <row r="379" s="57" customFormat="1" spans="1:15">
      <c r="A379" s="54">
        <v>60080</v>
      </c>
      <c r="B379" s="55">
        <v>60932</v>
      </c>
      <c r="C379" s="54">
        <v>61320</v>
      </c>
      <c r="D379" s="55">
        <v>61848</v>
      </c>
      <c r="E379" s="54">
        <v>62215</v>
      </c>
      <c r="F379" s="55">
        <v>62517</v>
      </c>
      <c r="G379" s="54">
        <v>62903</v>
      </c>
      <c r="H379" s="55">
        <v>63442</v>
      </c>
      <c r="I379" s="54">
        <v>64078</v>
      </c>
      <c r="J379" s="55">
        <v>65233</v>
      </c>
      <c r="K379" s="54">
        <v>66047</v>
      </c>
      <c r="L379" s="55">
        <v>67337</v>
      </c>
      <c r="M379" s="54">
        <v>68467</v>
      </c>
      <c r="N379" s="55">
        <v>70310</v>
      </c>
      <c r="O379" s="54">
        <v>70541</v>
      </c>
    </row>
    <row r="380" s="57" customFormat="1" spans="1:15">
      <c r="A380" s="54">
        <v>60081</v>
      </c>
      <c r="B380" s="55">
        <v>60936</v>
      </c>
      <c r="C380" s="54">
        <v>61323</v>
      </c>
      <c r="D380" s="55">
        <v>61851</v>
      </c>
      <c r="E380" s="54">
        <v>62216</v>
      </c>
      <c r="F380" s="55">
        <v>62519</v>
      </c>
      <c r="G380" s="54">
        <v>62906</v>
      </c>
      <c r="H380" s="55">
        <v>63457</v>
      </c>
      <c r="I380" s="54">
        <v>64079</v>
      </c>
      <c r="J380" s="55">
        <v>65243</v>
      </c>
      <c r="K380" s="54">
        <v>66048</v>
      </c>
      <c r="L380" s="55">
        <v>67340</v>
      </c>
      <c r="M380" s="54">
        <v>68514</v>
      </c>
      <c r="N380" s="55">
        <v>70342</v>
      </c>
      <c r="O380" s="54">
        <v>70546</v>
      </c>
    </row>
    <row r="381" s="57" customFormat="1" spans="1:15">
      <c r="A381" s="54">
        <v>60097</v>
      </c>
      <c r="B381" s="55">
        <v>60939</v>
      </c>
      <c r="C381" s="54">
        <v>61331</v>
      </c>
      <c r="D381" s="55">
        <v>61855</v>
      </c>
      <c r="E381" s="54">
        <v>62219</v>
      </c>
      <c r="F381" s="55">
        <v>62522</v>
      </c>
      <c r="G381" s="54">
        <v>62918</v>
      </c>
      <c r="H381" s="55">
        <v>63467</v>
      </c>
      <c r="I381" s="54">
        <v>64080</v>
      </c>
      <c r="J381" s="55">
        <v>65251</v>
      </c>
      <c r="K381" s="54">
        <v>66067</v>
      </c>
      <c r="L381" s="55">
        <v>67357</v>
      </c>
      <c r="M381" s="54">
        <v>68523</v>
      </c>
      <c r="N381" s="55">
        <v>70343</v>
      </c>
      <c r="O381" s="54">
        <v>70551</v>
      </c>
    </row>
    <row r="382" s="57" customFormat="1" spans="1:15">
      <c r="A382" s="54">
        <v>60098</v>
      </c>
      <c r="B382" s="55">
        <v>60945</v>
      </c>
      <c r="C382" s="54">
        <v>61335</v>
      </c>
      <c r="D382" s="55">
        <v>61856</v>
      </c>
      <c r="E382" s="54">
        <v>62224</v>
      </c>
      <c r="F382" s="55">
        <v>62523</v>
      </c>
      <c r="G382" s="54">
        <v>62921</v>
      </c>
      <c r="H382" s="55">
        <v>63501</v>
      </c>
      <c r="I382" s="54">
        <v>64089</v>
      </c>
      <c r="J382" s="55">
        <v>65255</v>
      </c>
      <c r="K382" s="54">
        <v>66071</v>
      </c>
      <c r="L382" s="55">
        <v>67460</v>
      </c>
      <c r="M382" s="54">
        <v>68527</v>
      </c>
      <c r="N382" s="55">
        <v>70345</v>
      </c>
      <c r="O382" s="54">
        <v>70555</v>
      </c>
    </row>
    <row r="383" s="57" customFormat="1" spans="1:15">
      <c r="A383" s="54">
        <v>60109</v>
      </c>
      <c r="B383" s="55">
        <v>60950</v>
      </c>
      <c r="C383" s="54">
        <v>61346</v>
      </c>
      <c r="D383" s="55">
        <v>61857</v>
      </c>
      <c r="E383" s="54">
        <v>62230</v>
      </c>
      <c r="F383" s="55">
        <v>62525</v>
      </c>
      <c r="G383" s="54">
        <v>62927</v>
      </c>
      <c r="H383" s="55">
        <v>63540</v>
      </c>
      <c r="I383" s="54">
        <v>64090</v>
      </c>
      <c r="J383" s="55">
        <v>65265</v>
      </c>
      <c r="K383" s="54">
        <v>66083</v>
      </c>
      <c r="L383" s="55">
        <v>67476</v>
      </c>
      <c r="M383" s="54">
        <v>68531</v>
      </c>
      <c r="N383" s="55">
        <v>70359</v>
      </c>
      <c r="O383" s="54">
        <v>70563</v>
      </c>
    </row>
    <row r="384" s="57" customFormat="1" spans="1:15">
      <c r="A384" s="54">
        <v>60112</v>
      </c>
      <c r="B384" s="55">
        <v>60954</v>
      </c>
      <c r="C384" s="54">
        <v>61350</v>
      </c>
      <c r="D384" s="55">
        <v>61858</v>
      </c>
      <c r="E384" s="54">
        <v>62232</v>
      </c>
      <c r="F384" s="55">
        <v>62532</v>
      </c>
      <c r="G384" s="54">
        <v>62930</v>
      </c>
      <c r="H384" s="55">
        <v>63563</v>
      </c>
      <c r="I384" s="54">
        <v>64093</v>
      </c>
      <c r="J384" s="55">
        <v>65270</v>
      </c>
      <c r="K384" s="54">
        <v>66113</v>
      </c>
      <c r="L384" s="55">
        <v>67482</v>
      </c>
      <c r="M384" s="54">
        <v>68532</v>
      </c>
      <c r="N384" s="55">
        <v>70363</v>
      </c>
      <c r="O384" s="54">
        <v>70576</v>
      </c>
    </row>
    <row r="385" s="57" customFormat="1" spans="1:15">
      <c r="A385" s="54">
        <v>60113</v>
      </c>
      <c r="B385" s="55">
        <v>60956</v>
      </c>
      <c r="C385" s="54">
        <v>61356</v>
      </c>
      <c r="D385" s="55">
        <v>61864</v>
      </c>
      <c r="E385" s="54">
        <v>62233</v>
      </c>
      <c r="F385" s="55">
        <v>62537</v>
      </c>
      <c r="G385" s="54">
        <v>62933</v>
      </c>
      <c r="H385" s="55">
        <v>63601</v>
      </c>
      <c r="I385" s="54">
        <v>64097</v>
      </c>
      <c r="J385" s="55">
        <v>65305</v>
      </c>
      <c r="K385" s="54">
        <v>66402</v>
      </c>
      <c r="L385" s="55">
        <v>67501</v>
      </c>
      <c r="M385" s="54">
        <v>68601</v>
      </c>
      <c r="N385" s="55">
        <v>70364</v>
      </c>
      <c r="O385" s="54">
        <v>70578</v>
      </c>
    </row>
    <row r="386" s="57" customFormat="1" spans="1:15">
      <c r="A386" s="54">
        <v>60119</v>
      </c>
      <c r="B386" s="55">
        <v>60957</v>
      </c>
      <c r="C386" s="54">
        <v>61362</v>
      </c>
      <c r="D386" s="55">
        <v>61873</v>
      </c>
      <c r="E386" s="54">
        <v>62236</v>
      </c>
      <c r="F386" s="55">
        <v>62540</v>
      </c>
      <c r="G386" s="54">
        <v>62939</v>
      </c>
      <c r="H386" s="55">
        <v>63640</v>
      </c>
      <c r="I386" s="54">
        <v>64136</v>
      </c>
      <c r="J386" s="55">
        <v>65320</v>
      </c>
      <c r="K386" s="54">
        <v>66409</v>
      </c>
      <c r="L386" s="55">
        <v>67505</v>
      </c>
      <c r="M386" s="54">
        <v>68602</v>
      </c>
      <c r="N386" s="55">
        <v>70374</v>
      </c>
      <c r="O386" s="54">
        <v>70611</v>
      </c>
    </row>
    <row r="387" s="57" customFormat="1" spans="1:15">
      <c r="A387" s="54">
        <v>60129</v>
      </c>
      <c r="B387" s="55">
        <v>60970</v>
      </c>
      <c r="C387" s="54">
        <v>61363</v>
      </c>
      <c r="D387" s="55">
        <v>61877</v>
      </c>
      <c r="E387" s="54">
        <v>62240</v>
      </c>
      <c r="F387" s="55">
        <v>62541</v>
      </c>
      <c r="G387" s="54">
        <v>62946</v>
      </c>
      <c r="H387" s="55">
        <v>63651</v>
      </c>
      <c r="I387" s="54">
        <v>64146</v>
      </c>
      <c r="J387" s="55">
        <v>65340</v>
      </c>
      <c r="K387" s="54">
        <v>66434</v>
      </c>
      <c r="L387" s="55">
        <v>67553</v>
      </c>
      <c r="M387" s="54">
        <v>68661</v>
      </c>
      <c r="N387" s="55">
        <v>70380</v>
      </c>
      <c r="O387" s="54">
        <v>70634</v>
      </c>
    </row>
    <row r="388" s="57" customFormat="1" spans="1:15">
      <c r="A388" s="54">
        <v>60135</v>
      </c>
      <c r="B388" s="55">
        <v>61010</v>
      </c>
      <c r="C388" s="54">
        <v>61364</v>
      </c>
      <c r="D388" s="55">
        <v>61880</v>
      </c>
      <c r="E388" s="54">
        <v>62243</v>
      </c>
      <c r="F388" s="55">
        <v>62549</v>
      </c>
      <c r="G388" s="54">
        <v>62949</v>
      </c>
      <c r="H388" s="55">
        <v>63663</v>
      </c>
      <c r="I388" s="54">
        <v>64149</v>
      </c>
      <c r="J388" s="55">
        <v>65401</v>
      </c>
      <c r="K388" s="54">
        <v>66441</v>
      </c>
      <c r="L388" s="55">
        <v>67585</v>
      </c>
      <c r="M388" s="54">
        <v>68701</v>
      </c>
      <c r="N388" s="55">
        <v>70381</v>
      </c>
      <c r="O388" s="54">
        <v>70640</v>
      </c>
    </row>
    <row r="389" s="57" customFormat="1" spans="1:15">
      <c r="A389" s="54">
        <v>60140</v>
      </c>
      <c r="B389" s="55">
        <v>61011</v>
      </c>
      <c r="C389" s="54">
        <v>61371</v>
      </c>
      <c r="D389" s="55">
        <v>61883</v>
      </c>
      <c r="E389" s="54">
        <v>62246</v>
      </c>
      <c r="F389" s="55">
        <v>62554</v>
      </c>
      <c r="G389" s="54">
        <v>62951</v>
      </c>
      <c r="H389" s="55">
        <v>63666</v>
      </c>
      <c r="I389" s="54">
        <v>64163</v>
      </c>
      <c r="J389" s="55">
        <v>65409</v>
      </c>
      <c r="K389" s="54">
        <v>66503</v>
      </c>
      <c r="L389" s="55">
        <v>67660</v>
      </c>
      <c r="M389" s="54">
        <v>68731</v>
      </c>
      <c r="N389" s="55">
        <v>70393</v>
      </c>
      <c r="O389" s="54">
        <v>70646</v>
      </c>
    </row>
    <row r="390" s="57" customFormat="1" spans="1:15">
      <c r="A390" s="54">
        <v>60144</v>
      </c>
      <c r="B390" s="55">
        <v>61013</v>
      </c>
      <c r="C390" s="54">
        <v>61372</v>
      </c>
      <c r="D390" s="55">
        <v>61884</v>
      </c>
      <c r="E390" s="54">
        <v>62249</v>
      </c>
      <c r="F390" s="55">
        <v>62561</v>
      </c>
      <c r="G390" s="54">
        <v>62965</v>
      </c>
      <c r="H390" s="55">
        <v>63742</v>
      </c>
      <c r="I390" s="54">
        <v>64165</v>
      </c>
      <c r="J390" s="55">
        <v>65453</v>
      </c>
      <c r="K390" s="54">
        <v>66536</v>
      </c>
      <c r="L390" s="55">
        <v>67665</v>
      </c>
      <c r="M390" s="54">
        <v>68738</v>
      </c>
      <c r="N390" s="55">
        <v>70394</v>
      </c>
      <c r="O390" s="54">
        <v>70659</v>
      </c>
    </row>
    <row r="391" s="57" customFormat="1" spans="1:15">
      <c r="A391" s="54">
        <v>60145</v>
      </c>
      <c r="B391" s="55">
        <v>61016</v>
      </c>
      <c r="C391" s="54">
        <v>61411</v>
      </c>
      <c r="D391" s="55">
        <v>61911</v>
      </c>
      <c r="E391" s="54">
        <v>62250</v>
      </c>
      <c r="F391" s="55">
        <v>62563</v>
      </c>
      <c r="G391" s="54">
        <v>62966</v>
      </c>
      <c r="H391" s="55">
        <v>63755</v>
      </c>
      <c r="I391" s="54">
        <v>64167</v>
      </c>
      <c r="J391" s="55">
        <v>65468</v>
      </c>
      <c r="K391" s="54">
        <v>66539</v>
      </c>
      <c r="L391" s="55">
        <v>67674</v>
      </c>
      <c r="M391" s="54">
        <v>68810</v>
      </c>
      <c r="N391" s="55">
        <v>70395</v>
      </c>
      <c r="O391" s="54">
        <v>70665</v>
      </c>
    </row>
    <row r="392" s="57" customFormat="1" spans="1:15">
      <c r="A392" s="54">
        <v>60146</v>
      </c>
      <c r="B392" s="55">
        <v>61020</v>
      </c>
      <c r="C392" s="54">
        <v>61419</v>
      </c>
      <c r="D392" s="55">
        <v>61920</v>
      </c>
      <c r="E392" s="54">
        <v>62254</v>
      </c>
      <c r="F392" s="55">
        <v>62568</v>
      </c>
      <c r="G392" s="54">
        <v>62999</v>
      </c>
      <c r="H392" s="55">
        <v>63758</v>
      </c>
      <c r="I392" s="54">
        <v>64429</v>
      </c>
      <c r="J392" s="55">
        <v>65536</v>
      </c>
      <c r="K392" s="54">
        <v>66542</v>
      </c>
      <c r="L392" s="55">
        <v>67843</v>
      </c>
      <c r="M392" s="54">
        <v>68840</v>
      </c>
      <c r="N392" s="55">
        <v>70420</v>
      </c>
      <c r="O392" s="54">
        <v>70668</v>
      </c>
    </row>
    <row r="393" s="57" customFormat="1" spans="1:15">
      <c r="A393" s="54">
        <v>60147</v>
      </c>
      <c r="B393" s="55">
        <v>61021</v>
      </c>
      <c r="C393" s="54">
        <v>61424</v>
      </c>
      <c r="D393" s="55">
        <v>61936</v>
      </c>
      <c r="E393" s="54">
        <v>62256</v>
      </c>
      <c r="F393" s="55">
        <v>62615</v>
      </c>
      <c r="G393" s="54">
        <v>63001</v>
      </c>
      <c r="H393" s="55">
        <v>63775</v>
      </c>
      <c r="I393" s="54">
        <v>64432</v>
      </c>
      <c r="J393" s="55">
        <v>65559</v>
      </c>
      <c r="K393" s="54">
        <v>66547</v>
      </c>
      <c r="L393" s="55">
        <v>67846</v>
      </c>
      <c r="M393" s="54">
        <v>68845</v>
      </c>
      <c r="N393" s="55">
        <v>70421</v>
      </c>
      <c r="O393" s="54">
        <v>70704</v>
      </c>
    </row>
    <row r="394" s="57" customFormat="1" spans="1:15">
      <c r="A394" s="54">
        <v>60152</v>
      </c>
      <c r="B394" s="55">
        <v>61025</v>
      </c>
      <c r="C394" s="54">
        <v>61430</v>
      </c>
      <c r="D394" s="55">
        <v>61938</v>
      </c>
      <c r="E394" s="54">
        <v>62258</v>
      </c>
      <c r="F394" s="55">
        <v>62622</v>
      </c>
      <c r="G394" s="54">
        <v>63012</v>
      </c>
      <c r="H394" s="55">
        <v>63776</v>
      </c>
      <c r="I394" s="54">
        <v>64468</v>
      </c>
      <c r="J394" s="55">
        <v>65583</v>
      </c>
      <c r="K394" s="54">
        <v>66618</v>
      </c>
      <c r="L394" s="55">
        <v>67851</v>
      </c>
      <c r="M394" s="54">
        <v>68847</v>
      </c>
      <c r="N394" s="55">
        <v>70422</v>
      </c>
      <c r="O394" s="54">
        <v>70706</v>
      </c>
    </row>
    <row r="395" s="57" customFormat="1" spans="1:15">
      <c r="A395" s="54">
        <v>60175</v>
      </c>
      <c r="B395" s="55">
        <v>61027</v>
      </c>
      <c r="C395" s="54">
        <v>61433</v>
      </c>
      <c r="D395" s="55">
        <v>61941</v>
      </c>
      <c r="E395" s="54">
        <v>62259</v>
      </c>
      <c r="F395" s="55">
        <v>62650</v>
      </c>
      <c r="G395" s="54">
        <v>63016</v>
      </c>
      <c r="H395" s="55">
        <v>63779</v>
      </c>
      <c r="I395" s="54">
        <v>64485</v>
      </c>
      <c r="J395" s="55">
        <v>65610</v>
      </c>
      <c r="K395" s="54">
        <v>66712</v>
      </c>
      <c r="L395" s="55">
        <v>67901</v>
      </c>
      <c r="M395" s="54">
        <v>68848</v>
      </c>
      <c r="N395" s="55">
        <v>70427</v>
      </c>
      <c r="O395" s="54">
        <v>70711</v>
      </c>
    </row>
    <row r="396" s="57" customFormat="1" spans="1:15">
      <c r="A396" s="54">
        <v>60180</v>
      </c>
      <c r="B396" s="55">
        <v>61032</v>
      </c>
      <c r="C396" s="54">
        <v>61443</v>
      </c>
      <c r="D396" s="55">
        <v>61944</v>
      </c>
      <c r="E396" s="54">
        <v>62260</v>
      </c>
      <c r="F396" s="55">
        <v>62651</v>
      </c>
      <c r="G396" s="54">
        <v>63019</v>
      </c>
      <c r="H396" s="55">
        <v>63780</v>
      </c>
      <c r="I396" s="54">
        <v>64504</v>
      </c>
      <c r="J396" s="55">
        <v>65613</v>
      </c>
      <c r="K396" s="54">
        <v>66720</v>
      </c>
      <c r="L396" s="55">
        <v>67905</v>
      </c>
      <c r="M396" s="54">
        <v>68881</v>
      </c>
      <c r="N396" s="55">
        <v>70429</v>
      </c>
      <c r="O396" s="54">
        <v>70714</v>
      </c>
    </row>
    <row r="397" s="57" customFormat="1" spans="1:15">
      <c r="A397" s="54">
        <v>60184</v>
      </c>
      <c r="B397" s="55">
        <v>61036</v>
      </c>
      <c r="C397" s="54">
        <v>61448</v>
      </c>
      <c r="D397" s="55">
        <v>61953</v>
      </c>
      <c r="E397" s="54">
        <v>62264</v>
      </c>
      <c r="F397" s="55">
        <v>62656</v>
      </c>
      <c r="G397" s="54">
        <v>63020</v>
      </c>
      <c r="H397" s="55">
        <v>63824</v>
      </c>
      <c r="I397" s="54">
        <v>64505</v>
      </c>
      <c r="J397" s="55">
        <v>65630</v>
      </c>
      <c r="K397" s="54">
        <v>66742</v>
      </c>
      <c r="L397" s="55">
        <v>68001</v>
      </c>
      <c r="M397" s="54">
        <v>68901</v>
      </c>
      <c r="N397" s="55">
        <v>70435</v>
      </c>
      <c r="O397" s="54">
        <v>70721</v>
      </c>
    </row>
    <row r="398" s="57" customFormat="1" spans="1:15">
      <c r="A398" s="54">
        <v>60401</v>
      </c>
      <c r="B398" s="55">
        <v>61058</v>
      </c>
      <c r="C398" s="54">
        <v>61451</v>
      </c>
      <c r="D398" s="55">
        <v>61955</v>
      </c>
      <c r="E398" s="54">
        <v>62265</v>
      </c>
      <c r="F398" s="55">
        <v>62683</v>
      </c>
      <c r="G398" s="54">
        <v>63025</v>
      </c>
      <c r="H398" s="55">
        <v>63826</v>
      </c>
      <c r="I398" s="54">
        <v>64601</v>
      </c>
      <c r="J398" s="55">
        <v>65631</v>
      </c>
      <c r="K398" s="54">
        <v>66749</v>
      </c>
      <c r="L398" s="55">
        <v>68008</v>
      </c>
      <c r="M398" s="54">
        <v>68969</v>
      </c>
      <c r="N398" s="55">
        <v>70437</v>
      </c>
      <c r="O398" s="54">
        <v>70723</v>
      </c>
    </row>
    <row r="399" s="57" customFormat="1" spans="1:15">
      <c r="A399" s="54">
        <v>60407</v>
      </c>
      <c r="B399" s="55">
        <v>61059</v>
      </c>
      <c r="C399" s="54">
        <v>61519</v>
      </c>
      <c r="D399" s="55">
        <v>61956</v>
      </c>
      <c r="E399" s="54">
        <v>62278</v>
      </c>
      <c r="F399" s="55">
        <v>62690</v>
      </c>
      <c r="G399" s="54">
        <v>63028</v>
      </c>
      <c r="H399" s="55">
        <v>63828</v>
      </c>
      <c r="I399" s="54">
        <v>64628</v>
      </c>
      <c r="J399" s="55">
        <v>65636</v>
      </c>
      <c r="K399" s="54">
        <v>66757</v>
      </c>
      <c r="L399" s="55">
        <v>68023</v>
      </c>
      <c r="M399" s="54">
        <v>69001</v>
      </c>
      <c r="N399" s="55">
        <v>70443</v>
      </c>
      <c r="O399" s="54">
        <v>70733</v>
      </c>
    </row>
    <row r="400" s="57" customFormat="1" spans="1:15">
      <c r="A400" s="54">
        <v>60408</v>
      </c>
      <c r="B400" s="55">
        <v>61061</v>
      </c>
      <c r="C400" s="54">
        <v>61520</v>
      </c>
      <c r="D400" s="55">
        <v>62009</v>
      </c>
      <c r="E400" s="54">
        <v>62279</v>
      </c>
      <c r="F400" s="55">
        <v>62693</v>
      </c>
      <c r="G400" s="54">
        <v>63038</v>
      </c>
      <c r="H400" s="55">
        <v>63840</v>
      </c>
      <c r="I400" s="54">
        <v>64658</v>
      </c>
      <c r="J400" s="55">
        <v>65654</v>
      </c>
      <c r="K400" s="54">
        <v>66759</v>
      </c>
      <c r="L400" s="55">
        <v>68025</v>
      </c>
      <c r="M400" s="54">
        <v>69042</v>
      </c>
      <c r="N400" s="55">
        <v>70445</v>
      </c>
      <c r="O400" s="54">
        <v>70739</v>
      </c>
    </row>
    <row r="401" s="57" customFormat="1" spans="1:15">
      <c r="A401" s="54">
        <v>60410</v>
      </c>
      <c r="B401" s="55">
        <v>61065</v>
      </c>
      <c r="C401" s="54">
        <v>61523</v>
      </c>
      <c r="D401" s="55">
        <v>62023</v>
      </c>
      <c r="E401" s="54">
        <v>62282</v>
      </c>
      <c r="F401" s="55">
        <v>62801</v>
      </c>
      <c r="G401" s="54">
        <v>63039</v>
      </c>
      <c r="H401" s="55">
        <v>63841</v>
      </c>
      <c r="I401" s="54">
        <v>64701</v>
      </c>
      <c r="J401" s="55">
        <v>65664</v>
      </c>
      <c r="K401" s="54">
        <v>66763</v>
      </c>
      <c r="L401" s="55">
        <v>68026</v>
      </c>
      <c r="M401" s="54">
        <v>69171</v>
      </c>
      <c r="N401" s="55">
        <v>70448</v>
      </c>
      <c r="O401" s="54">
        <v>70743</v>
      </c>
    </row>
    <row r="402" s="57" customFormat="1" spans="1:15">
      <c r="A402" s="54">
        <v>60416</v>
      </c>
      <c r="B402" s="55">
        <v>61068</v>
      </c>
      <c r="C402" s="54">
        <v>61524</v>
      </c>
      <c r="D402" s="55">
        <v>62030</v>
      </c>
      <c r="E402" s="54">
        <v>62285</v>
      </c>
      <c r="F402" s="55">
        <v>62812</v>
      </c>
      <c r="G402" s="54">
        <v>63040</v>
      </c>
      <c r="H402" s="55">
        <v>63849</v>
      </c>
      <c r="I402" s="54">
        <v>64735</v>
      </c>
      <c r="J402" s="55">
        <v>65672</v>
      </c>
      <c r="K402" s="54">
        <v>66782</v>
      </c>
      <c r="L402" s="55">
        <v>68041</v>
      </c>
      <c r="M402" s="54">
        <v>69341</v>
      </c>
      <c r="N402" s="55">
        <v>70451</v>
      </c>
      <c r="O402" s="54">
        <v>70747</v>
      </c>
    </row>
    <row r="403" s="57" customFormat="1" spans="1:15">
      <c r="A403" s="54">
        <v>60421</v>
      </c>
      <c r="B403" s="55">
        <v>61071</v>
      </c>
      <c r="C403" s="54">
        <v>61528</v>
      </c>
      <c r="D403" s="55">
        <v>62035</v>
      </c>
      <c r="E403" s="54">
        <v>62286</v>
      </c>
      <c r="F403" s="55">
        <v>62819</v>
      </c>
      <c r="G403" s="54">
        <v>63049</v>
      </c>
      <c r="H403" s="55">
        <v>63853</v>
      </c>
      <c r="I403" s="54">
        <v>64743</v>
      </c>
      <c r="J403" s="55">
        <v>65673</v>
      </c>
      <c r="K403" s="54">
        <v>66801</v>
      </c>
      <c r="L403" s="55">
        <v>68059</v>
      </c>
      <c r="M403" s="54">
        <v>69355</v>
      </c>
      <c r="N403" s="55">
        <v>70452</v>
      </c>
      <c r="O403" s="54">
        <v>70754</v>
      </c>
    </row>
    <row r="404" s="57" customFormat="1" spans="1:15">
      <c r="A404" s="54">
        <v>60423</v>
      </c>
      <c r="B404" s="55">
        <v>61072</v>
      </c>
      <c r="C404" s="54">
        <v>61530</v>
      </c>
      <c r="D404" s="55">
        <v>62046</v>
      </c>
      <c r="E404" s="54">
        <v>62289</v>
      </c>
      <c r="F404" s="55">
        <v>62822</v>
      </c>
      <c r="G404" s="54">
        <v>63051</v>
      </c>
      <c r="H404" s="55">
        <v>63857</v>
      </c>
      <c r="I404" s="54">
        <v>64765</v>
      </c>
      <c r="J404" s="55">
        <v>65675</v>
      </c>
      <c r="K404" s="54">
        <v>67005</v>
      </c>
      <c r="L404" s="55">
        <v>68063</v>
      </c>
      <c r="M404" s="54">
        <v>69357</v>
      </c>
      <c r="N404" s="55">
        <v>70454</v>
      </c>
      <c r="O404" s="54">
        <v>70760</v>
      </c>
    </row>
    <row r="405" s="57" customFormat="1" spans="1:15">
      <c r="A405" s="54">
        <v>60442</v>
      </c>
      <c r="B405" s="55">
        <v>61077</v>
      </c>
      <c r="C405" s="54">
        <v>61537</v>
      </c>
      <c r="D405" s="55">
        <v>62048</v>
      </c>
      <c r="E405" s="54">
        <v>62292</v>
      </c>
      <c r="F405" s="55">
        <v>62825</v>
      </c>
      <c r="G405" s="54">
        <v>63052</v>
      </c>
      <c r="H405" s="55">
        <v>63863</v>
      </c>
      <c r="I405" s="54">
        <v>64772</v>
      </c>
      <c r="J405" s="55">
        <v>65686</v>
      </c>
      <c r="K405" s="54">
        <v>67010</v>
      </c>
      <c r="L405" s="55">
        <v>68064</v>
      </c>
      <c r="M405" s="54">
        <v>69365</v>
      </c>
      <c r="N405" s="55">
        <v>70455</v>
      </c>
      <c r="O405" s="54">
        <v>70763</v>
      </c>
    </row>
    <row r="406" s="57" customFormat="1" spans="1:15">
      <c r="A406" s="54">
        <v>60449</v>
      </c>
      <c r="B406" s="55">
        <v>61081</v>
      </c>
      <c r="C406" s="54">
        <v>61539</v>
      </c>
      <c r="D406" s="55">
        <v>62058</v>
      </c>
      <c r="E406" s="54">
        <v>62293</v>
      </c>
      <c r="F406" s="55">
        <v>62829</v>
      </c>
      <c r="G406" s="54">
        <v>63069</v>
      </c>
      <c r="H406" s="55">
        <v>63866</v>
      </c>
      <c r="I406" s="54">
        <v>64830</v>
      </c>
      <c r="J406" s="55">
        <v>65688</v>
      </c>
      <c r="K406" s="54">
        <v>67016</v>
      </c>
      <c r="L406" s="55">
        <v>68068</v>
      </c>
      <c r="M406" s="54">
        <v>70030</v>
      </c>
      <c r="N406" s="55">
        <v>70457</v>
      </c>
      <c r="O406" s="54">
        <v>70764</v>
      </c>
    </row>
    <row r="407" s="57" customFormat="1" spans="1:15">
      <c r="A407" s="54">
        <v>60450</v>
      </c>
      <c r="B407" s="55">
        <v>61084</v>
      </c>
      <c r="C407" s="54">
        <v>61547</v>
      </c>
      <c r="D407" s="55">
        <v>62067</v>
      </c>
      <c r="E407" s="54">
        <v>62295</v>
      </c>
      <c r="F407" s="55">
        <v>62832</v>
      </c>
      <c r="G407" s="54">
        <v>63079</v>
      </c>
      <c r="H407" s="55">
        <v>63880</v>
      </c>
      <c r="I407" s="54">
        <v>64834</v>
      </c>
      <c r="J407" s="55">
        <v>65706</v>
      </c>
      <c r="K407" s="54">
        <v>67030</v>
      </c>
      <c r="L407" s="55">
        <v>68069</v>
      </c>
      <c r="M407" s="54">
        <v>70031</v>
      </c>
      <c r="N407" s="55">
        <v>70464</v>
      </c>
      <c r="O407" s="54">
        <v>70765</v>
      </c>
    </row>
    <row r="408" s="57" customFormat="1" spans="1:15">
      <c r="A408" s="54">
        <v>60466</v>
      </c>
      <c r="B408" s="55">
        <v>61088</v>
      </c>
      <c r="C408" s="54">
        <v>61548</v>
      </c>
      <c r="D408" s="55">
        <v>62069</v>
      </c>
      <c r="E408" s="54">
        <v>62298</v>
      </c>
      <c r="F408" s="55">
        <v>62841</v>
      </c>
      <c r="G408" s="54">
        <v>63080</v>
      </c>
      <c r="H408" s="55">
        <v>63882</v>
      </c>
      <c r="I408" s="54">
        <v>64836</v>
      </c>
      <c r="J408" s="55">
        <v>65712</v>
      </c>
      <c r="K408" s="54">
        <v>67042</v>
      </c>
      <c r="L408" s="55">
        <v>68072</v>
      </c>
      <c r="M408" s="54">
        <v>70038</v>
      </c>
      <c r="N408" s="55">
        <v>70466</v>
      </c>
      <c r="O408" s="54">
        <v>70767</v>
      </c>
    </row>
    <row r="409" s="57" customFormat="1" spans="1:15">
      <c r="A409" s="54">
        <v>60472</v>
      </c>
      <c r="B409" s="55">
        <v>61236</v>
      </c>
      <c r="C409" s="54">
        <v>61564</v>
      </c>
      <c r="D409" s="55">
        <v>62084</v>
      </c>
      <c r="E409" s="54">
        <v>62334</v>
      </c>
      <c r="F409" s="55">
        <v>62846</v>
      </c>
      <c r="G409" s="54">
        <v>63084</v>
      </c>
      <c r="H409" s="55">
        <v>63901</v>
      </c>
      <c r="I409" s="54">
        <v>64840</v>
      </c>
      <c r="J409" s="55">
        <v>65721</v>
      </c>
      <c r="K409" s="54">
        <v>67052</v>
      </c>
      <c r="L409" s="55">
        <v>68309</v>
      </c>
      <c r="M409" s="54">
        <v>70050</v>
      </c>
      <c r="N409" s="55">
        <v>70510</v>
      </c>
      <c r="O409" s="54">
        <v>70770</v>
      </c>
    </row>
    <row r="410" s="57" customFormat="1" spans="1:15">
      <c r="A410" s="54">
        <v>60474</v>
      </c>
      <c r="B410" s="55">
        <v>61237</v>
      </c>
      <c r="C410" s="54">
        <v>61568</v>
      </c>
      <c r="D410" s="55">
        <v>62085</v>
      </c>
      <c r="E410" s="54">
        <v>62352</v>
      </c>
      <c r="F410" s="55">
        <v>62848</v>
      </c>
      <c r="G410" s="54">
        <v>63089</v>
      </c>
      <c r="H410" s="55">
        <v>63902</v>
      </c>
      <c r="I410" s="54">
        <v>64849</v>
      </c>
      <c r="J410" s="55">
        <v>65726</v>
      </c>
      <c r="K410" s="54">
        <v>67062</v>
      </c>
      <c r="L410" s="55">
        <v>68310</v>
      </c>
      <c r="M410" s="54">
        <v>70051</v>
      </c>
      <c r="N410" s="55">
        <v>70511</v>
      </c>
      <c r="O410" s="54">
        <v>70774</v>
      </c>
    </row>
    <row r="411" s="57" customFormat="1" spans="1:15">
      <c r="A411" s="54">
        <v>70776</v>
      </c>
      <c r="B411" s="55">
        <v>71463</v>
      </c>
      <c r="C411" s="54">
        <v>72011</v>
      </c>
      <c r="D411" s="55">
        <v>72359</v>
      </c>
      <c r="E411" s="54">
        <v>72858</v>
      </c>
      <c r="F411" s="55">
        <v>73555</v>
      </c>
      <c r="G411" s="54">
        <v>74465</v>
      </c>
      <c r="H411" s="55">
        <v>75103</v>
      </c>
      <c r="I411" s="54">
        <v>75561</v>
      </c>
      <c r="J411" s="55">
        <v>76020</v>
      </c>
      <c r="K411" s="54">
        <v>76528</v>
      </c>
      <c r="L411" s="55">
        <v>77365</v>
      </c>
      <c r="M411" s="54">
        <v>77713</v>
      </c>
      <c r="N411" s="55">
        <v>78332</v>
      </c>
      <c r="O411" s="54">
        <v>78653</v>
      </c>
    </row>
    <row r="412" s="57" customFormat="1" spans="1:15">
      <c r="A412" s="54">
        <v>70778</v>
      </c>
      <c r="B412" s="55">
        <v>71466</v>
      </c>
      <c r="C412" s="54">
        <v>72012</v>
      </c>
      <c r="D412" s="55">
        <v>72364</v>
      </c>
      <c r="E412" s="54">
        <v>72865</v>
      </c>
      <c r="F412" s="55">
        <v>73601</v>
      </c>
      <c r="G412" s="54">
        <v>74467</v>
      </c>
      <c r="H412" s="55">
        <v>75110</v>
      </c>
      <c r="I412" s="54">
        <v>75570</v>
      </c>
      <c r="J412" s="55">
        <v>76022</v>
      </c>
      <c r="K412" s="54">
        <v>76537</v>
      </c>
      <c r="L412" s="55">
        <v>77372</v>
      </c>
      <c r="M412" s="54">
        <v>77808</v>
      </c>
      <c r="N412" s="55">
        <v>78333</v>
      </c>
      <c r="O412" s="54">
        <v>78654</v>
      </c>
    </row>
    <row r="413" s="57" customFormat="1" spans="1:15">
      <c r="A413" s="54">
        <v>70780</v>
      </c>
      <c r="B413" s="55">
        <v>71485</v>
      </c>
      <c r="C413" s="54">
        <v>72015</v>
      </c>
      <c r="D413" s="55">
        <v>72387</v>
      </c>
      <c r="E413" s="54">
        <v>72921</v>
      </c>
      <c r="F413" s="55">
        <v>73668</v>
      </c>
      <c r="G413" s="54">
        <v>74468</v>
      </c>
      <c r="H413" s="55">
        <v>75114</v>
      </c>
      <c r="I413" s="54">
        <v>75603</v>
      </c>
      <c r="J413" s="55">
        <v>76031</v>
      </c>
      <c r="K413" s="54">
        <v>76554</v>
      </c>
      <c r="L413" s="55">
        <v>77378</v>
      </c>
      <c r="M413" s="54">
        <v>77833</v>
      </c>
      <c r="N413" s="55">
        <v>78336</v>
      </c>
      <c r="O413" s="54">
        <v>78669</v>
      </c>
    </row>
    <row r="414" s="57" customFormat="1" spans="1:15">
      <c r="A414" s="54">
        <v>70782</v>
      </c>
      <c r="B414" s="55">
        <v>71497</v>
      </c>
      <c r="C414" s="54">
        <v>72019</v>
      </c>
      <c r="D414" s="55">
        <v>72396</v>
      </c>
      <c r="E414" s="54">
        <v>72935</v>
      </c>
      <c r="F414" s="55">
        <v>73960</v>
      </c>
      <c r="G414" s="54">
        <v>74477</v>
      </c>
      <c r="H414" s="55">
        <v>75117</v>
      </c>
      <c r="I414" s="54">
        <v>75642</v>
      </c>
      <c r="J414" s="55">
        <v>76033</v>
      </c>
      <c r="K414" s="54">
        <v>76558</v>
      </c>
      <c r="L414" s="55">
        <v>77423</v>
      </c>
      <c r="M414" s="54">
        <v>77834</v>
      </c>
      <c r="N414" s="55">
        <v>78342</v>
      </c>
      <c r="O414" s="54">
        <v>78673</v>
      </c>
    </row>
    <row r="415" s="57" customFormat="1" spans="1:15">
      <c r="A415" s="54">
        <v>70785</v>
      </c>
      <c r="B415" s="55">
        <v>71601</v>
      </c>
      <c r="C415" s="54">
        <v>72023</v>
      </c>
      <c r="D415" s="55">
        <v>72411</v>
      </c>
      <c r="E415" s="54">
        <v>72936</v>
      </c>
      <c r="F415" s="55">
        <v>74003</v>
      </c>
      <c r="G415" s="54">
        <v>74501</v>
      </c>
      <c r="H415" s="55">
        <v>75119</v>
      </c>
      <c r="I415" s="54">
        <v>75644</v>
      </c>
      <c r="J415" s="55">
        <v>76048</v>
      </c>
      <c r="K415" s="54">
        <v>76559</v>
      </c>
      <c r="L415" s="55">
        <v>77437</v>
      </c>
      <c r="M415" s="54">
        <v>77862</v>
      </c>
      <c r="N415" s="55">
        <v>78358</v>
      </c>
      <c r="O415" s="54">
        <v>78674</v>
      </c>
    </row>
    <row r="416" s="57" customFormat="1" spans="1:15">
      <c r="A416" s="54">
        <v>70787</v>
      </c>
      <c r="B416" s="55">
        <v>71602</v>
      </c>
      <c r="C416" s="54">
        <v>72037</v>
      </c>
      <c r="D416" s="55">
        <v>72417</v>
      </c>
      <c r="E416" s="54">
        <v>72941</v>
      </c>
      <c r="F416" s="55">
        <v>74004</v>
      </c>
      <c r="G416" s="54">
        <v>74502</v>
      </c>
      <c r="H416" s="55">
        <v>75120</v>
      </c>
      <c r="I416" s="54">
        <v>75647</v>
      </c>
      <c r="J416" s="55">
        <v>76049</v>
      </c>
      <c r="K416" s="54">
        <v>76564</v>
      </c>
      <c r="L416" s="55">
        <v>77441</v>
      </c>
      <c r="M416" s="54">
        <v>77866</v>
      </c>
      <c r="N416" s="55">
        <v>78363</v>
      </c>
      <c r="O416" s="54">
        <v>78676</v>
      </c>
    </row>
    <row r="417" s="57" customFormat="1" spans="1:15">
      <c r="A417" s="54">
        <v>70791</v>
      </c>
      <c r="B417" s="55">
        <v>71603</v>
      </c>
      <c r="C417" s="54">
        <v>72043</v>
      </c>
      <c r="D417" s="55">
        <v>72426</v>
      </c>
      <c r="E417" s="54">
        <v>72951</v>
      </c>
      <c r="F417" s="55">
        <v>74008</v>
      </c>
      <c r="G417" s="54">
        <v>74522</v>
      </c>
      <c r="H417" s="55">
        <v>75121</v>
      </c>
      <c r="I417" s="54">
        <v>75652</v>
      </c>
      <c r="J417" s="55">
        <v>76058</v>
      </c>
      <c r="K417" s="54">
        <v>76571</v>
      </c>
      <c r="L417" s="55">
        <v>77447</v>
      </c>
      <c r="M417" s="54">
        <v>77868</v>
      </c>
      <c r="N417" s="55">
        <v>78364</v>
      </c>
      <c r="O417" s="54">
        <v>78737</v>
      </c>
    </row>
    <row r="418" s="57" customFormat="1" spans="1:15">
      <c r="A418" s="54">
        <v>70792</v>
      </c>
      <c r="B418" s="55">
        <v>71611</v>
      </c>
      <c r="C418" s="54">
        <v>72052</v>
      </c>
      <c r="D418" s="55">
        <v>72427</v>
      </c>
      <c r="E418" s="54">
        <v>73007</v>
      </c>
      <c r="F418" s="55">
        <v>74015</v>
      </c>
      <c r="G418" s="54">
        <v>74554</v>
      </c>
      <c r="H418" s="55">
        <v>75126</v>
      </c>
      <c r="I418" s="54">
        <v>75654</v>
      </c>
      <c r="J418" s="55">
        <v>76059</v>
      </c>
      <c r="K418" s="54">
        <v>76573</v>
      </c>
      <c r="L418" s="55">
        <v>77452</v>
      </c>
      <c r="M418" s="54">
        <v>77869</v>
      </c>
      <c r="N418" s="55">
        <v>78373</v>
      </c>
      <c r="O418" s="54">
        <v>78766</v>
      </c>
    </row>
    <row r="419" s="57" customFormat="1" spans="1:15">
      <c r="A419" s="54">
        <v>70807</v>
      </c>
      <c r="B419" s="55">
        <v>71612</v>
      </c>
      <c r="C419" s="54">
        <v>72058</v>
      </c>
      <c r="D419" s="55">
        <v>72439</v>
      </c>
      <c r="E419" s="54">
        <v>73018</v>
      </c>
      <c r="F419" s="55">
        <v>74017</v>
      </c>
      <c r="G419" s="54">
        <v>74565</v>
      </c>
      <c r="H419" s="55">
        <v>75135</v>
      </c>
      <c r="I419" s="54">
        <v>75658</v>
      </c>
      <c r="J419" s="55">
        <v>76071</v>
      </c>
      <c r="K419" s="54">
        <v>76574</v>
      </c>
      <c r="L419" s="55">
        <v>77463</v>
      </c>
      <c r="M419" s="54">
        <v>77870</v>
      </c>
      <c r="N419" s="55">
        <v>78380</v>
      </c>
      <c r="O419" s="54">
        <v>78801</v>
      </c>
    </row>
    <row r="420" s="57" customFormat="1" spans="1:15">
      <c r="A420" s="54">
        <v>71006</v>
      </c>
      <c r="B420" s="55">
        <v>71613</v>
      </c>
      <c r="C420" s="54">
        <v>72059</v>
      </c>
      <c r="D420" s="55">
        <v>72445</v>
      </c>
      <c r="E420" s="54">
        <v>73020</v>
      </c>
      <c r="F420" s="55">
        <v>74018</v>
      </c>
      <c r="G420" s="54">
        <v>74601</v>
      </c>
      <c r="H420" s="55">
        <v>75142</v>
      </c>
      <c r="I420" s="54">
        <v>75659</v>
      </c>
      <c r="J420" s="55">
        <v>76078</v>
      </c>
      <c r="K420" s="54">
        <v>76579</v>
      </c>
      <c r="L420" s="55">
        <v>77467</v>
      </c>
      <c r="M420" s="54">
        <v>77905</v>
      </c>
      <c r="N420" s="55">
        <v>78381</v>
      </c>
      <c r="O420" s="54">
        <v>78802</v>
      </c>
    </row>
    <row r="421" s="57" customFormat="1" spans="1:15">
      <c r="A421" s="54">
        <v>71033</v>
      </c>
      <c r="B421" s="55">
        <v>71635</v>
      </c>
      <c r="C421" s="54">
        <v>72061</v>
      </c>
      <c r="D421" s="55">
        <v>72464</v>
      </c>
      <c r="E421" s="54">
        <v>73022</v>
      </c>
      <c r="F421" s="55">
        <v>74019</v>
      </c>
      <c r="G421" s="54">
        <v>74602</v>
      </c>
      <c r="H421" s="55">
        <v>75147</v>
      </c>
      <c r="I421" s="54">
        <v>75662</v>
      </c>
      <c r="J421" s="55">
        <v>76082</v>
      </c>
      <c r="K421" s="54">
        <v>76596</v>
      </c>
      <c r="L421" s="55">
        <v>77469</v>
      </c>
      <c r="M421" s="54">
        <v>77951</v>
      </c>
      <c r="N421" s="55">
        <v>78382</v>
      </c>
      <c r="O421" s="54">
        <v>78834</v>
      </c>
    </row>
    <row r="422" s="57" customFormat="1" spans="1:15">
      <c r="A422" s="54">
        <v>71037</v>
      </c>
      <c r="B422" s="55">
        <v>71654</v>
      </c>
      <c r="C422" s="54">
        <v>72065</v>
      </c>
      <c r="D422" s="55">
        <v>72472</v>
      </c>
      <c r="E422" s="54">
        <v>73023</v>
      </c>
      <c r="F422" s="55">
        <v>74021</v>
      </c>
      <c r="G422" s="54">
        <v>74701</v>
      </c>
      <c r="H422" s="55">
        <v>75151</v>
      </c>
      <c r="I422" s="54">
        <v>75663</v>
      </c>
      <c r="J422" s="55">
        <v>76087</v>
      </c>
      <c r="K422" s="54">
        <v>76598</v>
      </c>
      <c r="L422" s="55">
        <v>77471</v>
      </c>
      <c r="M422" s="54">
        <v>77960</v>
      </c>
      <c r="N422" s="55">
        <v>78406</v>
      </c>
      <c r="O422" s="54">
        <v>78840</v>
      </c>
    </row>
    <row r="423" s="57" customFormat="1" spans="1:15">
      <c r="A423" s="54">
        <v>71055</v>
      </c>
      <c r="B423" s="55">
        <v>71655</v>
      </c>
      <c r="C423" s="54">
        <v>72066</v>
      </c>
      <c r="D423" s="55">
        <v>72475</v>
      </c>
      <c r="E423" s="54">
        <v>73025</v>
      </c>
      <c r="F423" s="55">
        <v>74031</v>
      </c>
      <c r="G423" s="54">
        <v>74702</v>
      </c>
      <c r="H423" s="55">
        <v>75152</v>
      </c>
      <c r="I423" s="54">
        <v>75670</v>
      </c>
      <c r="J423" s="55">
        <v>76113</v>
      </c>
      <c r="K423" s="54">
        <v>76633</v>
      </c>
      <c r="L423" s="55">
        <v>77474</v>
      </c>
      <c r="M423" s="54">
        <v>77971</v>
      </c>
      <c r="N423" s="55">
        <v>78516</v>
      </c>
      <c r="O423" s="54">
        <v>78853</v>
      </c>
    </row>
    <row r="424" s="57" customFormat="1" spans="1:15">
      <c r="A424" s="54">
        <v>71066</v>
      </c>
      <c r="B424" s="55">
        <v>71656</v>
      </c>
      <c r="C424" s="54">
        <v>72068</v>
      </c>
      <c r="D424" s="55">
        <v>72476</v>
      </c>
      <c r="E424" s="54">
        <v>73033</v>
      </c>
      <c r="F424" s="55">
        <v>74041</v>
      </c>
      <c r="G424" s="54">
        <v>74720</v>
      </c>
      <c r="H424" s="55">
        <v>75154</v>
      </c>
      <c r="I424" s="54">
        <v>75671</v>
      </c>
      <c r="J424" s="55">
        <v>76227</v>
      </c>
      <c r="K424" s="54">
        <v>76645</v>
      </c>
      <c r="L424" s="55">
        <v>77476</v>
      </c>
      <c r="M424" s="54">
        <v>77977</v>
      </c>
      <c r="N424" s="55">
        <v>78537</v>
      </c>
      <c r="O424" s="54">
        <v>78951</v>
      </c>
    </row>
    <row r="425" s="57" customFormat="1" spans="1:15">
      <c r="A425" s="54">
        <v>71075</v>
      </c>
      <c r="B425" s="55">
        <v>71657</v>
      </c>
      <c r="C425" s="54">
        <v>72079</v>
      </c>
      <c r="D425" s="55">
        <v>72501</v>
      </c>
      <c r="E425" s="54">
        <v>73036</v>
      </c>
      <c r="F425" s="55">
        <v>74053</v>
      </c>
      <c r="G425" s="54">
        <v>74745</v>
      </c>
      <c r="H425" s="55">
        <v>75156</v>
      </c>
      <c r="I425" s="54">
        <v>75672</v>
      </c>
      <c r="J425" s="55">
        <v>76240</v>
      </c>
      <c r="K425" s="54">
        <v>76654</v>
      </c>
      <c r="L425" s="55">
        <v>77484</v>
      </c>
      <c r="M425" s="54">
        <v>77978</v>
      </c>
      <c r="N425" s="55">
        <v>78541</v>
      </c>
      <c r="O425" s="54">
        <v>79007</v>
      </c>
    </row>
    <row r="426" s="57" customFormat="1" spans="1:15">
      <c r="A426" s="54">
        <v>71080</v>
      </c>
      <c r="B426" s="55">
        <v>71666</v>
      </c>
      <c r="C426" s="54">
        <v>72086</v>
      </c>
      <c r="D426" s="55">
        <v>72503</v>
      </c>
      <c r="E426" s="54">
        <v>73048</v>
      </c>
      <c r="F426" s="55">
        <v>74063</v>
      </c>
      <c r="G426" s="54">
        <v>74747</v>
      </c>
      <c r="H426" s="55">
        <v>75160</v>
      </c>
      <c r="I426" s="54">
        <v>75680</v>
      </c>
      <c r="J426" s="55">
        <v>76245</v>
      </c>
      <c r="K426" s="54">
        <v>76655</v>
      </c>
      <c r="L426" s="55">
        <v>77486</v>
      </c>
      <c r="M426" s="54">
        <v>77979</v>
      </c>
      <c r="N426" s="55">
        <v>78542</v>
      </c>
      <c r="O426" s="54">
        <v>79008</v>
      </c>
    </row>
    <row r="427" s="57" customFormat="1" spans="1:15">
      <c r="A427" s="54">
        <v>71107</v>
      </c>
      <c r="B427" s="55">
        <v>71701</v>
      </c>
      <c r="C427" s="54">
        <v>72104</v>
      </c>
      <c r="D427" s="55">
        <v>72526</v>
      </c>
      <c r="E427" s="54">
        <v>73049</v>
      </c>
      <c r="F427" s="55">
        <v>74066</v>
      </c>
      <c r="G427" s="54">
        <v>74752</v>
      </c>
      <c r="H427" s="55">
        <v>75165</v>
      </c>
      <c r="I427" s="54">
        <v>75687</v>
      </c>
      <c r="J427" s="55">
        <v>76247</v>
      </c>
      <c r="K427" s="54">
        <v>76667</v>
      </c>
      <c r="L427" s="55">
        <v>77501</v>
      </c>
      <c r="M427" s="54">
        <v>77983</v>
      </c>
      <c r="N427" s="55">
        <v>78558</v>
      </c>
      <c r="O427" s="54">
        <v>79012</v>
      </c>
    </row>
    <row r="428" s="57" customFormat="1" spans="1:15">
      <c r="A428" s="54">
        <v>71119</v>
      </c>
      <c r="B428" s="55">
        <v>71711</v>
      </c>
      <c r="C428" s="54">
        <v>72105</v>
      </c>
      <c r="D428" s="55">
        <v>72543</v>
      </c>
      <c r="E428" s="54">
        <v>73065</v>
      </c>
      <c r="F428" s="55">
        <v>74067</v>
      </c>
      <c r="G428" s="54">
        <v>74802</v>
      </c>
      <c r="H428" s="55">
        <v>75166</v>
      </c>
      <c r="I428" s="54">
        <v>75688</v>
      </c>
      <c r="J428" s="55">
        <v>76249</v>
      </c>
      <c r="K428" s="54">
        <v>76676</v>
      </c>
      <c r="L428" s="55">
        <v>77510</v>
      </c>
      <c r="M428" s="54">
        <v>77991</v>
      </c>
      <c r="N428" s="55">
        <v>78559</v>
      </c>
      <c r="O428" s="54">
        <v>79015</v>
      </c>
    </row>
    <row r="429" s="57" customFormat="1" spans="1:15">
      <c r="A429" s="54">
        <v>71218</v>
      </c>
      <c r="B429" s="55">
        <v>71730</v>
      </c>
      <c r="C429" s="54">
        <v>72106</v>
      </c>
      <c r="D429" s="55">
        <v>72553</v>
      </c>
      <c r="E429" s="54">
        <v>73078</v>
      </c>
      <c r="F429" s="55">
        <v>74068</v>
      </c>
      <c r="G429" s="54">
        <v>74804</v>
      </c>
      <c r="H429" s="55">
        <v>75167</v>
      </c>
      <c r="I429" s="54">
        <v>75693</v>
      </c>
      <c r="J429" s="55">
        <v>76250</v>
      </c>
      <c r="K429" s="54">
        <v>76801</v>
      </c>
      <c r="L429" s="55">
        <v>77511</v>
      </c>
      <c r="M429" s="54">
        <v>78001</v>
      </c>
      <c r="N429" s="55">
        <v>78560</v>
      </c>
      <c r="O429" s="54">
        <v>79029</v>
      </c>
    </row>
    <row r="430" s="57" customFormat="1" spans="1:15">
      <c r="A430" s="54">
        <v>71220</v>
      </c>
      <c r="B430" s="55">
        <v>71745</v>
      </c>
      <c r="C430" s="54">
        <v>72110</v>
      </c>
      <c r="D430" s="55">
        <v>72601</v>
      </c>
      <c r="E430" s="54">
        <v>73084</v>
      </c>
      <c r="F430" s="55">
        <v>74073</v>
      </c>
      <c r="G430" s="54">
        <v>74818</v>
      </c>
      <c r="H430" s="55">
        <v>75173</v>
      </c>
      <c r="I430" s="54">
        <v>75694</v>
      </c>
      <c r="J430" s="55">
        <v>76253</v>
      </c>
      <c r="K430" s="54">
        <v>76804</v>
      </c>
      <c r="L430" s="55">
        <v>77512</v>
      </c>
      <c r="M430" s="54">
        <v>78006</v>
      </c>
      <c r="N430" s="55">
        <v>78561</v>
      </c>
      <c r="O430" s="54">
        <v>79032</v>
      </c>
    </row>
    <row r="431" s="57" customFormat="1" spans="1:15">
      <c r="A431" s="54">
        <v>71221</v>
      </c>
      <c r="B431" s="55">
        <v>71753</v>
      </c>
      <c r="C431" s="54">
        <v>72139</v>
      </c>
      <c r="D431" s="55">
        <v>72602</v>
      </c>
      <c r="E431" s="54">
        <v>73089</v>
      </c>
      <c r="F431" s="55">
        <v>74075</v>
      </c>
      <c r="G431" s="54">
        <v>74820</v>
      </c>
      <c r="H431" s="55">
        <v>75189</v>
      </c>
      <c r="I431" s="54">
        <v>75704</v>
      </c>
      <c r="J431" s="55">
        <v>76258</v>
      </c>
      <c r="K431" s="54">
        <v>76886</v>
      </c>
      <c r="L431" s="55">
        <v>77515</v>
      </c>
      <c r="M431" s="54">
        <v>78028</v>
      </c>
      <c r="N431" s="55">
        <v>78562</v>
      </c>
      <c r="O431" s="54">
        <v>79033</v>
      </c>
    </row>
    <row r="432" s="57" customFormat="1" spans="1:15">
      <c r="A432" s="54">
        <v>71225</v>
      </c>
      <c r="B432" s="55">
        <v>71754</v>
      </c>
      <c r="C432" s="54">
        <v>72143</v>
      </c>
      <c r="D432" s="55">
        <v>72613</v>
      </c>
      <c r="E432" s="54">
        <v>73093</v>
      </c>
      <c r="F432" s="55">
        <v>74126</v>
      </c>
      <c r="G432" s="54">
        <v>74821</v>
      </c>
      <c r="H432" s="55">
        <v>75393</v>
      </c>
      <c r="I432" s="54">
        <v>75751</v>
      </c>
      <c r="J432" s="55">
        <v>76259</v>
      </c>
      <c r="K432" s="54">
        <v>76904</v>
      </c>
      <c r="L432" s="55">
        <v>77516</v>
      </c>
      <c r="M432" s="54">
        <v>78029</v>
      </c>
      <c r="N432" s="55">
        <v>78566</v>
      </c>
      <c r="O432" s="54">
        <v>79108</v>
      </c>
    </row>
    <row r="433" s="57" customFormat="1" spans="1:15">
      <c r="A433" s="54">
        <v>71240</v>
      </c>
      <c r="B433" s="55">
        <v>71759</v>
      </c>
      <c r="C433" s="54">
        <v>72149</v>
      </c>
      <c r="D433" s="55">
        <v>72626</v>
      </c>
      <c r="E433" s="54">
        <v>73150</v>
      </c>
      <c r="F433" s="55">
        <v>74130</v>
      </c>
      <c r="G433" s="54">
        <v>74830</v>
      </c>
      <c r="H433" s="55">
        <v>75401</v>
      </c>
      <c r="I433" s="54">
        <v>75757</v>
      </c>
      <c r="J433" s="55">
        <v>76266</v>
      </c>
      <c r="K433" s="54">
        <v>76905</v>
      </c>
      <c r="L433" s="55">
        <v>77517</v>
      </c>
      <c r="M433" s="54">
        <v>78039</v>
      </c>
      <c r="N433" s="55">
        <v>78574</v>
      </c>
      <c r="O433" s="54">
        <v>79314</v>
      </c>
    </row>
    <row r="434" s="57" customFormat="1" spans="1:15">
      <c r="A434" s="54">
        <v>71241</v>
      </c>
      <c r="B434" s="55">
        <v>71762</v>
      </c>
      <c r="C434" s="54">
        <v>72150</v>
      </c>
      <c r="D434" s="55">
        <v>72636</v>
      </c>
      <c r="E434" s="54">
        <v>73151</v>
      </c>
      <c r="F434" s="55">
        <v>74344</v>
      </c>
      <c r="G434" s="54">
        <v>74837</v>
      </c>
      <c r="H434" s="55">
        <v>75403</v>
      </c>
      <c r="I434" s="54">
        <v>75762</v>
      </c>
      <c r="J434" s="55">
        <v>76267</v>
      </c>
      <c r="K434" s="54">
        <v>76906</v>
      </c>
      <c r="L434" s="55">
        <v>77523</v>
      </c>
      <c r="M434" s="54">
        <v>78046</v>
      </c>
      <c r="N434" s="55">
        <v>78578</v>
      </c>
      <c r="O434" s="54">
        <v>79326</v>
      </c>
    </row>
    <row r="435" s="57" customFormat="1" spans="1:15">
      <c r="A435" s="54">
        <v>71245</v>
      </c>
      <c r="B435" s="55">
        <v>71768</v>
      </c>
      <c r="C435" s="54">
        <v>72160</v>
      </c>
      <c r="D435" s="55">
        <v>72651</v>
      </c>
      <c r="E435" s="54">
        <v>73165</v>
      </c>
      <c r="F435" s="55">
        <v>74345</v>
      </c>
      <c r="G435" s="54">
        <v>74851</v>
      </c>
      <c r="H435" s="55">
        <v>75407</v>
      </c>
      <c r="I435" s="54">
        <v>75771</v>
      </c>
      <c r="J435" s="55">
        <v>76268</v>
      </c>
      <c r="K435" s="54">
        <v>77016</v>
      </c>
      <c r="L435" s="55">
        <v>77532</v>
      </c>
      <c r="M435" s="54">
        <v>78062</v>
      </c>
      <c r="N435" s="55">
        <v>78580</v>
      </c>
      <c r="O435" s="54">
        <v>79363</v>
      </c>
    </row>
    <row r="436" s="57" customFormat="1" spans="1:15">
      <c r="A436" s="54">
        <v>71247</v>
      </c>
      <c r="B436" s="55">
        <v>71801</v>
      </c>
      <c r="C436" s="54">
        <v>72169</v>
      </c>
      <c r="D436" s="55">
        <v>72653</v>
      </c>
      <c r="E436" s="54">
        <v>73173</v>
      </c>
      <c r="F436" s="55">
        <v>74350</v>
      </c>
      <c r="G436" s="54">
        <v>74857</v>
      </c>
      <c r="H436" s="55">
        <v>75409</v>
      </c>
      <c r="I436" s="54">
        <v>75780</v>
      </c>
      <c r="J436" s="55">
        <v>76305</v>
      </c>
      <c r="K436" s="54">
        <v>77028</v>
      </c>
      <c r="L436" s="55">
        <v>77534</v>
      </c>
      <c r="M436" s="54">
        <v>78069</v>
      </c>
      <c r="N436" s="55">
        <v>78584</v>
      </c>
      <c r="O436" s="54">
        <v>79366</v>
      </c>
    </row>
    <row r="437" s="57" customFormat="1" spans="1:15">
      <c r="A437" s="54">
        <v>71270</v>
      </c>
      <c r="B437" s="55">
        <v>71802</v>
      </c>
      <c r="C437" s="54">
        <v>72173</v>
      </c>
      <c r="D437" s="55">
        <v>72654</v>
      </c>
      <c r="E437" s="54">
        <v>73401</v>
      </c>
      <c r="F437" s="55">
        <v>74354</v>
      </c>
      <c r="G437" s="54">
        <v>74868</v>
      </c>
      <c r="H437" s="55">
        <v>75414</v>
      </c>
      <c r="I437" s="54">
        <v>75782</v>
      </c>
      <c r="J437" s="55">
        <v>76351</v>
      </c>
      <c r="K437" s="54">
        <v>77049</v>
      </c>
      <c r="L437" s="55">
        <v>77535</v>
      </c>
      <c r="M437" s="54">
        <v>78070</v>
      </c>
      <c r="N437" s="55">
        <v>78590</v>
      </c>
      <c r="O437" s="54">
        <v>79380</v>
      </c>
    </row>
    <row r="438" s="57" customFormat="1" spans="1:15">
      <c r="A438" s="54">
        <v>71272</v>
      </c>
      <c r="B438" s="55">
        <v>71864</v>
      </c>
      <c r="C438" s="54">
        <v>72176</v>
      </c>
      <c r="D438" s="55">
        <v>72715</v>
      </c>
      <c r="E438" s="54">
        <v>73402</v>
      </c>
      <c r="F438" s="55">
        <v>74355</v>
      </c>
      <c r="G438" s="54">
        <v>74901</v>
      </c>
      <c r="H438" s="55">
        <v>75418</v>
      </c>
      <c r="I438" s="54">
        <v>75790</v>
      </c>
      <c r="J438" s="55">
        <v>76354</v>
      </c>
      <c r="K438" s="54">
        <v>77050</v>
      </c>
      <c r="L438" s="55">
        <v>77541</v>
      </c>
      <c r="M438" s="54">
        <v>78073</v>
      </c>
      <c r="N438" s="55">
        <v>78592</v>
      </c>
      <c r="O438" s="54">
        <v>79383</v>
      </c>
    </row>
    <row r="439" s="57" customFormat="1" spans="1:15">
      <c r="A439" s="54">
        <v>71280</v>
      </c>
      <c r="B439" s="55">
        <v>71865</v>
      </c>
      <c r="C439" s="54">
        <v>72181</v>
      </c>
      <c r="D439" s="55">
        <v>72722</v>
      </c>
      <c r="E439" s="54">
        <v>73425</v>
      </c>
      <c r="F439" s="55">
        <v>74358</v>
      </c>
      <c r="G439" s="54">
        <v>74902</v>
      </c>
      <c r="H439" s="55">
        <v>75454</v>
      </c>
      <c r="I439" s="54">
        <v>75791</v>
      </c>
      <c r="J439" s="55">
        <v>76364</v>
      </c>
      <c r="K439" s="54">
        <v>77078</v>
      </c>
      <c r="L439" s="55">
        <v>77542</v>
      </c>
      <c r="M439" s="54">
        <v>78101</v>
      </c>
      <c r="N439" s="55">
        <v>78593</v>
      </c>
      <c r="O439" s="54">
        <v>79563</v>
      </c>
    </row>
    <row r="440" s="57" customFormat="1" spans="1:15">
      <c r="A440" s="54">
        <v>71320</v>
      </c>
      <c r="B440" s="55">
        <v>71909</v>
      </c>
      <c r="C440" s="54">
        <v>72301</v>
      </c>
      <c r="D440" s="55">
        <v>72734</v>
      </c>
      <c r="E440" s="54">
        <v>73459</v>
      </c>
      <c r="F440" s="55">
        <v>74361</v>
      </c>
      <c r="G440" s="54">
        <v>74936</v>
      </c>
      <c r="H440" s="55">
        <v>75455</v>
      </c>
      <c r="I440" s="54">
        <v>75801</v>
      </c>
      <c r="J440" s="55">
        <v>76367</v>
      </c>
      <c r="K440" s="54">
        <v>77302</v>
      </c>
      <c r="L440" s="55">
        <v>77547</v>
      </c>
      <c r="M440" s="54">
        <v>78112</v>
      </c>
      <c r="N440" s="55">
        <v>78595</v>
      </c>
      <c r="O440" s="54">
        <v>79706</v>
      </c>
    </row>
    <row r="441" s="57" customFormat="1" spans="1:15">
      <c r="A441" s="54">
        <v>71329</v>
      </c>
      <c r="B441" s="55">
        <v>71910</v>
      </c>
      <c r="C441" s="54">
        <v>72310</v>
      </c>
      <c r="D441" s="55">
        <v>72739</v>
      </c>
      <c r="E441" s="54">
        <v>73491</v>
      </c>
      <c r="F441" s="55">
        <v>74362</v>
      </c>
      <c r="G441" s="54">
        <v>74946</v>
      </c>
      <c r="H441" s="55">
        <v>75456</v>
      </c>
      <c r="I441" s="54">
        <v>75849</v>
      </c>
      <c r="J441" s="55">
        <v>76369</v>
      </c>
      <c r="K441" s="54">
        <v>77316</v>
      </c>
      <c r="L441" s="55">
        <v>77554</v>
      </c>
      <c r="M441" s="54">
        <v>78114</v>
      </c>
      <c r="N441" s="55">
        <v>78597</v>
      </c>
      <c r="O441" s="54">
        <v>79711</v>
      </c>
    </row>
    <row r="442" s="57" customFormat="1" spans="1:15">
      <c r="A442" s="54">
        <v>71330</v>
      </c>
      <c r="B442" s="55">
        <v>71922</v>
      </c>
      <c r="C442" s="54">
        <v>72311</v>
      </c>
      <c r="D442" s="55">
        <v>72751</v>
      </c>
      <c r="E442" s="54">
        <v>73501</v>
      </c>
      <c r="F442" s="55">
        <v>74368</v>
      </c>
      <c r="G442" s="54">
        <v>74947</v>
      </c>
      <c r="H442" s="55">
        <v>75459</v>
      </c>
      <c r="I442" s="54">
        <v>75903</v>
      </c>
      <c r="J442" s="55">
        <v>76401</v>
      </c>
      <c r="K442" s="54">
        <v>77318</v>
      </c>
      <c r="L442" s="55">
        <v>77563</v>
      </c>
      <c r="M442" s="54">
        <v>78121</v>
      </c>
      <c r="N442" s="55">
        <v>78602</v>
      </c>
      <c r="O442" s="54">
        <v>79733</v>
      </c>
    </row>
    <row r="443" s="57" customFormat="1" spans="1:15">
      <c r="A443" s="54">
        <v>71350</v>
      </c>
      <c r="B443" s="55">
        <v>71923</v>
      </c>
      <c r="C443" s="54">
        <v>72312</v>
      </c>
      <c r="D443" s="55">
        <v>72753</v>
      </c>
      <c r="E443" s="54">
        <v>73502</v>
      </c>
      <c r="F443" s="55">
        <v>74401</v>
      </c>
      <c r="G443" s="54">
        <v>74953</v>
      </c>
      <c r="H443" s="55">
        <v>75460</v>
      </c>
      <c r="I443" s="54">
        <v>75942</v>
      </c>
      <c r="J443" s="55">
        <v>76402</v>
      </c>
      <c r="K443" s="54">
        <v>77327</v>
      </c>
      <c r="L443" s="55">
        <v>77580</v>
      </c>
      <c r="M443" s="54">
        <v>78124</v>
      </c>
      <c r="N443" s="55">
        <v>78616</v>
      </c>
      <c r="O443" s="54">
        <v>79745</v>
      </c>
    </row>
    <row r="444" s="57" customFormat="1" spans="1:15">
      <c r="A444" s="54">
        <v>71351</v>
      </c>
      <c r="B444" s="55">
        <v>71942</v>
      </c>
      <c r="C444" s="54">
        <v>72315</v>
      </c>
      <c r="D444" s="55">
        <v>72761</v>
      </c>
      <c r="E444" s="54">
        <v>73507</v>
      </c>
      <c r="F444" s="55">
        <v>74402</v>
      </c>
      <c r="G444" s="54">
        <v>74954</v>
      </c>
      <c r="H444" s="55">
        <v>75461</v>
      </c>
      <c r="I444" s="54">
        <v>75958</v>
      </c>
      <c r="J444" s="55">
        <v>76466</v>
      </c>
      <c r="K444" s="54">
        <v>77336</v>
      </c>
      <c r="L444" s="55">
        <v>77582</v>
      </c>
      <c r="M444" s="54">
        <v>78132</v>
      </c>
      <c r="N444" s="55">
        <v>78617</v>
      </c>
      <c r="O444" s="54">
        <v>79766</v>
      </c>
    </row>
    <row r="445" s="57" customFormat="1" spans="1:15">
      <c r="A445" s="54">
        <v>71360</v>
      </c>
      <c r="B445" s="55">
        <v>71943</v>
      </c>
      <c r="C445" s="54">
        <v>72316</v>
      </c>
      <c r="D445" s="55">
        <v>72801</v>
      </c>
      <c r="E445" s="54">
        <v>73520</v>
      </c>
      <c r="F445" s="55">
        <v>74403</v>
      </c>
      <c r="G445" s="54">
        <v>74955</v>
      </c>
      <c r="H445" s="55">
        <v>75482</v>
      </c>
      <c r="I445" s="54">
        <v>75961</v>
      </c>
      <c r="J445" s="55">
        <v>76468</v>
      </c>
      <c r="K445" s="54">
        <v>77340</v>
      </c>
      <c r="L445" s="55">
        <v>77583</v>
      </c>
      <c r="M445" s="54">
        <v>78143</v>
      </c>
      <c r="N445" s="55">
        <v>78619</v>
      </c>
      <c r="O445" s="54">
        <v>79776</v>
      </c>
    </row>
    <row r="446" s="57" customFormat="1" spans="1:15">
      <c r="A446" s="54">
        <v>71405</v>
      </c>
      <c r="B446" s="55">
        <v>71964</v>
      </c>
      <c r="C446" s="54">
        <v>72321</v>
      </c>
      <c r="D446" s="55">
        <v>72802</v>
      </c>
      <c r="E446" s="54">
        <v>73521</v>
      </c>
      <c r="F446" s="55">
        <v>74429</v>
      </c>
      <c r="G446" s="54">
        <v>75009</v>
      </c>
      <c r="H446" s="55">
        <v>75483</v>
      </c>
      <c r="I446" s="54">
        <v>75962</v>
      </c>
      <c r="J446" s="55">
        <v>76485</v>
      </c>
      <c r="K446" s="54">
        <v>77341</v>
      </c>
      <c r="L446" s="55">
        <v>77614</v>
      </c>
      <c r="M446" s="54">
        <v>78163</v>
      </c>
      <c r="N446" s="55">
        <v>78620</v>
      </c>
      <c r="O446" s="54">
        <v>79786</v>
      </c>
    </row>
    <row r="447" s="57" customFormat="1" spans="1:15">
      <c r="A447" s="54">
        <v>71410</v>
      </c>
      <c r="B447" s="55">
        <v>71966</v>
      </c>
      <c r="C447" s="54">
        <v>72335</v>
      </c>
      <c r="D447" s="55">
        <v>72812</v>
      </c>
      <c r="E447" s="54">
        <v>73522</v>
      </c>
      <c r="F447" s="55">
        <v>74446</v>
      </c>
      <c r="G447" s="54">
        <v>75013</v>
      </c>
      <c r="H447" s="55">
        <v>75485</v>
      </c>
      <c r="I447" s="54">
        <v>75964</v>
      </c>
      <c r="J447" s="55">
        <v>76490</v>
      </c>
      <c r="K447" s="54">
        <v>77342</v>
      </c>
      <c r="L447" s="55">
        <v>77626</v>
      </c>
      <c r="M447" s="54">
        <v>78252</v>
      </c>
      <c r="N447" s="55">
        <v>78621</v>
      </c>
      <c r="O447" s="54">
        <v>79836</v>
      </c>
    </row>
    <row r="448" s="57" customFormat="1" spans="1:15">
      <c r="A448" s="54">
        <v>71434</v>
      </c>
      <c r="B448" s="55">
        <v>71998</v>
      </c>
      <c r="C448" s="54">
        <v>72336</v>
      </c>
      <c r="D448" s="55">
        <v>72820</v>
      </c>
      <c r="E448" s="54">
        <v>73531</v>
      </c>
      <c r="F448" s="55">
        <v>74447</v>
      </c>
      <c r="G448" s="54">
        <v>75021</v>
      </c>
      <c r="H448" s="55">
        <v>75489</v>
      </c>
      <c r="I448" s="54">
        <v>75976</v>
      </c>
      <c r="J448" s="55">
        <v>76513</v>
      </c>
      <c r="K448" s="54">
        <v>77354</v>
      </c>
      <c r="L448" s="55">
        <v>77630</v>
      </c>
      <c r="M448" s="54">
        <v>78263</v>
      </c>
      <c r="N448" s="55">
        <v>78623</v>
      </c>
      <c r="O448" s="54">
        <v>79838</v>
      </c>
    </row>
    <row r="449" s="57" customFormat="1" spans="1:15">
      <c r="A449" s="54">
        <v>71457</v>
      </c>
      <c r="B449" s="55">
        <v>71999</v>
      </c>
      <c r="C449" s="54">
        <v>72339</v>
      </c>
      <c r="D449" s="55">
        <v>72830</v>
      </c>
      <c r="E449" s="54">
        <v>73533</v>
      </c>
      <c r="F449" s="55">
        <v>74456</v>
      </c>
      <c r="G449" s="54">
        <v>75065</v>
      </c>
      <c r="H449" s="55">
        <v>75490</v>
      </c>
      <c r="I449" s="54">
        <v>75990</v>
      </c>
      <c r="J449" s="55">
        <v>76522</v>
      </c>
      <c r="K449" s="54">
        <v>77356</v>
      </c>
      <c r="L449" s="55">
        <v>77656</v>
      </c>
      <c r="M449" s="54">
        <v>78264</v>
      </c>
      <c r="N449" s="55">
        <v>78642</v>
      </c>
      <c r="O449" s="54">
        <v>79849</v>
      </c>
    </row>
    <row r="450" s="57" customFormat="1" spans="1:15">
      <c r="A450" s="54">
        <v>71458</v>
      </c>
      <c r="B450" s="55">
        <v>72002</v>
      </c>
      <c r="C450" s="54">
        <v>72340</v>
      </c>
      <c r="D450" s="55">
        <v>72834</v>
      </c>
      <c r="E450" s="54">
        <v>73536</v>
      </c>
      <c r="F450" s="55">
        <v>74463</v>
      </c>
      <c r="G450" s="54">
        <v>75076</v>
      </c>
      <c r="H450" s="55">
        <v>75495</v>
      </c>
      <c r="I450" s="54">
        <v>76008</v>
      </c>
      <c r="J450" s="55">
        <v>76523</v>
      </c>
      <c r="K450" s="54">
        <v>77357</v>
      </c>
      <c r="L450" s="55">
        <v>77657</v>
      </c>
      <c r="M450" s="54">
        <v>78266</v>
      </c>
      <c r="N450" s="55">
        <v>78644</v>
      </c>
      <c r="O450" s="54">
        <v>79911</v>
      </c>
    </row>
    <row r="451" s="57" customFormat="1" spans="1:15">
      <c r="A451" s="54">
        <v>71459</v>
      </c>
      <c r="B451" s="55">
        <v>72007</v>
      </c>
      <c r="C451" s="54">
        <v>72341</v>
      </c>
      <c r="D451" s="55">
        <v>72855</v>
      </c>
      <c r="E451" s="54">
        <v>73551</v>
      </c>
      <c r="F451" s="55">
        <v>74464</v>
      </c>
      <c r="G451" s="54">
        <v>75101</v>
      </c>
      <c r="H451" s="55">
        <v>75551</v>
      </c>
      <c r="I451" s="54">
        <v>76009</v>
      </c>
      <c r="J451" s="55">
        <v>76524</v>
      </c>
      <c r="K451" s="54">
        <v>77362</v>
      </c>
      <c r="L451" s="55">
        <v>77662</v>
      </c>
      <c r="M451" s="54">
        <v>78330</v>
      </c>
      <c r="N451" s="55">
        <v>78645</v>
      </c>
      <c r="O451" s="54">
        <v>79950</v>
      </c>
    </row>
    <row r="452" s="57" customFormat="1" spans="1:15">
      <c r="A452" s="54">
        <v>79968</v>
      </c>
      <c r="B452" s="55">
        <v>81005</v>
      </c>
      <c r="C452" s="54">
        <v>82009</v>
      </c>
      <c r="D452" s="55">
        <v>83442</v>
      </c>
      <c r="E452" s="54">
        <v>84742</v>
      </c>
      <c r="F452" s="55">
        <v>85626</v>
      </c>
      <c r="G452" s="54">
        <v>86433</v>
      </c>
      <c r="H452" s="55">
        <v>88211</v>
      </c>
      <c r="I452" s="54">
        <v>91978</v>
      </c>
      <c r="J452" s="55">
        <v>92394</v>
      </c>
      <c r="K452" s="54">
        <v>93440</v>
      </c>
      <c r="L452" s="55">
        <v>93907</v>
      </c>
      <c r="M452" s="54">
        <v>95013</v>
      </c>
      <c r="N452" s="55">
        <v>95448</v>
      </c>
      <c r="O452" s="54">
        <v>95830</v>
      </c>
    </row>
    <row r="453" s="57" customFormat="1" spans="1:15">
      <c r="A453" s="54">
        <v>80018</v>
      </c>
      <c r="B453" s="55">
        <v>81006</v>
      </c>
      <c r="C453" s="54">
        <v>82071</v>
      </c>
      <c r="D453" s="55">
        <v>83454</v>
      </c>
      <c r="E453" s="54">
        <v>84765</v>
      </c>
      <c r="F453" s="55">
        <v>85640</v>
      </c>
      <c r="G453" s="54">
        <v>86540</v>
      </c>
      <c r="H453" s="55">
        <v>88220</v>
      </c>
      <c r="I453" s="54">
        <v>92003</v>
      </c>
      <c r="J453" s="55">
        <v>92395</v>
      </c>
      <c r="K453" s="54">
        <v>93442</v>
      </c>
      <c r="L453" s="55">
        <v>93912</v>
      </c>
      <c r="M453" s="54">
        <v>95018</v>
      </c>
      <c r="N453" s="55">
        <v>95453</v>
      </c>
      <c r="O453" s="54">
        <v>95901</v>
      </c>
    </row>
    <row r="454" s="57" customFormat="1" spans="1:15">
      <c r="A454" s="54">
        <v>80403</v>
      </c>
      <c r="B454" s="55">
        <v>81007</v>
      </c>
      <c r="C454" s="54">
        <v>82072</v>
      </c>
      <c r="D454" s="55">
        <v>83531</v>
      </c>
      <c r="E454" s="54">
        <v>84767</v>
      </c>
      <c r="F454" s="55">
        <v>85641</v>
      </c>
      <c r="G454" s="54">
        <v>87004</v>
      </c>
      <c r="H454" s="55">
        <v>88221</v>
      </c>
      <c r="I454" s="54">
        <v>92026</v>
      </c>
      <c r="J454" s="55">
        <v>92398</v>
      </c>
      <c r="K454" s="54">
        <v>93443</v>
      </c>
      <c r="L454" s="55">
        <v>93921</v>
      </c>
      <c r="M454" s="54">
        <v>95023</v>
      </c>
      <c r="N454" s="55">
        <v>95470</v>
      </c>
      <c r="O454" s="54">
        <v>95903</v>
      </c>
    </row>
    <row r="455" s="57" customFormat="1" spans="1:15">
      <c r="A455" s="54">
        <v>80422</v>
      </c>
      <c r="B455" s="55">
        <v>81043</v>
      </c>
      <c r="C455" s="54">
        <v>82414</v>
      </c>
      <c r="D455" s="55">
        <v>83607</v>
      </c>
      <c r="E455" s="54">
        <v>84770</v>
      </c>
      <c r="F455" s="55">
        <v>85648</v>
      </c>
      <c r="G455" s="54">
        <v>87008</v>
      </c>
      <c r="H455" s="55">
        <v>88240</v>
      </c>
      <c r="I455" s="54">
        <v>92027</v>
      </c>
      <c r="J455" s="55">
        <v>92399</v>
      </c>
      <c r="K455" s="54">
        <v>93444</v>
      </c>
      <c r="L455" s="55">
        <v>93922</v>
      </c>
      <c r="M455" s="54">
        <v>95024</v>
      </c>
      <c r="N455" s="55">
        <v>95472</v>
      </c>
      <c r="O455" s="54">
        <v>95913</v>
      </c>
    </row>
    <row r="456" s="57" customFormat="1" spans="1:15">
      <c r="A456" s="54">
        <v>80435</v>
      </c>
      <c r="B456" s="55">
        <v>81074</v>
      </c>
      <c r="C456" s="54">
        <v>82430</v>
      </c>
      <c r="D456" s="55">
        <v>83634</v>
      </c>
      <c r="E456" s="54">
        <v>84779</v>
      </c>
      <c r="F456" s="55">
        <v>85650</v>
      </c>
      <c r="G456" s="54">
        <v>87021</v>
      </c>
      <c r="H456" s="55">
        <v>88310</v>
      </c>
      <c r="I456" s="54">
        <v>92028</v>
      </c>
      <c r="J456" s="55">
        <v>92414</v>
      </c>
      <c r="K456" s="54">
        <v>93445</v>
      </c>
      <c r="L456" s="55">
        <v>93923</v>
      </c>
      <c r="M456" s="54">
        <v>95041</v>
      </c>
      <c r="N456" s="55">
        <v>95473</v>
      </c>
      <c r="O456" s="54">
        <v>95924</v>
      </c>
    </row>
    <row r="457" s="57" customFormat="1" spans="1:15">
      <c r="A457" s="54">
        <v>80437</v>
      </c>
      <c r="B457" s="55">
        <v>81101</v>
      </c>
      <c r="C457" s="54">
        <v>82440</v>
      </c>
      <c r="D457" s="55">
        <v>83644</v>
      </c>
      <c r="E457" s="54">
        <v>84780</v>
      </c>
      <c r="F457" s="55">
        <v>85653</v>
      </c>
      <c r="G457" s="54">
        <v>87031</v>
      </c>
      <c r="H457" s="55">
        <v>88311</v>
      </c>
      <c r="I457" s="54">
        <v>92040</v>
      </c>
      <c r="J457" s="55">
        <v>92543</v>
      </c>
      <c r="K457" s="54">
        <v>93446</v>
      </c>
      <c r="L457" s="55">
        <v>94019</v>
      </c>
      <c r="M457" s="54">
        <v>95046</v>
      </c>
      <c r="N457" s="55">
        <v>95476</v>
      </c>
      <c r="O457" s="54">
        <v>95940</v>
      </c>
    </row>
    <row r="458" s="57" customFormat="1" spans="1:15">
      <c r="A458" s="54">
        <v>80439</v>
      </c>
      <c r="B458" s="55">
        <v>81102</v>
      </c>
      <c r="C458" s="54">
        <v>82501</v>
      </c>
      <c r="D458" s="55">
        <v>83648</v>
      </c>
      <c r="E458" s="54">
        <v>84784</v>
      </c>
      <c r="F458" s="55">
        <v>85654</v>
      </c>
      <c r="G458" s="54">
        <v>87051</v>
      </c>
      <c r="H458" s="55">
        <v>88330</v>
      </c>
      <c r="I458" s="54">
        <v>92059</v>
      </c>
      <c r="J458" s="55">
        <v>92544</v>
      </c>
      <c r="K458" s="54">
        <v>93447</v>
      </c>
      <c r="L458" s="55">
        <v>94028</v>
      </c>
      <c r="M458" s="54">
        <v>95076</v>
      </c>
      <c r="N458" s="55">
        <v>95482</v>
      </c>
      <c r="O458" s="54">
        <v>95945</v>
      </c>
    </row>
    <row r="459" s="57" customFormat="1" spans="1:15">
      <c r="A459" s="54">
        <v>80443</v>
      </c>
      <c r="B459" s="55">
        <v>81128</v>
      </c>
      <c r="C459" s="54">
        <v>82515</v>
      </c>
      <c r="D459" s="55">
        <v>83656</v>
      </c>
      <c r="E459" s="54">
        <v>85087</v>
      </c>
      <c r="F459" s="55">
        <v>85658</v>
      </c>
      <c r="G459" s="54">
        <v>87060</v>
      </c>
      <c r="H459" s="55">
        <v>88346</v>
      </c>
      <c r="I459" s="54">
        <v>92065</v>
      </c>
      <c r="J459" s="55">
        <v>92546</v>
      </c>
      <c r="K459" s="54">
        <v>93460</v>
      </c>
      <c r="L459" s="55">
        <v>94037</v>
      </c>
      <c r="M459" s="54">
        <v>95139</v>
      </c>
      <c r="N459" s="55">
        <v>95487</v>
      </c>
      <c r="O459" s="54">
        <v>95946</v>
      </c>
    </row>
    <row r="460" s="57" customFormat="1" spans="1:15">
      <c r="A460" s="54">
        <v>80454</v>
      </c>
      <c r="B460" s="55">
        <v>81129</v>
      </c>
      <c r="C460" s="54">
        <v>82601</v>
      </c>
      <c r="D460" s="55">
        <v>83835</v>
      </c>
      <c r="E460" s="54">
        <v>85123</v>
      </c>
      <c r="F460" s="55">
        <v>85739</v>
      </c>
      <c r="G460" s="54">
        <v>87105</v>
      </c>
      <c r="H460" s="55">
        <v>88349</v>
      </c>
      <c r="I460" s="54">
        <v>92067</v>
      </c>
      <c r="J460" s="55">
        <v>92548</v>
      </c>
      <c r="K460" s="54">
        <v>93463</v>
      </c>
      <c r="L460" s="55">
        <v>94038</v>
      </c>
      <c r="M460" s="54">
        <v>95215</v>
      </c>
      <c r="N460" s="55">
        <v>95490</v>
      </c>
      <c r="O460" s="54">
        <v>95948</v>
      </c>
    </row>
    <row r="461" s="57" customFormat="1" spans="1:15">
      <c r="A461" s="54">
        <v>80457</v>
      </c>
      <c r="B461" s="55">
        <v>81201</v>
      </c>
      <c r="C461" s="54">
        <v>82636</v>
      </c>
      <c r="D461" s="55">
        <v>83837</v>
      </c>
      <c r="E461" s="54">
        <v>85127</v>
      </c>
      <c r="F461" s="55">
        <v>85749</v>
      </c>
      <c r="G461" s="54">
        <v>87319</v>
      </c>
      <c r="H461" s="55">
        <v>89028</v>
      </c>
      <c r="I461" s="54">
        <v>92075</v>
      </c>
      <c r="J461" s="55">
        <v>92567</v>
      </c>
      <c r="K461" s="54">
        <v>93464</v>
      </c>
      <c r="L461" s="55">
        <v>94044</v>
      </c>
      <c r="M461" s="54">
        <v>95229</v>
      </c>
      <c r="N461" s="55">
        <v>95503</v>
      </c>
      <c r="O461" s="54">
        <v>95949</v>
      </c>
    </row>
    <row r="462" s="57" customFormat="1" spans="1:15">
      <c r="A462" s="54">
        <v>80465</v>
      </c>
      <c r="B462" s="55">
        <v>81212</v>
      </c>
      <c r="C462" s="54">
        <v>82644</v>
      </c>
      <c r="D462" s="55">
        <v>83843</v>
      </c>
      <c r="E462" s="54">
        <v>85128</v>
      </c>
      <c r="F462" s="55">
        <v>85901</v>
      </c>
      <c r="G462" s="54">
        <v>87410</v>
      </c>
      <c r="H462" s="55">
        <v>89029</v>
      </c>
      <c r="I462" s="54">
        <v>92091</v>
      </c>
      <c r="J462" s="55">
        <v>92582</v>
      </c>
      <c r="K462" s="54">
        <v>93465</v>
      </c>
      <c r="L462" s="55">
        <v>94062</v>
      </c>
      <c r="M462" s="54">
        <v>95240</v>
      </c>
      <c r="N462" s="55">
        <v>95519</v>
      </c>
      <c r="O462" s="54">
        <v>95951</v>
      </c>
    </row>
    <row r="463" s="57" customFormat="1" spans="1:15">
      <c r="A463" s="54">
        <v>80477</v>
      </c>
      <c r="B463" s="55">
        <v>81215</v>
      </c>
      <c r="C463" s="54">
        <v>82716</v>
      </c>
      <c r="D463" s="55">
        <v>83858</v>
      </c>
      <c r="E463" s="54">
        <v>85138</v>
      </c>
      <c r="F463" s="55">
        <v>85926</v>
      </c>
      <c r="G463" s="54">
        <v>87415</v>
      </c>
      <c r="H463" s="55">
        <v>89034</v>
      </c>
      <c r="I463" s="54">
        <v>92220</v>
      </c>
      <c r="J463" s="55">
        <v>92596</v>
      </c>
      <c r="K463" s="54">
        <v>93514</v>
      </c>
      <c r="L463" s="55">
        <v>94110</v>
      </c>
      <c r="M463" s="54">
        <v>95242</v>
      </c>
      <c r="N463" s="55">
        <v>95524</v>
      </c>
      <c r="O463" s="54">
        <v>95954</v>
      </c>
    </row>
    <row r="464" s="57" customFormat="1" spans="1:15">
      <c r="A464" s="54">
        <v>80487</v>
      </c>
      <c r="B464" s="55">
        <v>81221</v>
      </c>
      <c r="C464" s="54">
        <v>82717</v>
      </c>
      <c r="D464" s="55">
        <v>83864</v>
      </c>
      <c r="E464" s="54">
        <v>85139</v>
      </c>
      <c r="F464" s="55">
        <v>85929</v>
      </c>
      <c r="G464" s="54">
        <v>87416</v>
      </c>
      <c r="H464" s="55">
        <v>89037</v>
      </c>
      <c r="I464" s="54">
        <v>92227</v>
      </c>
      <c r="J464" s="55">
        <v>92624</v>
      </c>
      <c r="K464" s="54">
        <v>93515</v>
      </c>
      <c r="L464" s="55">
        <v>94508</v>
      </c>
      <c r="M464" s="54">
        <v>95258</v>
      </c>
      <c r="N464" s="55">
        <v>95534</v>
      </c>
      <c r="O464" s="54">
        <v>95961</v>
      </c>
    </row>
    <row r="465" s="57" customFormat="1" spans="1:15">
      <c r="A465" s="54">
        <v>80488</v>
      </c>
      <c r="B465" s="55">
        <v>81225</v>
      </c>
      <c r="C465" s="54">
        <v>82718</v>
      </c>
      <c r="D465" s="55">
        <v>83865</v>
      </c>
      <c r="E465" s="54">
        <v>85191</v>
      </c>
      <c r="F465" s="55">
        <v>85930</v>
      </c>
      <c r="G465" s="54">
        <v>87417</v>
      </c>
      <c r="H465" s="55">
        <v>89048</v>
      </c>
      <c r="I465" s="54">
        <v>92236</v>
      </c>
      <c r="J465" s="55">
        <v>92679</v>
      </c>
      <c r="K465" s="54">
        <v>93524</v>
      </c>
      <c r="L465" s="55">
        <v>94515</v>
      </c>
      <c r="M465" s="54">
        <v>95301</v>
      </c>
      <c r="N465" s="55">
        <v>95537</v>
      </c>
      <c r="O465" s="54">
        <v>95965</v>
      </c>
    </row>
    <row r="466" s="57" customFormat="1" spans="1:15">
      <c r="A466" s="54">
        <v>80498</v>
      </c>
      <c r="B466" s="55">
        <v>81226</v>
      </c>
      <c r="C466" s="54">
        <v>82801</v>
      </c>
      <c r="D466" s="55">
        <v>83874</v>
      </c>
      <c r="E466" s="54">
        <v>85193</v>
      </c>
      <c r="F466" s="55">
        <v>85935</v>
      </c>
      <c r="G466" s="54">
        <v>87421</v>
      </c>
      <c r="H466" s="55">
        <v>89067</v>
      </c>
      <c r="I466" s="54">
        <v>92240</v>
      </c>
      <c r="J466" s="55">
        <v>93013</v>
      </c>
      <c r="K466" s="54">
        <v>93535</v>
      </c>
      <c r="L466" s="55">
        <v>94517</v>
      </c>
      <c r="M466" s="54">
        <v>95312</v>
      </c>
      <c r="N466" s="55">
        <v>95540</v>
      </c>
      <c r="O466" s="54">
        <v>95966</v>
      </c>
    </row>
    <row r="467" s="57" customFormat="1" spans="1:15">
      <c r="A467" s="54">
        <v>80511</v>
      </c>
      <c r="B467" s="55">
        <v>81227</v>
      </c>
      <c r="C467" s="54">
        <v>82833</v>
      </c>
      <c r="D467" s="55">
        <v>84005</v>
      </c>
      <c r="E467" s="54">
        <v>85194</v>
      </c>
      <c r="F467" s="55">
        <v>85939</v>
      </c>
      <c r="G467" s="54">
        <v>87508</v>
      </c>
      <c r="H467" s="55">
        <v>89166</v>
      </c>
      <c r="I467" s="54">
        <v>92241</v>
      </c>
      <c r="J467" s="55">
        <v>93060</v>
      </c>
      <c r="K467" s="54">
        <v>93536</v>
      </c>
      <c r="L467" s="55">
        <v>94528</v>
      </c>
      <c r="M467" s="54">
        <v>95315</v>
      </c>
      <c r="N467" s="55">
        <v>95551</v>
      </c>
      <c r="O467" s="54">
        <v>95968</v>
      </c>
    </row>
    <row r="468" s="57" customFormat="1" spans="1:15">
      <c r="A468" s="54">
        <v>80513</v>
      </c>
      <c r="B468" s="55">
        <v>81242</v>
      </c>
      <c r="C468" s="54">
        <v>82845</v>
      </c>
      <c r="D468" s="55">
        <v>84006</v>
      </c>
      <c r="E468" s="54">
        <v>85218</v>
      </c>
      <c r="F468" s="55">
        <v>85941</v>
      </c>
      <c r="G468" s="54">
        <v>87514</v>
      </c>
      <c r="H468" s="55">
        <v>89402</v>
      </c>
      <c r="I468" s="54">
        <v>92243</v>
      </c>
      <c r="J468" s="55">
        <v>93061</v>
      </c>
      <c r="K468" s="54">
        <v>93542</v>
      </c>
      <c r="L468" s="55">
        <v>94548</v>
      </c>
      <c r="M468" s="54">
        <v>95320</v>
      </c>
      <c r="N468" s="55">
        <v>95559</v>
      </c>
      <c r="O468" s="54">
        <v>95969</v>
      </c>
    </row>
    <row r="469" s="57" customFormat="1" spans="1:15">
      <c r="A469" s="54">
        <v>80514</v>
      </c>
      <c r="B469" s="55">
        <v>81244</v>
      </c>
      <c r="C469" s="54">
        <v>82901</v>
      </c>
      <c r="D469" s="55">
        <v>84029</v>
      </c>
      <c r="E469" s="54">
        <v>85221</v>
      </c>
      <c r="F469" s="55">
        <v>86302</v>
      </c>
      <c r="G469" s="54">
        <v>87532</v>
      </c>
      <c r="H469" s="55">
        <v>89403</v>
      </c>
      <c r="I469" s="54">
        <v>92249</v>
      </c>
      <c r="J469" s="55">
        <v>93064</v>
      </c>
      <c r="K469" s="54">
        <v>93543</v>
      </c>
      <c r="L469" s="55">
        <v>94549</v>
      </c>
      <c r="M469" s="54">
        <v>95324</v>
      </c>
      <c r="N469" s="55">
        <v>95602</v>
      </c>
      <c r="O469" s="54">
        <v>95973</v>
      </c>
    </row>
    <row r="470" s="57" customFormat="1" spans="1:15">
      <c r="A470" s="54">
        <v>80517</v>
      </c>
      <c r="B470" s="55">
        <v>81290</v>
      </c>
      <c r="C470" s="54">
        <v>82902</v>
      </c>
      <c r="D470" s="55">
        <v>84044</v>
      </c>
      <c r="E470" s="54">
        <v>85228</v>
      </c>
      <c r="F470" s="55">
        <v>86303</v>
      </c>
      <c r="G470" s="54">
        <v>87533</v>
      </c>
      <c r="H470" s="55">
        <v>89408</v>
      </c>
      <c r="I470" s="54">
        <v>92251</v>
      </c>
      <c r="J470" s="55">
        <v>93067</v>
      </c>
      <c r="K470" s="54">
        <v>93546</v>
      </c>
      <c r="L470" s="55">
        <v>94550</v>
      </c>
      <c r="M470" s="54">
        <v>95326</v>
      </c>
      <c r="N470" s="55">
        <v>95603</v>
      </c>
      <c r="O470" s="54">
        <v>95976</v>
      </c>
    </row>
    <row r="471" s="57" customFormat="1" spans="1:15">
      <c r="A471" s="54">
        <v>80520</v>
      </c>
      <c r="B471" s="55">
        <v>81301</v>
      </c>
      <c r="C471" s="54">
        <v>82929</v>
      </c>
      <c r="D471" s="55">
        <v>84049</v>
      </c>
      <c r="E471" s="54">
        <v>85239</v>
      </c>
      <c r="F471" s="55">
        <v>86304</v>
      </c>
      <c r="G471" s="54">
        <v>87547</v>
      </c>
      <c r="H471" s="55">
        <v>89411</v>
      </c>
      <c r="I471" s="54">
        <v>92273</v>
      </c>
      <c r="J471" s="55">
        <v>93208</v>
      </c>
      <c r="K471" s="54">
        <v>93550</v>
      </c>
      <c r="L471" s="55">
        <v>94552</v>
      </c>
      <c r="M471" s="54">
        <v>95334</v>
      </c>
      <c r="N471" s="55">
        <v>95619</v>
      </c>
      <c r="O471" s="54">
        <v>95980</v>
      </c>
    </row>
    <row r="472" s="57" customFormat="1" spans="1:15">
      <c r="A472" s="54">
        <v>80530</v>
      </c>
      <c r="B472" s="55">
        <v>81302</v>
      </c>
      <c r="C472" s="54">
        <v>82942</v>
      </c>
      <c r="D472" s="55">
        <v>84060</v>
      </c>
      <c r="E472" s="54">
        <v>85243</v>
      </c>
      <c r="F472" s="55">
        <v>86305</v>
      </c>
      <c r="G472" s="54">
        <v>87574</v>
      </c>
      <c r="H472" s="55">
        <v>89433</v>
      </c>
      <c r="I472" s="54">
        <v>92275</v>
      </c>
      <c r="J472" s="55">
        <v>93215</v>
      </c>
      <c r="K472" s="54">
        <v>93551</v>
      </c>
      <c r="L472" s="55">
        <v>94556</v>
      </c>
      <c r="M472" s="54">
        <v>95340</v>
      </c>
      <c r="N472" s="55">
        <v>95620</v>
      </c>
      <c r="O472" s="54">
        <v>95981</v>
      </c>
    </row>
    <row r="473" s="57" customFormat="1" spans="1:15">
      <c r="A473" s="54">
        <v>80543</v>
      </c>
      <c r="B473" s="55">
        <v>81303</v>
      </c>
      <c r="C473" s="54">
        <v>83001</v>
      </c>
      <c r="D473" s="55">
        <v>84068</v>
      </c>
      <c r="E473" s="54">
        <v>85262</v>
      </c>
      <c r="F473" s="55">
        <v>86322</v>
      </c>
      <c r="G473" s="54">
        <v>87582</v>
      </c>
      <c r="H473" s="55">
        <v>89439</v>
      </c>
      <c r="I473" s="54">
        <v>92276</v>
      </c>
      <c r="J473" s="55">
        <v>93221</v>
      </c>
      <c r="K473" s="54">
        <v>93552</v>
      </c>
      <c r="L473" s="55">
        <v>94558</v>
      </c>
      <c r="M473" s="54">
        <v>95341</v>
      </c>
      <c r="N473" s="55">
        <v>95626</v>
      </c>
      <c r="O473" s="54">
        <v>96007</v>
      </c>
    </row>
    <row r="474" s="57" customFormat="1" spans="1:15">
      <c r="A474" s="54">
        <v>80544</v>
      </c>
      <c r="B474" s="55">
        <v>81321</v>
      </c>
      <c r="C474" s="54">
        <v>83002</v>
      </c>
      <c r="D474" s="55">
        <v>84074</v>
      </c>
      <c r="E474" s="54">
        <v>85263</v>
      </c>
      <c r="F474" s="55">
        <v>86323</v>
      </c>
      <c r="G474" s="54">
        <v>87583</v>
      </c>
      <c r="H474" s="55">
        <v>89441</v>
      </c>
      <c r="I474" s="54">
        <v>92278</v>
      </c>
      <c r="J474" s="55">
        <v>93223</v>
      </c>
      <c r="K474" s="54">
        <v>93560</v>
      </c>
      <c r="L474" s="55">
        <v>94559</v>
      </c>
      <c r="M474" s="54">
        <v>95344</v>
      </c>
      <c r="N474" s="55">
        <v>95632</v>
      </c>
      <c r="O474" s="54">
        <v>96073</v>
      </c>
    </row>
    <row r="475" s="57" customFormat="1" spans="1:15">
      <c r="A475" s="54">
        <v>80603</v>
      </c>
      <c r="B475" s="55">
        <v>81401</v>
      </c>
      <c r="C475" s="54">
        <v>83025</v>
      </c>
      <c r="D475" s="55">
        <v>84075</v>
      </c>
      <c r="E475" s="54">
        <v>85266</v>
      </c>
      <c r="F475" s="55">
        <v>86326</v>
      </c>
      <c r="G475" s="54">
        <v>87828</v>
      </c>
      <c r="H475" s="55">
        <v>89448</v>
      </c>
      <c r="I475" s="54">
        <v>92284</v>
      </c>
      <c r="J475" s="55">
        <v>93230</v>
      </c>
      <c r="K475" s="54">
        <v>93606</v>
      </c>
      <c r="L475" s="55">
        <v>94561</v>
      </c>
      <c r="M475" s="54">
        <v>95348</v>
      </c>
      <c r="N475" s="55">
        <v>95639</v>
      </c>
      <c r="O475" s="54">
        <v>96078</v>
      </c>
    </row>
    <row r="476" s="57" customFormat="1" spans="1:15">
      <c r="A476" s="54">
        <v>80615</v>
      </c>
      <c r="B476" s="55">
        <v>81416</v>
      </c>
      <c r="C476" s="54">
        <v>83204</v>
      </c>
      <c r="D476" s="55">
        <v>84302</v>
      </c>
      <c r="E476" s="54">
        <v>85269</v>
      </c>
      <c r="F476" s="55">
        <v>86327</v>
      </c>
      <c r="G476" s="54">
        <v>87831</v>
      </c>
      <c r="H476" s="55">
        <v>89449</v>
      </c>
      <c r="I476" s="54">
        <v>92286</v>
      </c>
      <c r="J476" s="55">
        <v>93235</v>
      </c>
      <c r="K476" s="54">
        <v>93615</v>
      </c>
      <c r="L476" s="55">
        <v>94562</v>
      </c>
      <c r="M476" s="54">
        <v>95357</v>
      </c>
      <c r="N476" s="55">
        <v>95642</v>
      </c>
      <c r="O476" s="54">
        <v>96087</v>
      </c>
    </row>
    <row r="477" s="57" customFormat="1" spans="1:15">
      <c r="A477" s="54">
        <v>80621</v>
      </c>
      <c r="B477" s="55">
        <v>81420</v>
      </c>
      <c r="C477" s="54">
        <v>83218</v>
      </c>
      <c r="D477" s="55">
        <v>84304</v>
      </c>
      <c r="E477" s="54">
        <v>85273</v>
      </c>
      <c r="F477" s="55">
        <v>86329</v>
      </c>
      <c r="G477" s="54">
        <v>88002</v>
      </c>
      <c r="H477" s="55">
        <v>89450</v>
      </c>
      <c r="I477" s="54">
        <v>92307</v>
      </c>
      <c r="J477" s="55">
        <v>93245</v>
      </c>
      <c r="K477" s="54">
        <v>93619</v>
      </c>
      <c r="L477" s="55">
        <v>94563</v>
      </c>
      <c r="M477" s="54">
        <v>95358</v>
      </c>
      <c r="N477" s="55">
        <v>95650</v>
      </c>
      <c r="O477" s="54">
        <v>96092</v>
      </c>
    </row>
    <row r="478" s="57" customFormat="1" spans="1:15">
      <c r="A478" s="54">
        <v>80623</v>
      </c>
      <c r="B478" s="55">
        <v>81526</v>
      </c>
      <c r="C478" s="54">
        <v>83221</v>
      </c>
      <c r="D478" s="55">
        <v>84315</v>
      </c>
      <c r="E478" s="54">
        <v>85274</v>
      </c>
      <c r="F478" s="55">
        <v>86335</v>
      </c>
      <c r="G478" s="54">
        <v>88005</v>
      </c>
      <c r="H478" s="55">
        <v>89451</v>
      </c>
      <c r="I478" s="54">
        <v>92308</v>
      </c>
      <c r="J478" s="55">
        <v>93247</v>
      </c>
      <c r="K478" s="54">
        <v>93625</v>
      </c>
      <c r="L478" s="55">
        <v>94570</v>
      </c>
      <c r="M478" s="54">
        <v>95361</v>
      </c>
      <c r="N478" s="55">
        <v>95658</v>
      </c>
      <c r="O478" s="54">
        <v>96095</v>
      </c>
    </row>
    <row r="479" s="57" customFormat="1" spans="1:15">
      <c r="A479" s="54">
        <v>80645</v>
      </c>
      <c r="B479" s="55">
        <v>81601</v>
      </c>
      <c r="C479" s="54">
        <v>83256</v>
      </c>
      <c r="D479" s="55">
        <v>84319</v>
      </c>
      <c r="E479" s="54">
        <v>85331</v>
      </c>
      <c r="F479" s="55">
        <v>86336</v>
      </c>
      <c r="G479" s="54">
        <v>88007</v>
      </c>
      <c r="H479" s="55">
        <v>89460</v>
      </c>
      <c r="I479" s="54">
        <v>92311</v>
      </c>
      <c r="J479" s="55">
        <v>93257</v>
      </c>
      <c r="K479" s="54">
        <v>93630</v>
      </c>
      <c r="L479" s="55">
        <v>94573</v>
      </c>
      <c r="M479" s="54">
        <v>95370</v>
      </c>
      <c r="N479" s="55">
        <v>95663</v>
      </c>
      <c r="O479" s="54">
        <v>96146</v>
      </c>
    </row>
    <row r="480" s="57" customFormat="1" spans="1:15">
      <c r="A480" s="54">
        <v>80651</v>
      </c>
      <c r="B480" s="55">
        <v>81602</v>
      </c>
      <c r="C480" s="54">
        <v>83318</v>
      </c>
      <c r="D480" s="55">
        <v>84325</v>
      </c>
      <c r="E480" s="54">
        <v>85339</v>
      </c>
      <c r="F480" s="55">
        <v>86339</v>
      </c>
      <c r="G480" s="54">
        <v>88021</v>
      </c>
      <c r="H480" s="55">
        <v>89508</v>
      </c>
      <c r="I480" s="54">
        <v>92312</v>
      </c>
      <c r="J480" s="55">
        <v>93258</v>
      </c>
      <c r="K480" s="54">
        <v>93631</v>
      </c>
      <c r="L480" s="55">
        <v>94574</v>
      </c>
      <c r="M480" s="54">
        <v>95372</v>
      </c>
      <c r="N480" s="55">
        <v>95665</v>
      </c>
      <c r="O480" s="54">
        <v>96148</v>
      </c>
    </row>
    <row r="481" s="57" customFormat="1" spans="1:15">
      <c r="A481" s="54">
        <v>80653</v>
      </c>
      <c r="B481" s="55">
        <v>81611</v>
      </c>
      <c r="C481" s="54">
        <v>83328</v>
      </c>
      <c r="D481" s="55">
        <v>84326</v>
      </c>
      <c r="E481" s="54">
        <v>85350</v>
      </c>
      <c r="F481" s="55">
        <v>86340</v>
      </c>
      <c r="G481" s="54">
        <v>88032</v>
      </c>
      <c r="H481" s="55">
        <v>90265</v>
      </c>
      <c r="I481" s="54">
        <v>92315</v>
      </c>
      <c r="J481" s="55">
        <v>93274</v>
      </c>
      <c r="K481" s="54">
        <v>93636</v>
      </c>
      <c r="L481" s="55">
        <v>94575</v>
      </c>
      <c r="M481" s="54">
        <v>95380</v>
      </c>
      <c r="N481" s="55">
        <v>95668</v>
      </c>
      <c r="O481" s="54">
        <v>96150</v>
      </c>
    </row>
    <row r="482" s="57" customFormat="1" spans="1:15">
      <c r="A482" s="54">
        <v>80654</v>
      </c>
      <c r="B482" s="55">
        <v>81612</v>
      </c>
      <c r="C482" s="54">
        <v>83333</v>
      </c>
      <c r="D482" s="55">
        <v>84332</v>
      </c>
      <c r="E482" s="54">
        <v>85355</v>
      </c>
      <c r="F482" s="55">
        <v>86341</v>
      </c>
      <c r="G482" s="54">
        <v>88033</v>
      </c>
      <c r="H482" s="55">
        <v>90704</v>
      </c>
      <c r="I482" s="54">
        <v>92317</v>
      </c>
      <c r="J482" s="55">
        <v>93292</v>
      </c>
      <c r="K482" s="54">
        <v>93637</v>
      </c>
      <c r="L482" s="55">
        <v>94585</v>
      </c>
      <c r="M482" s="54">
        <v>95404</v>
      </c>
      <c r="N482" s="55">
        <v>95672</v>
      </c>
      <c r="O482" s="54">
        <v>96151</v>
      </c>
    </row>
    <row r="483" s="57" customFormat="1" spans="1:15">
      <c r="A483" s="54">
        <v>80705</v>
      </c>
      <c r="B483" s="55">
        <v>81615</v>
      </c>
      <c r="C483" s="54">
        <v>83338</v>
      </c>
      <c r="D483" s="55">
        <v>84335</v>
      </c>
      <c r="E483" s="54">
        <v>85377</v>
      </c>
      <c r="F483" s="55">
        <v>86342</v>
      </c>
      <c r="G483" s="54">
        <v>88046</v>
      </c>
      <c r="H483" s="55">
        <v>90748</v>
      </c>
      <c r="I483" s="54">
        <v>92325</v>
      </c>
      <c r="J483" s="55">
        <v>93402</v>
      </c>
      <c r="K483" s="54">
        <v>93638</v>
      </c>
      <c r="L483" s="55">
        <v>94599</v>
      </c>
      <c r="M483" s="54">
        <v>95416</v>
      </c>
      <c r="N483" s="55">
        <v>95676</v>
      </c>
      <c r="O483" s="54">
        <v>96154</v>
      </c>
    </row>
    <row r="484" s="57" customFormat="1" spans="1:15">
      <c r="A484" s="54">
        <v>80722</v>
      </c>
      <c r="B484" s="55">
        <v>81620</v>
      </c>
      <c r="C484" s="54">
        <v>83340</v>
      </c>
      <c r="D484" s="55">
        <v>84337</v>
      </c>
      <c r="E484" s="54">
        <v>85387</v>
      </c>
      <c r="F484" s="55">
        <v>86351</v>
      </c>
      <c r="G484" s="54">
        <v>88047</v>
      </c>
      <c r="H484" s="55">
        <v>91024</v>
      </c>
      <c r="I484" s="54">
        <v>92326</v>
      </c>
      <c r="J484" s="55">
        <v>93420</v>
      </c>
      <c r="K484" s="54">
        <v>93639</v>
      </c>
      <c r="L484" s="55">
        <v>94930</v>
      </c>
      <c r="M484" s="54">
        <v>95422</v>
      </c>
      <c r="N484" s="55">
        <v>95681</v>
      </c>
      <c r="O484" s="54">
        <v>96155</v>
      </c>
    </row>
    <row r="485" s="57" customFormat="1" spans="1:15">
      <c r="A485" s="54">
        <v>80723</v>
      </c>
      <c r="B485" s="55">
        <v>81621</v>
      </c>
      <c r="C485" s="54">
        <v>83341</v>
      </c>
      <c r="D485" s="55">
        <v>84339</v>
      </c>
      <c r="E485" s="54">
        <v>85396</v>
      </c>
      <c r="F485" s="55">
        <v>86401</v>
      </c>
      <c r="G485" s="54">
        <v>88081</v>
      </c>
      <c r="H485" s="55">
        <v>91310</v>
      </c>
      <c r="I485" s="54">
        <v>92344</v>
      </c>
      <c r="J485" s="55">
        <v>93421</v>
      </c>
      <c r="K485" s="54">
        <v>93648</v>
      </c>
      <c r="L485" s="55">
        <v>94938</v>
      </c>
      <c r="M485" s="54">
        <v>95424</v>
      </c>
      <c r="N485" s="55">
        <v>95682</v>
      </c>
      <c r="O485" s="54">
        <v>96158</v>
      </c>
    </row>
    <row r="486" s="57" customFormat="1" spans="1:15">
      <c r="A486" s="54">
        <v>80819</v>
      </c>
      <c r="B486" s="55">
        <v>81623</v>
      </c>
      <c r="C486" s="54">
        <v>83343</v>
      </c>
      <c r="D486" s="55">
        <v>84408</v>
      </c>
      <c r="E486" s="54">
        <v>85552</v>
      </c>
      <c r="F486" s="55">
        <v>86402</v>
      </c>
      <c r="G486" s="54">
        <v>88101</v>
      </c>
      <c r="H486" s="55">
        <v>91321</v>
      </c>
      <c r="I486" s="54">
        <v>92352</v>
      </c>
      <c r="J486" s="55">
        <v>93422</v>
      </c>
      <c r="K486" s="54">
        <v>93654</v>
      </c>
      <c r="L486" s="55">
        <v>94947</v>
      </c>
      <c r="M486" s="54">
        <v>95425</v>
      </c>
      <c r="N486" s="55">
        <v>95683</v>
      </c>
      <c r="O486" s="54">
        <v>96160</v>
      </c>
    </row>
    <row r="487" s="57" customFormat="1" spans="1:15">
      <c r="A487" s="54">
        <v>80831</v>
      </c>
      <c r="B487" s="55">
        <v>81631</v>
      </c>
      <c r="C487" s="54">
        <v>83401</v>
      </c>
      <c r="D487" s="55">
        <v>84633</v>
      </c>
      <c r="E487" s="54">
        <v>85607</v>
      </c>
      <c r="F487" s="55">
        <v>86404</v>
      </c>
      <c r="G487" s="54">
        <v>88102</v>
      </c>
      <c r="H487" s="55">
        <v>91383</v>
      </c>
      <c r="I487" s="54">
        <v>92358</v>
      </c>
      <c r="J487" s="55">
        <v>93423</v>
      </c>
      <c r="K487" s="54">
        <v>93657</v>
      </c>
      <c r="L487" s="55">
        <v>94951</v>
      </c>
      <c r="M487" s="54">
        <v>95431</v>
      </c>
      <c r="N487" s="55">
        <v>95686</v>
      </c>
      <c r="O487" s="54">
        <v>96161</v>
      </c>
    </row>
    <row r="488" s="57" customFormat="1" spans="1:15">
      <c r="A488" s="54">
        <v>80866</v>
      </c>
      <c r="B488" s="55">
        <v>81632</v>
      </c>
      <c r="C488" s="54">
        <v>83403</v>
      </c>
      <c r="D488" s="55">
        <v>84634</v>
      </c>
      <c r="E488" s="54">
        <v>85608</v>
      </c>
      <c r="F488" s="55">
        <v>86406</v>
      </c>
      <c r="G488" s="54">
        <v>88122</v>
      </c>
      <c r="H488" s="55">
        <v>91384</v>
      </c>
      <c r="I488" s="54">
        <v>92359</v>
      </c>
      <c r="J488" s="55">
        <v>93427</v>
      </c>
      <c r="K488" s="54">
        <v>93673</v>
      </c>
      <c r="L488" s="55">
        <v>94952</v>
      </c>
      <c r="M488" s="54">
        <v>95433</v>
      </c>
      <c r="N488" s="55">
        <v>95695</v>
      </c>
      <c r="O488" s="54">
        <v>97004</v>
      </c>
    </row>
    <row r="489" s="57" customFormat="1" spans="1:15">
      <c r="A489" s="54">
        <v>80908</v>
      </c>
      <c r="B489" s="55">
        <v>81637</v>
      </c>
      <c r="C489" s="54">
        <v>83421</v>
      </c>
      <c r="D489" s="55">
        <v>84701</v>
      </c>
      <c r="E489" s="54">
        <v>85613</v>
      </c>
      <c r="F489" s="55">
        <v>86426</v>
      </c>
      <c r="G489" s="54">
        <v>88201</v>
      </c>
      <c r="H489" s="55">
        <v>91390</v>
      </c>
      <c r="I489" s="54">
        <v>92372</v>
      </c>
      <c r="J489" s="55">
        <v>93434</v>
      </c>
      <c r="K489" s="54">
        <v>93723</v>
      </c>
      <c r="L489" s="55">
        <v>95004</v>
      </c>
      <c r="M489" s="54">
        <v>95435</v>
      </c>
      <c r="N489" s="55">
        <v>95712</v>
      </c>
      <c r="O489" s="54">
        <v>97009</v>
      </c>
    </row>
    <row r="490" s="57" customFormat="1" spans="1:15">
      <c r="A490" s="54">
        <v>80925</v>
      </c>
      <c r="B490" s="55">
        <v>81657</v>
      </c>
      <c r="C490" s="54">
        <v>83422</v>
      </c>
      <c r="D490" s="55">
        <v>84720</v>
      </c>
      <c r="E490" s="54">
        <v>85615</v>
      </c>
      <c r="F490" s="55">
        <v>86429</v>
      </c>
      <c r="G490" s="54">
        <v>88202</v>
      </c>
      <c r="H490" s="55">
        <v>91901</v>
      </c>
      <c r="I490" s="54">
        <v>92386</v>
      </c>
      <c r="J490" s="55">
        <v>93436</v>
      </c>
      <c r="K490" s="54">
        <v>93901</v>
      </c>
      <c r="L490" s="55">
        <v>95005</v>
      </c>
      <c r="M490" s="54">
        <v>95436</v>
      </c>
      <c r="N490" s="55">
        <v>95722</v>
      </c>
      <c r="O490" s="54">
        <v>97022</v>
      </c>
    </row>
    <row r="491" s="57" customFormat="1" spans="1:15">
      <c r="A491" s="54">
        <v>80930</v>
      </c>
      <c r="B491" s="55">
        <v>81658</v>
      </c>
      <c r="C491" s="54">
        <v>83440</v>
      </c>
      <c r="D491" s="55">
        <v>84721</v>
      </c>
      <c r="E491" s="54">
        <v>85620</v>
      </c>
      <c r="F491" s="55">
        <v>86430</v>
      </c>
      <c r="G491" s="54">
        <v>88203</v>
      </c>
      <c r="H491" s="55">
        <v>91903</v>
      </c>
      <c r="I491" s="54">
        <v>92391</v>
      </c>
      <c r="J491" s="55">
        <v>93437</v>
      </c>
      <c r="K491" s="54">
        <v>93902</v>
      </c>
      <c r="L491" s="55">
        <v>95007</v>
      </c>
      <c r="M491" s="54">
        <v>95439</v>
      </c>
      <c r="N491" s="55">
        <v>95763</v>
      </c>
      <c r="O491" s="54">
        <v>97026</v>
      </c>
    </row>
    <row r="492" s="57" customFormat="1" spans="1:15">
      <c r="A492" s="54">
        <v>80939</v>
      </c>
      <c r="B492" s="55">
        <v>82003</v>
      </c>
      <c r="C492" s="54">
        <v>83441</v>
      </c>
      <c r="D492" s="55">
        <v>84738</v>
      </c>
      <c r="E492" s="54">
        <v>85622</v>
      </c>
      <c r="F492" s="55">
        <v>86431</v>
      </c>
      <c r="G492" s="54">
        <v>88210</v>
      </c>
      <c r="H492" s="55">
        <v>91931</v>
      </c>
      <c r="I492" s="54">
        <v>92393</v>
      </c>
      <c r="J492" s="55">
        <v>93438</v>
      </c>
      <c r="K492" s="54">
        <v>93905</v>
      </c>
      <c r="L492" s="55">
        <v>95012</v>
      </c>
      <c r="M492" s="54">
        <v>95444</v>
      </c>
      <c r="N492" s="55">
        <v>95799</v>
      </c>
      <c r="O492" s="54">
        <v>97031</v>
      </c>
    </row>
    <row r="493" spans="1:15">
      <c r="A493" s="54">
        <v>97032</v>
      </c>
      <c r="B493" s="55">
        <v>97439</v>
      </c>
      <c r="C493" s="54">
        <v>98263</v>
      </c>
      <c r="D493" s="55">
        <v>98604</v>
      </c>
      <c r="E493" s="54">
        <v>94121</v>
      </c>
      <c r="F493" s="55">
        <v>60611</v>
      </c>
    </row>
    <row r="494" spans="1:15">
      <c r="A494" s="54">
        <v>97048</v>
      </c>
      <c r="B494" s="55">
        <v>97448</v>
      </c>
      <c r="C494" s="54">
        <v>98264</v>
      </c>
      <c r="D494" s="55">
        <v>98605</v>
      </c>
      <c r="E494" s="54">
        <v>94131</v>
      </c>
      <c r="F494" s="55">
        <v>2203</v>
      </c>
    </row>
    <row r="495" spans="1:15">
      <c r="A495" s="54">
        <v>97051</v>
      </c>
      <c r="B495" s="55">
        <v>97455</v>
      </c>
      <c r="C495" s="54">
        <v>98272</v>
      </c>
      <c r="D495" s="55">
        <v>98606</v>
      </c>
      <c r="E495" s="54">
        <v>94117</v>
      </c>
      <c r="F495" s="55">
        <v>89044</v>
      </c>
    </row>
    <row r="496" spans="1:15">
      <c r="A496" s="54">
        <v>97053</v>
      </c>
      <c r="B496" s="55">
        <v>97459</v>
      </c>
      <c r="C496" s="54">
        <v>98274</v>
      </c>
      <c r="D496" s="55">
        <v>98609</v>
      </c>
      <c r="E496" s="54">
        <v>94123</v>
      </c>
      <c r="F496" s="55">
        <v>60644</v>
      </c>
    </row>
    <row r="497" spans="1:6">
      <c r="A497" s="54">
        <v>97055</v>
      </c>
      <c r="B497" s="55">
        <v>97470</v>
      </c>
      <c r="C497" s="54">
        <v>98276</v>
      </c>
      <c r="D497" s="55">
        <v>98622</v>
      </c>
      <c r="E497" s="54">
        <v>94118</v>
      </c>
      <c r="F497" s="55">
        <v>88063</v>
      </c>
    </row>
    <row r="498" spans="1:6">
      <c r="A498" s="54">
        <v>97056</v>
      </c>
      <c r="B498" s="55">
        <v>97471</v>
      </c>
      <c r="C498" s="54">
        <v>98277</v>
      </c>
      <c r="D498" s="55">
        <v>98623</v>
      </c>
      <c r="E498" s="54">
        <v>94127</v>
      </c>
      <c r="F498" s="55">
        <v>2722</v>
      </c>
    </row>
    <row r="499" spans="1:6">
      <c r="A499" s="54">
        <v>97058</v>
      </c>
      <c r="B499" s="55">
        <v>97472</v>
      </c>
      <c r="C499" s="54">
        <v>98282</v>
      </c>
      <c r="D499" s="55">
        <v>98626</v>
      </c>
      <c r="E499" s="54">
        <v>94109</v>
      </c>
      <c r="F499" s="55">
        <v>10453</v>
      </c>
    </row>
    <row r="500" spans="1:6">
      <c r="A500" s="54">
        <v>97089</v>
      </c>
      <c r="B500" s="55">
        <v>97478</v>
      </c>
      <c r="C500" s="54">
        <v>98290</v>
      </c>
      <c r="D500" s="55">
        <v>98642</v>
      </c>
      <c r="E500" s="54">
        <v>94102</v>
      </c>
      <c r="F500" s="55">
        <v>10452</v>
      </c>
    </row>
    <row r="501" spans="1:6">
      <c r="A501" s="54">
        <v>97113</v>
      </c>
      <c r="B501" s="55">
        <v>97520</v>
      </c>
      <c r="C501" s="54">
        <v>98291</v>
      </c>
      <c r="D501" s="55">
        <v>98671</v>
      </c>
      <c r="E501" s="54">
        <v>94115</v>
      </c>
      <c r="F501" s="55">
        <v>10456</v>
      </c>
    </row>
    <row r="502" spans="1:6">
      <c r="A502" s="54">
        <v>97115</v>
      </c>
      <c r="B502" s="55">
        <v>97524</v>
      </c>
      <c r="C502" s="54">
        <v>98292</v>
      </c>
      <c r="D502" s="55">
        <v>98674</v>
      </c>
      <c r="E502" s="54">
        <v>2109</v>
      </c>
      <c r="F502" s="55">
        <v>10460</v>
      </c>
    </row>
    <row r="503" spans="1:6">
      <c r="A503" s="54">
        <v>97116</v>
      </c>
      <c r="B503" s="55">
        <v>97526</v>
      </c>
      <c r="C503" s="54">
        <v>98296</v>
      </c>
      <c r="D503" s="55">
        <v>98802</v>
      </c>
      <c r="E503" s="54">
        <v>94114</v>
      </c>
      <c r="F503" s="55">
        <v>90005</v>
      </c>
    </row>
    <row r="504" spans="1:6">
      <c r="A504" s="54">
        <v>97134</v>
      </c>
      <c r="B504" s="55">
        <v>97527</v>
      </c>
      <c r="C504" s="54">
        <v>98312</v>
      </c>
      <c r="D504" s="55">
        <v>98823</v>
      </c>
      <c r="E504" s="54">
        <v>94111</v>
      </c>
      <c r="F504" s="55">
        <v>34228</v>
      </c>
    </row>
    <row r="505" spans="1:6">
      <c r="A505" s="54">
        <v>97137</v>
      </c>
      <c r="B505" s="55">
        <v>97533</v>
      </c>
      <c r="C505" s="54">
        <v>98321</v>
      </c>
      <c r="D505" s="55">
        <v>98824</v>
      </c>
      <c r="E505" s="54">
        <v>94104</v>
      </c>
      <c r="F505" s="55">
        <v>90020</v>
      </c>
    </row>
    <row r="506" spans="1:6">
      <c r="A506" s="54">
        <v>97138</v>
      </c>
      <c r="B506" s="55">
        <v>97540</v>
      </c>
      <c r="C506" s="54">
        <v>98322</v>
      </c>
      <c r="D506" s="55">
        <v>98828</v>
      </c>
      <c r="E506" s="54">
        <v>94103</v>
      </c>
      <c r="F506" s="55">
        <v>10458</v>
      </c>
    </row>
    <row r="507" spans="1:6">
      <c r="A507" s="54">
        <v>97146</v>
      </c>
      <c r="B507" s="55">
        <v>97601</v>
      </c>
      <c r="C507" s="54">
        <v>98325</v>
      </c>
      <c r="D507" s="55">
        <v>98837</v>
      </c>
      <c r="E507" s="54">
        <v>2113</v>
      </c>
      <c r="F507" s="55">
        <v>90057</v>
      </c>
    </row>
    <row r="508" spans="1:6">
      <c r="A508" s="54">
        <v>97299</v>
      </c>
      <c r="B508" s="55">
        <v>97603</v>
      </c>
      <c r="C508" s="54">
        <v>98333</v>
      </c>
      <c r="D508" s="55">
        <v>98841</v>
      </c>
      <c r="E508" s="54">
        <v>2110</v>
      </c>
      <c r="F508" s="55">
        <v>90044</v>
      </c>
    </row>
    <row r="509" spans="1:6">
      <c r="A509" s="54">
        <v>97325</v>
      </c>
      <c r="B509" s="55">
        <v>97604</v>
      </c>
      <c r="C509" s="54">
        <v>98339</v>
      </c>
      <c r="D509" s="55">
        <v>98844</v>
      </c>
      <c r="E509" s="54">
        <v>33139</v>
      </c>
      <c r="F509" s="55">
        <v>10457</v>
      </c>
    </row>
    <row r="510" spans="1:6">
      <c r="A510" s="54">
        <v>97333</v>
      </c>
      <c r="B510" s="55">
        <v>97707</v>
      </c>
      <c r="C510" s="54">
        <v>98342</v>
      </c>
      <c r="D510" s="55">
        <v>98848</v>
      </c>
      <c r="E510" s="54">
        <v>94122</v>
      </c>
      <c r="F510" s="55">
        <v>94401</v>
      </c>
    </row>
    <row r="511" spans="1:6">
      <c r="A511" s="54">
        <v>97335</v>
      </c>
      <c r="B511" s="55">
        <v>97756</v>
      </c>
      <c r="C511" s="54">
        <v>98343</v>
      </c>
      <c r="D511" s="55">
        <v>98850</v>
      </c>
      <c r="E511" s="54">
        <v>94116</v>
      </c>
      <c r="F511" s="55">
        <v>11212</v>
      </c>
    </row>
    <row r="512" spans="1:6">
      <c r="A512" s="54">
        <v>97338</v>
      </c>
      <c r="B512" s="55">
        <v>97759</v>
      </c>
      <c r="C512" s="54">
        <v>98344</v>
      </c>
      <c r="D512" s="55">
        <v>98920</v>
      </c>
      <c r="E512" s="54">
        <v>2108</v>
      </c>
      <c r="F512" s="55">
        <v>10459</v>
      </c>
    </row>
    <row r="513" spans="1:6">
      <c r="A513" s="54">
        <v>97339</v>
      </c>
      <c r="B513" s="55">
        <v>97801</v>
      </c>
      <c r="C513" s="54">
        <v>98346</v>
      </c>
      <c r="D513" s="55">
        <v>98923</v>
      </c>
      <c r="E513" s="54">
        <v>94108</v>
      </c>
      <c r="F513" s="55">
        <v>94605</v>
      </c>
    </row>
    <row r="514" spans="1:6">
      <c r="A514" s="54">
        <v>97341</v>
      </c>
      <c r="B514" s="55">
        <v>97838</v>
      </c>
      <c r="C514" s="54">
        <v>98359</v>
      </c>
      <c r="D514" s="55">
        <v>98934</v>
      </c>
      <c r="E514" s="54">
        <v>94129</v>
      </c>
      <c r="F514" s="55">
        <v>94707</v>
      </c>
    </row>
    <row r="515" spans="1:6">
      <c r="A515" s="54">
        <v>97351</v>
      </c>
      <c r="B515" s="55">
        <v>97850</v>
      </c>
      <c r="C515" s="54">
        <v>98363</v>
      </c>
      <c r="D515" s="55">
        <v>98939</v>
      </c>
      <c r="E515" s="54">
        <v>94107</v>
      </c>
      <c r="F515" s="55">
        <v>30008</v>
      </c>
    </row>
    <row r="516" spans="1:6">
      <c r="A516" s="54">
        <v>97352</v>
      </c>
      <c r="B516" s="55">
        <v>97882</v>
      </c>
      <c r="C516" s="54">
        <v>98367</v>
      </c>
      <c r="D516" s="55">
        <v>98942</v>
      </c>
      <c r="E516" s="54">
        <v>2127</v>
      </c>
      <c r="F516" s="55">
        <v>10467</v>
      </c>
    </row>
    <row r="517" spans="1:6">
      <c r="A517" s="54">
        <v>97355</v>
      </c>
      <c r="B517" s="55">
        <v>97902</v>
      </c>
      <c r="C517" s="54">
        <v>98370</v>
      </c>
      <c r="D517" s="55">
        <v>98944</v>
      </c>
      <c r="E517" s="54">
        <v>33149</v>
      </c>
      <c r="F517" s="55">
        <v>94541</v>
      </c>
    </row>
    <row r="518" spans="1:6">
      <c r="A518" s="54">
        <v>97361</v>
      </c>
      <c r="B518" s="55">
        <v>97914</v>
      </c>
      <c r="C518" s="54">
        <v>98382</v>
      </c>
      <c r="D518" s="55">
        <v>98951</v>
      </c>
      <c r="E518" s="54">
        <v>2116</v>
      </c>
      <c r="F518" s="55">
        <v>94603</v>
      </c>
    </row>
    <row r="519" spans="1:6">
      <c r="A519" s="54">
        <v>97364</v>
      </c>
      <c r="B519" s="55">
        <v>97917</v>
      </c>
      <c r="C519" s="54">
        <v>98385</v>
      </c>
      <c r="D519" s="55">
        <v>98953</v>
      </c>
      <c r="E519" s="54">
        <v>94158</v>
      </c>
      <c r="F519" s="55">
        <v>11226</v>
      </c>
    </row>
    <row r="520" spans="1:6">
      <c r="A520" s="54">
        <v>97366</v>
      </c>
      <c r="B520" s="55">
        <v>98010</v>
      </c>
      <c r="C520" s="54">
        <v>98392</v>
      </c>
      <c r="D520" s="55">
        <v>99005</v>
      </c>
      <c r="E520" s="54">
        <v>2114</v>
      </c>
      <c r="F520" s="55">
        <v>30088</v>
      </c>
    </row>
    <row r="521" spans="1:6">
      <c r="A521" s="54">
        <v>97369</v>
      </c>
      <c r="B521" s="55">
        <v>98025</v>
      </c>
      <c r="C521" s="54">
        <v>98395</v>
      </c>
      <c r="D521" s="55">
        <v>99014</v>
      </c>
      <c r="E521" s="54">
        <v>33132</v>
      </c>
      <c r="F521" s="55">
        <v>30741</v>
      </c>
    </row>
    <row r="522" spans="1:6">
      <c r="A522" s="54">
        <v>97381</v>
      </c>
      <c r="B522" s="55">
        <v>98038</v>
      </c>
      <c r="C522" s="54">
        <v>98439</v>
      </c>
      <c r="D522" s="55">
        <v>99020</v>
      </c>
      <c r="E522" s="54">
        <v>94105</v>
      </c>
      <c r="F522" s="55">
        <v>10552</v>
      </c>
    </row>
    <row r="523" spans="1:6">
      <c r="A523" s="54">
        <v>97383</v>
      </c>
      <c r="B523" s="55">
        <v>98045</v>
      </c>
      <c r="C523" s="54">
        <v>98512</v>
      </c>
      <c r="D523" s="55">
        <v>99021</v>
      </c>
      <c r="E523" s="54">
        <v>60604</v>
      </c>
      <c r="F523" s="55">
        <v>10470</v>
      </c>
    </row>
    <row r="524" spans="1:6">
      <c r="A524" s="54">
        <v>97384</v>
      </c>
      <c r="B524" s="55">
        <v>98065</v>
      </c>
      <c r="C524" s="54">
        <v>98513</v>
      </c>
      <c r="D524" s="55">
        <v>99022</v>
      </c>
      <c r="E524" s="54">
        <v>2111</v>
      </c>
      <c r="F524" s="55">
        <v>10469</v>
      </c>
    </row>
    <row r="525" spans="1:6">
      <c r="A525" s="54">
        <v>97385</v>
      </c>
      <c r="B525" s="55">
        <v>98223</v>
      </c>
      <c r="C525" s="54">
        <v>98520</v>
      </c>
      <c r="D525" s="55">
        <v>99025</v>
      </c>
      <c r="E525" s="54">
        <v>60602</v>
      </c>
      <c r="F525" s="55">
        <v>94002</v>
      </c>
    </row>
    <row r="526" spans="1:6">
      <c r="A526" s="54">
        <v>97386</v>
      </c>
      <c r="B526" s="55">
        <v>98232</v>
      </c>
      <c r="C526" s="54">
        <v>98522</v>
      </c>
      <c r="D526" s="55">
        <v>99121</v>
      </c>
      <c r="E526" s="54">
        <v>60603</v>
      </c>
      <c r="F526" s="55">
        <v>11239</v>
      </c>
    </row>
    <row r="527" spans="1:6">
      <c r="A527" s="54">
        <v>97389</v>
      </c>
      <c r="B527" s="55">
        <v>98238</v>
      </c>
      <c r="C527" s="54">
        <v>98524</v>
      </c>
      <c r="D527" s="55">
        <v>99160</v>
      </c>
      <c r="E527" s="54">
        <v>60654</v>
      </c>
      <c r="F527" s="55">
        <v>94536</v>
      </c>
    </row>
    <row r="528" spans="1:6">
      <c r="A528" s="54">
        <v>97392</v>
      </c>
      <c r="B528" s="55">
        <v>98239</v>
      </c>
      <c r="C528" s="54">
        <v>98528</v>
      </c>
      <c r="D528" s="55">
        <v>99174</v>
      </c>
      <c r="E528" s="54">
        <v>60610</v>
      </c>
      <c r="F528" s="55">
        <v>94803</v>
      </c>
    </row>
    <row r="529" spans="1:6">
      <c r="A529" s="54">
        <v>97409</v>
      </c>
      <c r="B529" s="55">
        <v>98240</v>
      </c>
      <c r="C529" s="54">
        <v>98531</v>
      </c>
      <c r="D529" s="55">
        <v>99323</v>
      </c>
      <c r="E529" s="54">
        <v>2210</v>
      </c>
      <c r="F529" s="55">
        <v>11221</v>
      </c>
    </row>
    <row r="530" spans="1:6">
      <c r="A530" s="54">
        <v>97411</v>
      </c>
      <c r="B530" s="55">
        <v>98247</v>
      </c>
      <c r="C530" s="54">
        <v>98532</v>
      </c>
      <c r="D530" s="55">
        <v>99338</v>
      </c>
      <c r="E530" s="54">
        <v>33131</v>
      </c>
      <c r="F530" s="55">
        <v>10475</v>
      </c>
    </row>
    <row r="531" spans="1:6">
      <c r="A531" s="54">
        <v>97423</v>
      </c>
      <c r="B531" s="55">
        <v>98248</v>
      </c>
      <c r="C531" s="54">
        <v>98558</v>
      </c>
      <c r="D531" s="55">
        <v>99362</v>
      </c>
      <c r="E531" s="54">
        <v>60606</v>
      </c>
      <c r="F531" s="55">
        <v>10471</v>
      </c>
    </row>
    <row r="532" spans="1:6">
      <c r="A532" s="54">
        <v>97426</v>
      </c>
      <c r="B532" s="55">
        <v>98255</v>
      </c>
      <c r="C532" s="54">
        <v>98569</v>
      </c>
      <c r="D532" s="55">
        <v>99363</v>
      </c>
      <c r="E532" s="54">
        <v>60605</v>
      </c>
      <c r="F532" s="55">
        <v>10029</v>
      </c>
    </row>
    <row r="533" spans="1:6">
      <c r="A533" s="54">
        <v>97432</v>
      </c>
      <c r="B533" s="55">
        <v>98257</v>
      </c>
      <c r="C533" s="54">
        <v>98584</v>
      </c>
      <c r="D533" s="55">
        <v>94133</v>
      </c>
      <c r="E533" s="54">
        <v>60601</v>
      </c>
      <c r="F533" s="55"/>
    </row>
  </sheetData>
  <pageMargins left="0.75" right="0.75" top="1" bottom="1" header="0.5" footer="0.5"/>
  <pageSetup paperSize="9" orientation="portrait"/>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dimension ref="A1:O984"/>
  <sheetViews>
    <sheetView showGridLines="0" topLeftCell="A158" workbookViewId="0">
      <selection activeCell="A158" sqref="$A1:$XFD1048576"/>
    </sheetView>
  </sheetViews>
  <sheetFormatPr defaultColWidth="8.60185185185185" defaultRowHeight="17.4"/>
  <cols>
    <col min="1" max="1" width="8.60185185185185" style="2" customWidth="1"/>
    <col min="2" max="2" width="8.60185185185185" style="58" customWidth="1"/>
    <col min="3" max="3" width="8.60185185185185" style="2" customWidth="1"/>
    <col min="4" max="4" width="8.60185185185185" style="58" customWidth="1"/>
    <col min="5" max="5" width="8.60185185185185" style="2" customWidth="1"/>
    <col min="6" max="6" width="8.60185185185185" style="58" customWidth="1"/>
    <col min="7" max="7" width="8.60185185185185" style="2" customWidth="1"/>
    <col min="8" max="8" width="8.60185185185185" style="58" customWidth="1"/>
    <col min="9" max="9" width="8.60185185185185" style="2" customWidth="1"/>
    <col min="10" max="10" width="8.60185185185185" style="58" customWidth="1"/>
    <col min="11" max="11" width="8.60185185185185" style="2" customWidth="1"/>
    <col min="12" max="12" width="8.60185185185185" style="58" customWidth="1"/>
    <col min="13" max="13" width="8.60185185185185" style="2" customWidth="1"/>
    <col min="14" max="14" width="8.60185185185185" style="58" customWidth="1"/>
    <col min="15" max="15" width="8.60185185185185" style="2" customWidth="1"/>
    <col min="16" max="16384" width="8.60185185185185" style="57" customWidth="1"/>
  </cols>
  <sheetData>
    <row r="1" s="57" customFormat="1" spans="1:15">
      <c r="A1" s="54">
        <v>1005</v>
      </c>
      <c r="B1" s="55">
        <v>1340</v>
      </c>
      <c r="C1" s="54">
        <v>2875</v>
      </c>
      <c r="D1" s="55">
        <v>3272</v>
      </c>
      <c r="E1" s="54">
        <v>3609</v>
      </c>
      <c r="F1" s="55">
        <v>3884</v>
      </c>
      <c r="G1" s="54">
        <v>4088</v>
      </c>
      <c r="H1" s="55">
        <v>4414</v>
      </c>
      <c r="I1" s="54">
        <v>4488</v>
      </c>
      <c r="J1" s="55">
        <v>4634</v>
      </c>
      <c r="K1" s="54">
        <v>4739</v>
      </c>
      <c r="L1" s="55">
        <v>4921</v>
      </c>
      <c r="M1" s="54">
        <v>5039</v>
      </c>
      <c r="N1" s="55">
        <v>5250</v>
      </c>
      <c r="O1" s="54">
        <v>5470</v>
      </c>
    </row>
    <row r="2" s="57" customFormat="1" spans="1:15">
      <c r="A2" s="54">
        <v>1008</v>
      </c>
      <c r="B2" s="55">
        <v>1341</v>
      </c>
      <c r="C2" s="54">
        <v>2883</v>
      </c>
      <c r="D2" s="55">
        <v>3273</v>
      </c>
      <c r="E2" s="54">
        <v>3740</v>
      </c>
      <c r="F2" s="55">
        <v>3886</v>
      </c>
      <c r="G2" s="54">
        <v>4091</v>
      </c>
      <c r="H2" s="55">
        <v>4416</v>
      </c>
      <c r="I2" s="54">
        <v>4489</v>
      </c>
      <c r="J2" s="55">
        <v>4635</v>
      </c>
      <c r="K2" s="54">
        <v>4741</v>
      </c>
      <c r="L2" s="55">
        <v>4922</v>
      </c>
      <c r="M2" s="54">
        <v>5040</v>
      </c>
      <c r="N2" s="55">
        <v>5251</v>
      </c>
      <c r="O2" s="54">
        <v>5471</v>
      </c>
    </row>
    <row r="3" s="57" customFormat="1" spans="1:15">
      <c r="A3" s="54">
        <v>1011</v>
      </c>
      <c r="B3" s="55">
        <v>1343</v>
      </c>
      <c r="C3" s="54">
        <v>2894</v>
      </c>
      <c r="D3" s="55">
        <v>3278</v>
      </c>
      <c r="E3" s="54">
        <v>3745</v>
      </c>
      <c r="F3" s="55">
        <v>3887</v>
      </c>
      <c r="G3" s="54">
        <v>4095</v>
      </c>
      <c r="H3" s="55">
        <v>4418</v>
      </c>
      <c r="I3" s="54">
        <v>4491</v>
      </c>
      <c r="J3" s="55">
        <v>4640</v>
      </c>
      <c r="K3" s="54">
        <v>4743</v>
      </c>
      <c r="L3" s="55">
        <v>4923</v>
      </c>
      <c r="M3" s="54">
        <v>5041</v>
      </c>
      <c r="N3" s="55">
        <v>5252</v>
      </c>
      <c r="O3" s="54">
        <v>5472</v>
      </c>
    </row>
    <row r="4" s="57" customFormat="1" spans="1:15">
      <c r="A4" s="54">
        <v>1012</v>
      </c>
      <c r="B4" s="55">
        <v>1344</v>
      </c>
      <c r="C4" s="54">
        <v>3037</v>
      </c>
      <c r="D4" s="55">
        <v>3279</v>
      </c>
      <c r="E4" s="54">
        <v>3746</v>
      </c>
      <c r="F4" s="55">
        <v>3890</v>
      </c>
      <c r="G4" s="54">
        <v>4109</v>
      </c>
      <c r="H4" s="55">
        <v>4420</v>
      </c>
      <c r="I4" s="54">
        <v>4493</v>
      </c>
      <c r="J4" s="55">
        <v>4642</v>
      </c>
      <c r="K4" s="54">
        <v>4744</v>
      </c>
      <c r="L4" s="55">
        <v>4925</v>
      </c>
      <c r="M4" s="54">
        <v>5042</v>
      </c>
      <c r="N4" s="55">
        <v>5257</v>
      </c>
      <c r="O4" s="54">
        <v>5474</v>
      </c>
    </row>
    <row r="5" s="57" customFormat="1" spans="1:15">
      <c r="A5" s="54">
        <v>1031</v>
      </c>
      <c r="B5" s="55">
        <v>1346</v>
      </c>
      <c r="C5" s="54">
        <v>3043</v>
      </c>
      <c r="D5" s="55">
        <v>3282</v>
      </c>
      <c r="E5" s="54">
        <v>3750</v>
      </c>
      <c r="F5" s="55">
        <v>3894</v>
      </c>
      <c r="G5" s="54">
        <v>4216</v>
      </c>
      <c r="H5" s="55">
        <v>4421</v>
      </c>
      <c r="I5" s="54">
        <v>4497</v>
      </c>
      <c r="J5" s="55">
        <v>4643</v>
      </c>
      <c r="K5" s="54">
        <v>4745</v>
      </c>
      <c r="L5" s="55">
        <v>4926</v>
      </c>
      <c r="M5" s="54">
        <v>5043</v>
      </c>
      <c r="N5" s="55">
        <v>5260</v>
      </c>
      <c r="O5" s="54">
        <v>5476</v>
      </c>
    </row>
    <row r="6" s="57" customFormat="1" spans="1:15">
      <c r="A6" s="54">
        <v>1034</v>
      </c>
      <c r="B6" s="55">
        <v>1350</v>
      </c>
      <c r="C6" s="54">
        <v>3044</v>
      </c>
      <c r="D6" s="55">
        <v>3284</v>
      </c>
      <c r="E6" s="54">
        <v>3751</v>
      </c>
      <c r="F6" s="55">
        <v>3896</v>
      </c>
      <c r="G6" s="54">
        <v>4217</v>
      </c>
      <c r="H6" s="55">
        <v>4422</v>
      </c>
      <c r="I6" s="54">
        <v>4535</v>
      </c>
      <c r="J6" s="55">
        <v>4644</v>
      </c>
      <c r="K6" s="54">
        <v>4747</v>
      </c>
      <c r="L6" s="55">
        <v>4928</v>
      </c>
      <c r="M6" s="54">
        <v>5045</v>
      </c>
      <c r="N6" s="55">
        <v>5261</v>
      </c>
      <c r="O6" s="54">
        <v>5481</v>
      </c>
    </row>
    <row r="7" s="57" customFormat="1" spans="1:15">
      <c r="A7" s="54">
        <v>1037</v>
      </c>
      <c r="B7" s="55">
        <v>1355</v>
      </c>
      <c r="C7" s="54">
        <v>3047</v>
      </c>
      <c r="D7" s="55">
        <v>3285</v>
      </c>
      <c r="E7" s="54">
        <v>3752</v>
      </c>
      <c r="F7" s="55">
        <v>3897</v>
      </c>
      <c r="G7" s="54">
        <v>4219</v>
      </c>
      <c r="H7" s="55">
        <v>4423</v>
      </c>
      <c r="I7" s="54">
        <v>4539</v>
      </c>
      <c r="J7" s="55">
        <v>4646</v>
      </c>
      <c r="K7" s="54">
        <v>4750</v>
      </c>
      <c r="L7" s="55">
        <v>4929</v>
      </c>
      <c r="M7" s="54">
        <v>5046</v>
      </c>
      <c r="N7" s="55">
        <v>5262</v>
      </c>
      <c r="O7" s="54">
        <v>5486</v>
      </c>
    </row>
    <row r="8" s="57" customFormat="1" spans="1:15">
      <c r="A8" s="54">
        <v>1050</v>
      </c>
      <c r="B8" s="55">
        <v>1360</v>
      </c>
      <c r="C8" s="54">
        <v>3071</v>
      </c>
      <c r="D8" s="55">
        <v>3287</v>
      </c>
      <c r="E8" s="54">
        <v>3765</v>
      </c>
      <c r="F8" s="55">
        <v>4001</v>
      </c>
      <c r="G8" s="54">
        <v>4220</v>
      </c>
      <c r="H8" s="55">
        <v>4424</v>
      </c>
      <c r="I8" s="54">
        <v>4544</v>
      </c>
      <c r="J8" s="55">
        <v>4648</v>
      </c>
      <c r="K8" s="54">
        <v>4756</v>
      </c>
      <c r="L8" s="55">
        <v>4930</v>
      </c>
      <c r="M8" s="54">
        <v>5047</v>
      </c>
      <c r="N8" s="55">
        <v>5340</v>
      </c>
      <c r="O8" s="54">
        <v>5488</v>
      </c>
    </row>
    <row r="9" s="57" customFormat="1" spans="1:15">
      <c r="A9" s="54">
        <v>1054</v>
      </c>
      <c r="B9" s="55">
        <v>1366</v>
      </c>
      <c r="C9" s="54">
        <v>3082</v>
      </c>
      <c r="D9" s="55">
        <v>3290</v>
      </c>
      <c r="E9" s="54">
        <v>3768</v>
      </c>
      <c r="F9" s="55">
        <v>4003</v>
      </c>
      <c r="G9" s="54">
        <v>4221</v>
      </c>
      <c r="H9" s="55">
        <v>4426</v>
      </c>
      <c r="I9" s="54">
        <v>4547</v>
      </c>
      <c r="J9" s="55">
        <v>4649</v>
      </c>
      <c r="K9" s="54">
        <v>4757</v>
      </c>
      <c r="L9" s="55">
        <v>4932</v>
      </c>
      <c r="M9" s="54">
        <v>5048</v>
      </c>
      <c r="N9" s="55">
        <v>5341</v>
      </c>
      <c r="O9" s="54">
        <v>5489</v>
      </c>
    </row>
    <row r="10" s="57" customFormat="1" spans="1:15">
      <c r="A10" s="54">
        <v>1066</v>
      </c>
      <c r="B10" s="55">
        <v>1367</v>
      </c>
      <c r="C10" s="54">
        <v>3215</v>
      </c>
      <c r="D10" s="55">
        <v>3307</v>
      </c>
      <c r="E10" s="54">
        <v>3777</v>
      </c>
      <c r="F10" s="55">
        <v>4008</v>
      </c>
      <c r="G10" s="54">
        <v>4224</v>
      </c>
      <c r="H10" s="55">
        <v>4427</v>
      </c>
      <c r="I10" s="54">
        <v>4551</v>
      </c>
      <c r="J10" s="55">
        <v>4650</v>
      </c>
      <c r="K10" s="54">
        <v>4758</v>
      </c>
      <c r="L10" s="55">
        <v>4939</v>
      </c>
      <c r="M10" s="54">
        <v>5049</v>
      </c>
      <c r="N10" s="55">
        <v>5342</v>
      </c>
      <c r="O10" s="54">
        <v>5490</v>
      </c>
    </row>
    <row r="11" s="57" customFormat="1" spans="1:15">
      <c r="A11" s="54">
        <v>1068</v>
      </c>
      <c r="B11" s="55">
        <v>1370</v>
      </c>
      <c r="C11" s="54">
        <v>3216</v>
      </c>
      <c r="D11" s="55">
        <v>3440</v>
      </c>
      <c r="E11" s="54">
        <v>3779</v>
      </c>
      <c r="F11" s="55">
        <v>4009</v>
      </c>
      <c r="G11" s="54">
        <v>4226</v>
      </c>
      <c r="H11" s="55">
        <v>4428</v>
      </c>
      <c r="I11" s="54">
        <v>4552</v>
      </c>
      <c r="J11" s="55">
        <v>4652</v>
      </c>
      <c r="K11" s="54">
        <v>4759</v>
      </c>
      <c r="L11" s="55">
        <v>4945</v>
      </c>
      <c r="M11" s="54">
        <v>5051</v>
      </c>
      <c r="N11" s="55">
        <v>5343</v>
      </c>
      <c r="O11" s="54">
        <v>5491</v>
      </c>
    </row>
    <row r="12" s="57" customFormat="1" spans="1:15">
      <c r="A12" s="54">
        <v>1070</v>
      </c>
      <c r="B12" s="55">
        <v>1378</v>
      </c>
      <c r="C12" s="54">
        <v>3217</v>
      </c>
      <c r="D12" s="55">
        <v>3441</v>
      </c>
      <c r="E12" s="54">
        <v>3780</v>
      </c>
      <c r="F12" s="55">
        <v>4010</v>
      </c>
      <c r="G12" s="54">
        <v>4227</v>
      </c>
      <c r="H12" s="55">
        <v>4430</v>
      </c>
      <c r="I12" s="54">
        <v>4555</v>
      </c>
      <c r="J12" s="55">
        <v>4653</v>
      </c>
      <c r="K12" s="54">
        <v>4760</v>
      </c>
      <c r="L12" s="55">
        <v>4947</v>
      </c>
      <c r="M12" s="54">
        <v>5052</v>
      </c>
      <c r="N12" s="55">
        <v>5344</v>
      </c>
      <c r="O12" s="54">
        <v>5492</v>
      </c>
    </row>
    <row r="13" s="57" customFormat="1" spans="1:15">
      <c r="A13" s="54">
        <v>1071</v>
      </c>
      <c r="B13" s="55">
        <v>1379</v>
      </c>
      <c r="C13" s="54">
        <v>3218</v>
      </c>
      <c r="D13" s="55">
        <v>3442</v>
      </c>
      <c r="E13" s="54">
        <v>3781</v>
      </c>
      <c r="F13" s="55">
        <v>4013</v>
      </c>
      <c r="G13" s="54">
        <v>4231</v>
      </c>
      <c r="H13" s="55">
        <v>4431</v>
      </c>
      <c r="I13" s="54">
        <v>4556</v>
      </c>
      <c r="J13" s="55">
        <v>4654</v>
      </c>
      <c r="K13" s="54">
        <v>4761</v>
      </c>
      <c r="L13" s="55">
        <v>4949</v>
      </c>
      <c r="M13" s="54">
        <v>5056</v>
      </c>
      <c r="N13" s="55">
        <v>5345</v>
      </c>
      <c r="O13" s="54">
        <v>5640</v>
      </c>
    </row>
    <row r="14" s="57" customFormat="1" spans="1:15">
      <c r="A14" s="54">
        <v>1074</v>
      </c>
      <c r="B14" s="55">
        <v>1380</v>
      </c>
      <c r="C14" s="54">
        <v>3221</v>
      </c>
      <c r="D14" s="55">
        <v>3443</v>
      </c>
      <c r="E14" s="54">
        <v>3782</v>
      </c>
      <c r="F14" s="55">
        <v>4016</v>
      </c>
      <c r="G14" s="54">
        <v>4234</v>
      </c>
      <c r="H14" s="55">
        <v>4434</v>
      </c>
      <c r="I14" s="54">
        <v>4558</v>
      </c>
      <c r="J14" s="55">
        <v>4655</v>
      </c>
      <c r="K14" s="54">
        <v>4763</v>
      </c>
      <c r="L14" s="55">
        <v>4950</v>
      </c>
      <c r="M14" s="54">
        <v>5058</v>
      </c>
      <c r="N14" s="55">
        <v>5350</v>
      </c>
      <c r="O14" s="54">
        <v>5647</v>
      </c>
    </row>
    <row r="15" s="57" customFormat="1" spans="1:15">
      <c r="A15" s="54">
        <v>1081</v>
      </c>
      <c r="B15" s="55">
        <v>1452</v>
      </c>
      <c r="C15" s="54">
        <v>3222</v>
      </c>
      <c r="D15" s="55">
        <v>3444</v>
      </c>
      <c r="E15" s="54">
        <v>3809</v>
      </c>
      <c r="F15" s="55">
        <v>4020</v>
      </c>
      <c r="G15" s="54">
        <v>4237</v>
      </c>
      <c r="H15" s="55">
        <v>4435</v>
      </c>
      <c r="I15" s="54">
        <v>4562</v>
      </c>
      <c r="J15" s="55">
        <v>4656</v>
      </c>
      <c r="K15" s="54">
        <v>4765</v>
      </c>
      <c r="L15" s="55">
        <v>4951</v>
      </c>
      <c r="M15" s="54">
        <v>5059</v>
      </c>
      <c r="N15" s="55">
        <v>5351</v>
      </c>
      <c r="O15" s="54">
        <v>5648</v>
      </c>
    </row>
    <row r="16" s="57" customFormat="1" spans="1:15">
      <c r="A16" s="54">
        <v>1084</v>
      </c>
      <c r="B16" s="55">
        <v>1475</v>
      </c>
      <c r="C16" s="54">
        <v>3223</v>
      </c>
      <c r="D16" s="55">
        <v>3445</v>
      </c>
      <c r="E16" s="54">
        <v>3810</v>
      </c>
      <c r="F16" s="55">
        <v>4022</v>
      </c>
      <c r="G16" s="54">
        <v>4253</v>
      </c>
      <c r="H16" s="55">
        <v>4438</v>
      </c>
      <c r="I16" s="54">
        <v>4563</v>
      </c>
      <c r="J16" s="55">
        <v>4657</v>
      </c>
      <c r="K16" s="54">
        <v>4766</v>
      </c>
      <c r="L16" s="55">
        <v>4952</v>
      </c>
      <c r="M16" s="54">
        <v>5062</v>
      </c>
      <c r="N16" s="55">
        <v>5352</v>
      </c>
      <c r="O16" s="54">
        <v>5650</v>
      </c>
    </row>
    <row r="17" s="57" customFormat="1" spans="1:15">
      <c r="A17" s="54">
        <v>1092</v>
      </c>
      <c r="B17" s="55">
        <v>1507</v>
      </c>
      <c r="C17" s="54">
        <v>3224</v>
      </c>
      <c r="D17" s="55">
        <v>3447</v>
      </c>
      <c r="E17" s="54">
        <v>3812</v>
      </c>
      <c r="F17" s="55">
        <v>4024</v>
      </c>
      <c r="G17" s="54">
        <v>4255</v>
      </c>
      <c r="H17" s="55">
        <v>4441</v>
      </c>
      <c r="I17" s="54">
        <v>4564</v>
      </c>
      <c r="J17" s="55">
        <v>4658</v>
      </c>
      <c r="K17" s="54">
        <v>4768</v>
      </c>
      <c r="L17" s="55">
        <v>4954</v>
      </c>
      <c r="M17" s="54">
        <v>5065</v>
      </c>
      <c r="N17" s="55">
        <v>5353</v>
      </c>
      <c r="O17" s="54">
        <v>5651</v>
      </c>
    </row>
    <row r="18" s="57" customFormat="1" spans="1:15">
      <c r="A18" s="54">
        <v>1096</v>
      </c>
      <c r="B18" s="55">
        <v>1531</v>
      </c>
      <c r="C18" s="54">
        <v>3225</v>
      </c>
      <c r="D18" s="55">
        <v>3450</v>
      </c>
      <c r="E18" s="54">
        <v>3813</v>
      </c>
      <c r="F18" s="55">
        <v>4027</v>
      </c>
      <c r="G18" s="54">
        <v>4258</v>
      </c>
      <c r="H18" s="55">
        <v>4442</v>
      </c>
      <c r="I18" s="54">
        <v>4567</v>
      </c>
      <c r="J18" s="55">
        <v>4660</v>
      </c>
      <c r="K18" s="54">
        <v>4772</v>
      </c>
      <c r="L18" s="55">
        <v>4956</v>
      </c>
      <c r="M18" s="54">
        <v>5067</v>
      </c>
      <c r="N18" s="55">
        <v>5355</v>
      </c>
      <c r="O18" s="54">
        <v>5652</v>
      </c>
    </row>
    <row r="19" s="57" customFormat="1" spans="1:15">
      <c r="A19" s="54">
        <v>1098</v>
      </c>
      <c r="B19" s="55">
        <v>1561</v>
      </c>
      <c r="C19" s="54">
        <v>3227</v>
      </c>
      <c r="D19" s="55">
        <v>3455</v>
      </c>
      <c r="E19" s="54">
        <v>3814</v>
      </c>
      <c r="F19" s="55">
        <v>4029</v>
      </c>
      <c r="G19" s="54">
        <v>4261</v>
      </c>
      <c r="H19" s="55">
        <v>4443</v>
      </c>
      <c r="I19" s="54">
        <v>4568</v>
      </c>
      <c r="J19" s="55">
        <v>4664</v>
      </c>
      <c r="K19" s="54">
        <v>4773</v>
      </c>
      <c r="L19" s="55">
        <v>4957</v>
      </c>
      <c r="M19" s="54">
        <v>5068</v>
      </c>
      <c r="N19" s="55">
        <v>5356</v>
      </c>
      <c r="O19" s="54">
        <v>5653</v>
      </c>
    </row>
    <row r="20" s="57" customFormat="1" spans="1:15">
      <c r="A20" s="54">
        <v>1222</v>
      </c>
      <c r="B20" s="55">
        <v>1585</v>
      </c>
      <c r="C20" s="54">
        <v>3230</v>
      </c>
      <c r="D20" s="55">
        <v>3456</v>
      </c>
      <c r="E20" s="54">
        <v>3815</v>
      </c>
      <c r="F20" s="55">
        <v>4032</v>
      </c>
      <c r="G20" s="54">
        <v>4266</v>
      </c>
      <c r="H20" s="55">
        <v>4448</v>
      </c>
      <c r="I20" s="54">
        <v>4570</v>
      </c>
      <c r="J20" s="55">
        <v>4666</v>
      </c>
      <c r="K20" s="54">
        <v>4774</v>
      </c>
      <c r="L20" s="55">
        <v>4961</v>
      </c>
      <c r="M20" s="54">
        <v>5069</v>
      </c>
      <c r="N20" s="55">
        <v>5357</v>
      </c>
      <c r="O20" s="54">
        <v>5655</v>
      </c>
    </row>
    <row r="21" s="57" customFormat="1" spans="1:15">
      <c r="A21" s="54">
        <v>1223</v>
      </c>
      <c r="B21" s="55">
        <v>1756</v>
      </c>
      <c r="C21" s="54">
        <v>3231</v>
      </c>
      <c r="D21" s="55">
        <v>3457</v>
      </c>
      <c r="E21" s="54">
        <v>3816</v>
      </c>
      <c r="F21" s="55">
        <v>4034</v>
      </c>
      <c r="G21" s="54">
        <v>4267</v>
      </c>
      <c r="H21" s="55">
        <v>4449</v>
      </c>
      <c r="I21" s="54">
        <v>4571</v>
      </c>
      <c r="J21" s="55">
        <v>4667</v>
      </c>
      <c r="K21" s="54">
        <v>4776</v>
      </c>
      <c r="L21" s="55">
        <v>4964</v>
      </c>
      <c r="M21" s="54">
        <v>5070</v>
      </c>
      <c r="N21" s="55">
        <v>5358</v>
      </c>
      <c r="O21" s="54">
        <v>5658</v>
      </c>
    </row>
    <row r="22" s="57" customFormat="1" spans="1:15">
      <c r="A22" s="54">
        <v>1229</v>
      </c>
      <c r="B22" s="55">
        <v>1885</v>
      </c>
      <c r="C22" s="54">
        <v>3234</v>
      </c>
      <c r="D22" s="55">
        <v>3462</v>
      </c>
      <c r="E22" s="54">
        <v>3817</v>
      </c>
      <c r="F22" s="55">
        <v>4037</v>
      </c>
      <c r="G22" s="54">
        <v>4275</v>
      </c>
      <c r="H22" s="55">
        <v>4450</v>
      </c>
      <c r="I22" s="54">
        <v>4572</v>
      </c>
      <c r="J22" s="55">
        <v>4668</v>
      </c>
      <c r="K22" s="54">
        <v>4777</v>
      </c>
      <c r="L22" s="55">
        <v>4965</v>
      </c>
      <c r="M22" s="54">
        <v>5071</v>
      </c>
      <c r="N22" s="55">
        <v>5359</v>
      </c>
      <c r="O22" s="54">
        <v>5660</v>
      </c>
    </row>
    <row r="23" s="57" customFormat="1" spans="1:15">
      <c r="A23" s="54">
        <v>1230</v>
      </c>
      <c r="B23" s="55">
        <v>2047</v>
      </c>
      <c r="C23" s="54">
        <v>3237</v>
      </c>
      <c r="D23" s="55">
        <v>3464</v>
      </c>
      <c r="E23" s="54">
        <v>3818</v>
      </c>
      <c r="F23" s="55">
        <v>4040</v>
      </c>
      <c r="G23" s="54">
        <v>4276</v>
      </c>
      <c r="H23" s="55">
        <v>4451</v>
      </c>
      <c r="I23" s="54">
        <v>4575</v>
      </c>
      <c r="J23" s="55">
        <v>4671</v>
      </c>
      <c r="K23" s="54">
        <v>4779</v>
      </c>
      <c r="L23" s="55">
        <v>4966</v>
      </c>
      <c r="M23" s="54">
        <v>5072</v>
      </c>
      <c r="N23" s="55">
        <v>5360</v>
      </c>
      <c r="O23" s="54">
        <v>5666</v>
      </c>
    </row>
    <row r="24" s="57" customFormat="1" spans="1:15">
      <c r="A24" s="54">
        <v>1235</v>
      </c>
      <c r="B24" s="55">
        <v>2574</v>
      </c>
      <c r="C24" s="54">
        <v>3240</v>
      </c>
      <c r="D24" s="55">
        <v>3465</v>
      </c>
      <c r="E24" s="54">
        <v>3830</v>
      </c>
      <c r="F24" s="55">
        <v>4041</v>
      </c>
      <c r="G24" s="54">
        <v>4278</v>
      </c>
      <c r="H24" s="55">
        <v>4453</v>
      </c>
      <c r="I24" s="54">
        <v>4576</v>
      </c>
      <c r="J24" s="55">
        <v>4673</v>
      </c>
      <c r="K24" s="54">
        <v>4780</v>
      </c>
      <c r="L24" s="55">
        <v>4969</v>
      </c>
      <c r="M24" s="54">
        <v>5074</v>
      </c>
      <c r="N24" s="55">
        <v>5361</v>
      </c>
      <c r="O24" s="54">
        <v>5667</v>
      </c>
    </row>
    <row r="25" s="57" customFormat="1" spans="1:15">
      <c r="A25" s="54">
        <v>1237</v>
      </c>
      <c r="B25" s="55">
        <v>2663</v>
      </c>
      <c r="C25" s="54">
        <v>3241</v>
      </c>
      <c r="D25" s="55">
        <v>3561</v>
      </c>
      <c r="E25" s="54">
        <v>3832</v>
      </c>
      <c r="F25" s="55">
        <v>4047</v>
      </c>
      <c r="G25" s="54">
        <v>4285</v>
      </c>
      <c r="H25" s="55">
        <v>4455</v>
      </c>
      <c r="I25" s="54">
        <v>4578</v>
      </c>
      <c r="J25" s="55">
        <v>4674</v>
      </c>
      <c r="K25" s="54">
        <v>4781</v>
      </c>
      <c r="L25" s="55">
        <v>4971</v>
      </c>
      <c r="M25" s="54">
        <v>5075</v>
      </c>
      <c r="N25" s="55">
        <v>5362</v>
      </c>
      <c r="O25" s="54">
        <v>5669</v>
      </c>
    </row>
    <row r="26" s="57" customFormat="1" spans="1:15">
      <c r="A26" s="54">
        <v>1243</v>
      </c>
      <c r="B26" s="55">
        <v>2666</v>
      </c>
      <c r="C26" s="54">
        <v>3242</v>
      </c>
      <c r="D26" s="55">
        <v>3574</v>
      </c>
      <c r="E26" s="54">
        <v>3835</v>
      </c>
      <c r="F26" s="55">
        <v>4048</v>
      </c>
      <c r="G26" s="54">
        <v>4287</v>
      </c>
      <c r="H26" s="55">
        <v>4457</v>
      </c>
      <c r="I26" s="54">
        <v>4607</v>
      </c>
      <c r="J26" s="55">
        <v>4676</v>
      </c>
      <c r="K26" s="54">
        <v>4785</v>
      </c>
      <c r="L26" s="55">
        <v>4973</v>
      </c>
      <c r="M26" s="54">
        <v>5077</v>
      </c>
      <c r="N26" s="55">
        <v>5363</v>
      </c>
      <c r="O26" s="54">
        <v>5673</v>
      </c>
    </row>
    <row r="27" s="57" customFormat="1" spans="1:15">
      <c r="A27" s="54">
        <v>1244</v>
      </c>
      <c r="B27" s="55">
        <v>2667</v>
      </c>
      <c r="C27" s="54">
        <v>3243</v>
      </c>
      <c r="D27" s="55">
        <v>3576</v>
      </c>
      <c r="E27" s="54">
        <v>3836</v>
      </c>
      <c r="F27" s="55">
        <v>4049</v>
      </c>
      <c r="G27" s="54">
        <v>4288</v>
      </c>
      <c r="H27" s="55">
        <v>4459</v>
      </c>
      <c r="I27" s="54">
        <v>4611</v>
      </c>
      <c r="J27" s="55">
        <v>4677</v>
      </c>
      <c r="K27" s="54">
        <v>4786</v>
      </c>
      <c r="L27" s="55">
        <v>4974</v>
      </c>
      <c r="M27" s="54">
        <v>5079</v>
      </c>
      <c r="N27" s="55">
        <v>5441</v>
      </c>
      <c r="O27" s="54">
        <v>5674</v>
      </c>
    </row>
    <row r="28" s="57" customFormat="1" spans="1:15">
      <c r="A28" s="54">
        <v>1245</v>
      </c>
      <c r="B28" s="55">
        <v>2713</v>
      </c>
      <c r="C28" s="54">
        <v>3244</v>
      </c>
      <c r="D28" s="55">
        <v>3579</v>
      </c>
      <c r="E28" s="54">
        <v>3837</v>
      </c>
      <c r="F28" s="55">
        <v>4051</v>
      </c>
      <c r="G28" s="54">
        <v>4289</v>
      </c>
      <c r="H28" s="55">
        <v>4460</v>
      </c>
      <c r="I28" s="54">
        <v>4612</v>
      </c>
      <c r="J28" s="55">
        <v>4679</v>
      </c>
      <c r="K28" s="54">
        <v>4787</v>
      </c>
      <c r="L28" s="55">
        <v>4978</v>
      </c>
      <c r="M28" s="54">
        <v>5081</v>
      </c>
      <c r="N28" s="55">
        <v>5442</v>
      </c>
      <c r="O28" s="54">
        <v>5675</v>
      </c>
    </row>
    <row r="29" s="57" customFormat="1" spans="1:15">
      <c r="A29" s="54">
        <v>1253</v>
      </c>
      <c r="B29" s="55">
        <v>2770</v>
      </c>
      <c r="C29" s="54">
        <v>3245</v>
      </c>
      <c r="D29" s="55">
        <v>3580</v>
      </c>
      <c r="E29" s="54">
        <v>3845</v>
      </c>
      <c r="F29" s="55">
        <v>4053</v>
      </c>
      <c r="G29" s="54">
        <v>4290</v>
      </c>
      <c r="H29" s="55">
        <v>4461</v>
      </c>
      <c r="I29" s="54">
        <v>4613</v>
      </c>
      <c r="J29" s="55">
        <v>4680</v>
      </c>
      <c r="K29" s="54">
        <v>4847</v>
      </c>
      <c r="L29" s="55">
        <v>4979</v>
      </c>
      <c r="M29" s="54">
        <v>5083</v>
      </c>
      <c r="N29" s="55">
        <v>5444</v>
      </c>
      <c r="O29" s="54">
        <v>5679</v>
      </c>
    </row>
    <row r="30" s="57" customFormat="1" spans="1:15">
      <c r="A30" s="54">
        <v>1254</v>
      </c>
      <c r="B30" s="55">
        <v>2791</v>
      </c>
      <c r="C30" s="54">
        <v>3251</v>
      </c>
      <c r="D30" s="55">
        <v>3582</v>
      </c>
      <c r="E30" s="54">
        <v>3846</v>
      </c>
      <c r="F30" s="55">
        <v>4055</v>
      </c>
      <c r="G30" s="54">
        <v>4292</v>
      </c>
      <c r="H30" s="55">
        <v>4462</v>
      </c>
      <c r="I30" s="54">
        <v>4614</v>
      </c>
      <c r="J30" s="55">
        <v>4681</v>
      </c>
      <c r="K30" s="54">
        <v>4851</v>
      </c>
      <c r="L30" s="55">
        <v>4983</v>
      </c>
      <c r="M30" s="54">
        <v>5085</v>
      </c>
      <c r="N30" s="55">
        <v>5447</v>
      </c>
      <c r="O30" s="54">
        <v>5680</v>
      </c>
    </row>
    <row r="31" s="57" customFormat="1" spans="1:15">
      <c r="A31" s="54">
        <v>1255</v>
      </c>
      <c r="B31" s="55">
        <v>2808</v>
      </c>
      <c r="C31" s="54">
        <v>3253</v>
      </c>
      <c r="D31" s="55">
        <v>3583</v>
      </c>
      <c r="E31" s="54">
        <v>3849</v>
      </c>
      <c r="F31" s="55">
        <v>4056</v>
      </c>
      <c r="G31" s="54">
        <v>4294</v>
      </c>
      <c r="H31" s="55">
        <v>4463</v>
      </c>
      <c r="I31" s="54">
        <v>4615</v>
      </c>
      <c r="J31" s="55">
        <v>4683</v>
      </c>
      <c r="K31" s="54">
        <v>4855</v>
      </c>
      <c r="L31" s="55">
        <v>4984</v>
      </c>
      <c r="M31" s="54">
        <v>5086</v>
      </c>
      <c r="N31" s="55">
        <v>5450</v>
      </c>
      <c r="O31" s="54">
        <v>5681</v>
      </c>
    </row>
    <row r="32" s="57" customFormat="1" spans="1:15">
      <c r="A32" s="54">
        <v>1256</v>
      </c>
      <c r="B32" s="55">
        <v>2813</v>
      </c>
      <c r="C32" s="54">
        <v>3255</v>
      </c>
      <c r="D32" s="55">
        <v>3586</v>
      </c>
      <c r="E32" s="54">
        <v>3851</v>
      </c>
      <c r="F32" s="55">
        <v>4057</v>
      </c>
      <c r="G32" s="54">
        <v>4342</v>
      </c>
      <c r="H32" s="55">
        <v>4464</v>
      </c>
      <c r="I32" s="54">
        <v>4616</v>
      </c>
      <c r="J32" s="55">
        <v>4684</v>
      </c>
      <c r="K32" s="54">
        <v>4857</v>
      </c>
      <c r="L32" s="55">
        <v>4986</v>
      </c>
      <c r="M32" s="54">
        <v>5142</v>
      </c>
      <c r="N32" s="55">
        <v>5455</v>
      </c>
      <c r="O32" s="54">
        <v>5682</v>
      </c>
    </row>
    <row r="33" s="57" customFormat="1" spans="1:15">
      <c r="A33" s="54">
        <v>1258</v>
      </c>
      <c r="B33" s="55">
        <v>2815</v>
      </c>
      <c r="C33" s="54">
        <v>3256</v>
      </c>
      <c r="D33" s="55">
        <v>3590</v>
      </c>
      <c r="E33" s="54">
        <v>3852</v>
      </c>
      <c r="F33" s="55">
        <v>4063</v>
      </c>
      <c r="G33" s="54">
        <v>4348</v>
      </c>
      <c r="H33" s="55">
        <v>4467</v>
      </c>
      <c r="I33" s="54">
        <v>4617</v>
      </c>
      <c r="J33" s="55">
        <v>4686</v>
      </c>
      <c r="K33" s="54">
        <v>4858</v>
      </c>
      <c r="L33" s="55">
        <v>4987</v>
      </c>
      <c r="M33" s="54">
        <v>5143</v>
      </c>
      <c r="N33" s="55">
        <v>5456</v>
      </c>
      <c r="O33" s="54">
        <v>5730</v>
      </c>
    </row>
    <row r="34" s="57" customFormat="1" spans="1:15">
      <c r="A34" s="54">
        <v>1259</v>
      </c>
      <c r="B34" s="55">
        <v>2822</v>
      </c>
      <c r="C34" s="54">
        <v>3259</v>
      </c>
      <c r="D34" s="55">
        <v>3592</v>
      </c>
      <c r="E34" s="54">
        <v>3853</v>
      </c>
      <c r="F34" s="55">
        <v>4066</v>
      </c>
      <c r="G34" s="54">
        <v>4349</v>
      </c>
      <c r="H34" s="55">
        <v>4471</v>
      </c>
      <c r="I34" s="54">
        <v>4622</v>
      </c>
      <c r="J34" s="55">
        <v>4691</v>
      </c>
      <c r="K34" s="54">
        <v>4859</v>
      </c>
      <c r="L34" s="55">
        <v>4988</v>
      </c>
      <c r="M34" s="54">
        <v>5146</v>
      </c>
      <c r="N34" s="55">
        <v>5457</v>
      </c>
      <c r="O34" s="54">
        <v>5732</v>
      </c>
    </row>
    <row r="35" s="57" customFormat="1" spans="1:15">
      <c r="A35" s="54">
        <v>1262</v>
      </c>
      <c r="B35" s="55">
        <v>2825</v>
      </c>
      <c r="C35" s="54">
        <v>3260</v>
      </c>
      <c r="D35" s="55">
        <v>3593</v>
      </c>
      <c r="E35" s="54">
        <v>3855</v>
      </c>
      <c r="F35" s="55">
        <v>4068</v>
      </c>
      <c r="G35" s="54">
        <v>4360</v>
      </c>
      <c r="H35" s="55">
        <v>4472</v>
      </c>
      <c r="I35" s="54">
        <v>4623</v>
      </c>
      <c r="J35" s="55">
        <v>4693</v>
      </c>
      <c r="K35" s="54">
        <v>4860</v>
      </c>
      <c r="L35" s="55">
        <v>5031</v>
      </c>
      <c r="M35" s="54">
        <v>5148</v>
      </c>
      <c r="N35" s="55">
        <v>5458</v>
      </c>
      <c r="O35" s="54">
        <v>5733</v>
      </c>
    </row>
    <row r="36" s="57" customFormat="1" spans="1:15">
      <c r="A36" s="54">
        <v>1263</v>
      </c>
      <c r="B36" s="55">
        <v>2827</v>
      </c>
      <c r="C36" s="54">
        <v>3261</v>
      </c>
      <c r="D36" s="55">
        <v>3595</v>
      </c>
      <c r="E36" s="54">
        <v>3860</v>
      </c>
      <c r="F36" s="55">
        <v>4069</v>
      </c>
      <c r="G36" s="54">
        <v>4363</v>
      </c>
      <c r="H36" s="55">
        <v>4475</v>
      </c>
      <c r="I36" s="54">
        <v>4624</v>
      </c>
      <c r="J36" s="55">
        <v>4694</v>
      </c>
      <c r="K36" s="54">
        <v>4862</v>
      </c>
      <c r="L36" s="55">
        <v>5032</v>
      </c>
      <c r="M36" s="54">
        <v>5149</v>
      </c>
      <c r="N36" s="55">
        <v>5459</v>
      </c>
      <c r="O36" s="54">
        <v>5734</v>
      </c>
    </row>
    <row r="37" s="57" customFormat="1" spans="1:15">
      <c r="A37" s="54">
        <v>1264</v>
      </c>
      <c r="B37" s="55">
        <v>2832</v>
      </c>
      <c r="C37" s="54">
        <v>3262</v>
      </c>
      <c r="D37" s="55">
        <v>3601</v>
      </c>
      <c r="E37" s="54">
        <v>3864</v>
      </c>
      <c r="F37" s="55">
        <v>4071</v>
      </c>
      <c r="G37" s="54">
        <v>4364</v>
      </c>
      <c r="H37" s="55">
        <v>4476</v>
      </c>
      <c r="I37" s="54">
        <v>4626</v>
      </c>
      <c r="J37" s="55">
        <v>4732</v>
      </c>
      <c r="K37" s="54">
        <v>4863</v>
      </c>
      <c r="L37" s="55">
        <v>5034</v>
      </c>
      <c r="M37" s="54">
        <v>5151</v>
      </c>
      <c r="N37" s="55">
        <v>5460</v>
      </c>
      <c r="O37" s="54">
        <v>5735</v>
      </c>
    </row>
    <row r="38" s="57" customFormat="1" spans="1:15">
      <c r="A38" s="54">
        <v>1266</v>
      </c>
      <c r="B38" s="55">
        <v>2833</v>
      </c>
      <c r="C38" s="54">
        <v>3263</v>
      </c>
      <c r="D38" s="55">
        <v>3602</v>
      </c>
      <c r="E38" s="54">
        <v>3872</v>
      </c>
      <c r="F38" s="55">
        <v>4075</v>
      </c>
      <c r="G38" s="54">
        <v>4406</v>
      </c>
      <c r="H38" s="55">
        <v>4478</v>
      </c>
      <c r="I38" s="54">
        <v>4627</v>
      </c>
      <c r="J38" s="55">
        <v>4733</v>
      </c>
      <c r="K38" s="54">
        <v>4864</v>
      </c>
      <c r="L38" s="55">
        <v>5035</v>
      </c>
      <c r="M38" s="54">
        <v>5152</v>
      </c>
      <c r="N38" s="55">
        <v>5462</v>
      </c>
      <c r="O38" s="54">
        <v>5737</v>
      </c>
    </row>
    <row r="39" s="57" customFormat="1" spans="1:15">
      <c r="A39" s="54">
        <v>1270</v>
      </c>
      <c r="B39" s="55">
        <v>2857</v>
      </c>
      <c r="C39" s="54">
        <v>3266</v>
      </c>
      <c r="D39" s="55">
        <v>3603</v>
      </c>
      <c r="E39" s="54">
        <v>3875</v>
      </c>
      <c r="F39" s="55">
        <v>4076</v>
      </c>
      <c r="G39" s="54">
        <v>4408</v>
      </c>
      <c r="H39" s="55">
        <v>4479</v>
      </c>
      <c r="I39" s="54">
        <v>4628</v>
      </c>
      <c r="J39" s="55">
        <v>4734</v>
      </c>
      <c r="K39" s="54">
        <v>4910</v>
      </c>
      <c r="L39" s="55">
        <v>5036</v>
      </c>
      <c r="M39" s="54">
        <v>5153</v>
      </c>
      <c r="N39" s="55">
        <v>5463</v>
      </c>
      <c r="O39" s="54">
        <v>5738</v>
      </c>
    </row>
    <row r="40" s="57" customFormat="1" spans="1:15">
      <c r="A40" s="54">
        <v>1330</v>
      </c>
      <c r="B40" s="55">
        <v>2872</v>
      </c>
      <c r="C40" s="54">
        <v>3268</v>
      </c>
      <c r="D40" s="55">
        <v>3605</v>
      </c>
      <c r="E40" s="54">
        <v>3882</v>
      </c>
      <c r="F40" s="55">
        <v>4077</v>
      </c>
      <c r="G40" s="54">
        <v>4410</v>
      </c>
      <c r="H40" s="55">
        <v>4481</v>
      </c>
      <c r="I40" s="54">
        <v>4629</v>
      </c>
      <c r="J40" s="55">
        <v>4735</v>
      </c>
      <c r="K40" s="54">
        <v>4912</v>
      </c>
      <c r="L40" s="55">
        <v>5037</v>
      </c>
      <c r="M40" s="54">
        <v>5155</v>
      </c>
      <c r="N40" s="55">
        <v>5464</v>
      </c>
      <c r="O40" s="54">
        <v>5739</v>
      </c>
    </row>
    <row r="41" s="57" customFormat="1" spans="1:15">
      <c r="A41" s="54">
        <v>1339</v>
      </c>
      <c r="B41" s="55">
        <v>2874</v>
      </c>
      <c r="C41" s="54">
        <v>3269</v>
      </c>
      <c r="D41" s="55">
        <v>3607</v>
      </c>
      <c r="E41" s="54">
        <v>3883</v>
      </c>
      <c r="F41" s="55">
        <v>4078</v>
      </c>
      <c r="G41" s="54">
        <v>4411</v>
      </c>
      <c r="H41" s="55">
        <v>4485</v>
      </c>
      <c r="I41" s="54">
        <v>4631</v>
      </c>
      <c r="J41" s="55">
        <v>4737</v>
      </c>
      <c r="K41" s="54">
        <v>4920</v>
      </c>
      <c r="L41" s="55">
        <v>5038</v>
      </c>
      <c r="M41" s="54">
        <v>5161</v>
      </c>
      <c r="N41" s="55">
        <v>5466</v>
      </c>
      <c r="O41" s="54">
        <v>5741</v>
      </c>
    </row>
    <row r="42" s="57" customFormat="1" spans="1:15">
      <c r="A42" s="54">
        <v>5742</v>
      </c>
      <c r="B42" s="55">
        <v>5843</v>
      </c>
      <c r="C42" s="54">
        <v>6259</v>
      </c>
      <c r="D42" s="55">
        <v>7875</v>
      </c>
      <c r="E42" s="54">
        <v>12031</v>
      </c>
      <c r="F42" s="55">
        <v>12147</v>
      </c>
      <c r="G42" s="54">
        <v>12439</v>
      </c>
      <c r="H42" s="55">
        <v>12526</v>
      </c>
      <c r="I42" s="54">
        <v>12783</v>
      </c>
      <c r="J42" s="55">
        <v>12865</v>
      </c>
      <c r="K42" s="54">
        <v>12964</v>
      </c>
      <c r="L42" s="55">
        <v>13118</v>
      </c>
      <c r="M42" s="54">
        <v>13353</v>
      </c>
      <c r="N42" s="55">
        <v>13494</v>
      </c>
      <c r="O42" s="54">
        <v>13675</v>
      </c>
    </row>
    <row r="43" s="57" customFormat="1" spans="1:15">
      <c r="A43" s="54">
        <v>5743</v>
      </c>
      <c r="B43" s="55">
        <v>5846</v>
      </c>
      <c r="C43" s="54">
        <v>6278</v>
      </c>
      <c r="D43" s="55">
        <v>7880</v>
      </c>
      <c r="E43" s="54">
        <v>12032</v>
      </c>
      <c r="F43" s="55">
        <v>12149</v>
      </c>
      <c r="G43" s="54">
        <v>12441</v>
      </c>
      <c r="H43" s="55">
        <v>12529</v>
      </c>
      <c r="I43" s="54">
        <v>12784</v>
      </c>
      <c r="J43" s="55">
        <v>12870</v>
      </c>
      <c r="K43" s="54">
        <v>12965</v>
      </c>
      <c r="L43" s="55">
        <v>13122</v>
      </c>
      <c r="M43" s="54">
        <v>13360</v>
      </c>
      <c r="N43" s="55">
        <v>13602</v>
      </c>
      <c r="O43" s="54">
        <v>13678</v>
      </c>
    </row>
    <row r="44" s="57" customFormat="1" spans="1:15">
      <c r="A44" s="54">
        <v>5744</v>
      </c>
      <c r="B44" s="55">
        <v>5847</v>
      </c>
      <c r="C44" s="54">
        <v>6281</v>
      </c>
      <c r="D44" s="55">
        <v>7890</v>
      </c>
      <c r="E44" s="54">
        <v>12035</v>
      </c>
      <c r="F44" s="55">
        <v>12153</v>
      </c>
      <c r="G44" s="54">
        <v>12442</v>
      </c>
      <c r="H44" s="55">
        <v>12546</v>
      </c>
      <c r="I44" s="54">
        <v>12786</v>
      </c>
      <c r="J44" s="55">
        <v>12871</v>
      </c>
      <c r="K44" s="54">
        <v>12966</v>
      </c>
      <c r="L44" s="55">
        <v>13123</v>
      </c>
      <c r="M44" s="54">
        <v>13361</v>
      </c>
      <c r="N44" s="55">
        <v>13608</v>
      </c>
      <c r="O44" s="54">
        <v>13679</v>
      </c>
    </row>
    <row r="45" s="57" customFormat="1" spans="1:15">
      <c r="A45" s="54">
        <v>5745</v>
      </c>
      <c r="B45" s="55">
        <v>5849</v>
      </c>
      <c r="C45" s="54">
        <v>6282</v>
      </c>
      <c r="D45" s="55">
        <v>8006</v>
      </c>
      <c r="E45" s="54">
        <v>12036</v>
      </c>
      <c r="F45" s="55">
        <v>12155</v>
      </c>
      <c r="G45" s="54">
        <v>12444</v>
      </c>
      <c r="H45" s="55">
        <v>12567</v>
      </c>
      <c r="I45" s="54">
        <v>12788</v>
      </c>
      <c r="J45" s="55">
        <v>12873</v>
      </c>
      <c r="K45" s="54">
        <v>12967</v>
      </c>
      <c r="L45" s="55">
        <v>13124</v>
      </c>
      <c r="M45" s="54">
        <v>13365</v>
      </c>
      <c r="N45" s="55">
        <v>13613</v>
      </c>
      <c r="O45" s="54">
        <v>13680</v>
      </c>
    </row>
    <row r="46" s="57" customFormat="1" spans="1:15">
      <c r="A46" s="54">
        <v>5746</v>
      </c>
      <c r="B46" s="55">
        <v>5857</v>
      </c>
      <c r="C46" s="54">
        <v>6334</v>
      </c>
      <c r="D46" s="55">
        <v>8019</v>
      </c>
      <c r="E46" s="54">
        <v>12037</v>
      </c>
      <c r="F46" s="55">
        <v>12156</v>
      </c>
      <c r="G46" s="54">
        <v>12446</v>
      </c>
      <c r="H46" s="55">
        <v>12581</v>
      </c>
      <c r="I46" s="54">
        <v>12789</v>
      </c>
      <c r="J46" s="55">
        <v>12874</v>
      </c>
      <c r="K46" s="54">
        <v>12969</v>
      </c>
      <c r="L46" s="55">
        <v>13136</v>
      </c>
      <c r="M46" s="54">
        <v>13367</v>
      </c>
      <c r="N46" s="55">
        <v>13614</v>
      </c>
      <c r="O46" s="54">
        <v>13681</v>
      </c>
    </row>
    <row r="47" s="57" customFormat="1" spans="1:15">
      <c r="A47" s="54">
        <v>5747</v>
      </c>
      <c r="B47" s="55">
        <v>5858</v>
      </c>
      <c r="C47" s="54">
        <v>6336</v>
      </c>
      <c r="D47" s="55">
        <v>8041</v>
      </c>
      <c r="E47" s="54">
        <v>12040</v>
      </c>
      <c r="F47" s="55">
        <v>12157</v>
      </c>
      <c r="G47" s="54">
        <v>12448</v>
      </c>
      <c r="H47" s="55">
        <v>12583</v>
      </c>
      <c r="I47" s="54">
        <v>12790</v>
      </c>
      <c r="J47" s="55">
        <v>12878</v>
      </c>
      <c r="K47" s="54">
        <v>12970</v>
      </c>
      <c r="L47" s="55">
        <v>13140</v>
      </c>
      <c r="M47" s="54">
        <v>13368</v>
      </c>
      <c r="N47" s="55">
        <v>13618</v>
      </c>
      <c r="O47" s="54">
        <v>13682</v>
      </c>
    </row>
    <row r="48" s="57" customFormat="1" spans="1:15">
      <c r="A48" s="54">
        <v>5748</v>
      </c>
      <c r="B48" s="55">
        <v>5859</v>
      </c>
      <c r="C48" s="54">
        <v>6350</v>
      </c>
      <c r="D48" s="55">
        <v>8064</v>
      </c>
      <c r="E48" s="54">
        <v>12042</v>
      </c>
      <c r="F48" s="55">
        <v>12160</v>
      </c>
      <c r="G48" s="54">
        <v>12450</v>
      </c>
      <c r="H48" s="55">
        <v>12588</v>
      </c>
      <c r="I48" s="54">
        <v>12791</v>
      </c>
      <c r="J48" s="55">
        <v>12879</v>
      </c>
      <c r="K48" s="54">
        <v>12973</v>
      </c>
      <c r="L48" s="55">
        <v>13141</v>
      </c>
      <c r="M48" s="54">
        <v>13406</v>
      </c>
      <c r="N48" s="55">
        <v>13620</v>
      </c>
      <c r="O48" s="54">
        <v>13684</v>
      </c>
    </row>
    <row r="49" s="57" customFormat="1" spans="1:15">
      <c r="A49" s="54">
        <v>5750</v>
      </c>
      <c r="B49" s="55">
        <v>5860</v>
      </c>
      <c r="C49" s="54">
        <v>6359</v>
      </c>
      <c r="D49" s="55">
        <v>8219</v>
      </c>
      <c r="E49" s="54">
        <v>12046</v>
      </c>
      <c r="F49" s="55">
        <v>12164</v>
      </c>
      <c r="G49" s="54">
        <v>12452</v>
      </c>
      <c r="H49" s="55">
        <v>12719</v>
      </c>
      <c r="I49" s="54">
        <v>12792</v>
      </c>
      <c r="J49" s="55">
        <v>12883</v>
      </c>
      <c r="K49" s="54">
        <v>12974</v>
      </c>
      <c r="L49" s="55">
        <v>13143</v>
      </c>
      <c r="M49" s="54">
        <v>13411</v>
      </c>
      <c r="N49" s="55">
        <v>13621</v>
      </c>
      <c r="O49" s="54">
        <v>13687</v>
      </c>
    </row>
    <row r="50" s="57" customFormat="1" spans="1:15">
      <c r="A50" s="54">
        <v>5751</v>
      </c>
      <c r="B50" s="55">
        <v>5861</v>
      </c>
      <c r="C50" s="54">
        <v>6365</v>
      </c>
      <c r="D50" s="55">
        <v>8246</v>
      </c>
      <c r="E50" s="54">
        <v>12052</v>
      </c>
      <c r="F50" s="55">
        <v>12165</v>
      </c>
      <c r="G50" s="54">
        <v>12454</v>
      </c>
      <c r="H50" s="55">
        <v>12720</v>
      </c>
      <c r="I50" s="54">
        <v>12808</v>
      </c>
      <c r="J50" s="55">
        <v>12885</v>
      </c>
      <c r="K50" s="54">
        <v>12976</v>
      </c>
      <c r="L50" s="55">
        <v>13144</v>
      </c>
      <c r="M50" s="54">
        <v>13415</v>
      </c>
      <c r="N50" s="55">
        <v>13622</v>
      </c>
      <c r="O50" s="54">
        <v>13690</v>
      </c>
    </row>
    <row r="51" s="57" customFormat="1" spans="1:15">
      <c r="A51" s="54">
        <v>5757</v>
      </c>
      <c r="B51" s="55">
        <v>5862</v>
      </c>
      <c r="C51" s="54">
        <v>6373</v>
      </c>
      <c r="D51" s="55">
        <v>8250</v>
      </c>
      <c r="E51" s="54">
        <v>12053</v>
      </c>
      <c r="F51" s="55">
        <v>12166</v>
      </c>
      <c r="G51" s="54">
        <v>12455</v>
      </c>
      <c r="H51" s="55">
        <v>12723</v>
      </c>
      <c r="I51" s="54">
        <v>12809</v>
      </c>
      <c r="J51" s="55">
        <v>12887</v>
      </c>
      <c r="K51" s="54">
        <v>12980</v>
      </c>
      <c r="L51" s="55">
        <v>13145</v>
      </c>
      <c r="M51" s="54">
        <v>13416</v>
      </c>
      <c r="N51" s="55">
        <v>13625</v>
      </c>
      <c r="O51" s="54">
        <v>13691</v>
      </c>
    </row>
    <row r="52" s="57" customFormat="1" spans="1:15">
      <c r="A52" s="54">
        <v>5758</v>
      </c>
      <c r="B52" s="55">
        <v>5866</v>
      </c>
      <c r="C52" s="54">
        <v>6377</v>
      </c>
      <c r="D52" s="55">
        <v>8252</v>
      </c>
      <c r="E52" s="54">
        <v>12055</v>
      </c>
      <c r="F52" s="55">
        <v>12167</v>
      </c>
      <c r="G52" s="54">
        <v>12457</v>
      </c>
      <c r="H52" s="55">
        <v>12725</v>
      </c>
      <c r="I52" s="54">
        <v>12810</v>
      </c>
      <c r="J52" s="55">
        <v>12910</v>
      </c>
      <c r="K52" s="54">
        <v>12981</v>
      </c>
      <c r="L52" s="55">
        <v>13146</v>
      </c>
      <c r="M52" s="54">
        <v>13418</v>
      </c>
      <c r="N52" s="55">
        <v>13626</v>
      </c>
      <c r="O52" s="54">
        <v>13692</v>
      </c>
    </row>
    <row r="53" s="57" customFormat="1" spans="1:15">
      <c r="A53" s="54">
        <v>5760</v>
      </c>
      <c r="B53" s="55">
        <v>5868</v>
      </c>
      <c r="C53" s="54">
        <v>6384</v>
      </c>
      <c r="D53" s="55">
        <v>8270</v>
      </c>
      <c r="E53" s="54">
        <v>12056</v>
      </c>
      <c r="F53" s="55">
        <v>12168</v>
      </c>
      <c r="G53" s="54">
        <v>12459</v>
      </c>
      <c r="H53" s="55">
        <v>12727</v>
      </c>
      <c r="I53" s="54">
        <v>12811</v>
      </c>
      <c r="J53" s="55">
        <v>12912</v>
      </c>
      <c r="K53" s="54">
        <v>12985</v>
      </c>
      <c r="L53" s="55">
        <v>13147</v>
      </c>
      <c r="M53" s="54">
        <v>13420</v>
      </c>
      <c r="N53" s="55">
        <v>13630</v>
      </c>
      <c r="O53" s="54">
        <v>13693</v>
      </c>
    </row>
    <row r="54" s="57" customFormat="1" spans="1:15">
      <c r="A54" s="54">
        <v>5761</v>
      </c>
      <c r="B54" s="55">
        <v>5871</v>
      </c>
      <c r="C54" s="54">
        <v>6420</v>
      </c>
      <c r="D54" s="55">
        <v>8311</v>
      </c>
      <c r="E54" s="54">
        <v>12057</v>
      </c>
      <c r="F54" s="55">
        <v>12169</v>
      </c>
      <c r="G54" s="54">
        <v>12460</v>
      </c>
      <c r="H54" s="55">
        <v>12732</v>
      </c>
      <c r="I54" s="54">
        <v>12812</v>
      </c>
      <c r="J54" s="55">
        <v>12913</v>
      </c>
      <c r="K54" s="54">
        <v>12987</v>
      </c>
      <c r="L54" s="55">
        <v>13155</v>
      </c>
      <c r="M54" s="54">
        <v>13426</v>
      </c>
      <c r="N54" s="55">
        <v>13631</v>
      </c>
      <c r="O54" s="54">
        <v>13694</v>
      </c>
    </row>
    <row r="55" s="57" customFormat="1" spans="1:15">
      <c r="A55" s="54">
        <v>5762</v>
      </c>
      <c r="B55" s="55">
        <v>5872</v>
      </c>
      <c r="C55" s="54">
        <v>6750</v>
      </c>
      <c r="D55" s="55">
        <v>8314</v>
      </c>
      <c r="E55" s="54">
        <v>12058</v>
      </c>
      <c r="F55" s="55">
        <v>12170</v>
      </c>
      <c r="G55" s="54">
        <v>12461</v>
      </c>
      <c r="H55" s="55">
        <v>12734</v>
      </c>
      <c r="I55" s="54">
        <v>12814</v>
      </c>
      <c r="J55" s="55">
        <v>12914</v>
      </c>
      <c r="K55" s="54">
        <v>12989</v>
      </c>
      <c r="L55" s="55">
        <v>13156</v>
      </c>
      <c r="M55" s="54">
        <v>13431</v>
      </c>
      <c r="N55" s="55">
        <v>13632</v>
      </c>
      <c r="O55" s="54">
        <v>13695</v>
      </c>
    </row>
    <row r="56" s="57" customFormat="1" spans="1:15">
      <c r="A56" s="54">
        <v>5763</v>
      </c>
      <c r="B56" s="55">
        <v>5873</v>
      </c>
      <c r="C56" s="54">
        <v>6752</v>
      </c>
      <c r="D56" s="55">
        <v>8315</v>
      </c>
      <c r="E56" s="54">
        <v>12060</v>
      </c>
      <c r="F56" s="55">
        <v>12175</v>
      </c>
      <c r="G56" s="54">
        <v>12463</v>
      </c>
      <c r="H56" s="55">
        <v>12736</v>
      </c>
      <c r="I56" s="54">
        <v>12815</v>
      </c>
      <c r="J56" s="55">
        <v>12917</v>
      </c>
      <c r="K56" s="54">
        <v>12993</v>
      </c>
      <c r="L56" s="55">
        <v>13158</v>
      </c>
      <c r="M56" s="54">
        <v>13433</v>
      </c>
      <c r="N56" s="55">
        <v>13633</v>
      </c>
      <c r="O56" s="54">
        <v>13696</v>
      </c>
    </row>
    <row r="57" s="57" customFormat="1" spans="1:15">
      <c r="A57" s="54">
        <v>5764</v>
      </c>
      <c r="B57" s="55">
        <v>5874</v>
      </c>
      <c r="C57" s="54">
        <v>6753</v>
      </c>
      <c r="D57" s="55">
        <v>8316</v>
      </c>
      <c r="E57" s="54">
        <v>12062</v>
      </c>
      <c r="F57" s="55">
        <v>12176</v>
      </c>
      <c r="G57" s="54">
        <v>12464</v>
      </c>
      <c r="H57" s="55">
        <v>12737</v>
      </c>
      <c r="I57" s="54">
        <v>12816</v>
      </c>
      <c r="J57" s="55">
        <v>12918</v>
      </c>
      <c r="K57" s="54">
        <v>12996</v>
      </c>
      <c r="L57" s="55">
        <v>13160</v>
      </c>
      <c r="M57" s="54">
        <v>13435</v>
      </c>
      <c r="N57" s="55">
        <v>13635</v>
      </c>
      <c r="O57" s="54">
        <v>13730</v>
      </c>
    </row>
    <row r="58" s="57" customFormat="1" spans="1:15">
      <c r="A58" s="54">
        <v>5766</v>
      </c>
      <c r="B58" s="55">
        <v>5875</v>
      </c>
      <c r="C58" s="54">
        <v>6754</v>
      </c>
      <c r="D58" s="55">
        <v>8319</v>
      </c>
      <c r="E58" s="54">
        <v>12064</v>
      </c>
      <c r="F58" s="55">
        <v>12187</v>
      </c>
      <c r="G58" s="54">
        <v>12465</v>
      </c>
      <c r="H58" s="55">
        <v>12738</v>
      </c>
      <c r="I58" s="54">
        <v>12817</v>
      </c>
      <c r="J58" s="55">
        <v>12920</v>
      </c>
      <c r="K58" s="54">
        <v>12997</v>
      </c>
      <c r="L58" s="55">
        <v>13162</v>
      </c>
      <c r="M58" s="54">
        <v>13436</v>
      </c>
      <c r="N58" s="55">
        <v>13637</v>
      </c>
      <c r="O58" s="54">
        <v>13731</v>
      </c>
    </row>
    <row r="59" s="57" customFormat="1" spans="1:15">
      <c r="A59" s="54">
        <v>5767</v>
      </c>
      <c r="B59" s="55">
        <v>5902</v>
      </c>
      <c r="C59" s="54">
        <v>6755</v>
      </c>
      <c r="D59" s="55">
        <v>8321</v>
      </c>
      <c r="E59" s="54">
        <v>12066</v>
      </c>
      <c r="F59" s="55">
        <v>12190</v>
      </c>
      <c r="G59" s="54">
        <v>12468</v>
      </c>
      <c r="H59" s="55">
        <v>12740</v>
      </c>
      <c r="I59" s="54">
        <v>12822</v>
      </c>
      <c r="J59" s="55">
        <v>12922</v>
      </c>
      <c r="K59" s="54">
        <v>12998</v>
      </c>
      <c r="L59" s="55">
        <v>13302</v>
      </c>
      <c r="M59" s="54">
        <v>13437</v>
      </c>
      <c r="N59" s="55">
        <v>13639</v>
      </c>
      <c r="O59" s="54">
        <v>13733</v>
      </c>
    </row>
    <row r="60" s="57" customFormat="1" spans="1:15">
      <c r="A60" s="54">
        <v>5769</v>
      </c>
      <c r="B60" s="55">
        <v>5903</v>
      </c>
      <c r="C60" s="54">
        <v>6756</v>
      </c>
      <c r="D60" s="55">
        <v>8323</v>
      </c>
      <c r="E60" s="54">
        <v>12068</v>
      </c>
      <c r="F60" s="55">
        <v>12193</v>
      </c>
      <c r="G60" s="54">
        <v>12469</v>
      </c>
      <c r="H60" s="55">
        <v>12741</v>
      </c>
      <c r="I60" s="54">
        <v>12823</v>
      </c>
      <c r="J60" s="55">
        <v>12923</v>
      </c>
      <c r="K60" s="54">
        <v>13026</v>
      </c>
      <c r="L60" s="55">
        <v>13303</v>
      </c>
      <c r="M60" s="54">
        <v>13438</v>
      </c>
      <c r="N60" s="55">
        <v>13641</v>
      </c>
      <c r="O60" s="54">
        <v>13734</v>
      </c>
    </row>
    <row r="61" s="57" customFormat="1" spans="1:15">
      <c r="A61" s="54">
        <v>5770</v>
      </c>
      <c r="B61" s="55">
        <v>5904</v>
      </c>
      <c r="C61" s="54">
        <v>6757</v>
      </c>
      <c r="D61" s="55">
        <v>8324</v>
      </c>
      <c r="E61" s="54">
        <v>12070</v>
      </c>
      <c r="F61" s="55">
        <v>12194</v>
      </c>
      <c r="G61" s="54">
        <v>12470</v>
      </c>
      <c r="H61" s="55">
        <v>12743</v>
      </c>
      <c r="I61" s="54">
        <v>12824</v>
      </c>
      <c r="J61" s="55">
        <v>12927</v>
      </c>
      <c r="K61" s="54">
        <v>13028</v>
      </c>
      <c r="L61" s="55">
        <v>13309</v>
      </c>
      <c r="M61" s="54">
        <v>13439</v>
      </c>
      <c r="N61" s="55">
        <v>13643</v>
      </c>
      <c r="O61" s="54">
        <v>13736</v>
      </c>
    </row>
    <row r="62" s="57" customFormat="1" spans="1:15">
      <c r="A62" s="54">
        <v>5772</v>
      </c>
      <c r="B62" s="55">
        <v>5906</v>
      </c>
      <c r="C62" s="54">
        <v>6758</v>
      </c>
      <c r="D62" s="55">
        <v>8327</v>
      </c>
      <c r="E62" s="54">
        <v>12071</v>
      </c>
      <c r="F62" s="55">
        <v>12195</v>
      </c>
      <c r="G62" s="54">
        <v>12474</v>
      </c>
      <c r="H62" s="55">
        <v>12745</v>
      </c>
      <c r="I62" s="54">
        <v>12827</v>
      </c>
      <c r="J62" s="55">
        <v>12928</v>
      </c>
      <c r="K62" s="54">
        <v>13034</v>
      </c>
      <c r="L62" s="55">
        <v>13312</v>
      </c>
      <c r="M62" s="54">
        <v>13450</v>
      </c>
      <c r="N62" s="55">
        <v>13646</v>
      </c>
      <c r="O62" s="54">
        <v>13739</v>
      </c>
    </row>
    <row r="63" s="57" customFormat="1" spans="1:15">
      <c r="A63" s="54">
        <v>5773</v>
      </c>
      <c r="B63" s="55">
        <v>5907</v>
      </c>
      <c r="C63" s="54">
        <v>6763</v>
      </c>
      <c r="D63" s="55">
        <v>8340</v>
      </c>
      <c r="E63" s="54">
        <v>12072</v>
      </c>
      <c r="F63" s="55">
        <v>12197</v>
      </c>
      <c r="G63" s="54">
        <v>12475</v>
      </c>
      <c r="H63" s="55">
        <v>12746</v>
      </c>
      <c r="I63" s="54">
        <v>12828</v>
      </c>
      <c r="J63" s="55">
        <v>12930</v>
      </c>
      <c r="K63" s="54">
        <v>13040</v>
      </c>
      <c r="L63" s="55">
        <v>13315</v>
      </c>
      <c r="M63" s="54">
        <v>13452</v>
      </c>
      <c r="N63" s="55">
        <v>13648</v>
      </c>
      <c r="O63" s="54">
        <v>13740</v>
      </c>
    </row>
    <row r="64" s="57" customFormat="1" spans="1:15">
      <c r="A64" s="54">
        <v>5774</v>
      </c>
      <c r="B64" s="55">
        <v>6021</v>
      </c>
      <c r="C64" s="54">
        <v>6777</v>
      </c>
      <c r="D64" s="55">
        <v>8345</v>
      </c>
      <c r="E64" s="54">
        <v>12075</v>
      </c>
      <c r="F64" s="55">
        <v>12404</v>
      </c>
      <c r="G64" s="54">
        <v>12480</v>
      </c>
      <c r="H64" s="55">
        <v>12747</v>
      </c>
      <c r="I64" s="54">
        <v>12832</v>
      </c>
      <c r="J64" s="55">
        <v>12932</v>
      </c>
      <c r="K64" s="54">
        <v>13042</v>
      </c>
      <c r="L64" s="55">
        <v>13316</v>
      </c>
      <c r="M64" s="54">
        <v>13454</v>
      </c>
      <c r="N64" s="55">
        <v>13650</v>
      </c>
      <c r="O64" s="54">
        <v>13743</v>
      </c>
    </row>
    <row r="65" s="57" customFormat="1" spans="1:15">
      <c r="A65" s="54">
        <v>5775</v>
      </c>
      <c r="B65" s="55">
        <v>6024</v>
      </c>
      <c r="C65" s="54">
        <v>6783</v>
      </c>
      <c r="D65" s="55">
        <v>8346</v>
      </c>
      <c r="E65" s="54">
        <v>12076</v>
      </c>
      <c r="F65" s="55">
        <v>12405</v>
      </c>
      <c r="G65" s="54">
        <v>12481</v>
      </c>
      <c r="H65" s="55">
        <v>12748</v>
      </c>
      <c r="I65" s="54">
        <v>12835</v>
      </c>
      <c r="J65" s="55">
        <v>12934</v>
      </c>
      <c r="K65" s="54">
        <v>13044</v>
      </c>
      <c r="L65" s="55">
        <v>13317</v>
      </c>
      <c r="M65" s="54">
        <v>13457</v>
      </c>
      <c r="N65" s="55">
        <v>13652</v>
      </c>
      <c r="O65" s="54">
        <v>13746</v>
      </c>
    </row>
    <row r="66" s="57" customFormat="1" spans="1:15">
      <c r="A66" s="54">
        <v>5776</v>
      </c>
      <c r="B66" s="55">
        <v>6027</v>
      </c>
      <c r="C66" s="54">
        <v>6784</v>
      </c>
      <c r="D66" s="55">
        <v>8557</v>
      </c>
      <c r="E66" s="54">
        <v>12082</v>
      </c>
      <c r="F66" s="55">
        <v>12406</v>
      </c>
      <c r="G66" s="54">
        <v>12483</v>
      </c>
      <c r="H66" s="55">
        <v>12749</v>
      </c>
      <c r="I66" s="54">
        <v>12836</v>
      </c>
      <c r="J66" s="55">
        <v>12935</v>
      </c>
      <c r="K66" s="54">
        <v>13052</v>
      </c>
      <c r="L66" s="55">
        <v>13318</v>
      </c>
      <c r="M66" s="54">
        <v>13459</v>
      </c>
      <c r="N66" s="55">
        <v>13654</v>
      </c>
      <c r="O66" s="54">
        <v>13750</v>
      </c>
    </row>
    <row r="67" s="57" customFormat="1" spans="1:15">
      <c r="A67" s="54">
        <v>5777</v>
      </c>
      <c r="B67" s="55">
        <v>6058</v>
      </c>
      <c r="C67" s="54">
        <v>6785</v>
      </c>
      <c r="D67" s="55">
        <v>8559</v>
      </c>
      <c r="E67" s="54">
        <v>12087</v>
      </c>
      <c r="F67" s="55">
        <v>12409</v>
      </c>
      <c r="G67" s="54">
        <v>12485</v>
      </c>
      <c r="H67" s="55">
        <v>12750</v>
      </c>
      <c r="I67" s="54">
        <v>12837</v>
      </c>
      <c r="J67" s="55">
        <v>12936</v>
      </c>
      <c r="K67" s="54">
        <v>13053</v>
      </c>
      <c r="L67" s="55">
        <v>13320</v>
      </c>
      <c r="M67" s="54">
        <v>13460</v>
      </c>
      <c r="N67" s="55">
        <v>13655</v>
      </c>
      <c r="O67" s="54">
        <v>13751</v>
      </c>
    </row>
    <row r="68" s="57" customFormat="1" spans="1:15">
      <c r="A68" s="54">
        <v>5778</v>
      </c>
      <c r="B68" s="55">
        <v>6059</v>
      </c>
      <c r="C68" s="54">
        <v>6794</v>
      </c>
      <c r="D68" s="55">
        <v>8867</v>
      </c>
      <c r="E68" s="54">
        <v>12092</v>
      </c>
      <c r="F68" s="55">
        <v>12410</v>
      </c>
      <c r="G68" s="54">
        <v>12489</v>
      </c>
      <c r="H68" s="55">
        <v>12751</v>
      </c>
      <c r="I68" s="54">
        <v>12838</v>
      </c>
      <c r="J68" s="55">
        <v>12937</v>
      </c>
      <c r="K68" s="54">
        <v>13054</v>
      </c>
      <c r="L68" s="55">
        <v>13322</v>
      </c>
      <c r="M68" s="54">
        <v>13464</v>
      </c>
      <c r="N68" s="55">
        <v>13656</v>
      </c>
      <c r="O68" s="54">
        <v>13752</v>
      </c>
    </row>
    <row r="69" s="57" customFormat="1" spans="1:15">
      <c r="A69" s="54">
        <v>5820</v>
      </c>
      <c r="B69" s="55">
        <v>6061</v>
      </c>
      <c r="C69" s="54">
        <v>6796</v>
      </c>
      <c r="D69" s="55">
        <v>10910</v>
      </c>
      <c r="E69" s="54">
        <v>12093</v>
      </c>
      <c r="F69" s="55">
        <v>12411</v>
      </c>
      <c r="G69" s="54">
        <v>12490</v>
      </c>
      <c r="H69" s="55">
        <v>12752</v>
      </c>
      <c r="I69" s="54">
        <v>12842</v>
      </c>
      <c r="J69" s="55">
        <v>12939</v>
      </c>
      <c r="K69" s="54">
        <v>13061</v>
      </c>
      <c r="L69" s="55">
        <v>13324</v>
      </c>
      <c r="M69" s="54">
        <v>13468</v>
      </c>
      <c r="N69" s="55">
        <v>13658</v>
      </c>
      <c r="O69" s="54">
        <v>13753</v>
      </c>
    </row>
    <row r="70" s="57" customFormat="1" spans="1:15">
      <c r="A70" s="54">
        <v>5821</v>
      </c>
      <c r="B70" s="55">
        <v>6063</v>
      </c>
      <c r="C70" s="54">
        <v>7428</v>
      </c>
      <c r="D70" s="55">
        <v>10911</v>
      </c>
      <c r="E70" s="54">
        <v>12094</v>
      </c>
      <c r="F70" s="55">
        <v>12412</v>
      </c>
      <c r="G70" s="54">
        <v>12492</v>
      </c>
      <c r="H70" s="55">
        <v>12758</v>
      </c>
      <c r="I70" s="54">
        <v>12843</v>
      </c>
      <c r="J70" s="55">
        <v>12941</v>
      </c>
      <c r="K70" s="54">
        <v>13063</v>
      </c>
      <c r="L70" s="55">
        <v>13325</v>
      </c>
      <c r="M70" s="54">
        <v>13470</v>
      </c>
      <c r="N70" s="55">
        <v>13659</v>
      </c>
      <c r="O70" s="54">
        <v>13754</v>
      </c>
    </row>
    <row r="71" s="57" customFormat="1" spans="1:15">
      <c r="A71" s="54">
        <v>5822</v>
      </c>
      <c r="B71" s="55">
        <v>6065</v>
      </c>
      <c r="C71" s="54">
        <v>7435</v>
      </c>
      <c r="D71" s="55">
        <v>10928</v>
      </c>
      <c r="E71" s="54">
        <v>12107</v>
      </c>
      <c r="F71" s="55">
        <v>12413</v>
      </c>
      <c r="G71" s="54">
        <v>12493</v>
      </c>
      <c r="H71" s="55">
        <v>12760</v>
      </c>
      <c r="I71" s="54">
        <v>12844</v>
      </c>
      <c r="J71" s="55">
        <v>12942</v>
      </c>
      <c r="K71" s="54">
        <v>13071</v>
      </c>
      <c r="L71" s="55">
        <v>13327</v>
      </c>
      <c r="M71" s="54">
        <v>13471</v>
      </c>
      <c r="N71" s="55">
        <v>13660</v>
      </c>
      <c r="O71" s="54">
        <v>13755</v>
      </c>
    </row>
    <row r="72" s="57" customFormat="1" spans="1:15">
      <c r="A72" s="54">
        <v>5825</v>
      </c>
      <c r="B72" s="55">
        <v>6068</v>
      </c>
      <c r="C72" s="54">
        <v>7460</v>
      </c>
      <c r="D72" s="55">
        <v>10969</v>
      </c>
      <c r="E72" s="54">
        <v>12108</v>
      </c>
      <c r="F72" s="55">
        <v>12416</v>
      </c>
      <c r="G72" s="54">
        <v>12494</v>
      </c>
      <c r="H72" s="55">
        <v>12762</v>
      </c>
      <c r="I72" s="54">
        <v>12846</v>
      </c>
      <c r="J72" s="55">
        <v>12943</v>
      </c>
      <c r="K72" s="54">
        <v>13072</v>
      </c>
      <c r="L72" s="55">
        <v>13329</v>
      </c>
      <c r="M72" s="54">
        <v>13472</v>
      </c>
      <c r="N72" s="55">
        <v>13661</v>
      </c>
      <c r="O72" s="54">
        <v>13756</v>
      </c>
    </row>
    <row r="73" s="57" customFormat="1" spans="1:15">
      <c r="A73" s="54">
        <v>5826</v>
      </c>
      <c r="B73" s="55">
        <v>6069</v>
      </c>
      <c r="C73" s="54">
        <v>7825</v>
      </c>
      <c r="D73" s="55">
        <v>11964</v>
      </c>
      <c r="E73" s="54">
        <v>12117</v>
      </c>
      <c r="F73" s="55">
        <v>12418</v>
      </c>
      <c r="G73" s="54">
        <v>12495</v>
      </c>
      <c r="H73" s="55">
        <v>12763</v>
      </c>
      <c r="I73" s="54">
        <v>12849</v>
      </c>
      <c r="J73" s="55">
        <v>12944</v>
      </c>
      <c r="K73" s="54">
        <v>13077</v>
      </c>
      <c r="L73" s="55">
        <v>13331</v>
      </c>
      <c r="M73" s="54">
        <v>13473</v>
      </c>
      <c r="N73" s="55">
        <v>13664</v>
      </c>
      <c r="O73" s="54">
        <v>13757</v>
      </c>
    </row>
    <row r="74" s="57" customFormat="1" spans="1:15">
      <c r="A74" s="54">
        <v>5827</v>
      </c>
      <c r="B74" s="55">
        <v>6079</v>
      </c>
      <c r="C74" s="54">
        <v>7826</v>
      </c>
      <c r="D74" s="55">
        <v>12007</v>
      </c>
      <c r="E74" s="54">
        <v>12120</v>
      </c>
      <c r="F74" s="55">
        <v>12421</v>
      </c>
      <c r="G74" s="54">
        <v>12496</v>
      </c>
      <c r="H74" s="55">
        <v>12764</v>
      </c>
      <c r="I74" s="54">
        <v>12850</v>
      </c>
      <c r="J74" s="55">
        <v>12945</v>
      </c>
      <c r="K74" s="54">
        <v>13081</v>
      </c>
      <c r="L74" s="55">
        <v>13332</v>
      </c>
      <c r="M74" s="54">
        <v>13477</v>
      </c>
      <c r="N74" s="55">
        <v>13665</v>
      </c>
      <c r="O74" s="54">
        <v>13774</v>
      </c>
    </row>
    <row r="75" s="57" customFormat="1" spans="1:15">
      <c r="A75" s="54">
        <v>5828</v>
      </c>
      <c r="B75" s="55">
        <v>6087</v>
      </c>
      <c r="C75" s="54">
        <v>7827</v>
      </c>
      <c r="D75" s="55">
        <v>12016</v>
      </c>
      <c r="E75" s="54">
        <v>12121</v>
      </c>
      <c r="F75" s="55">
        <v>12422</v>
      </c>
      <c r="G75" s="54">
        <v>12501</v>
      </c>
      <c r="H75" s="55">
        <v>12765</v>
      </c>
      <c r="I75" s="54">
        <v>12851</v>
      </c>
      <c r="J75" s="55">
        <v>12950</v>
      </c>
      <c r="K75" s="54">
        <v>13083</v>
      </c>
      <c r="L75" s="55">
        <v>13333</v>
      </c>
      <c r="M75" s="54">
        <v>13483</v>
      </c>
      <c r="N75" s="55">
        <v>13666</v>
      </c>
      <c r="O75" s="54">
        <v>13775</v>
      </c>
    </row>
    <row r="76" s="57" customFormat="1" spans="1:15">
      <c r="A76" s="54">
        <v>5832</v>
      </c>
      <c r="B76" s="55">
        <v>6091</v>
      </c>
      <c r="C76" s="54">
        <v>7832</v>
      </c>
      <c r="D76" s="55">
        <v>12017</v>
      </c>
      <c r="E76" s="54">
        <v>12122</v>
      </c>
      <c r="F76" s="55">
        <v>12424</v>
      </c>
      <c r="G76" s="54">
        <v>12502</v>
      </c>
      <c r="H76" s="55">
        <v>12766</v>
      </c>
      <c r="I76" s="54">
        <v>12852</v>
      </c>
      <c r="J76" s="55">
        <v>12952</v>
      </c>
      <c r="K76" s="54">
        <v>13087</v>
      </c>
      <c r="L76" s="55">
        <v>13334</v>
      </c>
      <c r="M76" s="54">
        <v>13484</v>
      </c>
      <c r="N76" s="55">
        <v>13667</v>
      </c>
      <c r="O76" s="54">
        <v>13776</v>
      </c>
    </row>
    <row r="77" s="57" customFormat="1" spans="1:15">
      <c r="A77" s="54">
        <v>5833</v>
      </c>
      <c r="B77" s="55">
        <v>6098</v>
      </c>
      <c r="C77" s="54">
        <v>7833</v>
      </c>
      <c r="D77" s="55">
        <v>12022</v>
      </c>
      <c r="E77" s="54">
        <v>12125</v>
      </c>
      <c r="F77" s="55">
        <v>12427</v>
      </c>
      <c r="G77" s="54">
        <v>12503</v>
      </c>
      <c r="H77" s="55">
        <v>12770</v>
      </c>
      <c r="I77" s="54">
        <v>12853</v>
      </c>
      <c r="J77" s="55">
        <v>12955</v>
      </c>
      <c r="K77" s="54">
        <v>13092</v>
      </c>
      <c r="L77" s="55">
        <v>13338</v>
      </c>
      <c r="M77" s="54">
        <v>13485</v>
      </c>
      <c r="N77" s="55">
        <v>13668</v>
      </c>
      <c r="O77" s="54">
        <v>13780</v>
      </c>
    </row>
    <row r="78" s="57" customFormat="1" spans="1:15">
      <c r="A78" s="54">
        <v>5836</v>
      </c>
      <c r="B78" s="55">
        <v>6235</v>
      </c>
      <c r="C78" s="54">
        <v>7838</v>
      </c>
      <c r="D78" s="55">
        <v>12023</v>
      </c>
      <c r="E78" s="54">
        <v>12134</v>
      </c>
      <c r="F78" s="55">
        <v>12428</v>
      </c>
      <c r="G78" s="54">
        <v>12516</v>
      </c>
      <c r="H78" s="55">
        <v>12776</v>
      </c>
      <c r="I78" s="54">
        <v>12855</v>
      </c>
      <c r="J78" s="55">
        <v>12956</v>
      </c>
      <c r="K78" s="54">
        <v>13101</v>
      </c>
      <c r="L78" s="55">
        <v>13339</v>
      </c>
      <c r="M78" s="54">
        <v>13486</v>
      </c>
      <c r="N78" s="55">
        <v>13670</v>
      </c>
      <c r="O78" s="54">
        <v>13782</v>
      </c>
    </row>
    <row r="79" s="57" customFormat="1" spans="1:15">
      <c r="A79" s="54">
        <v>5837</v>
      </c>
      <c r="B79" s="55">
        <v>6242</v>
      </c>
      <c r="C79" s="54">
        <v>7844</v>
      </c>
      <c r="D79" s="55">
        <v>12024</v>
      </c>
      <c r="E79" s="54">
        <v>12136</v>
      </c>
      <c r="F79" s="55">
        <v>12430</v>
      </c>
      <c r="G79" s="54">
        <v>12517</v>
      </c>
      <c r="H79" s="55">
        <v>12777</v>
      </c>
      <c r="I79" s="54">
        <v>12856</v>
      </c>
      <c r="J79" s="55">
        <v>12957</v>
      </c>
      <c r="K79" s="54">
        <v>13102</v>
      </c>
      <c r="L79" s="55">
        <v>13342</v>
      </c>
      <c r="M79" s="54">
        <v>13488</v>
      </c>
      <c r="N79" s="55">
        <v>13671</v>
      </c>
      <c r="O79" s="54">
        <v>13783</v>
      </c>
    </row>
    <row r="80" s="57" customFormat="1" spans="1:15">
      <c r="A80" s="54">
        <v>5839</v>
      </c>
      <c r="B80" s="55">
        <v>6247</v>
      </c>
      <c r="C80" s="54">
        <v>7851</v>
      </c>
      <c r="D80" s="55">
        <v>12025</v>
      </c>
      <c r="E80" s="54">
        <v>12137</v>
      </c>
      <c r="F80" s="55">
        <v>12434</v>
      </c>
      <c r="G80" s="54">
        <v>12521</v>
      </c>
      <c r="H80" s="55">
        <v>12778</v>
      </c>
      <c r="I80" s="54">
        <v>12857</v>
      </c>
      <c r="J80" s="55">
        <v>12959</v>
      </c>
      <c r="K80" s="54">
        <v>13110</v>
      </c>
      <c r="L80" s="55">
        <v>13343</v>
      </c>
      <c r="M80" s="54">
        <v>13489</v>
      </c>
      <c r="N80" s="55">
        <v>13672</v>
      </c>
      <c r="O80" s="54">
        <v>13786</v>
      </c>
    </row>
    <row r="81" s="57" customFormat="1" spans="1:15">
      <c r="A81" s="54">
        <v>5841</v>
      </c>
      <c r="B81" s="55">
        <v>6251</v>
      </c>
      <c r="C81" s="54">
        <v>7863</v>
      </c>
      <c r="D81" s="55">
        <v>12028</v>
      </c>
      <c r="E81" s="54">
        <v>12138</v>
      </c>
      <c r="F81" s="55">
        <v>12435</v>
      </c>
      <c r="G81" s="54">
        <v>12522</v>
      </c>
      <c r="H81" s="55">
        <v>12780</v>
      </c>
      <c r="I81" s="54">
        <v>12859</v>
      </c>
      <c r="J81" s="55">
        <v>12960</v>
      </c>
      <c r="K81" s="54">
        <v>13111</v>
      </c>
      <c r="L81" s="55">
        <v>13345</v>
      </c>
      <c r="M81" s="54">
        <v>13491</v>
      </c>
      <c r="N81" s="55">
        <v>13673</v>
      </c>
      <c r="O81" s="54">
        <v>13787</v>
      </c>
    </row>
    <row r="82" s="57" customFormat="1" spans="1:15">
      <c r="A82" s="54">
        <v>5842</v>
      </c>
      <c r="B82" s="55">
        <v>6258</v>
      </c>
      <c r="C82" s="54">
        <v>7865</v>
      </c>
      <c r="D82" s="55">
        <v>12029</v>
      </c>
      <c r="E82" s="54">
        <v>12139</v>
      </c>
      <c r="F82" s="55">
        <v>12438</v>
      </c>
      <c r="G82" s="54">
        <v>12523</v>
      </c>
      <c r="H82" s="55">
        <v>12782</v>
      </c>
      <c r="I82" s="54">
        <v>12860</v>
      </c>
      <c r="J82" s="55">
        <v>12961</v>
      </c>
      <c r="K82" s="54">
        <v>13114</v>
      </c>
      <c r="L82" s="55">
        <v>13348</v>
      </c>
      <c r="M82" s="54">
        <v>13493</v>
      </c>
      <c r="N82" s="55">
        <v>13674</v>
      </c>
      <c r="O82" s="54">
        <v>13788</v>
      </c>
    </row>
    <row r="83" s="57" customFormat="1" spans="1:15">
      <c r="A83" s="54">
        <v>13796</v>
      </c>
      <c r="B83" s="55">
        <v>14060</v>
      </c>
      <c r="C83" s="54">
        <v>14547</v>
      </c>
      <c r="D83" s="55">
        <v>14767</v>
      </c>
      <c r="E83" s="54">
        <v>14873</v>
      </c>
      <c r="F83" s="55">
        <v>15424</v>
      </c>
      <c r="G83" s="54">
        <v>15725</v>
      </c>
      <c r="H83" s="55">
        <v>15923</v>
      </c>
      <c r="I83" s="54">
        <v>16233</v>
      </c>
      <c r="J83" s="55">
        <v>16405</v>
      </c>
      <c r="K83" s="54">
        <v>16685</v>
      </c>
      <c r="L83" s="55">
        <v>16852</v>
      </c>
      <c r="M83" s="54">
        <v>16948</v>
      </c>
      <c r="N83" s="55">
        <v>17229</v>
      </c>
      <c r="O83" s="54">
        <v>17814</v>
      </c>
    </row>
    <row r="84" s="57" customFormat="1" spans="1:15">
      <c r="A84" s="54">
        <v>13797</v>
      </c>
      <c r="B84" s="55">
        <v>14062</v>
      </c>
      <c r="C84" s="54">
        <v>14549</v>
      </c>
      <c r="D84" s="55">
        <v>14769</v>
      </c>
      <c r="E84" s="54">
        <v>14874</v>
      </c>
      <c r="F84" s="55">
        <v>15433</v>
      </c>
      <c r="G84" s="54">
        <v>15727</v>
      </c>
      <c r="H84" s="55">
        <v>15924</v>
      </c>
      <c r="I84" s="54">
        <v>16234</v>
      </c>
      <c r="J84" s="55">
        <v>16406</v>
      </c>
      <c r="K84" s="54">
        <v>16689</v>
      </c>
      <c r="L84" s="55">
        <v>16854</v>
      </c>
      <c r="M84" s="54">
        <v>17002</v>
      </c>
      <c r="N84" s="55">
        <v>17238</v>
      </c>
      <c r="O84" s="54">
        <v>17821</v>
      </c>
    </row>
    <row r="85" s="57" customFormat="1" spans="1:15">
      <c r="A85" s="54">
        <v>13801</v>
      </c>
      <c r="B85" s="55">
        <v>14065</v>
      </c>
      <c r="C85" s="54">
        <v>14550</v>
      </c>
      <c r="D85" s="55">
        <v>14770</v>
      </c>
      <c r="E85" s="54">
        <v>14877</v>
      </c>
      <c r="F85" s="55">
        <v>15440</v>
      </c>
      <c r="G85" s="54">
        <v>15729</v>
      </c>
      <c r="H85" s="55">
        <v>15926</v>
      </c>
      <c r="I85" s="54">
        <v>16235</v>
      </c>
      <c r="J85" s="55">
        <v>16420</v>
      </c>
      <c r="K85" s="54">
        <v>16691</v>
      </c>
      <c r="L85" s="55">
        <v>16855</v>
      </c>
      <c r="M85" s="54">
        <v>17004</v>
      </c>
      <c r="N85" s="55">
        <v>17239</v>
      </c>
      <c r="O85" s="54">
        <v>17823</v>
      </c>
    </row>
    <row r="86" s="57" customFormat="1" spans="1:15">
      <c r="A86" s="54">
        <v>13803</v>
      </c>
      <c r="B86" s="55">
        <v>14066</v>
      </c>
      <c r="C86" s="54">
        <v>14560</v>
      </c>
      <c r="D86" s="55">
        <v>14772</v>
      </c>
      <c r="E86" s="54">
        <v>14878</v>
      </c>
      <c r="F86" s="55">
        <v>15451</v>
      </c>
      <c r="G86" s="54">
        <v>15732</v>
      </c>
      <c r="H86" s="55">
        <v>15929</v>
      </c>
      <c r="I86" s="54">
        <v>16236</v>
      </c>
      <c r="J86" s="55">
        <v>16434</v>
      </c>
      <c r="K86" s="54">
        <v>16692</v>
      </c>
      <c r="L86" s="55">
        <v>16856</v>
      </c>
      <c r="M86" s="54">
        <v>17006</v>
      </c>
      <c r="N86" s="55">
        <v>17240</v>
      </c>
      <c r="O86" s="54">
        <v>17824</v>
      </c>
    </row>
    <row r="87" s="57" customFormat="1" spans="1:15">
      <c r="A87" s="54">
        <v>13806</v>
      </c>
      <c r="B87" s="55">
        <v>14067</v>
      </c>
      <c r="C87" s="54">
        <v>14561</v>
      </c>
      <c r="D87" s="55">
        <v>14774</v>
      </c>
      <c r="E87" s="54">
        <v>14879</v>
      </c>
      <c r="F87" s="55">
        <v>15459</v>
      </c>
      <c r="G87" s="54">
        <v>15736</v>
      </c>
      <c r="H87" s="55">
        <v>15936</v>
      </c>
      <c r="I87" s="54">
        <v>16239</v>
      </c>
      <c r="J87" s="55">
        <v>16435</v>
      </c>
      <c r="K87" s="54">
        <v>16693</v>
      </c>
      <c r="L87" s="55">
        <v>16858</v>
      </c>
      <c r="M87" s="54">
        <v>17017</v>
      </c>
      <c r="N87" s="55">
        <v>17243</v>
      </c>
      <c r="O87" s="54">
        <v>17825</v>
      </c>
    </row>
    <row r="88" s="57" customFormat="1" spans="1:15">
      <c r="A88" s="54">
        <v>13807</v>
      </c>
      <c r="B88" s="55">
        <v>14069</v>
      </c>
      <c r="C88" s="54">
        <v>14571</v>
      </c>
      <c r="D88" s="55">
        <v>14775</v>
      </c>
      <c r="E88" s="54">
        <v>14880</v>
      </c>
      <c r="F88" s="55">
        <v>15464</v>
      </c>
      <c r="G88" s="54">
        <v>15737</v>
      </c>
      <c r="H88" s="55">
        <v>15940</v>
      </c>
      <c r="I88" s="54">
        <v>16240</v>
      </c>
      <c r="J88" s="55">
        <v>16436</v>
      </c>
      <c r="K88" s="54">
        <v>16694</v>
      </c>
      <c r="L88" s="55">
        <v>16859</v>
      </c>
      <c r="M88" s="54">
        <v>17021</v>
      </c>
      <c r="N88" s="55">
        <v>17244</v>
      </c>
      <c r="O88" s="54">
        <v>17828</v>
      </c>
    </row>
    <row r="89" s="57" customFormat="1" spans="1:15">
      <c r="A89" s="54">
        <v>13808</v>
      </c>
      <c r="B89" s="55">
        <v>14082</v>
      </c>
      <c r="C89" s="54">
        <v>14590</v>
      </c>
      <c r="D89" s="55">
        <v>14777</v>
      </c>
      <c r="E89" s="54">
        <v>14883</v>
      </c>
      <c r="F89" s="55">
        <v>15467</v>
      </c>
      <c r="G89" s="54">
        <v>15742</v>
      </c>
      <c r="H89" s="55">
        <v>15942</v>
      </c>
      <c r="I89" s="54">
        <v>16242</v>
      </c>
      <c r="J89" s="55">
        <v>16442</v>
      </c>
      <c r="K89" s="54">
        <v>16695</v>
      </c>
      <c r="L89" s="55">
        <v>16860</v>
      </c>
      <c r="M89" s="54">
        <v>17029</v>
      </c>
      <c r="N89" s="55">
        <v>17246</v>
      </c>
      <c r="O89" s="54">
        <v>17830</v>
      </c>
    </row>
    <row r="90" s="57" customFormat="1" spans="1:15">
      <c r="A90" s="54">
        <v>13809</v>
      </c>
      <c r="B90" s="55">
        <v>14083</v>
      </c>
      <c r="C90" s="54">
        <v>14591</v>
      </c>
      <c r="D90" s="55">
        <v>14779</v>
      </c>
      <c r="E90" s="54">
        <v>14884</v>
      </c>
      <c r="F90" s="55">
        <v>15470</v>
      </c>
      <c r="G90" s="54">
        <v>15745</v>
      </c>
      <c r="H90" s="55">
        <v>15944</v>
      </c>
      <c r="I90" s="54">
        <v>16244</v>
      </c>
      <c r="J90" s="55">
        <v>16611</v>
      </c>
      <c r="K90" s="54">
        <v>16698</v>
      </c>
      <c r="L90" s="55">
        <v>16861</v>
      </c>
      <c r="M90" s="54">
        <v>17030</v>
      </c>
      <c r="N90" s="55">
        <v>17255</v>
      </c>
      <c r="O90" s="54">
        <v>17836</v>
      </c>
    </row>
    <row r="91" s="57" customFormat="1" spans="1:15">
      <c r="A91" s="54">
        <v>13810</v>
      </c>
      <c r="B91" s="55">
        <v>14091</v>
      </c>
      <c r="C91" s="54">
        <v>14706</v>
      </c>
      <c r="D91" s="55">
        <v>14781</v>
      </c>
      <c r="E91" s="54">
        <v>14885</v>
      </c>
      <c r="F91" s="55">
        <v>15485</v>
      </c>
      <c r="G91" s="54">
        <v>15746</v>
      </c>
      <c r="H91" s="55">
        <v>15953</v>
      </c>
      <c r="I91" s="54">
        <v>16245</v>
      </c>
      <c r="J91" s="55">
        <v>16616</v>
      </c>
      <c r="K91" s="54">
        <v>16720</v>
      </c>
      <c r="L91" s="55">
        <v>16863</v>
      </c>
      <c r="M91" s="54">
        <v>17035</v>
      </c>
      <c r="N91" s="55">
        <v>17260</v>
      </c>
      <c r="O91" s="54">
        <v>17841</v>
      </c>
    </row>
    <row r="92" s="57" customFormat="1" spans="1:15">
      <c r="A92" s="54">
        <v>13811</v>
      </c>
      <c r="B92" s="55">
        <v>14098</v>
      </c>
      <c r="C92" s="54">
        <v>14708</v>
      </c>
      <c r="D92" s="55">
        <v>14782</v>
      </c>
      <c r="E92" s="54">
        <v>14889</v>
      </c>
      <c r="F92" s="55">
        <v>15486</v>
      </c>
      <c r="G92" s="54">
        <v>15747</v>
      </c>
      <c r="H92" s="55">
        <v>15955</v>
      </c>
      <c r="I92" s="54">
        <v>16248</v>
      </c>
      <c r="J92" s="55">
        <v>16619</v>
      </c>
      <c r="K92" s="54">
        <v>16726</v>
      </c>
      <c r="L92" s="55">
        <v>16865</v>
      </c>
      <c r="M92" s="54">
        <v>17037</v>
      </c>
      <c r="N92" s="55">
        <v>17262</v>
      </c>
      <c r="O92" s="54">
        <v>17843</v>
      </c>
    </row>
    <row r="93" s="57" customFormat="1" spans="1:15">
      <c r="A93" s="54">
        <v>13813</v>
      </c>
      <c r="B93" s="55">
        <v>14101</v>
      </c>
      <c r="C93" s="54">
        <v>14709</v>
      </c>
      <c r="D93" s="55">
        <v>14784</v>
      </c>
      <c r="E93" s="54">
        <v>14895</v>
      </c>
      <c r="F93" s="55">
        <v>15488</v>
      </c>
      <c r="G93" s="54">
        <v>15753</v>
      </c>
      <c r="H93" s="55">
        <v>15957</v>
      </c>
      <c r="I93" s="54">
        <v>16249</v>
      </c>
      <c r="J93" s="55">
        <v>16621</v>
      </c>
      <c r="K93" s="54">
        <v>16727</v>
      </c>
      <c r="L93" s="55">
        <v>16866</v>
      </c>
      <c r="M93" s="54">
        <v>17040</v>
      </c>
      <c r="N93" s="55">
        <v>17263</v>
      </c>
      <c r="O93" s="54">
        <v>17845</v>
      </c>
    </row>
    <row r="94" s="57" customFormat="1" spans="1:15">
      <c r="A94" s="54">
        <v>13825</v>
      </c>
      <c r="B94" s="55">
        <v>14109</v>
      </c>
      <c r="C94" s="54">
        <v>14711</v>
      </c>
      <c r="D94" s="55">
        <v>14801</v>
      </c>
      <c r="E94" s="54">
        <v>14897</v>
      </c>
      <c r="F94" s="55">
        <v>15510</v>
      </c>
      <c r="G94" s="54">
        <v>15756</v>
      </c>
      <c r="H94" s="55">
        <v>15961</v>
      </c>
      <c r="I94" s="54">
        <v>16255</v>
      </c>
      <c r="J94" s="55">
        <v>16622</v>
      </c>
      <c r="K94" s="54">
        <v>16729</v>
      </c>
      <c r="L94" s="55">
        <v>16872</v>
      </c>
      <c r="M94" s="54">
        <v>17045</v>
      </c>
      <c r="N94" s="55">
        <v>17264</v>
      </c>
      <c r="O94" s="54">
        <v>17853</v>
      </c>
    </row>
    <row r="95" s="57" customFormat="1" spans="1:15">
      <c r="A95" s="54">
        <v>13830</v>
      </c>
      <c r="B95" s="55">
        <v>14113</v>
      </c>
      <c r="C95" s="54">
        <v>14714</v>
      </c>
      <c r="D95" s="55">
        <v>14803</v>
      </c>
      <c r="E95" s="54">
        <v>14898</v>
      </c>
      <c r="F95" s="55">
        <v>15530</v>
      </c>
      <c r="G95" s="54">
        <v>15757</v>
      </c>
      <c r="H95" s="55">
        <v>16020</v>
      </c>
      <c r="I95" s="54">
        <v>16256</v>
      </c>
      <c r="J95" s="55">
        <v>16623</v>
      </c>
      <c r="K95" s="54">
        <v>16730</v>
      </c>
      <c r="L95" s="55">
        <v>16874</v>
      </c>
      <c r="M95" s="54">
        <v>17047</v>
      </c>
      <c r="N95" s="55">
        <v>17265</v>
      </c>
      <c r="O95" s="54">
        <v>17859</v>
      </c>
    </row>
    <row r="96" s="57" customFormat="1" spans="1:15">
      <c r="A96" s="54">
        <v>13835</v>
      </c>
      <c r="B96" s="55">
        <v>14125</v>
      </c>
      <c r="C96" s="54">
        <v>14715</v>
      </c>
      <c r="D96" s="55">
        <v>14804</v>
      </c>
      <c r="E96" s="54">
        <v>15018</v>
      </c>
      <c r="F96" s="55">
        <v>15531</v>
      </c>
      <c r="G96" s="54">
        <v>15758</v>
      </c>
      <c r="H96" s="55">
        <v>16021</v>
      </c>
      <c r="I96" s="54">
        <v>16258</v>
      </c>
      <c r="J96" s="55">
        <v>16625</v>
      </c>
      <c r="K96" s="54">
        <v>16731</v>
      </c>
      <c r="L96" s="55">
        <v>16875</v>
      </c>
      <c r="M96" s="54">
        <v>17048</v>
      </c>
      <c r="N96" s="55">
        <v>17267</v>
      </c>
      <c r="O96" s="54">
        <v>17861</v>
      </c>
    </row>
    <row r="97" s="57" customFormat="1" spans="1:15">
      <c r="A97" s="54">
        <v>13839</v>
      </c>
      <c r="B97" s="55">
        <v>14138</v>
      </c>
      <c r="C97" s="54">
        <v>14717</v>
      </c>
      <c r="D97" s="55">
        <v>14805</v>
      </c>
      <c r="E97" s="54">
        <v>15021</v>
      </c>
      <c r="F97" s="55">
        <v>15532</v>
      </c>
      <c r="G97" s="54">
        <v>15759</v>
      </c>
      <c r="H97" s="55">
        <v>16028</v>
      </c>
      <c r="I97" s="54">
        <v>16259</v>
      </c>
      <c r="J97" s="55">
        <v>16627</v>
      </c>
      <c r="K97" s="54">
        <v>16732</v>
      </c>
      <c r="L97" s="55">
        <v>16878</v>
      </c>
      <c r="M97" s="54">
        <v>17049</v>
      </c>
      <c r="N97" s="55">
        <v>17271</v>
      </c>
      <c r="O97" s="54">
        <v>17862</v>
      </c>
    </row>
    <row r="98" s="57" customFormat="1" spans="1:15">
      <c r="A98" s="54">
        <v>13841</v>
      </c>
      <c r="B98" s="55">
        <v>14145</v>
      </c>
      <c r="C98" s="54">
        <v>14718</v>
      </c>
      <c r="D98" s="55">
        <v>14806</v>
      </c>
      <c r="E98" s="54">
        <v>15036</v>
      </c>
      <c r="F98" s="55">
        <v>15533</v>
      </c>
      <c r="G98" s="54">
        <v>15765</v>
      </c>
      <c r="H98" s="55">
        <v>16034</v>
      </c>
      <c r="I98" s="54">
        <v>16260</v>
      </c>
      <c r="J98" s="55">
        <v>16634</v>
      </c>
      <c r="K98" s="54">
        <v>16733</v>
      </c>
      <c r="L98" s="55">
        <v>16881</v>
      </c>
      <c r="M98" s="54">
        <v>17051</v>
      </c>
      <c r="N98" s="55">
        <v>17302</v>
      </c>
      <c r="O98" s="54">
        <v>17867</v>
      </c>
    </row>
    <row r="99" s="57" customFormat="1" spans="1:15">
      <c r="A99" s="54">
        <v>13842</v>
      </c>
      <c r="B99" s="55">
        <v>14166</v>
      </c>
      <c r="C99" s="54">
        <v>14719</v>
      </c>
      <c r="D99" s="55">
        <v>14807</v>
      </c>
      <c r="E99" s="54">
        <v>15043</v>
      </c>
      <c r="F99" s="55">
        <v>15534</v>
      </c>
      <c r="G99" s="54">
        <v>15767</v>
      </c>
      <c r="H99" s="55">
        <v>16036</v>
      </c>
      <c r="I99" s="54">
        <v>16263</v>
      </c>
      <c r="J99" s="55">
        <v>16636</v>
      </c>
      <c r="K99" s="54">
        <v>16734</v>
      </c>
      <c r="L99" s="55">
        <v>16882</v>
      </c>
      <c r="M99" s="54">
        <v>17052</v>
      </c>
      <c r="N99" s="55">
        <v>17324</v>
      </c>
      <c r="O99" s="54">
        <v>17877</v>
      </c>
    </row>
    <row r="100" s="57" customFormat="1" spans="1:15">
      <c r="A100" s="54">
        <v>13843</v>
      </c>
      <c r="B100" s="55">
        <v>14167</v>
      </c>
      <c r="C100" s="54">
        <v>14721</v>
      </c>
      <c r="D100" s="55">
        <v>14808</v>
      </c>
      <c r="E100" s="54">
        <v>15064</v>
      </c>
      <c r="F100" s="55">
        <v>15536</v>
      </c>
      <c r="G100" s="54">
        <v>15770</v>
      </c>
      <c r="H100" s="55">
        <v>16040</v>
      </c>
      <c r="I100" s="54">
        <v>16312</v>
      </c>
      <c r="J100" s="55">
        <v>16638</v>
      </c>
      <c r="K100" s="54">
        <v>16735</v>
      </c>
      <c r="L100" s="55">
        <v>16911</v>
      </c>
      <c r="M100" s="54">
        <v>17058</v>
      </c>
      <c r="N100" s="55">
        <v>17337</v>
      </c>
      <c r="O100" s="54">
        <v>17878</v>
      </c>
    </row>
    <row r="101" s="57" customFormat="1" spans="1:15">
      <c r="A101" s="54">
        <v>13844</v>
      </c>
      <c r="B101" s="55">
        <v>14171</v>
      </c>
      <c r="C101" s="54">
        <v>14723</v>
      </c>
      <c r="D101" s="55">
        <v>14809</v>
      </c>
      <c r="E101" s="54">
        <v>15078</v>
      </c>
      <c r="F101" s="55">
        <v>15540</v>
      </c>
      <c r="G101" s="54">
        <v>15771</v>
      </c>
      <c r="H101" s="55">
        <v>16041</v>
      </c>
      <c r="I101" s="54">
        <v>16313</v>
      </c>
      <c r="J101" s="55">
        <v>16639</v>
      </c>
      <c r="K101" s="54">
        <v>16738</v>
      </c>
      <c r="L101" s="55">
        <v>16912</v>
      </c>
      <c r="M101" s="54">
        <v>17059</v>
      </c>
      <c r="N101" s="55">
        <v>17342</v>
      </c>
      <c r="O101" s="54">
        <v>17883</v>
      </c>
    </row>
    <row r="102" s="57" customFormat="1" spans="1:15">
      <c r="A102" s="54">
        <v>13846</v>
      </c>
      <c r="B102" s="55">
        <v>14415</v>
      </c>
      <c r="C102" s="54">
        <v>14724</v>
      </c>
      <c r="D102" s="55">
        <v>14812</v>
      </c>
      <c r="E102" s="54">
        <v>15083</v>
      </c>
      <c r="F102" s="55">
        <v>15542</v>
      </c>
      <c r="G102" s="54">
        <v>15772</v>
      </c>
      <c r="H102" s="55">
        <v>16049</v>
      </c>
      <c r="I102" s="54">
        <v>16317</v>
      </c>
      <c r="J102" s="55">
        <v>16644</v>
      </c>
      <c r="K102" s="54">
        <v>16740</v>
      </c>
      <c r="L102" s="55">
        <v>16914</v>
      </c>
      <c r="M102" s="54">
        <v>17060</v>
      </c>
      <c r="N102" s="55">
        <v>17375</v>
      </c>
      <c r="O102" s="54">
        <v>17885</v>
      </c>
    </row>
    <row r="103" s="57" customFormat="1" spans="1:15">
      <c r="A103" s="54">
        <v>13848</v>
      </c>
      <c r="B103" s="55">
        <v>14418</v>
      </c>
      <c r="C103" s="54">
        <v>14726</v>
      </c>
      <c r="D103" s="55">
        <v>14813</v>
      </c>
      <c r="E103" s="54">
        <v>15311</v>
      </c>
      <c r="F103" s="55">
        <v>15544</v>
      </c>
      <c r="G103" s="54">
        <v>15773</v>
      </c>
      <c r="H103" s="55">
        <v>16050</v>
      </c>
      <c r="I103" s="54">
        <v>16329</v>
      </c>
      <c r="J103" s="55">
        <v>16645</v>
      </c>
      <c r="K103" s="54">
        <v>16743</v>
      </c>
      <c r="L103" s="55">
        <v>16915</v>
      </c>
      <c r="M103" s="54">
        <v>17062</v>
      </c>
      <c r="N103" s="55">
        <v>17509</v>
      </c>
      <c r="O103" s="54">
        <v>17888</v>
      </c>
    </row>
    <row r="104" s="57" customFormat="1" spans="1:15">
      <c r="A104" s="54">
        <v>13849</v>
      </c>
      <c r="B104" s="55">
        <v>14427</v>
      </c>
      <c r="C104" s="54">
        <v>14727</v>
      </c>
      <c r="D104" s="55">
        <v>14815</v>
      </c>
      <c r="E104" s="54">
        <v>15312</v>
      </c>
      <c r="F104" s="55">
        <v>15545</v>
      </c>
      <c r="G104" s="54">
        <v>15774</v>
      </c>
      <c r="H104" s="55">
        <v>16110</v>
      </c>
      <c r="I104" s="54">
        <v>16332</v>
      </c>
      <c r="J104" s="55">
        <v>16647</v>
      </c>
      <c r="K104" s="54">
        <v>16744</v>
      </c>
      <c r="L104" s="55">
        <v>16917</v>
      </c>
      <c r="M104" s="54">
        <v>17063</v>
      </c>
      <c r="N104" s="55">
        <v>17518</v>
      </c>
      <c r="O104" s="54">
        <v>17923</v>
      </c>
    </row>
    <row r="105" s="57" customFormat="1" spans="1:15">
      <c r="A105" s="54">
        <v>13856</v>
      </c>
      <c r="B105" s="55">
        <v>14433</v>
      </c>
      <c r="C105" s="54">
        <v>14728</v>
      </c>
      <c r="D105" s="55">
        <v>14819</v>
      </c>
      <c r="E105" s="54">
        <v>15322</v>
      </c>
      <c r="F105" s="55">
        <v>15547</v>
      </c>
      <c r="G105" s="54">
        <v>15778</v>
      </c>
      <c r="H105" s="55">
        <v>16111</v>
      </c>
      <c r="I105" s="54">
        <v>16334</v>
      </c>
      <c r="J105" s="55">
        <v>16650</v>
      </c>
      <c r="K105" s="54">
        <v>16745</v>
      </c>
      <c r="L105" s="55">
        <v>16918</v>
      </c>
      <c r="M105" s="54">
        <v>17066</v>
      </c>
      <c r="N105" s="55">
        <v>17536</v>
      </c>
      <c r="O105" s="54">
        <v>17927</v>
      </c>
    </row>
    <row r="106" s="57" customFormat="1" spans="1:15">
      <c r="A106" s="54">
        <v>13859</v>
      </c>
      <c r="B106" s="55">
        <v>14435</v>
      </c>
      <c r="C106" s="54">
        <v>14729</v>
      </c>
      <c r="D106" s="55">
        <v>14820</v>
      </c>
      <c r="E106" s="54">
        <v>15323</v>
      </c>
      <c r="F106" s="55">
        <v>15550</v>
      </c>
      <c r="G106" s="54">
        <v>15779</v>
      </c>
      <c r="H106" s="55">
        <v>16114</v>
      </c>
      <c r="I106" s="54">
        <v>16340</v>
      </c>
      <c r="J106" s="55">
        <v>16651</v>
      </c>
      <c r="K106" s="54">
        <v>16748</v>
      </c>
      <c r="L106" s="55">
        <v>16922</v>
      </c>
      <c r="M106" s="54">
        <v>17068</v>
      </c>
      <c r="N106" s="55">
        <v>17555</v>
      </c>
      <c r="O106" s="54">
        <v>17938</v>
      </c>
    </row>
    <row r="107" s="57" customFormat="1" spans="1:15">
      <c r="A107" s="54">
        <v>13862</v>
      </c>
      <c r="B107" s="55">
        <v>14462</v>
      </c>
      <c r="C107" s="54">
        <v>14730</v>
      </c>
      <c r="D107" s="55">
        <v>14821</v>
      </c>
      <c r="E107" s="54">
        <v>15329</v>
      </c>
      <c r="F107" s="55">
        <v>15551</v>
      </c>
      <c r="G107" s="54">
        <v>15780</v>
      </c>
      <c r="H107" s="55">
        <v>16115</v>
      </c>
      <c r="I107" s="54">
        <v>16341</v>
      </c>
      <c r="J107" s="55">
        <v>16655</v>
      </c>
      <c r="K107" s="54">
        <v>16749</v>
      </c>
      <c r="L107" s="55">
        <v>16923</v>
      </c>
      <c r="M107" s="54">
        <v>17071</v>
      </c>
      <c r="N107" s="55">
        <v>17563</v>
      </c>
      <c r="O107" s="54">
        <v>17941</v>
      </c>
    </row>
    <row r="108" s="57" customFormat="1" spans="1:15">
      <c r="A108" s="54">
        <v>13863</v>
      </c>
      <c r="B108" s="55">
        <v>14466</v>
      </c>
      <c r="C108" s="54">
        <v>14731</v>
      </c>
      <c r="D108" s="55">
        <v>14822</v>
      </c>
      <c r="E108" s="54">
        <v>15333</v>
      </c>
      <c r="F108" s="55">
        <v>15552</v>
      </c>
      <c r="G108" s="54">
        <v>15821</v>
      </c>
      <c r="H108" s="55">
        <v>16120</v>
      </c>
      <c r="I108" s="54">
        <v>16342</v>
      </c>
      <c r="J108" s="55">
        <v>16656</v>
      </c>
      <c r="K108" s="54">
        <v>16750</v>
      </c>
      <c r="L108" s="55">
        <v>16925</v>
      </c>
      <c r="M108" s="54">
        <v>17075</v>
      </c>
      <c r="N108" s="55">
        <v>17724</v>
      </c>
      <c r="O108" s="54">
        <v>17952</v>
      </c>
    </row>
    <row r="109" s="57" customFormat="1" spans="1:15">
      <c r="A109" s="54">
        <v>13864</v>
      </c>
      <c r="B109" s="55">
        <v>14471</v>
      </c>
      <c r="C109" s="54">
        <v>14735</v>
      </c>
      <c r="D109" s="55">
        <v>14823</v>
      </c>
      <c r="E109" s="54">
        <v>15337</v>
      </c>
      <c r="F109" s="55">
        <v>15557</v>
      </c>
      <c r="G109" s="54">
        <v>15828</v>
      </c>
      <c r="H109" s="55">
        <v>16124</v>
      </c>
      <c r="I109" s="54">
        <v>16345</v>
      </c>
      <c r="J109" s="55">
        <v>16657</v>
      </c>
      <c r="K109" s="54">
        <v>16751</v>
      </c>
      <c r="L109" s="55">
        <v>16926</v>
      </c>
      <c r="M109" s="54">
        <v>17082</v>
      </c>
      <c r="N109" s="55">
        <v>17735</v>
      </c>
      <c r="O109" s="54">
        <v>17960</v>
      </c>
    </row>
    <row r="110" s="57" customFormat="1" spans="1:15">
      <c r="A110" s="54">
        <v>13865</v>
      </c>
      <c r="B110" s="55">
        <v>14476</v>
      </c>
      <c r="C110" s="54">
        <v>14736</v>
      </c>
      <c r="D110" s="55">
        <v>14826</v>
      </c>
      <c r="E110" s="54">
        <v>15338</v>
      </c>
      <c r="F110" s="55">
        <v>15558</v>
      </c>
      <c r="G110" s="54">
        <v>15829</v>
      </c>
      <c r="H110" s="55">
        <v>16130</v>
      </c>
      <c r="I110" s="54">
        <v>16347</v>
      </c>
      <c r="J110" s="55">
        <v>16661</v>
      </c>
      <c r="K110" s="54">
        <v>16820</v>
      </c>
      <c r="L110" s="55">
        <v>16927</v>
      </c>
      <c r="M110" s="54">
        <v>17086</v>
      </c>
      <c r="N110" s="55">
        <v>17738</v>
      </c>
      <c r="O110" s="54">
        <v>17964</v>
      </c>
    </row>
    <row r="111" s="57" customFormat="1" spans="1:15">
      <c r="A111" s="54">
        <v>14008</v>
      </c>
      <c r="B111" s="55">
        <v>14477</v>
      </c>
      <c r="C111" s="54">
        <v>14737</v>
      </c>
      <c r="D111" s="55">
        <v>14836</v>
      </c>
      <c r="E111" s="54">
        <v>15341</v>
      </c>
      <c r="F111" s="55">
        <v>15559</v>
      </c>
      <c r="G111" s="54">
        <v>15831</v>
      </c>
      <c r="H111" s="55">
        <v>16131</v>
      </c>
      <c r="I111" s="54">
        <v>16350</v>
      </c>
      <c r="J111" s="55">
        <v>16663</v>
      </c>
      <c r="K111" s="54">
        <v>16822</v>
      </c>
      <c r="L111" s="55">
        <v>16928</v>
      </c>
      <c r="M111" s="54">
        <v>17087</v>
      </c>
      <c r="N111" s="55">
        <v>17742</v>
      </c>
      <c r="O111" s="54">
        <v>17968</v>
      </c>
    </row>
    <row r="112" s="57" customFormat="1" spans="1:15">
      <c r="A112" s="54">
        <v>14012</v>
      </c>
      <c r="B112" s="55">
        <v>14481</v>
      </c>
      <c r="C112" s="54">
        <v>14738</v>
      </c>
      <c r="D112" s="55">
        <v>14837</v>
      </c>
      <c r="E112" s="54">
        <v>15345</v>
      </c>
      <c r="F112" s="55">
        <v>15563</v>
      </c>
      <c r="G112" s="54">
        <v>15832</v>
      </c>
      <c r="H112" s="55">
        <v>16141</v>
      </c>
      <c r="I112" s="54">
        <v>16351</v>
      </c>
      <c r="J112" s="55">
        <v>16664</v>
      </c>
      <c r="K112" s="54">
        <v>16826</v>
      </c>
      <c r="L112" s="55">
        <v>16929</v>
      </c>
      <c r="M112" s="54">
        <v>17097</v>
      </c>
      <c r="N112" s="55">
        <v>17747</v>
      </c>
      <c r="O112" s="54">
        <v>17983</v>
      </c>
    </row>
    <row r="113" s="57" customFormat="1" spans="1:15">
      <c r="A113" s="54">
        <v>14013</v>
      </c>
      <c r="B113" s="55">
        <v>14486</v>
      </c>
      <c r="C113" s="54">
        <v>14739</v>
      </c>
      <c r="D113" s="55">
        <v>14839</v>
      </c>
      <c r="E113" s="54">
        <v>15349</v>
      </c>
      <c r="F113" s="55">
        <v>15655</v>
      </c>
      <c r="G113" s="54">
        <v>15834</v>
      </c>
      <c r="H113" s="55">
        <v>16145</v>
      </c>
      <c r="I113" s="54">
        <v>16352</v>
      </c>
      <c r="J113" s="55">
        <v>16666</v>
      </c>
      <c r="K113" s="54">
        <v>16829</v>
      </c>
      <c r="L113" s="55">
        <v>16930</v>
      </c>
      <c r="M113" s="54">
        <v>17099</v>
      </c>
      <c r="N113" s="55">
        <v>17756</v>
      </c>
      <c r="O113" s="54">
        <v>17985</v>
      </c>
    </row>
    <row r="114" s="57" customFormat="1" spans="1:15">
      <c r="A114" s="54">
        <v>14024</v>
      </c>
      <c r="B114" s="55">
        <v>14507</v>
      </c>
      <c r="C114" s="54">
        <v>14740</v>
      </c>
      <c r="D114" s="55">
        <v>14840</v>
      </c>
      <c r="E114" s="54">
        <v>15352</v>
      </c>
      <c r="F114" s="55">
        <v>15673</v>
      </c>
      <c r="G114" s="54">
        <v>15847</v>
      </c>
      <c r="H114" s="55">
        <v>16157</v>
      </c>
      <c r="I114" s="54">
        <v>16353</v>
      </c>
      <c r="J114" s="55">
        <v>16667</v>
      </c>
      <c r="K114" s="54">
        <v>16830</v>
      </c>
      <c r="L114" s="55">
        <v>16932</v>
      </c>
      <c r="M114" s="54">
        <v>17210</v>
      </c>
      <c r="N114" s="55">
        <v>17758</v>
      </c>
      <c r="O114" s="54">
        <v>18039</v>
      </c>
    </row>
    <row r="115" s="57" customFormat="1" spans="1:15">
      <c r="A115" s="54">
        <v>14028</v>
      </c>
      <c r="B115" s="55">
        <v>14510</v>
      </c>
      <c r="C115" s="54">
        <v>14741</v>
      </c>
      <c r="D115" s="55">
        <v>14841</v>
      </c>
      <c r="E115" s="54">
        <v>15354</v>
      </c>
      <c r="F115" s="55">
        <v>15677</v>
      </c>
      <c r="G115" s="54">
        <v>15848</v>
      </c>
      <c r="H115" s="55">
        <v>16210</v>
      </c>
      <c r="I115" s="54">
        <v>16361</v>
      </c>
      <c r="J115" s="55">
        <v>16668</v>
      </c>
      <c r="K115" s="54">
        <v>16832</v>
      </c>
      <c r="L115" s="55">
        <v>16937</v>
      </c>
      <c r="M115" s="54">
        <v>17212</v>
      </c>
      <c r="N115" s="55">
        <v>17760</v>
      </c>
      <c r="O115" s="54">
        <v>18058</v>
      </c>
    </row>
    <row r="116" s="57" customFormat="1" spans="1:15">
      <c r="A116" s="54">
        <v>14034</v>
      </c>
      <c r="B116" s="55">
        <v>14512</v>
      </c>
      <c r="C116" s="54">
        <v>14743</v>
      </c>
      <c r="D116" s="55">
        <v>14842</v>
      </c>
      <c r="E116" s="54">
        <v>15359</v>
      </c>
      <c r="F116" s="55">
        <v>15686</v>
      </c>
      <c r="G116" s="54">
        <v>15849</v>
      </c>
      <c r="H116" s="55">
        <v>16212</v>
      </c>
      <c r="I116" s="54">
        <v>16362</v>
      </c>
      <c r="J116" s="55">
        <v>16669</v>
      </c>
      <c r="K116" s="54">
        <v>16834</v>
      </c>
      <c r="L116" s="55">
        <v>16938</v>
      </c>
      <c r="M116" s="54">
        <v>17213</v>
      </c>
      <c r="N116" s="55">
        <v>17763</v>
      </c>
      <c r="O116" s="54">
        <v>18063</v>
      </c>
    </row>
    <row r="117" s="57" customFormat="1" spans="1:15">
      <c r="A117" s="54">
        <v>14035</v>
      </c>
      <c r="B117" s="55">
        <v>14516</v>
      </c>
      <c r="C117" s="54">
        <v>14744</v>
      </c>
      <c r="D117" s="55">
        <v>14846</v>
      </c>
      <c r="E117" s="54">
        <v>15360</v>
      </c>
      <c r="F117" s="55">
        <v>15687</v>
      </c>
      <c r="G117" s="54">
        <v>15856</v>
      </c>
      <c r="H117" s="55">
        <v>16213</v>
      </c>
      <c r="I117" s="54">
        <v>16364</v>
      </c>
      <c r="J117" s="55">
        <v>16672</v>
      </c>
      <c r="K117" s="54">
        <v>16835</v>
      </c>
      <c r="L117" s="55">
        <v>16939</v>
      </c>
      <c r="M117" s="54">
        <v>17215</v>
      </c>
      <c r="N117" s="55">
        <v>17764</v>
      </c>
      <c r="O117" s="54">
        <v>18065</v>
      </c>
    </row>
    <row r="118" s="57" customFormat="1" spans="1:15">
      <c r="A118" s="54">
        <v>14037</v>
      </c>
      <c r="B118" s="55">
        <v>14517</v>
      </c>
      <c r="C118" s="54">
        <v>14747</v>
      </c>
      <c r="D118" s="55">
        <v>14854</v>
      </c>
      <c r="E118" s="54">
        <v>15364</v>
      </c>
      <c r="F118" s="55">
        <v>15690</v>
      </c>
      <c r="G118" s="54">
        <v>15860</v>
      </c>
      <c r="H118" s="55">
        <v>16218</v>
      </c>
      <c r="I118" s="54">
        <v>16370</v>
      </c>
      <c r="J118" s="55">
        <v>16674</v>
      </c>
      <c r="K118" s="54">
        <v>16836</v>
      </c>
      <c r="L118" s="55">
        <v>16940</v>
      </c>
      <c r="M118" s="54">
        <v>17217</v>
      </c>
      <c r="N118" s="55">
        <v>17765</v>
      </c>
      <c r="O118" s="54">
        <v>18066</v>
      </c>
    </row>
    <row r="119" s="57" customFormat="1" spans="1:15">
      <c r="A119" s="54">
        <v>14040</v>
      </c>
      <c r="B119" s="55">
        <v>14521</v>
      </c>
      <c r="C119" s="54">
        <v>14748</v>
      </c>
      <c r="D119" s="55">
        <v>14855</v>
      </c>
      <c r="E119" s="54">
        <v>15376</v>
      </c>
      <c r="F119" s="55">
        <v>15693</v>
      </c>
      <c r="G119" s="54">
        <v>15861</v>
      </c>
      <c r="H119" s="55">
        <v>16221</v>
      </c>
      <c r="I119" s="54">
        <v>16371</v>
      </c>
      <c r="J119" s="55">
        <v>16677</v>
      </c>
      <c r="K119" s="54">
        <v>16838</v>
      </c>
      <c r="L119" s="55">
        <v>16941</v>
      </c>
      <c r="M119" s="54">
        <v>17219</v>
      </c>
      <c r="N119" s="55">
        <v>17771</v>
      </c>
      <c r="O119" s="54">
        <v>18212</v>
      </c>
    </row>
    <row r="120" s="57" customFormat="1" spans="1:15">
      <c r="A120" s="54">
        <v>14042</v>
      </c>
      <c r="B120" s="55">
        <v>14525</v>
      </c>
      <c r="C120" s="54">
        <v>14753</v>
      </c>
      <c r="D120" s="55">
        <v>14858</v>
      </c>
      <c r="E120" s="54">
        <v>15380</v>
      </c>
      <c r="F120" s="55">
        <v>15711</v>
      </c>
      <c r="G120" s="54">
        <v>15863</v>
      </c>
      <c r="H120" s="55">
        <v>16222</v>
      </c>
      <c r="I120" s="54">
        <v>16373</v>
      </c>
      <c r="J120" s="55">
        <v>16678</v>
      </c>
      <c r="K120" s="54">
        <v>16839</v>
      </c>
      <c r="L120" s="55">
        <v>16943</v>
      </c>
      <c r="M120" s="54">
        <v>17220</v>
      </c>
      <c r="N120" s="55">
        <v>17774</v>
      </c>
      <c r="O120" s="54">
        <v>18220</v>
      </c>
    </row>
    <row r="121" s="57" customFormat="1" spans="1:15">
      <c r="A121" s="54">
        <v>14054</v>
      </c>
      <c r="B121" s="55">
        <v>14536</v>
      </c>
      <c r="C121" s="54">
        <v>14754</v>
      </c>
      <c r="D121" s="55">
        <v>14859</v>
      </c>
      <c r="E121" s="54">
        <v>15410</v>
      </c>
      <c r="F121" s="55">
        <v>15713</v>
      </c>
      <c r="G121" s="54">
        <v>15864</v>
      </c>
      <c r="H121" s="55">
        <v>16224</v>
      </c>
      <c r="I121" s="54">
        <v>16374</v>
      </c>
      <c r="J121" s="55">
        <v>16679</v>
      </c>
      <c r="K121" s="54">
        <v>16841</v>
      </c>
      <c r="L121" s="55">
        <v>16945</v>
      </c>
      <c r="M121" s="54">
        <v>17222</v>
      </c>
      <c r="N121" s="55">
        <v>17776</v>
      </c>
      <c r="O121" s="54">
        <v>18241</v>
      </c>
    </row>
    <row r="122" s="57" customFormat="1" spans="1:15">
      <c r="A122" s="54">
        <v>14055</v>
      </c>
      <c r="B122" s="55">
        <v>14539</v>
      </c>
      <c r="C122" s="54">
        <v>14755</v>
      </c>
      <c r="D122" s="55">
        <v>14860</v>
      </c>
      <c r="E122" s="54">
        <v>15411</v>
      </c>
      <c r="F122" s="55">
        <v>15716</v>
      </c>
      <c r="G122" s="54">
        <v>15868</v>
      </c>
      <c r="H122" s="55">
        <v>16226</v>
      </c>
      <c r="I122" s="54">
        <v>16402</v>
      </c>
      <c r="J122" s="55">
        <v>16680</v>
      </c>
      <c r="K122" s="54">
        <v>16845</v>
      </c>
      <c r="L122" s="55">
        <v>16946</v>
      </c>
      <c r="M122" s="54">
        <v>17224</v>
      </c>
      <c r="N122" s="55">
        <v>17812</v>
      </c>
      <c r="O122" s="54">
        <v>18242</v>
      </c>
    </row>
    <row r="123" s="57" customFormat="1" spans="1:15">
      <c r="A123" s="54">
        <v>14058</v>
      </c>
      <c r="B123" s="55">
        <v>14541</v>
      </c>
      <c r="C123" s="54">
        <v>14758</v>
      </c>
      <c r="D123" s="55">
        <v>14861</v>
      </c>
      <c r="E123" s="54">
        <v>15412</v>
      </c>
      <c r="F123" s="55">
        <v>15724</v>
      </c>
      <c r="G123" s="54">
        <v>15870</v>
      </c>
      <c r="H123" s="55">
        <v>16230</v>
      </c>
      <c r="I123" s="54">
        <v>16404</v>
      </c>
      <c r="J123" s="55">
        <v>16683</v>
      </c>
      <c r="K123" s="54">
        <v>16849</v>
      </c>
      <c r="L123" s="55">
        <v>16947</v>
      </c>
      <c r="M123" s="54">
        <v>17228</v>
      </c>
      <c r="N123" s="55">
        <v>17813</v>
      </c>
      <c r="O123" s="54">
        <v>18243</v>
      </c>
    </row>
    <row r="124" s="57" customFormat="1" spans="1:15">
      <c r="A124" s="54">
        <v>18246</v>
      </c>
      <c r="B124" s="55">
        <v>18464</v>
      </c>
      <c r="C124" s="54">
        <v>18853</v>
      </c>
      <c r="D124" s="55">
        <v>20682</v>
      </c>
      <c r="E124" s="54">
        <v>21657</v>
      </c>
      <c r="F124" s="55">
        <v>21871</v>
      </c>
      <c r="G124" s="54">
        <v>22565</v>
      </c>
      <c r="H124" s="55">
        <v>22746</v>
      </c>
      <c r="I124" s="54">
        <v>23021</v>
      </c>
      <c r="J124" s="55">
        <v>23148</v>
      </c>
      <c r="K124" s="54">
        <v>23416</v>
      </c>
      <c r="L124" s="55">
        <v>23885</v>
      </c>
      <c r="M124" s="54">
        <v>24072</v>
      </c>
      <c r="N124" s="55">
        <v>24270</v>
      </c>
      <c r="O124" s="54">
        <v>24430</v>
      </c>
    </row>
    <row r="125" s="57" customFormat="1" spans="1:15">
      <c r="A125" s="54">
        <v>18248</v>
      </c>
      <c r="B125" s="55">
        <v>18465</v>
      </c>
      <c r="C125" s="54">
        <v>18854</v>
      </c>
      <c r="D125" s="55">
        <v>20687</v>
      </c>
      <c r="E125" s="54">
        <v>21658</v>
      </c>
      <c r="F125" s="55">
        <v>21872</v>
      </c>
      <c r="G125" s="54">
        <v>22567</v>
      </c>
      <c r="H125" s="55">
        <v>22747</v>
      </c>
      <c r="I125" s="54">
        <v>23022</v>
      </c>
      <c r="J125" s="55">
        <v>23149</v>
      </c>
      <c r="K125" s="54">
        <v>23417</v>
      </c>
      <c r="L125" s="55">
        <v>23887</v>
      </c>
      <c r="M125" s="54">
        <v>24079</v>
      </c>
      <c r="N125" s="55">
        <v>24271</v>
      </c>
      <c r="O125" s="54">
        <v>24432</v>
      </c>
    </row>
    <row r="126" s="57" customFormat="1" spans="1:15">
      <c r="A126" s="54">
        <v>18249</v>
      </c>
      <c r="B126" s="55">
        <v>18466</v>
      </c>
      <c r="C126" s="54">
        <v>18920</v>
      </c>
      <c r="D126" s="55">
        <v>20692</v>
      </c>
      <c r="E126" s="54">
        <v>21659</v>
      </c>
      <c r="F126" s="55">
        <v>21912</v>
      </c>
      <c r="G126" s="54">
        <v>22570</v>
      </c>
      <c r="H126" s="55">
        <v>22749</v>
      </c>
      <c r="I126" s="54">
        <v>23023</v>
      </c>
      <c r="J126" s="55">
        <v>23153</v>
      </c>
      <c r="K126" s="54">
        <v>23419</v>
      </c>
      <c r="L126" s="55">
        <v>23888</v>
      </c>
      <c r="M126" s="54">
        <v>24082</v>
      </c>
      <c r="N126" s="55">
        <v>24279</v>
      </c>
      <c r="O126" s="54">
        <v>24433</v>
      </c>
    </row>
    <row r="127" s="57" customFormat="1" spans="1:15">
      <c r="A127" s="54">
        <v>18323</v>
      </c>
      <c r="B127" s="55">
        <v>18469</v>
      </c>
      <c r="C127" s="54">
        <v>18928</v>
      </c>
      <c r="D127" s="55">
        <v>20837</v>
      </c>
      <c r="E127" s="54">
        <v>21661</v>
      </c>
      <c r="F127" s="55">
        <v>21913</v>
      </c>
      <c r="G127" s="54">
        <v>22572</v>
      </c>
      <c r="H127" s="55">
        <v>22810</v>
      </c>
      <c r="I127" s="54">
        <v>23024</v>
      </c>
      <c r="J127" s="55">
        <v>23154</v>
      </c>
      <c r="K127" s="54">
        <v>23421</v>
      </c>
      <c r="L127" s="55">
        <v>23889</v>
      </c>
      <c r="M127" s="54">
        <v>24085</v>
      </c>
      <c r="N127" s="55">
        <v>24280</v>
      </c>
      <c r="O127" s="54">
        <v>24435</v>
      </c>
    </row>
    <row r="128" s="57" customFormat="1" spans="1:15">
      <c r="A128" s="54">
        <v>18325</v>
      </c>
      <c r="B128" s="55">
        <v>18470</v>
      </c>
      <c r="C128" s="54">
        <v>18933</v>
      </c>
      <c r="D128" s="55">
        <v>20838</v>
      </c>
      <c r="E128" s="54">
        <v>21662</v>
      </c>
      <c r="F128" s="55">
        <v>21915</v>
      </c>
      <c r="G128" s="54">
        <v>22576</v>
      </c>
      <c r="H128" s="55">
        <v>22820</v>
      </c>
      <c r="I128" s="54">
        <v>23025</v>
      </c>
      <c r="J128" s="55">
        <v>23156</v>
      </c>
      <c r="K128" s="54">
        <v>23422</v>
      </c>
      <c r="L128" s="55">
        <v>23890</v>
      </c>
      <c r="M128" s="54">
        <v>24086</v>
      </c>
      <c r="N128" s="55">
        <v>24281</v>
      </c>
      <c r="O128" s="54">
        <v>24439</v>
      </c>
    </row>
    <row r="129" s="57" customFormat="1" spans="1:15">
      <c r="A129" s="54">
        <v>18327</v>
      </c>
      <c r="B129" s="55">
        <v>18473</v>
      </c>
      <c r="C129" s="54">
        <v>19052</v>
      </c>
      <c r="D129" s="55">
        <v>20839</v>
      </c>
      <c r="E129" s="54">
        <v>21665</v>
      </c>
      <c r="F129" s="55">
        <v>21918</v>
      </c>
      <c r="G129" s="54">
        <v>22578</v>
      </c>
      <c r="H129" s="55">
        <v>22832</v>
      </c>
      <c r="I129" s="54">
        <v>23027</v>
      </c>
      <c r="J129" s="55">
        <v>23161</v>
      </c>
      <c r="K129" s="54">
        <v>23423</v>
      </c>
      <c r="L129" s="55">
        <v>23893</v>
      </c>
      <c r="M129" s="54">
        <v>24087</v>
      </c>
      <c r="N129" s="55">
        <v>24283</v>
      </c>
      <c r="O129" s="54">
        <v>24445</v>
      </c>
    </row>
    <row r="130" s="57" customFormat="1" spans="1:15">
      <c r="A130" s="54">
        <v>18334</v>
      </c>
      <c r="B130" s="55">
        <v>18611</v>
      </c>
      <c r="C130" s="54">
        <v>19507</v>
      </c>
      <c r="D130" s="55">
        <v>20842</v>
      </c>
      <c r="E130" s="54">
        <v>21667</v>
      </c>
      <c r="F130" s="55">
        <v>21919</v>
      </c>
      <c r="G130" s="54">
        <v>22579</v>
      </c>
      <c r="H130" s="55">
        <v>22834</v>
      </c>
      <c r="I130" s="54">
        <v>23030</v>
      </c>
      <c r="J130" s="55">
        <v>23163</v>
      </c>
      <c r="K130" s="54">
        <v>23426</v>
      </c>
      <c r="L130" s="55">
        <v>23894</v>
      </c>
      <c r="M130" s="54">
        <v>24090</v>
      </c>
      <c r="N130" s="55">
        <v>24285</v>
      </c>
      <c r="O130" s="54">
        <v>24448</v>
      </c>
    </row>
    <row r="131" s="57" customFormat="1" spans="1:15">
      <c r="A131" s="54">
        <v>18335</v>
      </c>
      <c r="B131" s="55">
        <v>18614</v>
      </c>
      <c r="C131" s="54">
        <v>19516</v>
      </c>
      <c r="D131" s="55">
        <v>21034</v>
      </c>
      <c r="E131" s="54">
        <v>21668</v>
      </c>
      <c r="F131" s="55">
        <v>21920</v>
      </c>
      <c r="G131" s="54">
        <v>22580</v>
      </c>
      <c r="H131" s="55">
        <v>22841</v>
      </c>
      <c r="I131" s="54">
        <v>23031</v>
      </c>
      <c r="J131" s="55">
        <v>23169</v>
      </c>
      <c r="K131" s="54">
        <v>23427</v>
      </c>
      <c r="L131" s="55">
        <v>23897</v>
      </c>
      <c r="M131" s="54">
        <v>24094</v>
      </c>
      <c r="N131" s="55">
        <v>24292</v>
      </c>
      <c r="O131" s="54">
        <v>24458</v>
      </c>
    </row>
    <row r="132" s="57" customFormat="1" spans="1:15">
      <c r="A132" s="54">
        <v>18340</v>
      </c>
      <c r="B132" s="55">
        <v>18616</v>
      </c>
      <c r="C132" s="54">
        <v>19529</v>
      </c>
      <c r="D132" s="55">
        <v>21053</v>
      </c>
      <c r="E132" s="54">
        <v>21672</v>
      </c>
      <c r="F132" s="55">
        <v>21930</v>
      </c>
      <c r="G132" s="54">
        <v>22610</v>
      </c>
      <c r="H132" s="55">
        <v>22842</v>
      </c>
      <c r="I132" s="54">
        <v>23032</v>
      </c>
      <c r="J132" s="55">
        <v>23175</v>
      </c>
      <c r="K132" s="54">
        <v>23429</v>
      </c>
      <c r="L132" s="55">
        <v>23898</v>
      </c>
      <c r="M132" s="54">
        <v>24101</v>
      </c>
      <c r="N132" s="55">
        <v>24312</v>
      </c>
      <c r="O132" s="54">
        <v>24459</v>
      </c>
    </row>
    <row r="133" s="57" customFormat="1" spans="1:15">
      <c r="A133" s="54">
        <v>18348</v>
      </c>
      <c r="B133" s="55">
        <v>18619</v>
      </c>
      <c r="C133" s="54">
        <v>19544</v>
      </c>
      <c r="D133" s="55">
        <v>21120</v>
      </c>
      <c r="E133" s="54">
        <v>21673</v>
      </c>
      <c r="F133" s="55">
        <v>22427</v>
      </c>
      <c r="G133" s="54">
        <v>22627</v>
      </c>
      <c r="H133" s="55">
        <v>22843</v>
      </c>
      <c r="I133" s="54">
        <v>23035</v>
      </c>
      <c r="J133" s="55">
        <v>23176</v>
      </c>
      <c r="K133" s="54">
        <v>23432</v>
      </c>
      <c r="L133" s="55">
        <v>23915</v>
      </c>
      <c r="M133" s="54">
        <v>24102</v>
      </c>
      <c r="N133" s="55">
        <v>24313</v>
      </c>
      <c r="O133" s="54">
        <v>24464</v>
      </c>
    </row>
    <row r="134" s="57" customFormat="1" spans="1:15">
      <c r="A134" s="54">
        <v>18350</v>
      </c>
      <c r="B134" s="55">
        <v>18622</v>
      </c>
      <c r="C134" s="54">
        <v>19548</v>
      </c>
      <c r="D134" s="55">
        <v>21132</v>
      </c>
      <c r="E134" s="54">
        <v>21675</v>
      </c>
      <c r="F134" s="55">
        <v>22432</v>
      </c>
      <c r="G134" s="54">
        <v>22637</v>
      </c>
      <c r="H134" s="55">
        <v>22847</v>
      </c>
      <c r="I134" s="54">
        <v>23038</v>
      </c>
      <c r="J134" s="55">
        <v>23177</v>
      </c>
      <c r="K134" s="54">
        <v>23437</v>
      </c>
      <c r="L134" s="55">
        <v>23917</v>
      </c>
      <c r="M134" s="54">
        <v>24104</v>
      </c>
      <c r="N134" s="55">
        <v>24314</v>
      </c>
      <c r="O134" s="54">
        <v>24468</v>
      </c>
    </row>
    <row r="135" s="57" customFormat="1" spans="1:15">
      <c r="A135" s="54">
        <v>18351</v>
      </c>
      <c r="B135" s="55">
        <v>18623</v>
      </c>
      <c r="C135" s="54">
        <v>19736</v>
      </c>
      <c r="D135" s="55">
        <v>21154</v>
      </c>
      <c r="E135" s="54">
        <v>21676</v>
      </c>
      <c r="F135" s="55">
        <v>22435</v>
      </c>
      <c r="G135" s="54">
        <v>22639</v>
      </c>
      <c r="H135" s="55">
        <v>22848</v>
      </c>
      <c r="I135" s="54">
        <v>23039</v>
      </c>
      <c r="J135" s="55">
        <v>23178</v>
      </c>
      <c r="K135" s="54">
        <v>23438</v>
      </c>
      <c r="L135" s="55">
        <v>23920</v>
      </c>
      <c r="M135" s="54">
        <v>24105</v>
      </c>
      <c r="N135" s="55">
        <v>24315</v>
      </c>
      <c r="O135" s="54">
        <v>24472</v>
      </c>
    </row>
    <row r="136" s="57" customFormat="1" spans="1:15">
      <c r="A136" s="54">
        <v>18357</v>
      </c>
      <c r="B136" s="55">
        <v>18624</v>
      </c>
      <c r="C136" s="54">
        <v>19953</v>
      </c>
      <c r="D136" s="55">
        <v>21160</v>
      </c>
      <c r="E136" s="54">
        <v>21677</v>
      </c>
      <c r="F136" s="55">
        <v>22436</v>
      </c>
      <c r="G136" s="54">
        <v>22640</v>
      </c>
      <c r="H136" s="55">
        <v>22849</v>
      </c>
      <c r="I136" s="54">
        <v>23040</v>
      </c>
      <c r="J136" s="55">
        <v>23181</v>
      </c>
      <c r="K136" s="54">
        <v>23441</v>
      </c>
      <c r="L136" s="55">
        <v>23922</v>
      </c>
      <c r="M136" s="54">
        <v>24121</v>
      </c>
      <c r="N136" s="55">
        <v>24317</v>
      </c>
      <c r="O136" s="54">
        <v>24473</v>
      </c>
    </row>
    <row r="137" s="57" customFormat="1" spans="1:15">
      <c r="A137" s="54">
        <v>18371</v>
      </c>
      <c r="B137" s="55">
        <v>18625</v>
      </c>
      <c r="C137" s="54">
        <v>19955</v>
      </c>
      <c r="D137" s="55">
        <v>21161</v>
      </c>
      <c r="E137" s="54">
        <v>21678</v>
      </c>
      <c r="F137" s="55">
        <v>22437</v>
      </c>
      <c r="G137" s="54">
        <v>22641</v>
      </c>
      <c r="H137" s="55">
        <v>22850</v>
      </c>
      <c r="I137" s="54">
        <v>23045</v>
      </c>
      <c r="J137" s="55">
        <v>23192</v>
      </c>
      <c r="K137" s="54">
        <v>23480</v>
      </c>
      <c r="L137" s="55">
        <v>23923</v>
      </c>
      <c r="M137" s="54">
        <v>24124</v>
      </c>
      <c r="N137" s="55">
        <v>24318</v>
      </c>
      <c r="O137" s="54">
        <v>24474</v>
      </c>
    </row>
    <row r="138" s="57" customFormat="1" spans="1:15">
      <c r="A138" s="54">
        <v>18401</v>
      </c>
      <c r="B138" s="55">
        <v>18626</v>
      </c>
      <c r="C138" s="54">
        <v>19964</v>
      </c>
      <c r="D138" s="55">
        <v>21520</v>
      </c>
      <c r="E138" s="54">
        <v>21679</v>
      </c>
      <c r="F138" s="55">
        <v>22443</v>
      </c>
      <c r="G138" s="54">
        <v>22643</v>
      </c>
      <c r="H138" s="55">
        <v>22851</v>
      </c>
      <c r="I138" s="54">
        <v>23047</v>
      </c>
      <c r="J138" s="55">
        <v>23301</v>
      </c>
      <c r="K138" s="54">
        <v>23486</v>
      </c>
      <c r="L138" s="55">
        <v>23924</v>
      </c>
      <c r="M138" s="54">
        <v>24130</v>
      </c>
      <c r="N138" s="55">
        <v>24319</v>
      </c>
      <c r="O138" s="54">
        <v>24476</v>
      </c>
    </row>
    <row r="139" s="57" customFormat="1" spans="1:15">
      <c r="A139" s="54">
        <v>18405</v>
      </c>
      <c r="B139" s="55">
        <v>18628</v>
      </c>
      <c r="C139" s="54">
        <v>19975</v>
      </c>
      <c r="D139" s="55">
        <v>21521</v>
      </c>
      <c r="E139" s="54">
        <v>21711</v>
      </c>
      <c r="F139" s="55">
        <v>22446</v>
      </c>
      <c r="G139" s="54">
        <v>22644</v>
      </c>
      <c r="H139" s="55">
        <v>22920</v>
      </c>
      <c r="I139" s="54">
        <v>23050</v>
      </c>
      <c r="J139" s="55">
        <v>23302</v>
      </c>
      <c r="K139" s="54">
        <v>23487</v>
      </c>
      <c r="L139" s="55">
        <v>23927</v>
      </c>
      <c r="M139" s="54">
        <v>24132</v>
      </c>
      <c r="N139" s="55">
        <v>24322</v>
      </c>
      <c r="O139" s="54">
        <v>24479</v>
      </c>
    </row>
    <row r="140" s="57" customFormat="1" spans="1:15">
      <c r="A140" s="54">
        <v>18411</v>
      </c>
      <c r="B140" s="55">
        <v>18631</v>
      </c>
      <c r="C140" s="54">
        <v>19980</v>
      </c>
      <c r="D140" s="55">
        <v>21523</v>
      </c>
      <c r="E140" s="54">
        <v>21750</v>
      </c>
      <c r="F140" s="55">
        <v>22454</v>
      </c>
      <c r="G140" s="54">
        <v>22650</v>
      </c>
      <c r="H140" s="55">
        <v>22922</v>
      </c>
      <c r="I140" s="54">
        <v>23055</v>
      </c>
      <c r="J140" s="55">
        <v>23303</v>
      </c>
      <c r="K140" s="54">
        <v>23821</v>
      </c>
      <c r="L140" s="55">
        <v>23930</v>
      </c>
      <c r="M140" s="54">
        <v>24133</v>
      </c>
      <c r="N140" s="55">
        <v>24323</v>
      </c>
      <c r="O140" s="54">
        <v>24483</v>
      </c>
    </row>
    <row r="141" s="57" customFormat="1" spans="1:15">
      <c r="A141" s="54">
        <v>18413</v>
      </c>
      <c r="B141" s="55">
        <v>18632</v>
      </c>
      <c r="C141" s="54">
        <v>20115</v>
      </c>
      <c r="D141" s="55">
        <v>21524</v>
      </c>
      <c r="E141" s="54">
        <v>21757</v>
      </c>
      <c r="F141" s="55">
        <v>22460</v>
      </c>
      <c r="G141" s="54">
        <v>22652</v>
      </c>
      <c r="H141" s="55">
        <v>22931</v>
      </c>
      <c r="I141" s="54">
        <v>23056</v>
      </c>
      <c r="J141" s="55">
        <v>23306</v>
      </c>
      <c r="K141" s="54">
        <v>23827</v>
      </c>
      <c r="L141" s="55">
        <v>23934</v>
      </c>
      <c r="M141" s="54">
        <v>24136</v>
      </c>
      <c r="N141" s="55">
        <v>24326</v>
      </c>
      <c r="O141" s="54">
        <v>24485</v>
      </c>
    </row>
    <row r="142" s="57" customFormat="1" spans="1:15">
      <c r="A142" s="54">
        <v>18415</v>
      </c>
      <c r="B142" s="55">
        <v>18635</v>
      </c>
      <c r="C142" s="54">
        <v>20116</v>
      </c>
      <c r="D142" s="55">
        <v>21530</v>
      </c>
      <c r="E142" s="54">
        <v>21762</v>
      </c>
      <c r="F142" s="55">
        <v>22469</v>
      </c>
      <c r="G142" s="54">
        <v>22654</v>
      </c>
      <c r="H142" s="55">
        <v>22935</v>
      </c>
      <c r="I142" s="54">
        <v>23065</v>
      </c>
      <c r="J142" s="55">
        <v>23307</v>
      </c>
      <c r="K142" s="54">
        <v>23828</v>
      </c>
      <c r="L142" s="55">
        <v>23936</v>
      </c>
      <c r="M142" s="54">
        <v>24139</v>
      </c>
      <c r="N142" s="55">
        <v>24327</v>
      </c>
      <c r="O142" s="54">
        <v>24487</v>
      </c>
    </row>
    <row r="143" s="57" customFormat="1" spans="1:15">
      <c r="A143" s="54">
        <v>18417</v>
      </c>
      <c r="B143" s="55">
        <v>18636</v>
      </c>
      <c r="C143" s="54">
        <v>20117</v>
      </c>
      <c r="D143" s="55">
        <v>21531</v>
      </c>
      <c r="E143" s="54">
        <v>21765</v>
      </c>
      <c r="F143" s="55">
        <v>22472</v>
      </c>
      <c r="G143" s="54">
        <v>22709</v>
      </c>
      <c r="H143" s="55">
        <v>22937</v>
      </c>
      <c r="I143" s="54">
        <v>23067</v>
      </c>
      <c r="J143" s="55">
        <v>23308</v>
      </c>
      <c r="K143" s="54">
        <v>23830</v>
      </c>
      <c r="L143" s="55">
        <v>23937</v>
      </c>
      <c r="M143" s="54">
        <v>24147</v>
      </c>
      <c r="N143" s="55">
        <v>24328</v>
      </c>
      <c r="O143" s="54">
        <v>24520</v>
      </c>
    </row>
    <row r="144" s="57" customFormat="1" spans="1:15">
      <c r="A144" s="54">
        <v>18419</v>
      </c>
      <c r="B144" s="55">
        <v>18656</v>
      </c>
      <c r="C144" s="54">
        <v>20144</v>
      </c>
      <c r="D144" s="55">
        <v>21536</v>
      </c>
      <c r="E144" s="54">
        <v>21766</v>
      </c>
      <c r="F144" s="55">
        <v>22473</v>
      </c>
      <c r="G144" s="54">
        <v>22711</v>
      </c>
      <c r="H144" s="55">
        <v>22938</v>
      </c>
      <c r="I144" s="54">
        <v>23068</v>
      </c>
      <c r="J144" s="55">
        <v>23310</v>
      </c>
      <c r="K144" s="54">
        <v>23833</v>
      </c>
      <c r="L144" s="55">
        <v>23938</v>
      </c>
      <c r="M144" s="54">
        <v>24148</v>
      </c>
      <c r="N144" s="55">
        <v>24340</v>
      </c>
      <c r="O144" s="54">
        <v>24521</v>
      </c>
    </row>
    <row r="145" s="57" customFormat="1" spans="1:15">
      <c r="A145" s="54">
        <v>18420</v>
      </c>
      <c r="B145" s="55">
        <v>18661</v>
      </c>
      <c r="C145" s="54">
        <v>20180</v>
      </c>
      <c r="D145" s="55">
        <v>21538</v>
      </c>
      <c r="E145" s="54">
        <v>21778</v>
      </c>
      <c r="F145" s="55">
        <v>22476</v>
      </c>
      <c r="G145" s="54">
        <v>22713</v>
      </c>
      <c r="H145" s="55">
        <v>22940</v>
      </c>
      <c r="I145" s="54">
        <v>23070</v>
      </c>
      <c r="J145" s="55">
        <v>23315</v>
      </c>
      <c r="K145" s="54">
        <v>23837</v>
      </c>
      <c r="L145" s="55">
        <v>23944</v>
      </c>
      <c r="M145" s="54">
        <v>24149</v>
      </c>
      <c r="N145" s="55">
        <v>24343</v>
      </c>
      <c r="O145" s="54">
        <v>24522</v>
      </c>
    </row>
    <row r="146" s="57" customFormat="1" spans="1:15">
      <c r="A146" s="54">
        <v>18421</v>
      </c>
      <c r="B146" s="55">
        <v>18801</v>
      </c>
      <c r="C146" s="54">
        <v>20198</v>
      </c>
      <c r="D146" s="55">
        <v>21543</v>
      </c>
      <c r="E146" s="54">
        <v>21790</v>
      </c>
      <c r="F146" s="55">
        <v>22482</v>
      </c>
      <c r="G146" s="54">
        <v>22714</v>
      </c>
      <c r="H146" s="55">
        <v>22943</v>
      </c>
      <c r="I146" s="54">
        <v>23071</v>
      </c>
      <c r="J146" s="55">
        <v>23336</v>
      </c>
      <c r="K146" s="54">
        <v>23839</v>
      </c>
      <c r="L146" s="55">
        <v>23947</v>
      </c>
      <c r="M146" s="54">
        <v>24150</v>
      </c>
      <c r="N146" s="55">
        <v>24347</v>
      </c>
      <c r="O146" s="54">
        <v>24528</v>
      </c>
    </row>
    <row r="147" s="57" customFormat="1" spans="1:15">
      <c r="A147" s="54">
        <v>18425</v>
      </c>
      <c r="B147" s="55">
        <v>18815</v>
      </c>
      <c r="C147" s="54">
        <v>20606</v>
      </c>
      <c r="D147" s="55">
        <v>21555</v>
      </c>
      <c r="E147" s="54">
        <v>21814</v>
      </c>
      <c r="F147" s="55">
        <v>22488</v>
      </c>
      <c r="G147" s="54">
        <v>22715</v>
      </c>
      <c r="H147" s="55">
        <v>22946</v>
      </c>
      <c r="I147" s="54">
        <v>23076</v>
      </c>
      <c r="J147" s="55">
        <v>23345</v>
      </c>
      <c r="K147" s="54">
        <v>23840</v>
      </c>
      <c r="L147" s="55">
        <v>23952</v>
      </c>
      <c r="M147" s="54">
        <v>24161</v>
      </c>
      <c r="N147" s="55">
        <v>24348</v>
      </c>
      <c r="O147" s="54">
        <v>24529</v>
      </c>
    </row>
    <row r="148" s="57" customFormat="1" spans="1:15">
      <c r="A148" s="54">
        <v>18426</v>
      </c>
      <c r="B148" s="55">
        <v>18816</v>
      </c>
      <c r="C148" s="54">
        <v>20608</v>
      </c>
      <c r="D148" s="55">
        <v>21561</v>
      </c>
      <c r="E148" s="54">
        <v>21817</v>
      </c>
      <c r="F148" s="55">
        <v>22503</v>
      </c>
      <c r="G148" s="54">
        <v>22716</v>
      </c>
      <c r="H148" s="55">
        <v>22948</v>
      </c>
      <c r="I148" s="54">
        <v>23084</v>
      </c>
      <c r="J148" s="55">
        <v>23347</v>
      </c>
      <c r="K148" s="54">
        <v>23841</v>
      </c>
      <c r="L148" s="55">
        <v>23958</v>
      </c>
      <c r="M148" s="54">
        <v>24165</v>
      </c>
      <c r="N148" s="55">
        <v>24350</v>
      </c>
      <c r="O148" s="54">
        <v>24531</v>
      </c>
    </row>
    <row r="149" s="57" customFormat="1" spans="1:15">
      <c r="A149" s="54">
        <v>18428</v>
      </c>
      <c r="B149" s="55">
        <v>18818</v>
      </c>
      <c r="C149" s="54">
        <v>20609</v>
      </c>
      <c r="D149" s="55">
        <v>21607</v>
      </c>
      <c r="E149" s="54">
        <v>21821</v>
      </c>
      <c r="F149" s="55">
        <v>22504</v>
      </c>
      <c r="G149" s="54">
        <v>22718</v>
      </c>
      <c r="H149" s="55">
        <v>22949</v>
      </c>
      <c r="I149" s="54">
        <v>23086</v>
      </c>
      <c r="J149" s="55">
        <v>23350</v>
      </c>
      <c r="K149" s="54">
        <v>23843</v>
      </c>
      <c r="L149" s="55">
        <v>23959</v>
      </c>
      <c r="M149" s="54">
        <v>24167</v>
      </c>
      <c r="N149" s="55">
        <v>24351</v>
      </c>
      <c r="O149" s="54">
        <v>24533</v>
      </c>
    </row>
    <row r="150" s="57" customFormat="1" spans="1:15">
      <c r="A150" s="54">
        <v>18435</v>
      </c>
      <c r="B150" s="55">
        <v>18823</v>
      </c>
      <c r="C150" s="54">
        <v>20618</v>
      </c>
      <c r="D150" s="55">
        <v>21612</v>
      </c>
      <c r="E150" s="54">
        <v>21822</v>
      </c>
      <c r="F150" s="55">
        <v>22511</v>
      </c>
      <c r="G150" s="54">
        <v>22719</v>
      </c>
      <c r="H150" s="55">
        <v>22952</v>
      </c>
      <c r="I150" s="54">
        <v>23089</v>
      </c>
      <c r="J150" s="55">
        <v>23354</v>
      </c>
      <c r="K150" s="54">
        <v>23844</v>
      </c>
      <c r="L150" s="55">
        <v>23962</v>
      </c>
      <c r="M150" s="54">
        <v>24185</v>
      </c>
      <c r="N150" s="55">
        <v>24352</v>
      </c>
      <c r="O150" s="54">
        <v>24534</v>
      </c>
    </row>
    <row r="151" s="57" customFormat="1" spans="1:15">
      <c r="A151" s="54">
        <v>18437</v>
      </c>
      <c r="B151" s="55">
        <v>18824</v>
      </c>
      <c r="C151" s="54">
        <v>20621</v>
      </c>
      <c r="D151" s="55">
        <v>21622</v>
      </c>
      <c r="E151" s="54">
        <v>21829</v>
      </c>
      <c r="F151" s="55">
        <v>22513</v>
      </c>
      <c r="G151" s="54">
        <v>22721</v>
      </c>
      <c r="H151" s="55">
        <v>22954</v>
      </c>
      <c r="I151" s="54">
        <v>23091</v>
      </c>
      <c r="J151" s="55">
        <v>23356</v>
      </c>
      <c r="K151" s="54">
        <v>23845</v>
      </c>
      <c r="L151" s="55">
        <v>23963</v>
      </c>
      <c r="M151" s="54">
        <v>24219</v>
      </c>
      <c r="N151" s="55">
        <v>24360</v>
      </c>
      <c r="O151" s="54">
        <v>24536</v>
      </c>
    </row>
    <row r="152" s="57" customFormat="1" spans="1:15">
      <c r="A152" s="54">
        <v>18439</v>
      </c>
      <c r="B152" s="55">
        <v>18825</v>
      </c>
      <c r="C152" s="54">
        <v>20624</v>
      </c>
      <c r="D152" s="55">
        <v>21624</v>
      </c>
      <c r="E152" s="54">
        <v>21835</v>
      </c>
      <c r="F152" s="55">
        <v>22514</v>
      </c>
      <c r="G152" s="54">
        <v>22723</v>
      </c>
      <c r="H152" s="55">
        <v>22959</v>
      </c>
      <c r="I152" s="54">
        <v>23093</v>
      </c>
      <c r="J152" s="55">
        <v>23357</v>
      </c>
      <c r="K152" s="54">
        <v>23846</v>
      </c>
      <c r="L152" s="55">
        <v>23964</v>
      </c>
      <c r="M152" s="54">
        <v>24224</v>
      </c>
      <c r="N152" s="55">
        <v>24361</v>
      </c>
      <c r="O152" s="54">
        <v>24538</v>
      </c>
    </row>
    <row r="153" s="57" customFormat="1" spans="1:15">
      <c r="A153" s="54">
        <v>18441</v>
      </c>
      <c r="B153" s="55">
        <v>18828</v>
      </c>
      <c r="C153" s="54">
        <v>20625</v>
      </c>
      <c r="D153" s="55">
        <v>21625</v>
      </c>
      <c r="E153" s="54">
        <v>21836</v>
      </c>
      <c r="F153" s="55">
        <v>22520</v>
      </c>
      <c r="G153" s="54">
        <v>22726</v>
      </c>
      <c r="H153" s="55">
        <v>22967</v>
      </c>
      <c r="I153" s="54">
        <v>23106</v>
      </c>
      <c r="J153" s="55">
        <v>23358</v>
      </c>
      <c r="K153" s="54">
        <v>23850</v>
      </c>
      <c r="L153" s="55">
        <v>23966</v>
      </c>
      <c r="M153" s="54">
        <v>24225</v>
      </c>
      <c r="N153" s="55">
        <v>24363</v>
      </c>
      <c r="O153" s="54">
        <v>24539</v>
      </c>
    </row>
    <row r="154" s="57" customFormat="1" spans="1:15">
      <c r="A154" s="54">
        <v>18443</v>
      </c>
      <c r="B154" s="55">
        <v>18830</v>
      </c>
      <c r="C154" s="54">
        <v>20626</v>
      </c>
      <c r="D154" s="55">
        <v>21627</v>
      </c>
      <c r="E154" s="54">
        <v>21837</v>
      </c>
      <c r="F154" s="55">
        <v>22523</v>
      </c>
      <c r="G154" s="54">
        <v>22727</v>
      </c>
      <c r="H154" s="55">
        <v>22969</v>
      </c>
      <c r="I154" s="54">
        <v>23108</v>
      </c>
      <c r="J154" s="55">
        <v>23359</v>
      </c>
      <c r="K154" s="54">
        <v>23856</v>
      </c>
      <c r="L154" s="55">
        <v>23967</v>
      </c>
      <c r="M154" s="54">
        <v>24230</v>
      </c>
      <c r="N154" s="55">
        <v>24368</v>
      </c>
      <c r="O154" s="54">
        <v>24549</v>
      </c>
    </row>
    <row r="155" s="57" customFormat="1" spans="1:15">
      <c r="A155" s="54">
        <v>18445</v>
      </c>
      <c r="B155" s="55">
        <v>18831</v>
      </c>
      <c r="C155" s="54">
        <v>20628</v>
      </c>
      <c r="D155" s="55">
        <v>21631</v>
      </c>
      <c r="E155" s="54">
        <v>21840</v>
      </c>
      <c r="F155" s="55">
        <v>22526</v>
      </c>
      <c r="G155" s="54">
        <v>22730</v>
      </c>
      <c r="H155" s="55">
        <v>22971</v>
      </c>
      <c r="I155" s="54">
        <v>23109</v>
      </c>
      <c r="J155" s="55">
        <v>23395</v>
      </c>
      <c r="K155" s="54">
        <v>23857</v>
      </c>
      <c r="L155" s="55">
        <v>23968</v>
      </c>
      <c r="M155" s="54">
        <v>24236</v>
      </c>
      <c r="N155" s="55">
        <v>24370</v>
      </c>
      <c r="O155" s="54">
        <v>24553</v>
      </c>
    </row>
    <row r="156" s="57" customFormat="1" spans="1:15">
      <c r="A156" s="54">
        <v>18446</v>
      </c>
      <c r="B156" s="55">
        <v>18837</v>
      </c>
      <c r="C156" s="54">
        <v>20629</v>
      </c>
      <c r="D156" s="55">
        <v>21634</v>
      </c>
      <c r="E156" s="54">
        <v>21841</v>
      </c>
      <c r="F156" s="55">
        <v>22529</v>
      </c>
      <c r="G156" s="54">
        <v>22732</v>
      </c>
      <c r="H156" s="55">
        <v>22972</v>
      </c>
      <c r="I156" s="54">
        <v>23110</v>
      </c>
      <c r="J156" s="55">
        <v>23396</v>
      </c>
      <c r="K156" s="54">
        <v>23866</v>
      </c>
      <c r="L156" s="55">
        <v>23974</v>
      </c>
      <c r="M156" s="54">
        <v>24237</v>
      </c>
      <c r="N156" s="55">
        <v>24374</v>
      </c>
      <c r="O156" s="54">
        <v>24554</v>
      </c>
    </row>
    <row r="157" s="57" customFormat="1" spans="1:15">
      <c r="A157" s="54">
        <v>18449</v>
      </c>
      <c r="B157" s="55">
        <v>18839</v>
      </c>
      <c r="C157" s="54">
        <v>20630</v>
      </c>
      <c r="D157" s="55">
        <v>21635</v>
      </c>
      <c r="E157" s="54">
        <v>21853</v>
      </c>
      <c r="F157" s="55">
        <v>22530</v>
      </c>
      <c r="G157" s="54">
        <v>22733</v>
      </c>
      <c r="H157" s="55">
        <v>22973</v>
      </c>
      <c r="I157" s="54">
        <v>23115</v>
      </c>
      <c r="J157" s="55">
        <v>23399</v>
      </c>
      <c r="K157" s="54">
        <v>23867</v>
      </c>
      <c r="L157" s="55">
        <v>23976</v>
      </c>
      <c r="M157" s="54">
        <v>24246</v>
      </c>
      <c r="N157" s="55">
        <v>24375</v>
      </c>
      <c r="O157" s="54">
        <v>24555</v>
      </c>
    </row>
    <row r="158" s="57" customFormat="1" spans="1:15">
      <c r="A158" s="54">
        <v>18453</v>
      </c>
      <c r="B158" s="55">
        <v>18840</v>
      </c>
      <c r="C158" s="54">
        <v>20645</v>
      </c>
      <c r="D158" s="55">
        <v>21636</v>
      </c>
      <c r="E158" s="54">
        <v>21856</v>
      </c>
      <c r="F158" s="55">
        <v>22534</v>
      </c>
      <c r="G158" s="54">
        <v>22735</v>
      </c>
      <c r="H158" s="55">
        <v>22976</v>
      </c>
      <c r="I158" s="54">
        <v>23117</v>
      </c>
      <c r="J158" s="55">
        <v>23401</v>
      </c>
      <c r="K158" s="54">
        <v>23868</v>
      </c>
      <c r="L158" s="55">
        <v>24054</v>
      </c>
      <c r="M158" s="54">
        <v>24248</v>
      </c>
      <c r="N158" s="55">
        <v>24378</v>
      </c>
      <c r="O158" s="54">
        <v>24557</v>
      </c>
    </row>
    <row r="159" s="57" customFormat="1" spans="1:15">
      <c r="A159" s="54">
        <v>18454</v>
      </c>
      <c r="B159" s="55">
        <v>18842</v>
      </c>
      <c r="C159" s="54">
        <v>20656</v>
      </c>
      <c r="D159" s="55">
        <v>21640</v>
      </c>
      <c r="E159" s="54">
        <v>21857</v>
      </c>
      <c r="F159" s="55">
        <v>22535</v>
      </c>
      <c r="G159" s="54">
        <v>22736</v>
      </c>
      <c r="H159" s="55">
        <v>23002</v>
      </c>
      <c r="I159" s="54">
        <v>23119</v>
      </c>
      <c r="J159" s="55">
        <v>23404</v>
      </c>
      <c r="K159" s="54">
        <v>23874</v>
      </c>
      <c r="L159" s="55">
        <v>24055</v>
      </c>
      <c r="M159" s="54">
        <v>24250</v>
      </c>
      <c r="N159" s="55">
        <v>24380</v>
      </c>
      <c r="O159" s="54">
        <v>24558</v>
      </c>
    </row>
    <row r="160" s="57" customFormat="1" spans="1:15">
      <c r="A160" s="54">
        <v>18456</v>
      </c>
      <c r="B160" s="55">
        <v>18844</v>
      </c>
      <c r="C160" s="54">
        <v>20662</v>
      </c>
      <c r="D160" s="55">
        <v>21641</v>
      </c>
      <c r="E160" s="54">
        <v>21861</v>
      </c>
      <c r="F160" s="55">
        <v>22539</v>
      </c>
      <c r="G160" s="54">
        <v>22737</v>
      </c>
      <c r="H160" s="55">
        <v>23003</v>
      </c>
      <c r="I160" s="54">
        <v>23126</v>
      </c>
      <c r="J160" s="55">
        <v>23405</v>
      </c>
      <c r="K160" s="54">
        <v>23876</v>
      </c>
      <c r="L160" s="55">
        <v>24059</v>
      </c>
      <c r="M160" s="54">
        <v>24251</v>
      </c>
      <c r="N160" s="55">
        <v>24381</v>
      </c>
      <c r="O160" s="54">
        <v>24562</v>
      </c>
    </row>
    <row r="161" s="57" customFormat="1" spans="1:15">
      <c r="A161" s="54">
        <v>18457</v>
      </c>
      <c r="B161" s="55">
        <v>18845</v>
      </c>
      <c r="C161" s="54">
        <v>20664</v>
      </c>
      <c r="D161" s="55">
        <v>21644</v>
      </c>
      <c r="E161" s="54">
        <v>21863</v>
      </c>
      <c r="F161" s="55">
        <v>22542</v>
      </c>
      <c r="G161" s="54">
        <v>22738</v>
      </c>
      <c r="H161" s="55">
        <v>23004</v>
      </c>
      <c r="I161" s="54">
        <v>23128</v>
      </c>
      <c r="J161" s="55">
        <v>23408</v>
      </c>
      <c r="K161" s="54">
        <v>23878</v>
      </c>
      <c r="L161" s="55">
        <v>24065</v>
      </c>
      <c r="M161" s="54">
        <v>24256</v>
      </c>
      <c r="N161" s="55">
        <v>24413</v>
      </c>
      <c r="O161" s="54">
        <v>24563</v>
      </c>
    </row>
    <row r="162" s="57" customFormat="1" spans="1:15">
      <c r="A162" s="54">
        <v>18460</v>
      </c>
      <c r="B162" s="55">
        <v>18846</v>
      </c>
      <c r="C162" s="54">
        <v>20670</v>
      </c>
      <c r="D162" s="55">
        <v>21645</v>
      </c>
      <c r="E162" s="54">
        <v>21864</v>
      </c>
      <c r="F162" s="55">
        <v>22546</v>
      </c>
      <c r="G162" s="54">
        <v>22740</v>
      </c>
      <c r="H162" s="55">
        <v>23009</v>
      </c>
      <c r="I162" s="54">
        <v>23130</v>
      </c>
      <c r="J162" s="55">
        <v>23410</v>
      </c>
      <c r="K162" s="54">
        <v>23879</v>
      </c>
      <c r="L162" s="55">
        <v>24066</v>
      </c>
      <c r="M162" s="54">
        <v>24258</v>
      </c>
      <c r="N162" s="55">
        <v>24421</v>
      </c>
      <c r="O162" s="54">
        <v>24566</v>
      </c>
    </row>
    <row r="163" s="57" customFormat="1" spans="1:15">
      <c r="A163" s="54">
        <v>18461</v>
      </c>
      <c r="B163" s="55">
        <v>18850</v>
      </c>
      <c r="C163" s="54">
        <v>20674</v>
      </c>
      <c r="D163" s="55">
        <v>21648</v>
      </c>
      <c r="E163" s="54">
        <v>21865</v>
      </c>
      <c r="F163" s="55">
        <v>22548</v>
      </c>
      <c r="G163" s="54">
        <v>22741</v>
      </c>
      <c r="H163" s="55">
        <v>23011</v>
      </c>
      <c r="I163" s="54">
        <v>23138</v>
      </c>
      <c r="J163" s="55">
        <v>23412</v>
      </c>
      <c r="K163" s="54">
        <v>23882</v>
      </c>
      <c r="L163" s="55">
        <v>24069</v>
      </c>
      <c r="M163" s="54">
        <v>24260</v>
      </c>
      <c r="N163" s="55">
        <v>24422</v>
      </c>
      <c r="O163" s="54">
        <v>24569</v>
      </c>
    </row>
    <row r="164" s="57" customFormat="1" spans="1:15">
      <c r="A164" s="54">
        <v>18462</v>
      </c>
      <c r="B164" s="55">
        <v>18851</v>
      </c>
      <c r="C164" s="54">
        <v>20680</v>
      </c>
      <c r="D164" s="55">
        <v>21650</v>
      </c>
      <c r="E164" s="54">
        <v>21869</v>
      </c>
      <c r="F164" s="55">
        <v>22558</v>
      </c>
      <c r="G164" s="54">
        <v>22743</v>
      </c>
      <c r="H164" s="55">
        <v>23015</v>
      </c>
      <c r="I164" s="54">
        <v>23140</v>
      </c>
      <c r="J164" s="55">
        <v>23415</v>
      </c>
      <c r="K164" s="54">
        <v>23883</v>
      </c>
      <c r="L164" s="55">
        <v>24070</v>
      </c>
      <c r="M164" s="54">
        <v>24269</v>
      </c>
      <c r="N164" s="55">
        <v>24426</v>
      </c>
      <c r="O164" s="54">
        <v>24571</v>
      </c>
    </row>
    <row r="165" s="57" customFormat="1" spans="1:15">
      <c r="A165" s="54">
        <v>24574</v>
      </c>
      <c r="B165" s="55">
        <v>24808</v>
      </c>
      <c r="C165" s="54">
        <v>24887</v>
      </c>
      <c r="D165" s="55">
        <v>25010</v>
      </c>
      <c r="E165" s="54">
        <v>25132</v>
      </c>
      <c r="F165" s="55">
        <v>25279</v>
      </c>
      <c r="G165" s="54">
        <v>25638</v>
      </c>
      <c r="H165" s="55">
        <v>25866</v>
      </c>
      <c r="I165" s="54">
        <v>26135</v>
      </c>
      <c r="J165" s="55">
        <v>26293</v>
      </c>
      <c r="K165" s="54">
        <v>26589</v>
      </c>
      <c r="L165" s="55">
        <v>27020</v>
      </c>
      <c r="M165" s="54">
        <v>27541</v>
      </c>
      <c r="N165" s="55">
        <v>27851</v>
      </c>
      <c r="O165" s="54">
        <v>27953</v>
      </c>
    </row>
    <row r="166" s="57" customFormat="1" spans="1:15">
      <c r="A166" s="54">
        <v>24576</v>
      </c>
      <c r="B166" s="55">
        <v>24813</v>
      </c>
      <c r="C166" s="54">
        <v>24888</v>
      </c>
      <c r="D166" s="55">
        <v>25018</v>
      </c>
      <c r="E166" s="54">
        <v>25134</v>
      </c>
      <c r="F166" s="55">
        <v>25281</v>
      </c>
      <c r="G166" s="54">
        <v>25644</v>
      </c>
      <c r="H166" s="55">
        <v>25868</v>
      </c>
      <c r="I166" s="54">
        <v>26136</v>
      </c>
      <c r="J166" s="55">
        <v>26320</v>
      </c>
      <c r="K166" s="54">
        <v>26590</v>
      </c>
      <c r="L166" s="55">
        <v>27022</v>
      </c>
      <c r="M166" s="54">
        <v>27544</v>
      </c>
      <c r="N166" s="55">
        <v>27852</v>
      </c>
      <c r="O166" s="54">
        <v>27956</v>
      </c>
    </row>
    <row r="167" s="57" customFormat="1" spans="1:15">
      <c r="A167" s="54">
        <v>24577</v>
      </c>
      <c r="B167" s="55">
        <v>24818</v>
      </c>
      <c r="C167" s="54">
        <v>24892</v>
      </c>
      <c r="D167" s="55">
        <v>25019</v>
      </c>
      <c r="E167" s="54">
        <v>25136</v>
      </c>
      <c r="F167" s="55">
        <v>25283</v>
      </c>
      <c r="G167" s="54">
        <v>25645</v>
      </c>
      <c r="H167" s="55">
        <v>25870</v>
      </c>
      <c r="I167" s="54">
        <v>26137</v>
      </c>
      <c r="J167" s="55">
        <v>26327</v>
      </c>
      <c r="K167" s="54">
        <v>26624</v>
      </c>
      <c r="L167" s="55">
        <v>27024</v>
      </c>
      <c r="M167" s="54">
        <v>27549</v>
      </c>
      <c r="N167" s="55">
        <v>27853</v>
      </c>
      <c r="O167" s="54">
        <v>27957</v>
      </c>
    </row>
    <row r="168" s="57" customFormat="1" spans="1:15">
      <c r="A168" s="54">
        <v>24578</v>
      </c>
      <c r="B168" s="55">
        <v>24821</v>
      </c>
      <c r="C168" s="54">
        <v>24894</v>
      </c>
      <c r="D168" s="55">
        <v>25021</v>
      </c>
      <c r="E168" s="54">
        <v>25140</v>
      </c>
      <c r="F168" s="55">
        <v>25285</v>
      </c>
      <c r="G168" s="54">
        <v>25646</v>
      </c>
      <c r="H168" s="55">
        <v>25875</v>
      </c>
      <c r="I168" s="54">
        <v>26138</v>
      </c>
      <c r="J168" s="55">
        <v>26328</v>
      </c>
      <c r="K168" s="54">
        <v>26629</v>
      </c>
      <c r="L168" s="55">
        <v>27027</v>
      </c>
      <c r="M168" s="54">
        <v>27551</v>
      </c>
      <c r="N168" s="55">
        <v>27857</v>
      </c>
      <c r="O168" s="54">
        <v>27960</v>
      </c>
    </row>
    <row r="169" s="57" customFormat="1" spans="1:15">
      <c r="A169" s="54">
        <v>24579</v>
      </c>
      <c r="B169" s="55">
        <v>24822</v>
      </c>
      <c r="C169" s="54">
        <v>24895</v>
      </c>
      <c r="D169" s="55">
        <v>25022</v>
      </c>
      <c r="E169" s="54">
        <v>25141</v>
      </c>
      <c r="F169" s="55">
        <v>25312</v>
      </c>
      <c r="G169" s="54">
        <v>25647</v>
      </c>
      <c r="H169" s="55">
        <v>25876</v>
      </c>
      <c r="I169" s="54">
        <v>26142</v>
      </c>
      <c r="J169" s="55">
        <v>26332</v>
      </c>
      <c r="K169" s="54">
        <v>26634</v>
      </c>
      <c r="L169" s="55">
        <v>27046</v>
      </c>
      <c r="M169" s="54">
        <v>27553</v>
      </c>
      <c r="N169" s="55">
        <v>27860</v>
      </c>
      <c r="O169" s="54">
        <v>27962</v>
      </c>
    </row>
    <row r="170" s="57" customFormat="1" spans="1:15">
      <c r="A170" s="54">
        <v>24585</v>
      </c>
      <c r="B170" s="55">
        <v>24823</v>
      </c>
      <c r="C170" s="54">
        <v>24898</v>
      </c>
      <c r="D170" s="55">
        <v>25025</v>
      </c>
      <c r="E170" s="54">
        <v>25142</v>
      </c>
      <c r="F170" s="55">
        <v>25320</v>
      </c>
      <c r="G170" s="54">
        <v>25649</v>
      </c>
      <c r="H170" s="55">
        <v>25879</v>
      </c>
      <c r="I170" s="54">
        <v>26143</v>
      </c>
      <c r="J170" s="55">
        <v>26334</v>
      </c>
      <c r="K170" s="54">
        <v>26639</v>
      </c>
      <c r="L170" s="55">
        <v>27047</v>
      </c>
      <c r="M170" s="54">
        <v>27557</v>
      </c>
      <c r="N170" s="55">
        <v>27862</v>
      </c>
      <c r="O170" s="54">
        <v>27965</v>
      </c>
    </row>
    <row r="171" s="57" customFormat="1" spans="1:15">
      <c r="A171" s="54">
        <v>24586</v>
      </c>
      <c r="B171" s="55">
        <v>24824</v>
      </c>
      <c r="C171" s="54">
        <v>24899</v>
      </c>
      <c r="D171" s="55">
        <v>25028</v>
      </c>
      <c r="E171" s="54">
        <v>25148</v>
      </c>
      <c r="F171" s="55">
        <v>25411</v>
      </c>
      <c r="G171" s="54">
        <v>25650</v>
      </c>
      <c r="H171" s="55">
        <v>25880</v>
      </c>
      <c r="I171" s="54">
        <v>26146</v>
      </c>
      <c r="J171" s="55">
        <v>26337</v>
      </c>
      <c r="K171" s="54">
        <v>26641</v>
      </c>
      <c r="L171" s="55">
        <v>27048</v>
      </c>
      <c r="M171" s="54">
        <v>27559</v>
      </c>
      <c r="N171" s="55">
        <v>27869</v>
      </c>
      <c r="O171" s="54">
        <v>27967</v>
      </c>
    </row>
    <row r="172" s="57" customFormat="1" spans="1:15">
      <c r="A172" s="54">
        <v>24589</v>
      </c>
      <c r="B172" s="55">
        <v>24825</v>
      </c>
      <c r="C172" s="54">
        <v>24910</v>
      </c>
      <c r="D172" s="55">
        <v>25031</v>
      </c>
      <c r="E172" s="54">
        <v>25149</v>
      </c>
      <c r="F172" s="55">
        <v>25413</v>
      </c>
      <c r="G172" s="54">
        <v>25651</v>
      </c>
      <c r="H172" s="55">
        <v>25882</v>
      </c>
      <c r="I172" s="54">
        <v>26147</v>
      </c>
      <c r="J172" s="55">
        <v>26348</v>
      </c>
      <c r="K172" s="54">
        <v>26651</v>
      </c>
      <c r="L172" s="55">
        <v>27052</v>
      </c>
      <c r="M172" s="54">
        <v>27563</v>
      </c>
      <c r="N172" s="55">
        <v>27871</v>
      </c>
      <c r="O172" s="54">
        <v>27968</v>
      </c>
    </row>
    <row r="173" s="57" customFormat="1" spans="1:15">
      <c r="A173" s="54">
        <v>24590</v>
      </c>
      <c r="B173" s="55">
        <v>24826</v>
      </c>
      <c r="C173" s="54">
        <v>24915</v>
      </c>
      <c r="D173" s="55">
        <v>25035</v>
      </c>
      <c r="E173" s="54">
        <v>25150</v>
      </c>
      <c r="F173" s="55">
        <v>25427</v>
      </c>
      <c r="G173" s="54">
        <v>25661</v>
      </c>
      <c r="H173" s="55">
        <v>25904</v>
      </c>
      <c r="I173" s="54">
        <v>26148</v>
      </c>
      <c r="J173" s="55">
        <v>26354</v>
      </c>
      <c r="K173" s="54">
        <v>26656</v>
      </c>
      <c r="L173" s="55">
        <v>27053</v>
      </c>
      <c r="M173" s="54">
        <v>27565</v>
      </c>
      <c r="N173" s="55">
        <v>27872</v>
      </c>
      <c r="O173" s="54">
        <v>27969</v>
      </c>
    </row>
    <row r="174" s="57" customFormat="1" spans="1:15">
      <c r="A174" s="54">
        <v>24592</v>
      </c>
      <c r="B174" s="55">
        <v>24829</v>
      </c>
      <c r="C174" s="54">
        <v>24916</v>
      </c>
      <c r="D174" s="55">
        <v>25036</v>
      </c>
      <c r="E174" s="54">
        <v>25152</v>
      </c>
      <c r="F174" s="55">
        <v>25432</v>
      </c>
      <c r="G174" s="54">
        <v>25665</v>
      </c>
      <c r="H174" s="55">
        <v>25907</v>
      </c>
      <c r="I174" s="54">
        <v>26149</v>
      </c>
      <c r="J174" s="55">
        <v>26361</v>
      </c>
      <c r="K174" s="54">
        <v>26660</v>
      </c>
      <c r="L174" s="55">
        <v>27054</v>
      </c>
      <c r="M174" s="54">
        <v>27569</v>
      </c>
      <c r="N174" s="55">
        <v>27873</v>
      </c>
      <c r="O174" s="54">
        <v>27970</v>
      </c>
    </row>
    <row r="175" s="57" customFormat="1" spans="1:15">
      <c r="A175" s="54">
        <v>24593</v>
      </c>
      <c r="B175" s="55">
        <v>24830</v>
      </c>
      <c r="C175" s="54">
        <v>24917</v>
      </c>
      <c r="D175" s="55">
        <v>25039</v>
      </c>
      <c r="E175" s="54">
        <v>25154</v>
      </c>
      <c r="F175" s="55">
        <v>25441</v>
      </c>
      <c r="G175" s="54">
        <v>25666</v>
      </c>
      <c r="H175" s="55">
        <v>25913</v>
      </c>
      <c r="I175" s="54">
        <v>26170</v>
      </c>
      <c r="J175" s="55">
        <v>26374</v>
      </c>
      <c r="K175" s="54">
        <v>26662</v>
      </c>
      <c r="L175" s="55">
        <v>27207</v>
      </c>
      <c r="M175" s="54">
        <v>27570</v>
      </c>
      <c r="N175" s="55">
        <v>27874</v>
      </c>
      <c r="O175" s="54">
        <v>27972</v>
      </c>
    </row>
    <row r="176" s="57" customFormat="1" spans="1:15">
      <c r="A176" s="54">
        <v>24595</v>
      </c>
      <c r="B176" s="55">
        <v>24831</v>
      </c>
      <c r="C176" s="54">
        <v>24919</v>
      </c>
      <c r="D176" s="55">
        <v>25044</v>
      </c>
      <c r="E176" s="54">
        <v>25160</v>
      </c>
      <c r="F176" s="55">
        <v>25442</v>
      </c>
      <c r="G176" s="54">
        <v>25670</v>
      </c>
      <c r="H176" s="55">
        <v>25915</v>
      </c>
      <c r="I176" s="54">
        <v>26173</v>
      </c>
      <c r="J176" s="55">
        <v>26375</v>
      </c>
      <c r="K176" s="54">
        <v>26674</v>
      </c>
      <c r="L176" s="55">
        <v>27208</v>
      </c>
      <c r="M176" s="54">
        <v>27572</v>
      </c>
      <c r="N176" s="55">
        <v>27875</v>
      </c>
      <c r="O176" s="54">
        <v>27973</v>
      </c>
    </row>
    <row r="177" s="57" customFormat="1" spans="1:15">
      <c r="A177" s="54">
        <v>24597</v>
      </c>
      <c r="B177" s="55">
        <v>24832</v>
      </c>
      <c r="C177" s="54">
        <v>24924</v>
      </c>
      <c r="D177" s="55">
        <v>25045</v>
      </c>
      <c r="E177" s="54">
        <v>25161</v>
      </c>
      <c r="F177" s="55">
        <v>25446</v>
      </c>
      <c r="G177" s="54">
        <v>25672</v>
      </c>
      <c r="H177" s="55">
        <v>25917</v>
      </c>
      <c r="I177" s="54">
        <v>26175</v>
      </c>
      <c r="J177" s="55">
        <v>26376</v>
      </c>
      <c r="K177" s="54">
        <v>26675</v>
      </c>
      <c r="L177" s="55">
        <v>27212</v>
      </c>
      <c r="M177" s="54">
        <v>27574</v>
      </c>
      <c r="N177" s="55">
        <v>27876</v>
      </c>
      <c r="O177" s="54">
        <v>27974</v>
      </c>
    </row>
    <row r="178" s="57" customFormat="1" spans="1:15">
      <c r="A178" s="54">
        <v>24598</v>
      </c>
      <c r="B178" s="55">
        <v>24834</v>
      </c>
      <c r="C178" s="54">
        <v>24925</v>
      </c>
      <c r="D178" s="55">
        <v>25046</v>
      </c>
      <c r="E178" s="54">
        <v>25169</v>
      </c>
      <c r="F178" s="55">
        <v>25501</v>
      </c>
      <c r="G178" s="54">
        <v>25674</v>
      </c>
      <c r="H178" s="55">
        <v>25918</v>
      </c>
      <c r="I178" s="54">
        <v>26180</v>
      </c>
      <c r="J178" s="55">
        <v>26377</v>
      </c>
      <c r="K178" s="54">
        <v>26676</v>
      </c>
      <c r="L178" s="55">
        <v>27213</v>
      </c>
      <c r="M178" s="54">
        <v>27582</v>
      </c>
      <c r="N178" s="55">
        <v>27877</v>
      </c>
      <c r="O178" s="54">
        <v>27976</v>
      </c>
    </row>
    <row r="179" s="57" customFormat="1" spans="1:15">
      <c r="A179" s="54">
        <v>24599</v>
      </c>
      <c r="B179" s="55">
        <v>24836</v>
      </c>
      <c r="C179" s="54">
        <v>24931</v>
      </c>
      <c r="D179" s="55">
        <v>25048</v>
      </c>
      <c r="E179" s="54">
        <v>25173</v>
      </c>
      <c r="F179" s="55">
        <v>25502</v>
      </c>
      <c r="G179" s="54">
        <v>25676</v>
      </c>
      <c r="H179" s="55">
        <v>25920</v>
      </c>
      <c r="I179" s="54">
        <v>26186</v>
      </c>
      <c r="J179" s="55">
        <v>26385</v>
      </c>
      <c r="K179" s="54">
        <v>26678</v>
      </c>
      <c r="L179" s="55">
        <v>27229</v>
      </c>
      <c r="M179" s="54">
        <v>27583</v>
      </c>
      <c r="N179" s="55">
        <v>27878</v>
      </c>
      <c r="O179" s="54">
        <v>27978</v>
      </c>
    </row>
    <row r="180" s="57" customFormat="1" spans="1:15">
      <c r="A180" s="54">
        <v>24603</v>
      </c>
      <c r="B180" s="55">
        <v>24839</v>
      </c>
      <c r="C180" s="54">
        <v>24935</v>
      </c>
      <c r="D180" s="55">
        <v>25049</v>
      </c>
      <c r="E180" s="54">
        <v>25174</v>
      </c>
      <c r="F180" s="55">
        <v>25503</v>
      </c>
      <c r="G180" s="54">
        <v>25678</v>
      </c>
      <c r="H180" s="55">
        <v>25922</v>
      </c>
      <c r="I180" s="54">
        <v>26202</v>
      </c>
      <c r="J180" s="55">
        <v>26405</v>
      </c>
      <c r="K180" s="54">
        <v>26681</v>
      </c>
      <c r="L180" s="55">
        <v>27231</v>
      </c>
      <c r="M180" s="54">
        <v>27589</v>
      </c>
      <c r="N180" s="55">
        <v>27882</v>
      </c>
      <c r="O180" s="54">
        <v>27979</v>
      </c>
    </row>
    <row r="181" s="57" customFormat="1" spans="1:15">
      <c r="A181" s="54">
        <v>24607</v>
      </c>
      <c r="B181" s="55">
        <v>24841</v>
      </c>
      <c r="C181" s="54">
        <v>24936</v>
      </c>
      <c r="D181" s="55">
        <v>25053</v>
      </c>
      <c r="E181" s="54">
        <v>25181</v>
      </c>
      <c r="F181" s="55">
        <v>25505</v>
      </c>
      <c r="G181" s="54">
        <v>25682</v>
      </c>
      <c r="H181" s="55">
        <v>25928</v>
      </c>
      <c r="I181" s="54">
        <v>26205</v>
      </c>
      <c r="J181" s="55">
        <v>26408</v>
      </c>
      <c r="K181" s="54">
        <v>26684</v>
      </c>
      <c r="L181" s="55">
        <v>27239</v>
      </c>
      <c r="M181" s="54">
        <v>27805</v>
      </c>
      <c r="N181" s="55">
        <v>27883</v>
      </c>
      <c r="O181" s="54">
        <v>27983</v>
      </c>
    </row>
    <row r="182" s="57" customFormat="1" spans="1:15">
      <c r="A182" s="54">
        <v>24609</v>
      </c>
      <c r="B182" s="55">
        <v>24842</v>
      </c>
      <c r="C182" s="54">
        <v>24938</v>
      </c>
      <c r="D182" s="55">
        <v>25054</v>
      </c>
      <c r="E182" s="54">
        <v>25182</v>
      </c>
      <c r="F182" s="55">
        <v>25506</v>
      </c>
      <c r="G182" s="54">
        <v>25685</v>
      </c>
      <c r="H182" s="55">
        <v>25932</v>
      </c>
      <c r="I182" s="54">
        <v>26208</v>
      </c>
      <c r="J182" s="55">
        <v>26415</v>
      </c>
      <c r="K182" s="54">
        <v>26690</v>
      </c>
      <c r="L182" s="55">
        <v>27242</v>
      </c>
      <c r="M182" s="54">
        <v>27806</v>
      </c>
      <c r="N182" s="55">
        <v>27884</v>
      </c>
      <c r="O182" s="54">
        <v>27985</v>
      </c>
    </row>
    <row r="183" s="57" customFormat="1" spans="1:15">
      <c r="A183" s="54">
        <v>24613</v>
      </c>
      <c r="B183" s="55">
        <v>24845</v>
      </c>
      <c r="C183" s="54">
        <v>24941</v>
      </c>
      <c r="D183" s="55">
        <v>25057</v>
      </c>
      <c r="E183" s="54">
        <v>25183</v>
      </c>
      <c r="F183" s="55">
        <v>25508</v>
      </c>
      <c r="G183" s="54">
        <v>25687</v>
      </c>
      <c r="H183" s="55">
        <v>25951</v>
      </c>
      <c r="I183" s="54">
        <v>26209</v>
      </c>
      <c r="J183" s="55">
        <v>26419</v>
      </c>
      <c r="K183" s="54">
        <v>26691</v>
      </c>
      <c r="L183" s="55">
        <v>27243</v>
      </c>
      <c r="M183" s="54">
        <v>27810</v>
      </c>
      <c r="N183" s="55">
        <v>27885</v>
      </c>
      <c r="O183" s="54">
        <v>28006</v>
      </c>
    </row>
    <row r="184" s="57" customFormat="1" spans="1:15">
      <c r="A184" s="54">
        <v>24614</v>
      </c>
      <c r="B184" s="55">
        <v>24846</v>
      </c>
      <c r="C184" s="54">
        <v>24942</v>
      </c>
      <c r="D184" s="55">
        <v>25059</v>
      </c>
      <c r="E184" s="54">
        <v>25187</v>
      </c>
      <c r="F184" s="55">
        <v>25520</v>
      </c>
      <c r="G184" s="54">
        <v>25694</v>
      </c>
      <c r="H184" s="55">
        <v>25958</v>
      </c>
      <c r="I184" s="54">
        <v>26210</v>
      </c>
      <c r="J184" s="55">
        <v>26426</v>
      </c>
      <c r="K184" s="54">
        <v>26704</v>
      </c>
      <c r="L184" s="55">
        <v>27247</v>
      </c>
      <c r="M184" s="54">
        <v>27812</v>
      </c>
      <c r="N184" s="55">
        <v>27887</v>
      </c>
      <c r="O184" s="54">
        <v>28007</v>
      </c>
    </row>
    <row r="185" s="57" customFormat="1" spans="1:15">
      <c r="A185" s="54">
        <v>24618</v>
      </c>
      <c r="B185" s="55">
        <v>24847</v>
      </c>
      <c r="C185" s="54">
        <v>24943</v>
      </c>
      <c r="D185" s="55">
        <v>25061</v>
      </c>
      <c r="E185" s="54">
        <v>25193</v>
      </c>
      <c r="F185" s="55">
        <v>25523</v>
      </c>
      <c r="G185" s="54">
        <v>25696</v>
      </c>
      <c r="H185" s="55">
        <v>25962</v>
      </c>
      <c r="I185" s="54">
        <v>26229</v>
      </c>
      <c r="J185" s="55">
        <v>26430</v>
      </c>
      <c r="K185" s="54">
        <v>26705</v>
      </c>
      <c r="L185" s="55">
        <v>27252</v>
      </c>
      <c r="M185" s="54">
        <v>27814</v>
      </c>
      <c r="N185" s="55">
        <v>27888</v>
      </c>
      <c r="O185" s="54">
        <v>28010</v>
      </c>
    </row>
    <row r="186" s="57" customFormat="1" spans="1:15">
      <c r="A186" s="54">
        <v>24619</v>
      </c>
      <c r="B186" s="55">
        <v>24851</v>
      </c>
      <c r="C186" s="54">
        <v>24944</v>
      </c>
      <c r="D186" s="55">
        <v>25062</v>
      </c>
      <c r="E186" s="54">
        <v>25201</v>
      </c>
      <c r="F186" s="55">
        <v>25529</v>
      </c>
      <c r="G186" s="54">
        <v>25812</v>
      </c>
      <c r="H186" s="55">
        <v>25966</v>
      </c>
      <c r="I186" s="54">
        <v>26236</v>
      </c>
      <c r="J186" s="55">
        <v>26434</v>
      </c>
      <c r="K186" s="54">
        <v>26710</v>
      </c>
      <c r="L186" s="55">
        <v>27281</v>
      </c>
      <c r="M186" s="54">
        <v>27816</v>
      </c>
      <c r="N186" s="55">
        <v>27890</v>
      </c>
      <c r="O186" s="54">
        <v>28018</v>
      </c>
    </row>
    <row r="187" s="57" customFormat="1" spans="1:15">
      <c r="A187" s="54">
        <v>24622</v>
      </c>
      <c r="B187" s="55">
        <v>24852</v>
      </c>
      <c r="C187" s="54">
        <v>24945</v>
      </c>
      <c r="D187" s="55">
        <v>25067</v>
      </c>
      <c r="E187" s="54">
        <v>25203</v>
      </c>
      <c r="F187" s="55">
        <v>25537</v>
      </c>
      <c r="G187" s="54">
        <v>25816</v>
      </c>
      <c r="H187" s="55">
        <v>25967</v>
      </c>
      <c r="I187" s="54">
        <v>26238</v>
      </c>
      <c r="J187" s="55">
        <v>26435</v>
      </c>
      <c r="K187" s="54">
        <v>26711</v>
      </c>
      <c r="L187" s="55">
        <v>27299</v>
      </c>
      <c r="M187" s="54">
        <v>27817</v>
      </c>
      <c r="N187" s="55">
        <v>27897</v>
      </c>
      <c r="O187" s="54">
        <v>28020</v>
      </c>
    </row>
    <row r="188" s="57" customFormat="1" spans="1:15">
      <c r="A188" s="54">
        <v>24624</v>
      </c>
      <c r="B188" s="55">
        <v>24853</v>
      </c>
      <c r="C188" s="54">
        <v>24946</v>
      </c>
      <c r="D188" s="55">
        <v>25071</v>
      </c>
      <c r="E188" s="54">
        <v>25205</v>
      </c>
      <c r="F188" s="55">
        <v>25540</v>
      </c>
      <c r="G188" s="54">
        <v>25817</v>
      </c>
      <c r="H188" s="55">
        <v>25969</v>
      </c>
      <c r="I188" s="54">
        <v>26250</v>
      </c>
      <c r="J188" s="55">
        <v>26436</v>
      </c>
      <c r="K188" s="54">
        <v>26734</v>
      </c>
      <c r="L188" s="55">
        <v>27305</v>
      </c>
      <c r="M188" s="54">
        <v>27818</v>
      </c>
      <c r="N188" s="55">
        <v>27915</v>
      </c>
      <c r="O188" s="54">
        <v>28042</v>
      </c>
    </row>
    <row r="189" s="57" customFormat="1" spans="1:15">
      <c r="A189" s="54">
        <v>24627</v>
      </c>
      <c r="B189" s="55">
        <v>24856</v>
      </c>
      <c r="C189" s="54">
        <v>24950</v>
      </c>
      <c r="D189" s="55">
        <v>25075</v>
      </c>
      <c r="E189" s="54">
        <v>25206</v>
      </c>
      <c r="F189" s="55">
        <v>25550</v>
      </c>
      <c r="G189" s="54">
        <v>25825</v>
      </c>
      <c r="H189" s="55">
        <v>25971</v>
      </c>
      <c r="I189" s="54">
        <v>26253</v>
      </c>
      <c r="J189" s="55">
        <v>26461</v>
      </c>
      <c r="K189" s="54">
        <v>26743</v>
      </c>
      <c r="L189" s="55">
        <v>27311</v>
      </c>
      <c r="M189" s="54">
        <v>27820</v>
      </c>
      <c r="N189" s="55">
        <v>27919</v>
      </c>
      <c r="O189" s="54">
        <v>28071</v>
      </c>
    </row>
    <row r="190" s="57" customFormat="1" spans="1:15">
      <c r="A190" s="54">
        <v>24630</v>
      </c>
      <c r="B190" s="55">
        <v>24859</v>
      </c>
      <c r="C190" s="54">
        <v>24951</v>
      </c>
      <c r="D190" s="55">
        <v>25082</v>
      </c>
      <c r="E190" s="54">
        <v>25208</v>
      </c>
      <c r="F190" s="55">
        <v>25555</v>
      </c>
      <c r="G190" s="54">
        <v>25831</v>
      </c>
      <c r="H190" s="55">
        <v>25976</v>
      </c>
      <c r="I190" s="54">
        <v>26257</v>
      </c>
      <c r="J190" s="55">
        <v>26519</v>
      </c>
      <c r="K190" s="54">
        <v>26757</v>
      </c>
      <c r="L190" s="55">
        <v>27315</v>
      </c>
      <c r="M190" s="54">
        <v>27821</v>
      </c>
      <c r="N190" s="55">
        <v>27920</v>
      </c>
      <c r="O190" s="54">
        <v>28074</v>
      </c>
    </row>
    <row r="191" s="57" customFormat="1" spans="1:15">
      <c r="A191" s="54">
        <v>24631</v>
      </c>
      <c r="B191" s="55">
        <v>24860</v>
      </c>
      <c r="C191" s="54">
        <v>24954</v>
      </c>
      <c r="D191" s="55">
        <v>25085</v>
      </c>
      <c r="E191" s="54">
        <v>25209</v>
      </c>
      <c r="F191" s="55">
        <v>25564</v>
      </c>
      <c r="G191" s="54">
        <v>25836</v>
      </c>
      <c r="H191" s="55">
        <v>25977</v>
      </c>
      <c r="I191" s="54">
        <v>26260</v>
      </c>
      <c r="J191" s="55">
        <v>26521</v>
      </c>
      <c r="K191" s="54">
        <v>26761</v>
      </c>
      <c r="L191" s="55">
        <v>27316</v>
      </c>
      <c r="M191" s="54">
        <v>27822</v>
      </c>
      <c r="N191" s="55">
        <v>27921</v>
      </c>
      <c r="O191" s="54">
        <v>28076</v>
      </c>
    </row>
    <row r="192" s="57" customFormat="1" spans="1:15">
      <c r="A192" s="54">
        <v>24634</v>
      </c>
      <c r="B192" s="55">
        <v>24861</v>
      </c>
      <c r="C192" s="54">
        <v>24958</v>
      </c>
      <c r="D192" s="55">
        <v>25093</v>
      </c>
      <c r="E192" s="54">
        <v>25214</v>
      </c>
      <c r="F192" s="55">
        <v>25565</v>
      </c>
      <c r="G192" s="54">
        <v>25837</v>
      </c>
      <c r="H192" s="55">
        <v>25978</v>
      </c>
      <c r="I192" s="54">
        <v>26261</v>
      </c>
      <c r="J192" s="55">
        <v>26525</v>
      </c>
      <c r="K192" s="54">
        <v>26763</v>
      </c>
      <c r="L192" s="55">
        <v>27325</v>
      </c>
      <c r="M192" s="54">
        <v>27824</v>
      </c>
      <c r="N192" s="55">
        <v>27922</v>
      </c>
      <c r="O192" s="54">
        <v>28080</v>
      </c>
    </row>
    <row r="193" s="57" customFormat="1" spans="1:15">
      <c r="A193" s="54">
        <v>24639</v>
      </c>
      <c r="B193" s="55">
        <v>24862</v>
      </c>
      <c r="C193" s="54">
        <v>24963</v>
      </c>
      <c r="D193" s="55">
        <v>25102</v>
      </c>
      <c r="E193" s="54">
        <v>25231</v>
      </c>
      <c r="F193" s="55">
        <v>25567</v>
      </c>
      <c r="G193" s="54">
        <v>25839</v>
      </c>
      <c r="H193" s="55">
        <v>25979</v>
      </c>
      <c r="I193" s="54">
        <v>26263</v>
      </c>
      <c r="J193" s="55">
        <v>26529</v>
      </c>
      <c r="K193" s="54">
        <v>26802</v>
      </c>
      <c r="L193" s="55">
        <v>27326</v>
      </c>
      <c r="M193" s="54">
        <v>27826</v>
      </c>
      <c r="N193" s="55">
        <v>27923</v>
      </c>
      <c r="O193" s="54">
        <v>28090</v>
      </c>
    </row>
    <row r="194" s="57" customFormat="1" spans="1:15">
      <c r="A194" s="54">
        <v>24640</v>
      </c>
      <c r="B194" s="55">
        <v>24867</v>
      </c>
      <c r="C194" s="54">
        <v>24976</v>
      </c>
      <c r="D194" s="55">
        <v>25106</v>
      </c>
      <c r="E194" s="54">
        <v>25239</v>
      </c>
      <c r="F194" s="55">
        <v>25571</v>
      </c>
      <c r="G194" s="54">
        <v>25841</v>
      </c>
      <c r="H194" s="55">
        <v>25984</v>
      </c>
      <c r="I194" s="54">
        <v>26266</v>
      </c>
      <c r="J194" s="55">
        <v>26535</v>
      </c>
      <c r="K194" s="54">
        <v>26808</v>
      </c>
      <c r="L194" s="55">
        <v>27340</v>
      </c>
      <c r="M194" s="54">
        <v>27829</v>
      </c>
      <c r="N194" s="55">
        <v>27924</v>
      </c>
      <c r="O194" s="54">
        <v>28091</v>
      </c>
    </row>
    <row r="195" s="57" customFormat="1" spans="1:15">
      <c r="A195" s="54">
        <v>24646</v>
      </c>
      <c r="B195" s="55">
        <v>24868</v>
      </c>
      <c r="C195" s="54">
        <v>24977</v>
      </c>
      <c r="D195" s="55">
        <v>25107</v>
      </c>
      <c r="E195" s="54">
        <v>25241</v>
      </c>
      <c r="F195" s="55">
        <v>25572</v>
      </c>
      <c r="G195" s="54">
        <v>25843</v>
      </c>
      <c r="H195" s="55">
        <v>25985</v>
      </c>
      <c r="I195" s="54">
        <v>26267</v>
      </c>
      <c r="J195" s="55">
        <v>26537</v>
      </c>
      <c r="K195" s="54">
        <v>26810</v>
      </c>
      <c r="L195" s="55">
        <v>27344</v>
      </c>
      <c r="M195" s="54">
        <v>27830</v>
      </c>
      <c r="N195" s="55">
        <v>27925</v>
      </c>
      <c r="O195" s="54">
        <v>28103</v>
      </c>
    </row>
    <row r="196" s="57" customFormat="1" spans="1:15">
      <c r="A196" s="54">
        <v>24649</v>
      </c>
      <c r="B196" s="55">
        <v>24869</v>
      </c>
      <c r="C196" s="54">
        <v>24981</v>
      </c>
      <c r="D196" s="55">
        <v>25109</v>
      </c>
      <c r="E196" s="54">
        <v>25244</v>
      </c>
      <c r="F196" s="55">
        <v>25573</v>
      </c>
      <c r="G196" s="54">
        <v>25844</v>
      </c>
      <c r="H196" s="55">
        <v>25988</v>
      </c>
      <c r="I196" s="54">
        <v>26269</v>
      </c>
      <c r="J196" s="55">
        <v>26541</v>
      </c>
      <c r="K196" s="54">
        <v>26817</v>
      </c>
      <c r="L196" s="55">
        <v>27349</v>
      </c>
      <c r="M196" s="54">
        <v>27831</v>
      </c>
      <c r="N196" s="55">
        <v>27926</v>
      </c>
      <c r="O196" s="54">
        <v>28109</v>
      </c>
    </row>
    <row r="197" s="57" customFormat="1" spans="1:15">
      <c r="A197" s="54">
        <v>24651</v>
      </c>
      <c r="B197" s="55">
        <v>24870</v>
      </c>
      <c r="C197" s="54">
        <v>24983</v>
      </c>
      <c r="D197" s="55">
        <v>25114</v>
      </c>
      <c r="E197" s="54">
        <v>25245</v>
      </c>
      <c r="F197" s="55">
        <v>25607</v>
      </c>
      <c r="G197" s="54">
        <v>25845</v>
      </c>
      <c r="H197" s="55">
        <v>25989</v>
      </c>
      <c r="I197" s="54">
        <v>26271</v>
      </c>
      <c r="J197" s="55">
        <v>26546</v>
      </c>
      <c r="K197" s="54">
        <v>26824</v>
      </c>
      <c r="L197" s="55">
        <v>27355</v>
      </c>
      <c r="M197" s="54">
        <v>27832</v>
      </c>
      <c r="N197" s="55">
        <v>27927</v>
      </c>
      <c r="O197" s="54">
        <v>28114</v>
      </c>
    </row>
    <row r="198" s="57" customFormat="1" spans="1:15">
      <c r="A198" s="54">
        <v>24656</v>
      </c>
      <c r="B198" s="55">
        <v>24871</v>
      </c>
      <c r="C198" s="54">
        <v>24985</v>
      </c>
      <c r="D198" s="55">
        <v>25115</v>
      </c>
      <c r="E198" s="54">
        <v>25247</v>
      </c>
      <c r="F198" s="55">
        <v>25608</v>
      </c>
      <c r="G198" s="54">
        <v>25846</v>
      </c>
      <c r="H198" s="55">
        <v>26032</v>
      </c>
      <c r="I198" s="54">
        <v>26276</v>
      </c>
      <c r="J198" s="55">
        <v>26559</v>
      </c>
      <c r="K198" s="54">
        <v>26833</v>
      </c>
      <c r="L198" s="55">
        <v>27356</v>
      </c>
      <c r="M198" s="54">
        <v>27839</v>
      </c>
      <c r="N198" s="55">
        <v>27928</v>
      </c>
      <c r="O198" s="54">
        <v>28119</v>
      </c>
    </row>
    <row r="199" s="57" customFormat="1" spans="1:15">
      <c r="A199" s="54">
        <v>24658</v>
      </c>
      <c r="B199" s="55">
        <v>24874</v>
      </c>
      <c r="C199" s="54">
        <v>24991</v>
      </c>
      <c r="D199" s="55">
        <v>25118</v>
      </c>
      <c r="E199" s="54">
        <v>25248</v>
      </c>
      <c r="F199" s="55">
        <v>25617</v>
      </c>
      <c r="G199" s="54">
        <v>25847</v>
      </c>
      <c r="H199" s="55">
        <v>26033</v>
      </c>
      <c r="I199" s="54">
        <v>26278</v>
      </c>
      <c r="J199" s="55">
        <v>26561</v>
      </c>
      <c r="K199" s="54">
        <v>26836</v>
      </c>
      <c r="L199" s="55">
        <v>27371</v>
      </c>
      <c r="M199" s="54">
        <v>27840</v>
      </c>
      <c r="N199" s="55">
        <v>27935</v>
      </c>
      <c r="O199" s="54">
        <v>28125</v>
      </c>
    </row>
    <row r="200" s="57" customFormat="1" spans="1:15">
      <c r="A200" s="54">
        <v>24714</v>
      </c>
      <c r="B200" s="55">
        <v>24877</v>
      </c>
      <c r="C200" s="54">
        <v>25002</v>
      </c>
      <c r="D200" s="55">
        <v>25119</v>
      </c>
      <c r="E200" s="54">
        <v>25250</v>
      </c>
      <c r="F200" s="55">
        <v>25621</v>
      </c>
      <c r="G200" s="54">
        <v>25848</v>
      </c>
      <c r="H200" s="55">
        <v>26034</v>
      </c>
      <c r="I200" s="54">
        <v>26280</v>
      </c>
      <c r="J200" s="55">
        <v>26563</v>
      </c>
      <c r="K200" s="54">
        <v>26845</v>
      </c>
      <c r="L200" s="55">
        <v>27379</v>
      </c>
      <c r="M200" s="54">
        <v>27842</v>
      </c>
      <c r="N200" s="55">
        <v>27937</v>
      </c>
      <c r="O200" s="54">
        <v>28127</v>
      </c>
    </row>
    <row r="201" s="57" customFormat="1" spans="1:15">
      <c r="A201" s="54">
        <v>24715</v>
      </c>
      <c r="B201" s="55">
        <v>24878</v>
      </c>
      <c r="C201" s="54">
        <v>25003</v>
      </c>
      <c r="D201" s="55">
        <v>25121</v>
      </c>
      <c r="E201" s="54">
        <v>25251</v>
      </c>
      <c r="F201" s="55">
        <v>25625</v>
      </c>
      <c r="G201" s="54">
        <v>25856</v>
      </c>
      <c r="H201" s="55">
        <v>26036</v>
      </c>
      <c r="I201" s="54">
        <v>26283</v>
      </c>
      <c r="J201" s="55">
        <v>26570</v>
      </c>
      <c r="K201" s="54">
        <v>26886</v>
      </c>
      <c r="L201" s="55">
        <v>27505</v>
      </c>
      <c r="M201" s="54">
        <v>27843</v>
      </c>
      <c r="N201" s="55">
        <v>27938</v>
      </c>
      <c r="O201" s="54">
        <v>28128</v>
      </c>
    </row>
    <row r="202" s="57" customFormat="1" spans="1:15">
      <c r="A202" s="54">
        <v>24716</v>
      </c>
      <c r="B202" s="55">
        <v>24879</v>
      </c>
      <c r="C202" s="54">
        <v>25004</v>
      </c>
      <c r="D202" s="55">
        <v>25122</v>
      </c>
      <c r="E202" s="54">
        <v>25258</v>
      </c>
      <c r="F202" s="55">
        <v>25634</v>
      </c>
      <c r="G202" s="54">
        <v>25857</v>
      </c>
      <c r="H202" s="55">
        <v>26047</v>
      </c>
      <c r="I202" s="54">
        <v>26285</v>
      </c>
      <c r="J202" s="55">
        <v>26571</v>
      </c>
      <c r="K202" s="54">
        <v>27007</v>
      </c>
      <c r="L202" s="55">
        <v>27506</v>
      </c>
      <c r="M202" s="54">
        <v>27844</v>
      </c>
      <c r="N202" s="55">
        <v>27942</v>
      </c>
      <c r="O202" s="54">
        <v>28129</v>
      </c>
    </row>
    <row r="203" s="57" customFormat="1" spans="1:15">
      <c r="A203" s="54">
        <v>24733</v>
      </c>
      <c r="B203" s="55">
        <v>24880</v>
      </c>
      <c r="C203" s="54">
        <v>25005</v>
      </c>
      <c r="D203" s="55">
        <v>25124</v>
      </c>
      <c r="E203" s="54">
        <v>25261</v>
      </c>
      <c r="F203" s="55">
        <v>25635</v>
      </c>
      <c r="G203" s="54">
        <v>25862</v>
      </c>
      <c r="H203" s="55">
        <v>26056</v>
      </c>
      <c r="I203" s="54">
        <v>26287</v>
      </c>
      <c r="J203" s="55">
        <v>26572</v>
      </c>
      <c r="K203" s="54">
        <v>27011</v>
      </c>
      <c r="L203" s="55">
        <v>27507</v>
      </c>
      <c r="M203" s="54">
        <v>27847</v>
      </c>
      <c r="N203" s="55">
        <v>27943</v>
      </c>
      <c r="O203" s="54">
        <v>28133</v>
      </c>
    </row>
    <row r="204" s="57" customFormat="1" spans="1:15">
      <c r="A204" s="54">
        <v>24738</v>
      </c>
      <c r="B204" s="55">
        <v>24882</v>
      </c>
      <c r="C204" s="54">
        <v>25007</v>
      </c>
      <c r="D204" s="55">
        <v>25126</v>
      </c>
      <c r="E204" s="54">
        <v>25270</v>
      </c>
      <c r="F204" s="55">
        <v>25636</v>
      </c>
      <c r="G204" s="54">
        <v>25864</v>
      </c>
      <c r="H204" s="55">
        <v>26070</v>
      </c>
      <c r="I204" s="54">
        <v>26289</v>
      </c>
      <c r="J204" s="55">
        <v>26575</v>
      </c>
      <c r="K204" s="54">
        <v>27013</v>
      </c>
      <c r="L204" s="55">
        <v>27521</v>
      </c>
      <c r="M204" s="54">
        <v>27849</v>
      </c>
      <c r="N204" s="55">
        <v>27946</v>
      </c>
      <c r="O204" s="54">
        <v>28135</v>
      </c>
    </row>
    <row r="205" s="57" customFormat="1" spans="1:15">
      <c r="A205" s="54">
        <v>24801</v>
      </c>
      <c r="B205" s="55">
        <v>24883</v>
      </c>
      <c r="C205" s="54">
        <v>25008</v>
      </c>
      <c r="D205" s="55">
        <v>25130</v>
      </c>
      <c r="E205" s="54">
        <v>25276</v>
      </c>
      <c r="F205" s="55">
        <v>25637</v>
      </c>
      <c r="G205" s="54">
        <v>25865</v>
      </c>
      <c r="H205" s="55">
        <v>26121</v>
      </c>
      <c r="I205" s="54">
        <v>26291</v>
      </c>
      <c r="J205" s="55">
        <v>26586</v>
      </c>
      <c r="K205" s="54">
        <v>27017</v>
      </c>
      <c r="L205" s="55">
        <v>27524</v>
      </c>
      <c r="M205" s="54">
        <v>27850</v>
      </c>
      <c r="N205" s="55">
        <v>27950</v>
      </c>
      <c r="O205" s="54">
        <v>28163</v>
      </c>
    </row>
    <row r="206" s="57" customFormat="1" spans="1:15">
      <c r="A206" s="54">
        <v>28167</v>
      </c>
      <c r="B206" s="55">
        <v>28432</v>
      </c>
      <c r="C206" s="54">
        <v>28538</v>
      </c>
      <c r="D206" s="55">
        <v>28705</v>
      </c>
      <c r="E206" s="54">
        <v>29014</v>
      </c>
      <c r="F206" s="55">
        <v>29133</v>
      </c>
      <c r="G206" s="54">
        <v>29450</v>
      </c>
      <c r="H206" s="55">
        <v>29638</v>
      </c>
      <c r="I206" s="54">
        <v>29842</v>
      </c>
      <c r="J206" s="55">
        <v>30178</v>
      </c>
      <c r="K206" s="54">
        <v>30446</v>
      </c>
      <c r="L206" s="55">
        <v>30599</v>
      </c>
      <c r="M206" s="54">
        <v>30823</v>
      </c>
      <c r="N206" s="55">
        <v>31078</v>
      </c>
      <c r="O206" s="54">
        <v>31562</v>
      </c>
    </row>
    <row r="207" s="57" customFormat="1" spans="1:15">
      <c r="A207" s="54">
        <v>28170</v>
      </c>
      <c r="B207" s="55">
        <v>28433</v>
      </c>
      <c r="C207" s="54">
        <v>28552</v>
      </c>
      <c r="D207" s="55">
        <v>28708</v>
      </c>
      <c r="E207" s="54">
        <v>29015</v>
      </c>
      <c r="F207" s="55">
        <v>29135</v>
      </c>
      <c r="G207" s="54">
        <v>29452</v>
      </c>
      <c r="H207" s="55">
        <v>29639</v>
      </c>
      <c r="I207" s="54">
        <v>29843</v>
      </c>
      <c r="J207" s="55">
        <v>30182</v>
      </c>
      <c r="K207" s="54">
        <v>30447</v>
      </c>
      <c r="L207" s="55">
        <v>30619</v>
      </c>
      <c r="M207" s="54">
        <v>30828</v>
      </c>
      <c r="N207" s="55">
        <v>31079</v>
      </c>
      <c r="O207" s="54">
        <v>31563</v>
      </c>
    </row>
    <row r="208" s="57" customFormat="1" spans="1:15">
      <c r="A208" s="54">
        <v>28315</v>
      </c>
      <c r="B208" s="55">
        <v>28434</v>
      </c>
      <c r="C208" s="54">
        <v>28553</v>
      </c>
      <c r="D208" s="55">
        <v>28709</v>
      </c>
      <c r="E208" s="54">
        <v>29018</v>
      </c>
      <c r="F208" s="55">
        <v>29137</v>
      </c>
      <c r="G208" s="54">
        <v>29453</v>
      </c>
      <c r="H208" s="55">
        <v>29645</v>
      </c>
      <c r="I208" s="54">
        <v>29844</v>
      </c>
      <c r="J208" s="55">
        <v>30183</v>
      </c>
      <c r="K208" s="54">
        <v>30450</v>
      </c>
      <c r="L208" s="55">
        <v>30624</v>
      </c>
      <c r="M208" s="54">
        <v>30833</v>
      </c>
      <c r="N208" s="55">
        <v>31082</v>
      </c>
      <c r="O208" s="54">
        <v>31565</v>
      </c>
    </row>
    <row r="209" s="57" customFormat="1" spans="1:15">
      <c r="A209" s="54">
        <v>28318</v>
      </c>
      <c r="B209" s="55">
        <v>28435</v>
      </c>
      <c r="C209" s="54">
        <v>28554</v>
      </c>
      <c r="D209" s="55">
        <v>28710</v>
      </c>
      <c r="E209" s="54">
        <v>29030</v>
      </c>
      <c r="F209" s="55">
        <v>29138</v>
      </c>
      <c r="G209" s="54">
        <v>29455</v>
      </c>
      <c r="H209" s="55">
        <v>29655</v>
      </c>
      <c r="I209" s="54">
        <v>29847</v>
      </c>
      <c r="J209" s="55">
        <v>30184</v>
      </c>
      <c r="K209" s="54">
        <v>30451</v>
      </c>
      <c r="L209" s="55">
        <v>30625</v>
      </c>
      <c r="M209" s="54">
        <v>31006</v>
      </c>
      <c r="N209" s="55">
        <v>31089</v>
      </c>
      <c r="O209" s="54">
        <v>31566</v>
      </c>
    </row>
    <row r="210" s="57" customFormat="1" spans="1:15">
      <c r="A210" s="54">
        <v>28319</v>
      </c>
      <c r="B210" s="55">
        <v>28436</v>
      </c>
      <c r="C210" s="54">
        <v>28555</v>
      </c>
      <c r="D210" s="55">
        <v>28712</v>
      </c>
      <c r="E210" s="54">
        <v>29032</v>
      </c>
      <c r="F210" s="55">
        <v>29142</v>
      </c>
      <c r="G210" s="54">
        <v>29458</v>
      </c>
      <c r="H210" s="55">
        <v>29658</v>
      </c>
      <c r="I210" s="54">
        <v>29849</v>
      </c>
      <c r="J210" s="55">
        <v>30185</v>
      </c>
      <c r="K210" s="54">
        <v>30452</v>
      </c>
      <c r="L210" s="55">
        <v>30627</v>
      </c>
      <c r="M210" s="54">
        <v>31007</v>
      </c>
      <c r="N210" s="55">
        <v>31090</v>
      </c>
      <c r="O210" s="54">
        <v>31567</v>
      </c>
    </row>
    <row r="211" s="57" customFormat="1" spans="1:15">
      <c r="A211" s="54">
        <v>28320</v>
      </c>
      <c r="B211" s="55">
        <v>28438</v>
      </c>
      <c r="C211" s="54">
        <v>28571</v>
      </c>
      <c r="D211" s="55">
        <v>28713</v>
      </c>
      <c r="E211" s="54">
        <v>29037</v>
      </c>
      <c r="F211" s="55">
        <v>29143</v>
      </c>
      <c r="G211" s="54">
        <v>29468</v>
      </c>
      <c r="H211" s="55">
        <v>29659</v>
      </c>
      <c r="I211" s="54">
        <v>29853</v>
      </c>
      <c r="J211" s="55">
        <v>30204</v>
      </c>
      <c r="K211" s="54">
        <v>30453</v>
      </c>
      <c r="L211" s="55">
        <v>30629</v>
      </c>
      <c r="M211" s="54">
        <v>31012</v>
      </c>
      <c r="N211" s="55">
        <v>31091</v>
      </c>
      <c r="O211" s="54">
        <v>31568</v>
      </c>
    </row>
    <row r="212" s="57" customFormat="1" spans="1:15">
      <c r="A212" s="54">
        <v>28323</v>
      </c>
      <c r="B212" s="55">
        <v>28439</v>
      </c>
      <c r="C212" s="54">
        <v>28572</v>
      </c>
      <c r="D212" s="55">
        <v>28718</v>
      </c>
      <c r="E212" s="54">
        <v>29038</v>
      </c>
      <c r="F212" s="55">
        <v>29145</v>
      </c>
      <c r="G212" s="54">
        <v>29469</v>
      </c>
      <c r="H212" s="55">
        <v>29661</v>
      </c>
      <c r="I212" s="54">
        <v>29856</v>
      </c>
      <c r="J212" s="55">
        <v>30205</v>
      </c>
      <c r="K212" s="54">
        <v>30455</v>
      </c>
      <c r="L212" s="55">
        <v>30630</v>
      </c>
      <c r="M212" s="54">
        <v>31013</v>
      </c>
      <c r="N212" s="55">
        <v>31092</v>
      </c>
      <c r="O212" s="54">
        <v>31569</v>
      </c>
    </row>
    <row r="213" s="57" customFormat="1" spans="1:15">
      <c r="A213" s="54">
        <v>28325</v>
      </c>
      <c r="B213" s="55">
        <v>28441</v>
      </c>
      <c r="C213" s="54">
        <v>28573</v>
      </c>
      <c r="D213" s="55">
        <v>28722</v>
      </c>
      <c r="E213" s="54">
        <v>29039</v>
      </c>
      <c r="F213" s="55">
        <v>29146</v>
      </c>
      <c r="G213" s="54">
        <v>29470</v>
      </c>
      <c r="H213" s="55">
        <v>29664</v>
      </c>
      <c r="I213" s="54">
        <v>29899</v>
      </c>
      <c r="J213" s="55">
        <v>30206</v>
      </c>
      <c r="K213" s="54">
        <v>30456</v>
      </c>
      <c r="L213" s="55">
        <v>30631</v>
      </c>
      <c r="M213" s="54">
        <v>31014</v>
      </c>
      <c r="N213" s="55">
        <v>31096</v>
      </c>
      <c r="O213" s="54">
        <v>31598</v>
      </c>
    </row>
    <row r="214" s="57" customFormat="1" spans="1:15">
      <c r="A214" s="54">
        <v>28332</v>
      </c>
      <c r="B214" s="55">
        <v>28442</v>
      </c>
      <c r="C214" s="54">
        <v>28578</v>
      </c>
      <c r="D214" s="55">
        <v>28736</v>
      </c>
      <c r="E214" s="54">
        <v>29040</v>
      </c>
      <c r="F214" s="55">
        <v>29148</v>
      </c>
      <c r="G214" s="54">
        <v>29471</v>
      </c>
      <c r="H214" s="55">
        <v>29666</v>
      </c>
      <c r="I214" s="54">
        <v>29911</v>
      </c>
      <c r="J214" s="55">
        <v>30217</v>
      </c>
      <c r="K214" s="54">
        <v>30457</v>
      </c>
      <c r="L214" s="55">
        <v>30633</v>
      </c>
      <c r="M214" s="54">
        <v>31016</v>
      </c>
      <c r="N214" s="55">
        <v>31303</v>
      </c>
      <c r="O214" s="54">
        <v>31599</v>
      </c>
    </row>
    <row r="215" s="57" customFormat="1" spans="1:15">
      <c r="A215" s="54">
        <v>28337</v>
      </c>
      <c r="B215" s="55">
        <v>28444</v>
      </c>
      <c r="C215" s="54">
        <v>28579</v>
      </c>
      <c r="D215" s="55">
        <v>28739</v>
      </c>
      <c r="E215" s="54">
        <v>29041</v>
      </c>
      <c r="F215" s="55">
        <v>29162</v>
      </c>
      <c r="G215" s="54">
        <v>29472</v>
      </c>
      <c r="H215" s="55">
        <v>29671</v>
      </c>
      <c r="I215" s="54">
        <v>29914</v>
      </c>
      <c r="J215" s="55">
        <v>30218</v>
      </c>
      <c r="K215" s="54">
        <v>30467</v>
      </c>
      <c r="L215" s="55">
        <v>30641</v>
      </c>
      <c r="M215" s="54">
        <v>31018</v>
      </c>
      <c r="N215" s="55">
        <v>31304</v>
      </c>
      <c r="O215" s="54">
        <v>31606</v>
      </c>
    </row>
    <row r="216" s="57" customFormat="1" spans="1:15">
      <c r="A216" s="54">
        <v>28338</v>
      </c>
      <c r="B216" s="55">
        <v>28447</v>
      </c>
      <c r="C216" s="54">
        <v>28580</v>
      </c>
      <c r="D216" s="55">
        <v>28740</v>
      </c>
      <c r="E216" s="54">
        <v>29042</v>
      </c>
      <c r="F216" s="55">
        <v>29163</v>
      </c>
      <c r="G216" s="54">
        <v>29474</v>
      </c>
      <c r="H216" s="55">
        <v>29676</v>
      </c>
      <c r="I216" s="54">
        <v>29916</v>
      </c>
      <c r="J216" s="55">
        <v>30220</v>
      </c>
      <c r="K216" s="54">
        <v>30470</v>
      </c>
      <c r="L216" s="55">
        <v>30642</v>
      </c>
      <c r="M216" s="54">
        <v>31019</v>
      </c>
      <c r="N216" s="55">
        <v>31305</v>
      </c>
      <c r="O216" s="54">
        <v>31622</v>
      </c>
    </row>
    <row r="217" s="57" customFormat="1" spans="1:15">
      <c r="A217" s="54">
        <v>28340</v>
      </c>
      <c r="B217" s="55">
        <v>28448</v>
      </c>
      <c r="C217" s="54">
        <v>28581</v>
      </c>
      <c r="D217" s="55">
        <v>28743</v>
      </c>
      <c r="E217" s="54">
        <v>29045</v>
      </c>
      <c r="F217" s="55">
        <v>29164</v>
      </c>
      <c r="G217" s="54">
        <v>29475</v>
      </c>
      <c r="H217" s="55">
        <v>29683</v>
      </c>
      <c r="I217" s="54">
        <v>29918</v>
      </c>
      <c r="J217" s="55">
        <v>30222</v>
      </c>
      <c r="K217" s="54">
        <v>30471</v>
      </c>
      <c r="L217" s="55">
        <v>30647</v>
      </c>
      <c r="M217" s="54">
        <v>31020</v>
      </c>
      <c r="N217" s="55">
        <v>31309</v>
      </c>
      <c r="O217" s="54">
        <v>31625</v>
      </c>
    </row>
    <row r="218" s="57" customFormat="1" spans="1:15">
      <c r="A218" s="54">
        <v>28341</v>
      </c>
      <c r="B218" s="55">
        <v>28450</v>
      </c>
      <c r="C218" s="54">
        <v>28585</v>
      </c>
      <c r="D218" s="55">
        <v>28746</v>
      </c>
      <c r="E218" s="54">
        <v>29047</v>
      </c>
      <c r="F218" s="55">
        <v>29166</v>
      </c>
      <c r="G218" s="54">
        <v>29476</v>
      </c>
      <c r="H218" s="55">
        <v>29684</v>
      </c>
      <c r="I218" s="54">
        <v>29921</v>
      </c>
      <c r="J218" s="55">
        <v>30230</v>
      </c>
      <c r="K218" s="54">
        <v>30473</v>
      </c>
      <c r="L218" s="55">
        <v>30648</v>
      </c>
      <c r="M218" s="54">
        <v>31021</v>
      </c>
      <c r="N218" s="55">
        <v>31314</v>
      </c>
      <c r="O218" s="54">
        <v>31626</v>
      </c>
    </row>
    <row r="219" s="57" customFormat="1" spans="1:15">
      <c r="A219" s="54">
        <v>28342</v>
      </c>
      <c r="B219" s="55">
        <v>28452</v>
      </c>
      <c r="C219" s="54">
        <v>28586</v>
      </c>
      <c r="D219" s="55">
        <v>28747</v>
      </c>
      <c r="E219" s="54">
        <v>29048</v>
      </c>
      <c r="F219" s="55">
        <v>29168</v>
      </c>
      <c r="G219" s="54">
        <v>29477</v>
      </c>
      <c r="H219" s="55">
        <v>29685</v>
      </c>
      <c r="I219" s="54">
        <v>29924</v>
      </c>
      <c r="J219" s="55">
        <v>30232</v>
      </c>
      <c r="K219" s="54">
        <v>30477</v>
      </c>
      <c r="L219" s="55">
        <v>30660</v>
      </c>
      <c r="M219" s="54">
        <v>31022</v>
      </c>
      <c r="N219" s="55">
        <v>31316</v>
      </c>
      <c r="O219" s="54">
        <v>31627</v>
      </c>
    </row>
    <row r="220" s="57" customFormat="1" spans="1:15">
      <c r="A220" s="54">
        <v>28344</v>
      </c>
      <c r="B220" s="55">
        <v>28453</v>
      </c>
      <c r="C220" s="54">
        <v>28587</v>
      </c>
      <c r="D220" s="55">
        <v>28748</v>
      </c>
      <c r="E220" s="54">
        <v>29051</v>
      </c>
      <c r="F220" s="55">
        <v>29175</v>
      </c>
      <c r="G220" s="54">
        <v>29479</v>
      </c>
      <c r="H220" s="55">
        <v>29686</v>
      </c>
      <c r="I220" s="54">
        <v>29929</v>
      </c>
      <c r="J220" s="55">
        <v>30234</v>
      </c>
      <c r="K220" s="54">
        <v>30499</v>
      </c>
      <c r="L220" s="55">
        <v>30662</v>
      </c>
      <c r="M220" s="54">
        <v>31023</v>
      </c>
      <c r="N220" s="55">
        <v>31319</v>
      </c>
      <c r="O220" s="54">
        <v>31630</v>
      </c>
    </row>
    <row r="221" s="57" customFormat="1" spans="1:15">
      <c r="A221" s="54">
        <v>28347</v>
      </c>
      <c r="B221" s="55">
        <v>28454</v>
      </c>
      <c r="C221" s="54">
        <v>28604</v>
      </c>
      <c r="D221" s="55">
        <v>28749</v>
      </c>
      <c r="E221" s="54">
        <v>29052</v>
      </c>
      <c r="F221" s="55">
        <v>29178</v>
      </c>
      <c r="G221" s="54">
        <v>29481</v>
      </c>
      <c r="H221" s="55">
        <v>29692</v>
      </c>
      <c r="I221" s="54">
        <v>29932</v>
      </c>
      <c r="J221" s="55">
        <v>30251</v>
      </c>
      <c r="K221" s="54">
        <v>30512</v>
      </c>
      <c r="L221" s="55">
        <v>30663</v>
      </c>
      <c r="M221" s="54">
        <v>31024</v>
      </c>
      <c r="N221" s="55">
        <v>31320</v>
      </c>
      <c r="O221" s="54">
        <v>31631</v>
      </c>
    </row>
    <row r="222" s="57" customFormat="1" spans="1:15">
      <c r="A222" s="54">
        <v>28350</v>
      </c>
      <c r="B222" s="55">
        <v>28455</v>
      </c>
      <c r="C222" s="54">
        <v>28618</v>
      </c>
      <c r="D222" s="55">
        <v>28751</v>
      </c>
      <c r="E222" s="54">
        <v>29055</v>
      </c>
      <c r="F222" s="55">
        <v>29180</v>
      </c>
      <c r="G222" s="54">
        <v>29510</v>
      </c>
      <c r="H222" s="55">
        <v>29696</v>
      </c>
      <c r="I222" s="54">
        <v>29936</v>
      </c>
      <c r="J222" s="55">
        <v>30256</v>
      </c>
      <c r="K222" s="54">
        <v>30513</v>
      </c>
      <c r="L222" s="55">
        <v>30664</v>
      </c>
      <c r="M222" s="54">
        <v>31026</v>
      </c>
      <c r="N222" s="55">
        <v>31321</v>
      </c>
      <c r="O222" s="54">
        <v>31634</v>
      </c>
    </row>
    <row r="223" s="57" customFormat="1" spans="1:15">
      <c r="A223" s="54">
        <v>28351</v>
      </c>
      <c r="B223" s="55">
        <v>28456</v>
      </c>
      <c r="C223" s="54">
        <v>28622</v>
      </c>
      <c r="D223" s="55">
        <v>28754</v>
      </c>
      <c r="E223" s="54">
        <v>29058</v>
      </c>
      <c r="F223" s="55">
        <v>29321</v>
      </c>
      <c r="G223" s="54">
        <v>29512</v>
      </c>
      <c r="H223" s="55">
        <v>29706</v>
      </c>
      <c r="I223" s="54">
        <v>29939</v>
      </c>
      <c r="J223" s="55">
        <v>30257</v>
      </c>
      <c r="K223" s="54">
        <v>30516</v>
      </c>
      <c r="L223" s="55">
        <v>30667</v>
      </c>
      <c r="M223" s="54">
        <v>31027</v>
      </c>
      <c r="N223" s="55">
        <v>31323</v>
      </c>
      <c r="O223" s="54">
        <v>31635</v>
      </c>
    </row>
    <row r="224" s="57" customFormat="1" spans="1:15">
      <c r="A224" s="54">
        <v>28361</v>
      </c>
      <c r="B224" s="55">
        <v>28458</v>
      </c>
      <c r="C224" s="54">
        <v>28623</v>
      </c>
      <c r="D224" s="55">
        <v>28755</v>
      </c>
      <c r="E224" s="54">
        <v>29059</v>
      </c>
      <c r="F224" s="55">
        <v>29335</v>
      </c>
      <c r="G224" s="54">
        <v>29516</v>
      </c>
      <c r="H224" s="55">
        <v>29709</v>
      </c>
      <c r="I224" s="54">
        <v>29940</v>
      </c>
      <c r="J224" s="55">
        <v>30259</v>
      </c>
      <c r="K224" s="54">
        <v>30520</v>
      </c>
      <c r="L224" s="55">
        <v>30668</v>
      </c>
      <c r="M224" s="54">
        <v>31031</v>
      </c>
      <c r="N224" s="55">
        <v>31329</v>
      </c>
      <c r="O224" s="54">
        <v>31637</v>
      </c>
    </row>
    <row r="225" s="57" customFormat="1" spans="1:15">
      <c r="A225" s="54">
        <v>28362</v>
      </c>
      <c r="B225" s="55">
        <v>28459</v>
      </c>
      <c r="C225" s="54">
        <v>28624</v>
      </c>
      <c r="D225" s="55">
        <v>28761</v>
      </c>
      <c r="E225" s="54">
        <v>29062</v>
      </c>
      <c r="F225" s="55">
        <v>29351</v>
      </c>
      <c r="G225" s="54">
        <v>29518</v>
      </c>
      <c r="H225" s="55">
        <v>29712</v>
      </c>
      <c r="I225" s="54">
        <v>29941</v>
      </c>
      <c r="J225" s="55">
        <v>30285</v>
      </c>
      <c r="K225" s="54">
        <v>30521</v>
      </c>
      <c r="L225" s="55">
        <v>30669</v>
      </c>
      <c r="M225" s="54">
        <v>31033</v>
      </c>
      <c r="N225" s="55">
        <v>31331</v>
      </c>
      <c r="O225" s="54">
        <v>31638</v>
      </c>
    </row>
    <row r="226" s="57" customFormat="1" spans="1:15">
      <c r="A226" s="54">
        <v>28363</v>
      </c>
      <c r="B226" s="55">
        <v>28461</v>
      </c>
      <c r="C226" s="54">
        <v>28626</v>
      </c>
      <c r="D226" s="55">
        <v>28762</v>
      </c>
      <c r="E226" s="54">
        <v>29065</v>
      </c>
      <c r="F226" s="55">
        <v>29353</v>
      </c>
      <c r="G226" s="54">
        <v>29525</v>
      </c>
      <c r="H226" s="55">
        <v>29717</v>
      </c>
      <c r="I226" s="54">
        <v>29944</v>
      </c>
      <c r="J226" s="55">
        <v>30286</v>
      </c>
      <c r="K226" s="54">
        <v>30523</v>
      </c>
      <c r="L226" s="55">
        <v>30673</v>
      </c>
      <c r="M226" s="54">
        <v>31035</v>
      </c>
      <c r="N226" s="55">
        <v>31510</v>
      </c>
      <c r="O226" s="54">
        <v>31639</v>
      </c>
    </row>
    <row r="227" s="57" customFormat="1" spans="1:15">
      <c r="A227" s="54">
        <v>28365</v>
      </c>
      <c r="B227" s="55">
        <v>28463</v>
      </c>
      <c r="C227" s="54">
        <v>28627</v>
      </c>
      <c r="D227" s="55">
        <v>28763</v>
      </c>
      <c r="E227" s="54">
        <v>29067</v>
      </c>
      <c r="F227" s="55">
        <v>29364</v>
      </c>
      <c r="G227" s="54">
        <v>29530</v>
      </c>
      <c r="H227" s="55">
        <v>29718</v>
      </c>
      <c r="I227" s="54">
        <v>29945</v>
      </c>
      <c r="J227" s="55">
        <v>30289</v>
      </c>
      <c r="K227" s="54">
        <v>30525</v>
      </c>
      <c r="L227" s="55">
        <v>30678</v>
      </c>
      <c r="M227" s="54">
        <v>31036</v>
      </c>
      <c r="N227" s="55">
        <v>31512</v>
      </c>
      <c r="O227" s="54">
        <v>31641</v>
      </c>
    </row>
    <row r="228" s="57" customFormat="1" spans="1:15">
      <c r="A228" s="54">
        <v>28366</v>
      </c>
      <c r="B228" s="55">
        <v>28464</v>
      </c>
      <c r="C228" s="54">
        <v>28634</v>
      </c>
      <c r="D228" s="55">
        <v>28765</v>
      </c>
      <c r="E228" s="54">
        <v>29069</v>
      </c>
      <c r="F228" s="55">
        <v>29368</v>
      </c>
      <c r="G228" s="54">
        <v>29540</v>
      </c>
      <c r="H228" s="55">
        <v>29726</v>
      </c>
      <c r="I228" s="54">
        <v>30018</v>
      </c>
      <c r="J228" s="55">
        <v>30292</v>
      </c>
      <c r="K228" s="54">
        <v>30529</v>
      </c>
      <c r="L228" s="55">
        <v>30707</v>
      </c>
      <c r="M228" s="54">
        <v>31037</v>
      </c>
      <c r="N228" s="55">
        <v>31513</v>
      </c>
      <c r="O228" s="54">
        <v>31642</v>
      </c>
    </row>
    <row r="229" s="57" customFormat="1" spans="1:15">
      <c r="A229" s="54">
        <v>28367</v>
      </c>
      <c r="B229" s="55">
        <v>28469</v>
      </c>
      <c r="C229" s="54">
        <v>28636</v>
      </c>
      <c r="D229" s="55">
        <v>28768</v>
      </c>
      <c r="E229" s="54">
        <v>29078</v>
      </c>
      <c r="F229" s="55">
        <v>29370</v>
      </c>
      <c r="G229" s="54">
        <v>29544</v>
      </c>
      <c r="H229" s="55">
        <v>29727</v>
      </c>
      <c r="I229" s="54">
        <v>30054</v>
      </c>
      <c r="J229" s="55">
        <v>30293</v>
      </c>
      <c r="K229" s="54">
        <v>30533</v>
      </c>
      <c r="L229" s="55">
        <v>30708</v>
      </c>
      <c r="M229" s="54">
        <v>31041</v>
      </c>
      <c r="N229" s="55">
        <v>31515</v>
      </c>
      <c r="O229" s="54">
        <v>31643</v>
      </c>
    </row>
    <row r="230" s="57" customFormat="1" spans="1:15">
      <c r="A230" s="54">
        <v>28369</v>
      </c>
      <c r="B230" s="55">
        <v>28470</v>
      </c>
      <c r="C230" s="54">
        <v>28640</v>
      </c>
      <c r="D230" s="55">
        <v>28771</v>
      </c>
      <c r="E230" s="54">
        <v>29080</v>
      </c>
      <c r="F230" s="55">
        <v>29372</v>
      </c>
      <c r="G230" s="54">
        <v>29545</v>
      </c>
      <c r="H230" s="55">
        <v>29728</v>
      </c>
      <c r="I230" s="54">
        <v>30055</v>
      </c>
      <c r="J230" s="55">
        <v>30295</v>
      </c>
      <c r="K230" s="54">
        <v>30534</v>
      </c>
      <c r="L230" s="55">
        <v>30711</v>
      </c>
      <c r="M230" s="54">
        <v>31042</v>
      </c>
      <c r="N230" s="55">
        <v>31518</v>
      </c>
      <c r="O230" s="54">
        <v>31645</v>
      </c>
    </row>
    <row r="231" s="57" customFormat="1" spans="1:15">
      <c r="A231" s="54">
        <v>28377</v>
      </c>
      <c r="B231" s="55">
        <v>28478</v>
      </c>
      <c r="C231" s="54">
        <v>28646</v>
      </c>
      <c r="D231" s="55">
        <v>28774</v>
      </c>
      <c r="E231" s="54">
        <v>29081</v>
      </c>
      <c r="F231" s="55">
        <v>29373</v>
      </c>
      <c r="G231" s="54">
        <v>29547</v>
      </c>
      <c r="H231" s="55">
        <v>29729</v>
      </c>
      <c r="I231" s="54">
        <v>30056</v>
      </c>
      <c r="J231" s="55">
        <v>30410</v>
      </c>
      <c r="K231" s="54">
        <v>30537</v>
      </c>
      <c r="L231" s="55">
        <v>30724</v>
      </c>
      <c r="M231" s="54">
        <v>31044</v>
      </c>
      <c r="N231" s="55">
        <v>31519</v>
      </c>
      <c r="O231" s="54">
        <v>31646</v>
      </c>
    </row>
    <row r="232" s="57" customFormat="1" spans="1:15">
      <c r="A232" s="54">
        <v>28382</v>
      </c>
      <c r="B232" s="55">
        <v>28504</v>
      </c>
      <c r="C232" s="54">
        <v>28651</v>
      </c>
      <c r="D232" s="55">
        <v>28775</v>
      </c>
      <c r="E232" s="54">
        <v>29082</v>
      </c>
      <c r="F232" s="55">
        <v>29374</v>
      </c>
      <c r="G232" s="54">
        <v>29555</v>
      </c>
      <c r="H232" s="55">
        <v>29741</v>
      </c>
      <c r="I232" s="54">
        <v>30103</v>
      </c>
      <c r="J232" s="55">
        <v>30411</v>
      </c>
      <c r="K232" s="54">
        <v>30540</v>
      </c>
      <c r="L232" s="55">
        <v>30735</v>
      </c>
      <c r="M232" s="54">
        <v>31050</v>
      </c>
      <c r="N232" s="55">
        <v>31527</v>
      </c>
      <c r="O232" s="54">
        <v>31647</v>
      </c>
    </row>
    <row r="233" s="57" customFormat="1" spans="1:15">
      <c r="A233" s="54">
        <v>28383</v>
      </c>
      <c r="B233" s="55">
        <v>28508</v>
      </c>
      <c r="C233" s="54">
        <v>28654</v>
      </c>
      <c r="D233" s="55">
        <v>28777</v>
      </c>
      <c r="E233" s="54">
        <v>29101</v>
      </c>
      <c r="F233" s="55">
        <v>29377</v>
      </c>
      <c r="G233" s="54">
        <v>29556</v>
      </c>
      <c r="H233" s="55">
        <v>29742</v>
      </c>
      <c r="I233" s="54">
        <v>30104</v>
      </c>
      <c r="J233" s="55">
        <v>30412</v>
      </c>
      <c r="K233" s="54">
        <v>30545</v>
      </c>
      <c r="L233" s="55">
        <v>30746</v>
      </c>
      <c r="M233" s="54">
        <v>31051</v>
      </c>
      <c r="N233" s="55">
        <v>31532</v>
      </c>
      <c r="O233" s="54">
        <v>31648</v>
      </c>
    </row>
    <row r="234" s="57" customFormat="1" spans="1:15">
      <c r="A234" s="54">
        <v>28385</v>
      </c>
      <c r="B234" s="55">
        <v>28511</v>
      </c>
      <c r="C234" s="54">
        <v>28660</v>
      </c>
      <c r="D234" s="55">
        <v>28782</v>
      </c>
      <c r="E234" s="54">
        <v>29104</v>
      </c>
      <c r="F234" s="55">
        <v>29379</v>
      </c>
      <c r="G234" s="54">
        <v>29565</v>
      </c>
      <c r="H234" s="55">
        <v>29743</v>
      </c>
      <c r="I234" s="54">
        <v>30105</v>
      </c>
      <c r="J234" s="55">
        <v>30413</v>
      </c>
      <c r="K234" s="54">
        <v>30547</v>
      </c>
      <c r="L234" s="55">
        <v>30747</v>
      </c>
      <c r="M234" s="54">
        <v>31054</v>
      </c>
      <c r="N234" s="55">
        <v>31533</v>
      </c>
      <c r="O234" s="54">
        <v>31649</v>
      </c>
    </row>
    <row r="235" s="57" customFormat="1" spans="1:15">
      <c r="A235" s="54">
        <v>28386</v>
      </c>
      <c r="B235" s="55">
        <v>28515</v>
      </c>
      <c r="C235" s="54">
        <v>28663</v>
      </c>
      <c r="D235" s="55">
        <v>28784</v>
      </c>
      <c r="E235" s="54">
        <v>29105</v>
      </c>
      <c r="F235" s="55">
        <v>29384</v>
      </c>
      <c r="G235" s="54">
        <v>29567</v>
      </c>
      <c r="H235" s="55">
        <v>29810</v>
      </c>
      <c r="I235" s="54">
        <v>30108</v>
      </c>
      <c r="J235" s="55">
        <v>30414</v>
      </c>
      <c r="K235" s="54">
        <v>30554</v>
      </c>
      <c r="L235" s="55">
        <v>30752</v>
      </c>
      <c r="M235" s="54">
        <v>31055</v>
      </c>
      <c r="N235" s="55">
        <v>31537</v>
      </c>
      <c r="O235" s="54">
        <v>31650</v>
      </c>
    </row>
    <row r="236" s="57" customFormat="1" spans="1:15">
      <c r="A236" s="54">
        <v>28393</v>
      </c>
      <c r="B236" s="55">
        <v>28516</v>
      </c>
      <c r="C236" s="54">
        <v>28664</v>
      </c>
      <c r="D236" s="55">
        <v>28785</v>
      </c>
      <c r="E236" s="54">
        <v>29107</v>
      </c>
      <c r="F236" s="55">
        <v>29429</v>
      </c>
      <c r="G236" s="54">
        <v>29570</v>
      </c>
      <c r="H236" s="55">
        <v>29812</v>
      </c>
      <c r="I236" s="54">
        <v>30113</v>
      </c>
      <c r="J236" s="55">
        <v>30420</v>
      </c>
      <c r="K236" s="54">
        <v>30557</v>
      </c>
      <c r="L236" s="55">
        <v>30802</v>
      </c>
      <c r="M236" s="54">
        <v>31057</v>
      </c>
      <c r="N236" s="55">
        <v>31539</v>
      </c>
      <c r="O236" s="54">
        <v>31711</v>
      </c>
    </row>
    <row r="237" s="57" customFormat="1" spans="1:15">
      <c r="A237" s="54">
        <v>28395</v>
      </c>
      <c r="B237" s="55">
        <v>28518</v>
      </c>
      <c r="C237" s="54">
        <v>28665</v>
      </c>
      <c r="D237" s="55">
        <v>28789</v>
      </c>
      <c r="E237" s="54">
        <v>29111</v>
      </c>
      <c r="F237" s="55">
        <v>29431</v>
      </c>
      <c r="G237" s="54">
        <v>29574</v>
      </c>
      <c r="H237" s="55">
        <v>29813</v>
      </c>
      <c r="I237" s="54">
        <v>30124</v>
      </c>
      <c r="J237" s="55">
        <v>30421</v>
      </c>
      <c r="K237" s="54">
        <v>30558</v>
      </c>
      <c r="L237" s="55">
        <v>30803</v>
      </c>
      <c r="M237" s="54">
        <v>31058</v>
      </c>
      <c r="N237" s="55">
        <v>31542</v>
      </c>
      <c r="O237" s="54">
        <v>31712</v>
      </c>
    </row>
    <row r="238" s="57" customFormat="1" spans="1:15">
      <c r="A238" s="54">
        <v>28396</v>
      </c>
      <c r="B238" s="55">
        <v>28520</v>
      </c>
      <c r="C238" s="54">
        <v>28669</v>
      </c>
      <c r="D238" s="55">
        <v>28902</v>
      </c>
      <c r="E238" s="54">
        <v>29112</v>
      </c>
      <c r="F238" s="55">
        <v>29432</v>
      </c>
      <c r="G238" s="54">
        <v>29581</v>
      </c>
      <c r="H238" s="55">
        <v>29817</v>
      </c>
      <c r="I238" s="54">
        <v>30139</v>
      </c>
      <c r="J238" s="55">
        <v>30424</v>
      </c>
      <c r="K238" s="54">
        <v>30564</v>
      </c>
      <c r="L238" s="55">
        <v>30807</v>
      </c>
      <c r="M238" s="54">
        <v>31063</v>
      </c>
      <c r="N238" s="55">
        <v>31544</v>
      </c>
      <c r="O238" s="54">
        <v>31713</v>
      </c>
    </row>
    <row r="239" s="57" customFormat="1" spans="1:15">
      <c r="A239" s="54">
        <v>28398</v>
      </c>
      <c r="B239" s="55">
        <v>28521</v>
      </c>
      <c r="C239" s="54">
        <v>28670</v>
      </c>
      <c r="D239" s="55">
        <v>28904</v>
      </c>
      <c r="E239" s="54">
        <v>29113</v>
      </c>
      <c r="F239" s="55">
        <v>29434</v>
      </c>
      <c r="G239" s="54">
        <v>29583</v>
      </c>
      <c r="H239" s="55">
        <v>29819</v>
      </c>
      <c r="I239" s="54">
        <v>30147</v>
      </c>
      <c r="J239" s="55">
        <v>30425</v>
      </c>
      <c r="K239" s="54">
        <v>30567</v>
      </c>
      <c r="L239" s="55">
        <v>30808</v>
      </c>
      <c r="M239" s="54">
        <v>31064</v>
      </c>
      <c r="N239" s="55">
        <v>31546</v>
      </c>
      <c r="O239" s="54">
        <v>31714</v>
      </c>
    </row>
    <row r="240" s="57" customFormat="1" spans="1:15">
      <c r="A240" s="54">
        <v>28399</v>
      </c>
      <c r="B240" s="55">
        <v>28523</v>
      </c>
      <c r="C240" s="54">
        <v>28672</v>
      </c>
      <c r="D240" s="55">
        <v>28905</v>
      </c>
      <c r="E240" s="54">
        <v>29114</v>
      </c>
      <c r="F240" s="55">
        <v>29435</v>
      </c>
      <c r="G240" s="54">
        <v>29584</v>
      </c>
      <c r="H240" s="55">
        <v>29821</v>
      </c>
      <c r="I240" s="54">
        <v>30148</v>
      </c>
      <c r="J240" s="55">
        <v>30426</v>
      </c>
      <c r="K240" s="54">
        <v>30568</v>
      </c>
      <c r="L240" s="55">
        <v>30810</v>
      </c>
      <c r="M240" s="54">
        <v>31066</v>
      </c>
      <c r="N240" s="55">
        <v>31549</v>
      </c>
      <c r="O240" s="54">
        <v>31715</v>
      </c>
    </row>
    <row r="241" s="57" customFormat="1" spans="1:15">
      <c r="A241" s="54">
        <v>28420</v>
      </c>
      <c r="B241" s="55">
        <v>28524</v>
      </c>
      <c r="C241" s="54">
        <v>28675</v>
      </c>
      <c r="D241" s="55">
        <v>28906</v>
      </c>
      <c r="E241" s="54">
        <v>29124</v>
      </c>
      <c r="F241" s="55">
        <v>29436</v>
      </c>
      <c r="G241" s="54">
        <v>29589</v>
      </c>
      <c r="H241" s="55">
        <v>29824</v>
      </c>
      <c r="I241" s="54">
        <v>30151</v>
      </c>
      <c r="J241" s="55">
        <v>30427</v>
      </c>
      <c r="K241" s="54">
        <v>30571</v>
      </c>
      <c r="L241" s="55">
        <v>30811</v>
      </c>
      <c r="M241" s="54">
        <v>31068</v>
      </c>
      <c r="N241" s="55">
        <v>31550</v>
      </c>
      <c r="O241" s="54">
        <v>31716</v>
      </c>
    </row>
    <row r="242" s="57" customFormat="1" spans="1:15">
      <c r="A242" s="54">
        <v>28421</v>
      </c>
      <c r="B242" s="55">
        <v>28525</v>
      </c>
      <c r="C242" s="54">
        <v>28676</v>
      </c>
      <c r="D242" s="55">
        <v>28909</v>
      </c>
      <c r="E242" s="54">
        <v>29125</v>
      </c>
      <c r="F242" s="55">
        <v>29437</v>
      </c>
      <c r="G242" s="54">
        <v>29592</v>
      </c>
      <c r="H242" s="55">
        <v>29827</v>
      </c>
      <c r="I242" s="54">
        <v>30170</v>
      </c>
      <c r="J242" s="55">
        <v>30434</v>
      </c>
      <c r="K242" s="54">
        <v>30572</v>
      </c>
      <c r="L242" s="55">
        <v>30817</v>
      </c>
      <c r="M242" s="54">
        <v>31070</v>
      </c>
      <c r="N242" s="55">
        <v>31551</v>
      </c>
      <c r="O242" s="54">
        <v>31717</v>
      </c>
    </row>
    <row r="243" s="57" customFormat="1" spans="1:15">
      <c r="A243" s="54">
        <v>28423</v>
      </c>
      <c r="B243" s="55">
        <v>28526</v>
      </c>
      <c r="C243" s="54">
        <v>28683</v>
      </c>
      <c r="D243" s="55">
        <v>29001</v>
      </c>
      <c r="E243" s="54">
        <v>29126</v>
      </c>
      <c r="F243" s="55">
        <v>29438</v>
      </c>
      <c r="G243" s="54">
        <v>29596</v>
      </c>
      <c r="H243" s="55">
        <v>29831</v>
      </c>
      <c r="I243" s="54">
        <v>30171</v>
      </c>
      <c r="J243" s="55">
        <v>30438</v>
      </c>
      <c r="K243" s="54">
        <v>30573</v>
      </c>
      <c r="L243" s="55">
        <v>30818</v>
      </c>
      <c r="M243" s="54">
        <v>31071</v>
      </c>
      <c r="N243" s="55">
        <v>31552</v>
      </c>
      <c r="O243" s="54">
        <v>31723</v>
      </c>
    </row>
    <row r="244" s="57" customFormat="1" spans="1:15">
      <c r="A244" s="54">
        <v>28424</v>
      </c>
      <c r="B244" s="55">
        <v>28527</v>
      </c>
      <c r="C244" s="54">
        <v>28685</v>
      </c>
      <c r="D244" s="55">
        <v>29003</v>
      </c>
      <c r="E244" s="54">
        <v>29128</v>
      </c>
      <c r="F244" s="55">
        <v>29440</v>
      </c>
      <c r="G244" s="54">
        <v>29620</v>
      </c>
      <c r="H244" s="55">
        <v>29832</v>
      </c>
      <c r="I244" s="54">
        <v>30173</v>
      </c>
      <c r="J244" s="55">
        <v>30439</v>
      </c>
      <c r="K244" s="54">
        <v>30576</v>
      </c>
      <c r="L244" s="55">
        <v>30819</v>
      </c>
      <c r="M244" s="54">
        <v>31072</v>
      </c>
      <c r="N244" s="55">
        <v>31553</v>
      </c>
      <c r="O244" s="54">
        <v>31724</v>
      </c>
    </row>
    <row r="245" s="57" customFormat="1" spans="1:15">
      <c r="A245" s="54">
        <v>28430</v>
      </c>
      <c r="B245" s="55">
        <v>28528</v>
      </c>
      <c r="C245" s="54">
        <v>28689</v>
      </c>
      <c r="D245" s="55">
        <v>29009</v>
      </c>
      <c r="E245" s="54">
        <v>29129</v>
      </c>
      <c r="F245" s="55">
        <v>29447</v>
      </c>
      <c r="G245" s="54">
        <v>29628</v>
      </c>
      <c r="H245" s="55">
        <v>29835</v>
      </c>
      <c r="I245" s="54">
        <v>30176</v>
      </c>
      <c r="J245" s="55">
        <v>30442</v>
      </c>
      <c r="K245" s="54">
        <v>30581</v>
      </c>
      <c r="L245" s="55">
        <v>30820</v>
      </c>
      <c r="M245" s="54">
        <v>31075</v>
      </c>
      <c r="N245" s="55">
        <v>31557</v>
      </c>
      <c r="O245" s="54">
        <v>31725</v>
      </c>
    </row>
    <row r="246" s="57" customFormat="1" spans="1:15">
      <c r="A246" s="54">
        <v>28431</v>
      </c>
      <c r="B246" s="55">
        <v>28537</v>
      </c>
      <c r="C246" s="54">
        <v>28702</v>
      </c>
      <c r="D246" s="55">
        <v>29010</v>
      </c>
      <c r="E246" s="54">
        <v>29130</v>
      </c>
      <c r="F246" s="55">
        <v>29448</v>
      </c>
      <c r="G246" s="54">
        <v>29635</v>
      </c>
      <c r="H246" s="55">
        <v>29838</v>
      </c>
      <c r="I246" s="54">
        <v>30177</v>
      </c>
      <c r="J246" s="55">
        <v>30445</v>
      </c>
      <c r="K246" s="54">
        <v>30582</v>
      </c>
      <c r="L246" s="55">
        <v>30822</v>
      </c>
      <c r="M246" s="54">
        <v>31076</v>
      </c>
      <c r="N246" s="55">
        <v>31560</v>
      </c>
      <c r="O246" s="54">
        <v>31726</v>
      </c>
    </row>
    <row r="247" s="57" customFormat="1" spans="1:15">
      <c r="A247" s="54">
        <v>31730</v>
      </c>
      <c r="B247" s="55">
        <v>31785</v>
      </c>
      <c r="C247" s="54">
        <v>32091</v>
      </c>
      <c r="D247" s="55">
        <v>32347</v>
      </c>
      <c r="E247" s="54">
        <v>32628</v>
      </c>
      <c r="F247" s="55">
        <v>33834</v>
      </c>
      <c r="G247" s="54">
        <v>35014</v>
      </c>
      <c r="H247" s="55">
        <v>35444</v>
      </c>
      <c r="I247" s="54">
        <v>35580</v>
      </c>
      <c r="J247" s="55">
        <v>35959</v>
      </c>
      <c r="K247" s="54">
        <v>36057</v>
      </c>
      <c r="L247" s="55">
        <v>36436</v>
      </c>
      <c r="M247" s="54">
        <v>36736</v>
      </c>
      <c r="N247" s="55">
        <v>36925</v>
      </c>
      <c r="O247" s="54">
        <v>37183</v>
      </c>
    </row>
    <row r="248" s="57" customFormat="1" spans="1:15">
      <c r="A248" s="54">
        <v>31732</v>
      </c>
      <c r="B248" s="55">
        <v>31786</v>
      </c>
      <c r="C248" s="54">
        <v>32094</v>
      </c>
      <c r="D248" s="55">
        <v>32348</v>
      </c>
      <c r="E248" s="54">
        <v>32631</v>
      </c>
      <c r="F248" s="55">
        <v>33835</v>
      </c>
      <c r="G248" s="54">
        <v>35031</v>
      </c>
      <c r="H248" s="55">
        <v>35446</v>
      </c>
      <c r="I248" s="54">
        <v>35585</v>
      </c>
      <c r="J248" s="55">
        <v>35960</v>
      </c>
      <c r="K248" s="54">
        <v>36061</v>
      </c>
      <c r="L248" s="55">
        <v>36439</v>
      </c>
      <c r="M248" s="54">
        <v>36744</v>
      </c>
      <c r="N248" s="55">
        <v>37010</v>
      </c>
      <c r="O248" s="54">
        <v>37184</v>
      </c>
    </row>
    <row r="249" s="57" customFormat="1" spans="1:15">
      <c r="A249" s="54">
        <v>31733</v>
      </c>
      <c r="B249" s="55">
        <v>31787</v>
      </c>
      <c r="C249" s="54">
        <v>32096</v>
      </c>
      <c r="D249" s="55">
        <v>32350</v>
      </c>
      <c r="E249" s="54">
        <v>32639</v>
      </c>
      <c r="F249" s="55">
        <v>33841</v>
      </c>
      <c r="G249" s="54">
        <v>35033</v>
      </c>
      <c r="H249" s="55">
        <v>35452</v>
      </c>
      <c r="I249" s="54">
        <v>35586</v>
      </c>
      <c r="J249" s="55">
        <v>35961</v>
      </c>
      <c r="K249" s="54">
        <v>36062</v>
      </c>
      <c r="L249" s="55">
        <v>36441</v>
      </c>
      <c r="M249" s="54">
        <v>36748</v>
      </c>
      <c r="N249" s="55">
        <v>37016</v>
      </c>
      <c r="O249" s="54">
        <v>37185</v>
      </c>
    </row>
    <row r="250" s="57" customFormat="1" spans="1:15">
      <c r="A250" s="54">
        <v>31734</v>
      </c>
      <c r="B250" s="55">
        <v>31789</v>
      </c>
      <c r="C250" s="54">
        <v>32102</v>
      </c>
      <c r="D250" s="55">
        <v>32352</v>
      </c>
      <c r="E250" s="54">
        <v>32640</v>
      </c>
      <c r="F250" s="55">
        <v>33849</v>
      </c>
      <c r="G250" s="54">
        <v>35034</v>
      </c>
      <c r="H250" s="55">
        <v>35453</v>
      </c>
      <c r="I250" s="54">
        <v>35587</v>
      </c>
      <c r="J250" s="55">
        <v>35962</v>
      </c>
      <c r="K250" s="54">
        <v>36064</v>
      </c>
      <c r="L250" s="55">
        <v>36445</v>
      </c>
      <c r="M250" s="54">
        <v>36750</v>
      </c>
      <c r="N250" s="55">
        <v>37018</v>
      </c>
      <c r="O250" s="54">
        <v>37186</v>
      </c>
    </row>
    <row r="251" s="57" customFormat="1" spans="1:15">
      <c r="A251" s="54">
        <v>31735</v>
      </c>
      <c r="B251" s="55">
        <v>31790</v>
      </c>
      <c r="C251" s="54">
        <v>32112</v>
      </c>
      <c r="D251" s="55">
        <v>32356</v>
      </c>
      <c r="E251" s="54">
        <v>32641</v>
      </c>
      <c r="F251" s="55">
        <v>33852</v>
      </c>
      <c r="G251" s="54">
        <v>35035</v>
      </c>
      <c r="H251" s="55">
        <v>35456</v>
      </c>
      <c r="I251" s="54">
        <v>35592</v>
      </c>
      <c r="J251" s="55">
        <v>35963</v>
      </c>
      <c r="K251" s="54">
        <v>36069</v>
      </c>
      <c r="L251" s="55">
        <v>36446</v>
      </c>
      <c r="M251" s="54">
        <v>36753</v>
      </c>
      <c r="N251" s="55">
        <v>37019</v>
      </c>
      <c r="O251" s="54">
        <v>37190</v>
      </c>
    </row>
    <row r="252" s="57" customFormat="1" spans="1:15">
      <c r="A252" s="54">
        <v>31736</v>
      </c>
      <c r="B252" s="55">
        <v>31795</v>
      </c>
      <c r="C252" s="54">
        <v>32130</v>
      </c>
      <c r="D252" s="55">
        <v>32359</v>
      </c>
      <c r="E252" s="54">
        <v>32644</v>
      </c>
      <c r="F252" s="55">
        <v>33862</v>
      </c>
      <c r="G252" s="54">
        <v>35036</v>
      </c>
      <c r="H252" s="55">
        <v>35457</v>
      </c>
      <c r="I252" s="54">
        <v>35593</v>
      </c>
      <c r="J252" s="55">
        <v>35964</v>
      </c>
      <c r="K252" s="54">
        <v>36071</v>
      </c>
      <c r="L252" s="55">
        <v>36451</v>
      </c>
      <c r="M252" s="54">
        <v>36758</v>
      </c>
      <c r="N252" s="55">
        <v>37022</v>
      </c>
      <c r="O252" s="54">
        <v>37191</v>
      </c>
    </row>
    <row r="253" s="57" customFormat="1" spans="1:15">
      <c r="A253" s="54">
        <v>31737</v>
      </c>
      <c r="B253" s="55">
        <v>31796</v>
      </c>
      <c r="C253" s="54">
        <v>32131</v>
      </c>
      <c r="D253" s="55">
        <v>32360</v>
      </c>
      <c r="E253" s="54">
        <v>32656</v>
      </c>
      <c r="F253" s="55">
        <v>33867</v>
      </c>
      <c r="G253" s="54">
        <v>35042</v>
      </c>
      <c r="H253" s="55">
        <v>35458</v>
      </c>
      <c r="I253" s="54">
        <v>35594</v>
      </c>
      <c r="J253" s="55">
        <v>35966</v>
      </c>
      <c r="K253" s="54">
        <v>36075</v>
      </c>
      <c r="L253" s="55">
        <v>36453</v>
      </c>
      <c r="M253" s="54">
        <v>36759</v>
      </c>
      <c r="N253" s="55">
        <v>37023</v>
      </c>
      <c r="O253" s="54">
        <v>37305</v>
      </c>
    </row>
    <row r="254" s="57" customFormat="1" spans="1:15">
      <c r="A254" s="54">
        <v>31738</v>
      </c>
      <c r="B254" s="55">
        <v>31797</v>
      </c>
      <c r="C254" s="54">
        <v>32133</v>
      </c>
      <c r="D254" s="55">
        <v>32361</v>
      </c>
      <c r="E254" s="54">
        <v>32662</v>
      </c>
      <c r="F254" s="55">
        <v>33875</v>
      </c>
      <c r="G254" s="54">
        <v>35044</v>
      </c>
      <c r="H254" s="55">
        <v>35460</v>
      </c>
      <c r="I254" s="54">
        <v>35616</v>
      </c>
      <c r="J254" s="55">
        <v>35971</v>
      </c>
      <c r="K254" s="54">
        <v>36079</v>
      </c>
      <c r="L254" s="55">
        <v>36454</v>
      </c>
      <c r="M254" s="54">
        <v>36762</v>
      </c>
      <c r="N254" s="55">
        <v>37025</v>
      </c>
      <c r="O254" s="54">
        <v>37306</v>
      </c>
    </row>
    <row r="255" s="57" customFormat="1" spans="1:15">
      <c r="A255" s="54">
        <v>31740</v>
      </c>
      <c r="B255" s="55">
        <v>31798</v>
      </c>
      <c r="C255" s="54">
        <v>32134</v>
      </c>
      <c r="D255" s="55">
        <v>32420</v>
      </c>
      <c r="E255" s="54">
        <v>32663</v>
      </c>
      <c r="F255" s="55">
        <v>33876</v>
      </c>
      <c r="G255" s="54">
        <v>35046</v>
      </c>
      <c r="H255" s="55">
        <v>35462</v>
      </c>
      <c r="I255" s="54">
        <v>35618</v>
      </c>
      <c r="J255" s="55">
        <v>35972</v>
      </c>
      <c r="K255" s="54">
        <v>36080</v>
      </c>
      <c r="L255" s="55">
        <v>36455</v>
      </c>
      <c r="M255" s="54">
        <v>36763</v>
      </c>
      <c r="N255" s="55">
        <v>37026</v>
      </c>
      <c r="O255" s="54">
        <v>37307</v>
      </c>
    </row>
    <row r="256" s="57" customFormat="1" spans="1:15">
      <c r="A256" s="54">
        <v>31741</v>
      </c>
      <c r="B256" s="55">
        <v>31801</v>
      </c>
      <c r="C256" s="54">
        <v>32138</v>
      </c>
      <c r="D256" s="55">
        <v>32421</v>
      </c>
      <c r="E256" s="54">
        <v>32666</v>
      </c>
      <c r="F256" s="55">
        <v>33930</v>
      </c>
      <c r="G256" s="54">
        <v>35049</v>
      </c>
      <c r="H256" s="55">
        <v>35463</v>
      </c>
      <c r="I256" s="54">
        <v>35619</v>
      </c>
      <c r="J256" s="55">
        <v>35974</v>
      </c>
      <c r="K256" s="54">
        <v>36083</v>
      </c>
      <c r="L256" s="55">
        <v>36456</v>
      </c>
      <c r="M256" s="54">
        <v>36765</v>
      </c>
      <c r="N256" s="55">
        <v>37028</v>
      </c>
      <c r="O256" s="54">
        <v>37310</v>
      </c>
    </row>
    <row r="257" s="57" customFormat="1" spans="1:15">
      <c r="A257" s="54">
        <v>31742</v>
      </c>
      <c r="B257" s="55">
        <v>31803</v>
      </c>
      <c r="C257" s="54">
        <v>32139</v>
      </c>
      <c r="D257" s="55">
        <v>32423</v>
      </c>
      <c r="E257" s="54">
        <v>32667</v>
      </c>
      <c r="F257" s="55">
        <v>33935</v>
      </c>
      <c r="G257" s="54">
        <v>35051</v>
      </c>
      <c r="H257" s="55">
        <v>35466</v>
      </c>
      <c r="I257" s="54">
        <v>35621</v>
      </c>
      <c r="J257" s="55">
        <v>35975</v>
      </c>
      <c r="K257" s="54">
        <v>36251</v>
      </c>
      <c r="L257" s="55">
        <v>36467</v>
      </c>
      <c r="M257" s="54">
        <v>36766</v>
      </c>
      <c r="N257" s="55">
        <v>37032</v>
      </c>
      <c r="O257" s="54">
        <v>37313</v>
      </c>
    </row>
    <row r="258" s="57" customFormat="1" spans="1:15">
      <c r="A258" s="54">
        <v>31743</v>
      </c>
      <c r="B258" s="55">
        <v>31805</v>
      </c>
      <c r="C258" s="54">
        <v>32145</v>
      </c>
      <c r="D258" s="55">
        <v>32425</v>
      </c>
      <c r="E258" s="54">
        <v>32668</v>
      </c>
      <c r="F258" s="55">
        <v>33944</v>
      </c>
      <c r="G258" s="54">
        <v>35053</v>
      </c>
      <c r="H258" s="55">
        <v>35470</v>
      </c>
      <c r="I258" s="54">
        <v>35622</v>
      </c>
      <c r="J258" s="55">
        <v>35978</v>
      </c>
      <c r="K258" s="54">
        <v>36255</v>
      </c>
      <c r="L258" s="55">
        <v>36470</v>
      </c>
      <c r="M258" s="54">
        <v>36769</v>
      </c>
      <c r="N258" s="55">
        <v>37033</v>
      </c>
      <c r="O258" s="54">
        <v>37317</v>
      </c>
    </row>
    <row r="259" s="57" customFormat="1" spans="1:15">
      <c r="A259" s="54">
        <v>31744</v>
      </c>
      <c r="B259" s="55">
        <v>31806</v>
      </c>
      <c r="C259" s="54">
        <v>32147</v>
      </c>
      <c r="D259" s="55">
        <v>32426</v>
      </c>
      <c r="E259" s="54">
        <v>32680</v>
      </c>
      <c r="F259" s="55">
        <v>33960</v>
      </c>
      <c r="G259" s="54">
        <v>35060</v>
      </c>
      <c r="H259" s="55">
        <v>35474</v>
      </c>
      <c r="I259" s="54">
        <v>35633</v>
      </c>
      <c r="J259" s="55">
        <v>35979</v>
      </c>
      <c r="K259" s="54">
        <v>36256</v>
      </c>
      <c r="L259" s="55">
        <v>36471</v>
      </c>
      <c r="M259" s="54">
        <v>36773</v>
      </c>
      <c r="N259" s="55">
        <v>37036</v>
      </c>
      <c r="O259" s="54">
        <v>37322</v>
      </c>
    </row>
    <row r="260" s="57" customFormat="1" spans="1:15">
      <c r="A260" s="54">
        <v>31745</v>
      </c>
      <c r="B260" s="55">
        <v>31811</v>
      </c>
      <c r="C260" s="54">
        <v>32148</v>
      </c>
      <c r="D260" s="55">
        <v>32427</v>
      </c>
      <c r="E260" s="54">
        <v>32681</v>
      </c>
      <c r="F260" s="55">
        <v>33975</v>
      </c>
      <c r="G260" s="54">
        <v>35063</v>
      </c>
      <c r="H260" s="55">
        <v>35480</v>
      </c>
      <c r="I260" s="54">
        <v>35643</v>
      </c>
      <c r="J260" s="55">
        <v>35980</v>
      </c>
      <c r="K260" s="54">
        <v>36261</v>
      </c>
      <c r="L260" s="55">
        <v>36473</v>
      </c>
      <c r="M260" s="54">
        <v>36775</v>
      </c>
      <c r="N260" s="55">
        <v>37047</v>
      </c>
      <c r="O260" s="54">
        <v>37324</v>
      </c>
    </row>
    <row r="261" s="57" customFormat="1" spans="1:15">
      <c r="A261" s="54">
        <v>31746</v>
      </c>
      <c r="B261" s="55">
        <v>31815</v>
      </c>
      <c r="C261" s="54">
        <v>32149</v>
      </c>
      <c r="D261" s="55">
        <v>32430</v>
      </c>
      <c r="E261" s="54">
        <v>32686</v>
      </c>
      <c r="F261" s="55">
        <v>33982</v>
      </c>
      <c r="G261" s="54">
        <v>35072</v>
      </c>
      <c r="H261" s="55">
        <v>35481</v>
      </c>
      <c r="I261" s="54">
        <v>35645</v>
      </c>
      <c r="J261" s="55">
        <v>35981</v>
      </c>
      <c r="K261" s="54">
        <v>36262</v>
      </c>
      <c r="L261" s="55">
        <v>36474</v>
      </c>
      <c r="M261" s="54">
        <v>36779</v>
      </c>
      <c r="N261" s="55">
        <v>37049</v>
      </c>
      <c r="O261" s="54">
        <v>37327</v>
      </c>
    </row>
    <row r="262" s="57" customFormat="1" spans="1:15">
      <c r="A262" s="54">
        <v>31747</v>
      </c>
      <c r="B262" s="55">
        <v>31816</v>
      </c>
      <c r="C262" s="54">
        <v>32157</v>
      </c>
      <c r="D262" s="55">
        <v>32431</v>
      </c>
      <c r="E262" s="54">
        <v>32692</v>
      </c>
      <c r="F262" s="55">
        <v>34138</v>
      </c>
      <c r="G262" s="54">
        <v>35074</v>
      </c>
      <c r="H262" s="55">
        <v>35490</v>
      </c>
      <c r="I262" s="54">
        <v>35646</v>
      </c>
      <c r="J262" s="55">
        <v>35983</v>
      </c>
      <c r="K262" s="54">
        <v>36263</v>
      </c>
      <c r="L262" s="55">
        <v>36475</v>
      </c>
      <c r="M262" s="54">
        <v>36782</v>
      </c>
      <c r="N262" s="55">
        <v>37050</v>
      </c>
      <c r="O262" s="54">
        <v>37328</v>
      </c>
    </row>
    <row r="263" s="57" customFormat="1" spans="1:15">
      <c r="A263" s="54">
        <v>31749</v>
      </c>
      <c r="B263" s="55">
        <v>31823</v>
      </c>
      <c r="C263" s="54">
        <v>32160</v>
      </c>
      <c r="D263" s="55">
        <v>32432</v>
      </c>
      <c r="E263" s="54">
        <v>32693</v>
      </c>
      <c r="F263" s="55">
        <v>34139</v>
      </c>
      <c r="G263" s="54">
        <v>35077</v>
      </c>
      <c r="H263" s="55">
        <v>35503</v>
      </c>
      <c r="I263" s="54">
        <v>35647</v>
      </c>
      <c r="J263" s="55">
        <v>35984</v>
      </c>
      <c r="K263" s="54">
        <v>36264</v>
      </c>
      <c r="L263" s="55">
        <v>36477</v>
      </c>
      <c r="M263" s="54">
        <v>36783</v>
      </c>
      <c r="N263" s="55">
        <v>37051</v>
      </c>
      <c r="O263" s="54">
        <v>37329</v>
      </c>
    </row>
    <row r="264" s="57" customFormat="1" spans="1:15">
      <c r="A264" s="54">
        <v>31750</v>
      </c>
      <c r="B264" s="55">
        <v>31824</v>
      </c>
      <c r="C264" s="54">
        <v>32179</v>
      </c>
      <c r="D264" s="55">
        <v>32433</v>
      </c>
      <c r="E264" s="54">
        <v>32694</v>
      </c>
      <c r="F264" s="55">
        <v>34141</v>
      </c>
      <c r="G264" s="54">
        <v>35078</v>
      </c>
      <c r="H264" s="55">
        <v>35540</v>
      </c>
      <c r="I264" s="54">
        <v>35648</v>
      </c>
      <c r="J264" s="55">
        <v>35988</v>
      </c>
      <c r="K264" s="54">
        <v>36267</v>
      </c>
      <c r="L264" s="55">
        <v>36483</v>
      </c>
      <c r="M264" s="54">
        <v>36784</v>
      </c>
      <c r="N264" s="55">
        <v>37052</v>
      </c>
      <c r="O264" s="54">
        <v>37330</v>
      </c>
    </row>
    <row r="265" s="57" customFormat="1" spans="1:15">
      <c r="A265" s="54">
        <v>31751</v>
      </c>
      <c r="B265" s="55">
        <v>31825</v>
      </c>
      <c r="C265" s="54">
        <v>32180</v>
      </c>
      <c r="D265" s="55">
        <v>32434</v>
      </c>
      <c r="E265" s="54">
        <v>32709</v>
      </c>
      <c r="F265" s="55">
        <v>34142</v>
      </c>
      <c r="G265" s="54">
        <v>35079</v>
      </c>
      <c r="H265" s="55">
        <v>35541</v>
      </c>
      <c r="I265" s="54">
        <v>35652</v>
      </c>
      <c r="J265" s="55">
        <v>35989</v>
      </c>
      <c r="K265" s="54">
        <v>36270</v>
      </c>
      <c r="L265" s="55">
        <v>36505</v>
      </c>
      <c r="M265" s="54">
        <v>36790</v>
      </c>
      <c r="N265" s="55">
        <v>37057</v>
      </c>
      <c r="O265" s="54">
        <v>37333</v>
      </c>
    </row>
    <row r="266" s="57" customFormat="1" spans="1:15">
      <c r="A266" s="54">
        <v>31752</v>
      </c>
      <c r="B266" s="55">
        <v>31826</v>
      </c>
      <c r="C266" s="54">
        <v>32181</v>
      </c>
      <c r="D266" s="55">
        <v>32435</v>
      </c>
      <c r="E266" s="54">
        <v>32732</v>
      </c>
      <c r="F266" s="55">
        <v>34143</v>
      </c>
      <c r="G266" s="54">
        <v>35083</v>
      </c>
      <c r="H266" s="55">
        <v>35542</v>
      </c>
      <c r="I266" s="54">
        <v>35670</v>
      </c>
      <c r="J266" s="55">
        <v>35990</v>
      </c>
      <c r="K266" s="54">
        <v>36272</v>
      </c>
      <c r="L266" s="55">
        <v>36507</v>
      </c>
      <c r="M266" s="54">
        <v>36792</v>
      </c>
      <c r="N266" s="55">
        <v>37059</v>
      </c>
      <c r="O266" s="54">
        <v>37334</v>
      </c>
    </row>
    <row r="267" s="57" customFormat="1" spans="1:15">
      <c r="A267" s="54">
        <v>31754</v>
      </c>
      <c r="B267" s="55">
        <v>31827</v>
      </c>
      <c r="C267" s="54">
        <v>32182</v>
      </c>
      <c r="D267" s="55">
        <v>32438</v>
      </c>
      <c r="E267" s="54">
        <v>32736</v>
      </c>
      <c r="F267" s="55">
        <v>34251</v>
      </c>
      <c r="G267" s="54">
        <v>35085</v>
      </c>
      <c r="H267" s="55">
        <v>35543</v>
      </c>
      <c r="I267" s="54">
        <v>35671</v>
      </c>
      <c r="J267" s="55">
        <v>36005</v>
      </c>
      <c r="K267" s="54">
        <v>36274</v>
      </c>
      <c r="L267" s="55">
        <v>36511</v>
      </c>
      <c r="M267" s="54">
        <v>36850</v>
      </c>
      <c r="N267" s="55">
        <v>37060</v>
      </c>
      <c r="O267" s="54">
        <v>37337</v>
      </c>
    </row>
    <row r="268" s="57" customFormat="1" spans="1:15">
      <c r="A268" s="54">
        <v>31756</v>
      </c>
      <c r="B268" s="55">
        <v>31830</v>
      </c>
      <c r="C268" s="54">
        <v>32183</v>
      </c>
      <c r="D268" s="55">
        <v>32442</v>
      </c>
      <c r="E268" s="54">
        <v>32764</v>
      </c>
      <c r="F268" s="55">
        <v>34265</v>
      </c>
      <c r="G268" s="54">
        <v>35087</v>
      </c>
      <c r="H268" s="55">
        <v>35544</v>
      </c>
      <c r="I268" s="54">
        <v>35672</v>
      </c>
      <c r="J268" s="55">
        <v>36006</v>
      </c>
      <c r="K268" s="54">
        <v>36276</v>
      </c>
      <c r="L268" s="55">
        <v>36515</v>
      </c>
      <c r="M268" s="54">
        <v>36851</v>
      </c>
      <c r="N268" s="55">
        <v>37061</v>
      </c>
      <c r="O268" s="54">
        <v>37338</v>
      </c>
    </row>
    <row r="269" s="57" customFormat="1" spans="1:15">
      <c r="A269" s="54">
        <v>31759</v>
      </c>
      <c r="B269" s="55">
        <v>31832</v>
      </c>
      <c r="C269" s="54">
        <v>32185</v>
      </c>
      <c r="D269" s="55">
        <v>32445</v>
      </c>
      <c r="E269" s="54">
        <v>32767</v>
      </c>
      <c r="F269" s="55">
        <v>34266</v>
      </c>
      <c r="G269" s="54">
        <v>35089</v>
      </c>
      <c r="H269" s="55">
        <v>35546</v>
      </c>
      <c r="I269" s="54">
        <v>35740</v>
      </c>
      <c r="J269" s="55">
        <v>36009</v>
      </c>
      <c r="K269" s="54">
        <v>36278</v>
      </c>
      <c r="L269" s="55">
        <v>36521</v>
      </c>
      <c r="M269" s="54">
        <v>36852</v>
      </c>
      <c r="N269" s="55">
        <v>37078</v>
      </c>
      <c r="O269" s="54">
        <v>37339</v>
      </c>
    </row>
    <row r="270" s="57" customFormat="1" spans="1:15">
      <c r="A270" s="54">
        <v>31761</v>
      </c>
      <c r="B270" s="55">
        <v>31836</v>
      </c>
      <c r="C270" s="54">
        <v>32187</v>
      </c>
      <c r="D270" s="55">
        <v>32449</v>
      </c>
      <c r="E270" s="54">
        <v>32775</v>
      </c>
      <c r="F270" s="55">
        <v>34268</v>
      </c>
      <c r="G270" s="54">
        <v>35097</v>
      </c>
      <c r="H270" s="55">
        <v>35548</v>
      </c>
      <c r="I270" s="54">
        <v>35744</v>
      </c>
      <c r="J270" s="55">
        <v>36010</v>
      </c>
      <c r="K270" s="54">
        <v>36279</v>
      </c>
      <c r="L270" s="55">
        <v>36522</v>
      </c>
      <c r="M270" s="54">
        <v>36853</v>
      </c>
      <c r="N270" s="55">
        <v>37079</v>
      </c>
      <c r="O270" s="54">
        <v>37340</v>
      </c>
    </row>
    <row r="271" s="57" customFormat="1" spans="1:15">
      <c r="A271" s="54">
        <v>31762</v>
      </c>
      <c r="B271" s="55">
        <v>32009</v>
      </c>
      <c r="C271" s="54">
        <v>32189</v>
      </c>
      <c r="D271" s="55">
        <v>32452</v>
      </c>
      <c r="E271" s="54">
        <v>32833</v>
      </c>
      <c r="F271" s="55">
        <v>34433</v>
      </c>
      <c r="G271" s="54">
        <v>35098</v>
      </c>
      <c r="H271" s="55">
        <v>35549</v>
      </c>
      <c r="I271" s="54">
        <v>35746</v>
      </c>
      <c r="J271" s="55">
        <v>36013</v>
      </c>
      <c r="K271" s="54">
        <v>36311</v>
      </c>
      <c r="L271" s="55">
        <v>36525</v>
      </c>
      <c r="M271" s="54">
        <v>36854</v>
      </c>
      <c r="N271" s="55">
        <v>37082</v>
      </c>
      <c r="O271" s="54">
        <v>37342</v>
      </c>
    </row>
    <row r="272" s="57" customFormat="1" spans="1:15">
      <c r="A272" s="54">
        <v>31765</v>
      </c>
      <c r="B272" s="55">
        <v>32013</v>
      </c>
      <c r="C272" s="54">
        <v>32190</v>
      </c>
      <c r="D272" s="55">
        <v>32462</v>
      </c>
      <c r="E272" s="54">
        <v>32834</v>
      </c>
      <c r="F272" s="55">
        <v>34436</v>
      </c>
      <c r="G272" s="54">
        <v>35118</v>
      </c>
      <c r="H272" s="55">
        <v>35550</v>
      </c>
      <c r="I272" s="54">
        <v>35747</v>
      </c>
      <c r="J272" s="55">
        <v>36024</v>
      </c>
      <c r="K272" s="54">
        <v>36314</v>
      </c>
      <c r="L272" s="55">
        <v>36530</v>
      </c>
      <c r="M272" s="54">
        <v>36861</v>
      </c>
      <c r="N272" s="55">
        <v>37083</v>
      </c>
      <c r="O272" s="54">
        <v>37345</v>
      </c>
    </row>
    <row r="273" s="57" customFormat="1" spans="1:15">
      <c r="A273" s="54">
        <v>31766</v>
      </c>
      <c r="B273" s="55">
        <v>32033</v>
      </c>
      <c r="C273" s="54">
        <v>32192</v>
      </c>
      <c r="D273" s="55">
        <v>32465</v>
      </c>
      <c r="E273" s="54">
        <v>32948</v>
      </c>
      <c r="F273" s="55">
        <v>34449</v>
      </c>
      <c r="G273" s="54">
        <v>35130</v>
      </c>
      <c r="H273" s="55">
        <v>35552</v>
      </c>
      <c r="I273" s="54">
        <v>35751</v>
      </c>
      <c r="J273" s="55">
        <v>36026</v>
      </c>
      <c r="K273" s="54">
        <v>36316</v>
      </c>
      <c r="L273" s="55">
        <v>36541</v>
      </c>
      <c r="M273" s="54">
        <v>36862</v>
      </c>
      <c r="N273" s="55">
        <v>37095</v>
      </c>
      <c r="O273" s="54">
        <v>37347</v>
      </c>
    </row>
    <row r="274" s="57" customFormat="1" spans="1:15">
      <c r="A274" s="54">
        <v>31767</v>
      </c>
      <c r="B274" s="55">
        <v>32038</v>
      </c>
      <c r="C274" s="54">
        <v>32227</v>
      </c>
      <c r="D274" s="55">
        <v>32466</v>
      </c>
      <c r="E274" s="54">
        <v>33001</v>
      </c>
      <c r="F274" s="55">
        <v>34484</v>
      </c>
      <c r="G274" s="54">
        <v>35131</v>
      </c>
      <c r="H274" s="55">
        <v>35554</v>
      </c>
      <c r="I274" s="54">
        <v>35752</v>
      </c>
      <c r="J274" s="55">
        <v>36027</v>
      </c>
      <c r="K274" s="54">
        <v>36319</v>
      </c>
      <c r="L274" s="55">
        <v>36545</v>
      </c>
      <c r="M274" s="54">
        <v>36863</v>
      </c>
      <c r="N274" s="55">
        <v>37098</v>
      </c>
      <c r="O274" s="54">
        <v>37348</v>
      </c>
    </row>
    <row r="275" s="57" customFormat="1" spans="1:15">
      <c r="A275" s="54">
        <v>31770</v>
      </c>
      <c r="B275" s="55">
        <v>32040</v>
      </c>
      <c r="C275" s="54">
        <v>32234</v>
      </c>
      <c r="D275" s="55">
        <v>32531</v>
      </c>
      <c r="E275" s="54">
        <v>33109</v>
      </c>
      <c r="F275" s="55">
        <v>34488</v>
      </c>
      <c r="G275" s="54">
        <v>35133</v>
      </c>
      <c r="H275" s="55">
        <v>35555</v>
      </c>
      <c r="I275" s="54">
        <v>35755</v>
      </c>
      <c r="J275" s="55">
        <v>36028</v>
      </c>
      <c r="K275" s="54">
        <v>36320</v>
      </c>
      <c r="L275" s="55">
        <v>36548</v>
      </c>
      <c r="M275" s="54">
        <v>36866</v>
      </c>
      <c r="N275" s="55">
        <v>37101</v>
      </c>
      <c r="O275" s="54">
        <v>37353</v>
      </c>
    </row>
    <row r="276" s="57" customFormat="1" spans="1:15">
      <c r="A276" s="54">
        <v>31771</v>
      </c>
      <c r="B276" s="55">
        <v>32042</v>
      </c>
      <c r="C276" s="54">
        <v>32320</v>
      </c>
      <c r="D276" s="55">
        <v>32535</v>
      </c>
      <c r="E276" s="54">
        <v>33430</v>
      </c>
      <c r="F276" s="55">
        <v>34498</v>
      </c>
      <c r="G276" s="54">
        <v>35143</v>
      </c>
      <c r="H276" s="55">
        <v>35560</v>
      </c>
      <c r="I276" s="54">
        <v>35756</v>
      </c>
      <c r="J276" s="55">
        <v>36032</v>
      </c>
      <c r="K276" s="54">
        <v>36323</v>
      </c>
      <c r="L276" s="55">
        <v>36551</v>
      </c>
      <c r="M276" s="54">
        <v>36869</v>
      </c>
      <c r="N276" s="55">
        <v>37118</v>
      </c>
      <c r="O276" s="54">
        <v>37356</v>
      </c>
    </row>
    <row r="277" s="57" customFormat="1" spans="1:15">
      <c r="A277" s="54">
        <v>31772</v>
      </c>
      <c r="B277" s="55">
        <v>32044</v>
      </c>
      <c r="C277" s="54">
        <v>32321</v>
      </c>
      <c r="D277" s="55">
        <v>32537</v>
      </c>
      <c r="E277" s="54">
        <v>33438</v>
      </c>
      <c r="F277" s="55">
        <v>34614</v>
      </c>
      <c r="G277" s="54">
        <v>35151</v>
      </c>
      <c r="H277" s="55">
        <v>35563</v>
      </c>
      <c r="I277" s="54">
        <v>35764</v>
      </c>
      <c r="J277" s="55">
        <v>36033</v>
      </c>
      <c r="K277" s="54">
        <v>36344</v>
      </c>
      <c r="L277" s="55">
        <v>36560</v>
      </c>
      <c r="M277" s="54">
        <v>36871</v>
      </c>
      <c r="N277" s="55">
        <v>37134</v>
      </c>
      <c r="O277" s="54">
        <v>37357</v>
      </c>
    </row>
    <row r="278" s="57" customFormat="1" spans="1:15">
      <c r="A278" s="54">
        <v>31773</v>
      </c>
      <c r="B278" s="55">
        <v>32046</v>
      </c>
      <c r="C278" s="54">
        <v>32322</v>
      </c>
      <c r="D278" s="55">
        <v>32538</v>
      </c>
      <c r="E278" s="54">
        <v>33439</v>
      </c>
      <c r="F278" s="55">
        <v>34679</v>
      </c>
      <c r="G278" s="54">
        <v>35171</v>
      </c>
      <c r="H278" s="55">
        <v>35564</v>
      </c>
      <c r="I278" s="54">
        <v>35765</v>
      </c>
      <c r="J278" s="55">
        <v>36034</v>
      </c>
      <c r="K278" s="54">
        <v>36346</v>
      </c>
      <c r="L278" s="55">
        <v>36562</v>
      </c>
      <c r="M278" s="54">
        <v>36874</v>
      </c>
      <c r="N278" s="55">
        <v>37137</v>
      </c>
      <c r="O278" s="54">
        <v>37359</v>
      </c>
    </row>
    <row r="279" s="57" customFormat="1" spans="1:15">
      <c r="A279" s="54">
        <v>31774</v>
      </c>
      <c r="B279" s="55">
        <v>32052</v>
      </c>
      <c r="C279" s="54">
        <v>32323</v>
      </c>
      <c r="D279" s="55">
        <v>32564</v>
      </c>
      <c r="E279" s="54">
        <v>33440</v>
      </c>
      <c r="F279" s="55">
        <v>34705</v>
      </c>
      <c r="G279" s="54">
        <v>35172</v>
      </c>
      <c r="H279" s="55">
        <v>35565</v>
      </c>
      <c r="I279" s="54">
        <v>35769</v>
      </c>
      <c r="J279" s="55">
        <v>36036</v>
      </c>
      <c r="K279" s="54">
        <v>36351</v>
      </c>
      <c r="L279" s="55">
        <v>36569</v>
      </c>
      <c r="M279" s="54">
        <v>36875</v>
      </c>
      <c r="N279" s="55">
        <v>37141</v>
      </c>
      <c r="O279" s="54">
        <v>37360</v>
      </c>
    </row>
    <row r="280" s="57" customFormat="1" spans="1:15">
      <c r="A280" s="54">
        <v>31775</v>
      </c>
      <c r="B280" s="55">
        <v>32053</v>
      </c>
      <c r="C280" s="54">
        <v>32328</v>
      </c>
      <c r="D280" s="55">
        <v>32565</v>
      </c>
      <c r="E280" s="54">
        <v>33459</v>
      </c>
      <c r="F280" s="55">
        <v>34773</v>
      </c>
      <c r="G280" s="54">
        <v>35175</v>
      </c>
      <c r="H280" s="55">
        <v>35570</v>
      </c>
      <c r="I280" s="54">
        <v>35771</v>
      </c>
      <c r="J280" s="55">
        <v>36037</v>
      </c>
      <c r="K280" s="54">
        <v>36353</v>
      </c>
      <c r="L280" s="55">
        <v>36583</v>
      </c>
      <c r="M280" s="54">
        <v>36877</v>
      </c>
      <c r="N280" s="55">
        <v>37142</v>
      </c>
      <c r="O280" s="54">
        <v>37361</v>
      </c>
    </row>
    <row r="281" s="57" customFormat="1" spans="1:15">
      <c r="A281" s="54">
        <v>31777</v>
      </c>
      <c r="B281" s="55">
        <v>32054</v>
      </c>
      <c r="C281" s="54">
        <v>32334</v>
      </c>
      <c r="D281" s="55">
        <v>32567</v>
      </c>
      <c r="E281" s="54">
        <v>33471</v>
      </c>
      <c r="F281" s="55">
        <v>34945</v>
      </c>
      <c r="G281" s="54">
        <v>35178</v>
      </c>
      <c r="H281" s="55">
        <v>35571</v>
      </c>
      <c r="I281" s="54">
        <v>35772</v>
      </c>
      <c r="J281" s="55">
        <v>36041</v>
      </c>
      <c r="K281" s="54">
        <v>36373</v>
      </c>
      <c r="L281" s="55">
        <v>36584</v>
      </c>
      <c r="M281" s="54">
        <v>36879</v>
      </c>
      <c r="N281" s="55">
        <v>37147</v>
      </c>
      <c r="O281" s="54">
        <v>37362</v>
      </c>
    </row>
    <row r="282" s="57" customFormat="1" spans="1:15">
      <c r="A282" s="54">
        <v>31778</v>
      </c>
      <c r="B282" s="55">
        <v>32058</v>
      </c>
      <c r="C282" s="54">
        <v>32335</v>
      </c>
      <c r="D282" s="55">
        <v>32577</v>
      </c>
      <c r="E282" s="54">
        <v>33493</v>
      </c>
      <c r="F282" s="55">
        <v>34956</v>
      </c>
      <c r="G282" s="54">
        <v>35179</v>
      </c>
      <c r="H282" s="55">
        <v>35573</v>
      </c>
      <c r="I282" s="54">
        <v>35774</v>
      </c>
      <c r="J282" s="55">
        <v>36042</v>
      </c>
      <c r="K282" s="54">
        <v>36374</v>
      </c>
      <c r="L282" s="55">
        <v>36586</v>
      </c>
      <c r="M282" s="54">
        <v>36904</v>
      </c>
      <c r="N282" s="55">
        <v>37149</v>
      </c>
      <c r="O282" s="54">
        <v>37366</v>
      </c>
    </row>
    <row r="283" s="57" customFormat="1" spans="1:15">
      <c r="A283" s="54">
        <v>31779</v>
      </c>
      <c r="B283" s="55">
        <v>32059</v>
      </c>
      <c r="C283" s="54">
        <v>32340</v>
      </c>
      <c r="D283" s="55">
        <v>32619</v>
      </c>
      <c r="E283" s="54">
        <v>33514</v>
      </c>
      <c r="F283" s="55">
        <v>34972</v>
      </c>
      <c r="G283" s="54">
        <v>35183</v>
      </c>
      <c r="H283" s="55">
        <v>35574</v>
      </c>
      <c r="I283" s="54">
        <v>35775</v>
      </c>
      <c r="J283" s="55">
        <v>36043</v>
      </c>
      <c r="K283" s="54">
        <v>36375</v>
      </c>
      <c r="L283" s="55">
        <v>36720</v>
      </c>
      <c r="M283" s="54">
        <v>36907</v>
      </c>
      <c r="N283" s="55">
        <v>37151</v>
      </c>
      <c r="O283" s="54">
        <v>37369</v>
      </c>
    </row>
    <row r="284" s="57" customFormat="1" spans="1:15">
      <c r="A284" s="54">
        <v>31780</v>
      </c>
      <c r="B284" s="55">
        <v>32060</v>
      </c>
      <c r="C284" s="54">
        <v>32341</v>
      </c>
      <c r="D284" s="55">
        <v>32621</v>
      </c>
      <c r="E284" s="54">
        <v>33538</v>
      </c>
      <c r="F284" s="55">
        <v>34973</v>
      </c>
      <c r="G284" s="54">
        <v>35184</v>
      </c>
      <c r="H284" s="55">
        <v>35576</v>
      </c>
      <c r="I284" s="54">
        <v>35776</v>
      </c>
      <c r="J284" s="55">
        <v>36048</v>
      </c>
      <c r="K284" s="54">
        <v>36401</v>
      </c>
      <c r="L284" s="55">
        <v>36721</v>
      </c>
      <c r="M284" s="54">
        <v>36910</v>
      </c>
      <c r="N284" s="55">
        <v>37165</v>
      </c>
      <c r="O284" s="54">
        <v>37370</v>
      </c>
    </row>
    <row r="285" s="57" customFormat="1" spans="1:15">
      <c r="A285" s="54">
        <v>31781</v>
      </c>
      <c r="B285" s="55">
        <v>32062</v>
      </c>
      <c r="C285" s="54">
        <v>32344</v>
      </c>
      <c r="D285" s="55">
        <v>32622</v>
      </c>
      <c r="E285" s="54">
        <v>33567</v>
      </c>
      <c r="F285" s="55">
        <v>34974</v>
      </c>
      <c r="G285" s="54">
        <v>35186</v>
      </c>
      <c r="H285" s="55">
        <v>35577</v>
      </c>
      <c r="I285" s="54">
        <v>35952</v>
      </c>
      <c r="J285" s="55">
        <v>36049</v>
      </c>
      <c r="K285" s="54">
        <v>36421</v>
      </c>
      <c r="L285" s="55">
        <v>36722</v>
      </c>
      <c r="M285" s="54">
        <v>36913</v>
      </c>
      <c r="N285" s="55">
        <v>37171</v>
      </c>
      <c r="O285" s="54">
        <v>37374</v>
      </c>
    </row>
    <row r="286" s="57" customFormat="1" spans="1:15">
      <c r="A286" s="54">
        <v>31783</v>
      </c>
      <c r="B286" s="55">
        <v>32066</v>
      </c>
      <c r="C286" s="54">
        <v>32345</v>
      </c>
      <c r="D286" s="55">
        <v>32625</v>
      </c>
      <c r="E286" s="54">
        <v>33585</v>
      </c>
      <c r="F286" s="55">
        <v>35005</v>
      </c>
      <c r="G286" s="54">
        <v>35188</v>
      </c>
      <c r="H286" s="55">
        <v>35578</v>
      </c>
      <c r="I286" s="54">
        <v>35953</v>
      </c>
      <c r="J286" s="55">
        <v>36051</v>
      </c>
      <c r="K286" s="54">
        <v>36431</v>
      </c>
      <c r="L286" s="55">
        <v>36726</v>
      </c>
      <c r="M286" s="54">
        <v>36916</v>
      </c>
      <c r="N286" s="55">
        <v>37178</v>
      </c>
      <c r="O286" s="54">
        <v>37375</v>
      </c>
    </row>
    <row r="287" s="57" customFormat="1" spans="1:15">
      <c r="A287" s="54">
        <v>31784</v>
      </c>
      <c r="B287" s="55">
        <v>32072</v>
      </c>
      <c r="C287" s="54">
        <v>32346</v>
      </c>
      <c r="D287" s="55">
        <v>32626</v>
      </c>
      <c r="E287" s="54">
        <v>33597</v>
      </c>
      <c r="F287" s="55">
        <v>35006</v>
      </c>
      <c r="G287" s="54">
        <v>35442</v>
      </c>
      <c r="H287" s="55">
        <v>35579</v>
      </c>
      <c r="I287" s="54">
        <v>35958</v>
      </c>
      <c r="J287" s="55">
        <v>36052</v>
      </c>
      <c r="K287" s="54">
        <v>36432</v>
      </c>
      <c r="L287" s="55">
        <v>36728</v>
      </c>
      <c r="M287" s="54">
        <v>36921</v>
      </c>
      <c r="N287" s="55">
        <v>37181</v>
      </c>
      <c r="O287" s="54">
        <v>37378</v>
      </c>
    </row>
    <row r="288" s="57" customFormat="1" spans="1:15">
      <c r="A288" s="54">
        <v>37380</v>
      </c>
      <c r="B288" s="55">
        <v>37818</v>
      </c>
      <c r="C288" s="54">
        <v>38057</v>
      </c>
      <c r="D288" s="55">
        <v>38329</v>
      </c>
      <c r="E288" s="54">
        <v>38462</v>
      </c>
      <c r="F288" s="55">
        <v>38610</v>
      </c>
      <c r="G288" s="54">
        <v>38738</v>
      </c>
      <c r="H288" s="55">
        <v>38874</v>
      </c>
      <c r="I288" s="54">
        <v>39078</v>
      </c>
      <c r="J288" s="55">
        <v>39326</v>
      </c>
      <c r="K288" s="54">
        <v>39572</v>
      </c>
      <c r="L288" s="55">
        <v>39825</v>
      </c>
      <c r="M288" s="54">
        <v>40077</v>
      </c>
      <c r="N288" s="55">
        <v>40385</v>
      </c>
      <c r="O288" s="54">
        <v>40863</v>
      </c>
    </row>
    <row r="289" s="57" customFormat="1" spans="1:15">
      <c r="A289" s="54">
        <v>37381</v>
      </c>
      <c r="B289" s="55">
        <v>37819</v>
      </c>
      <c r="C289" s="54">
        <v>38058</v>
      </c>
      <c r="D289" s="55">
        <v>38330</v>
      </c>
      <c r="E289" s="54">
        <v>38463</v>
      </c>
      <c r="F289" s="55">
        <v>38611</v>
      </c>
      <c r="G289" s="54">
        <v>38740</v>
      </c>
      <c r="H289" s="55">
        <v>38876</v>
      </c>
      <c r="I289" s="54">
        <v>39079</v>
      </c>
      <c r="J289" s="55">
        <v>39327</v>
      </c>
      <c r="K289" s="54">
        <v>39574</v>
      </c>
      <c r="L289" s="55">
        <v>39826</v>
      </c>
      <c r="M289" s="54">
        <v>40104</v>
      </c>
      <c r="N289" s="55">
        <v>40387</v>
      </c>
      <c r="O289" s="54">
        <v>40865</v>
      </c>
    </row>
    <row r="290" s="57" customFormat="1" spans="1:15">
      <c r="A290" s="54">
        <v>37382</v>
      </c>
      <c r="B290" s="55">
        <v>37825</v>
      </c>
      <c r="C290" s="54">
        <v>38061</v>
      </c>
      <c r="D290" s="55">
        <v>38332</v>
      </c>
      <c r="E290" s="54">
        <v>38468</v>
      </c>
      <c r="F290" s="55">
        <v>38614</v>
      </c>
      <c r="G290" s="54">
        <v>38744</v>
      </c>
      <c r="H290" s="55">
        <v>38878</v>
      </c>
      <c r="I290" s="54">
        <v>39082</v>
      </c>
      <c r="J290" s="55">
        <v>39328</v>
      </c>
      <c r="K290" s="54">
        <v>39577</v>
      </c>
      <c r="L290" s="55">
        <v>39827</v>
      </c>
      <c r="M290" s="54">
        <v>40107</v>
      </c>
      <c r="N290" s="55">
        <v>40402</v>
      </c>
      <c r="O290" s="54">
        <v>40868</v>
      </c>
    </row>
    <row r="291" s="57" customFormat="1" spans="1:15">
      <c r="A291" s="54">
        <v>37397</v>
      </c>
      <c r="B291" s="55">
        <v>37826</v>
      </c>
      <c r="C291" s="54">
        <v>38066</v>
      </c>
      <c r="D291" s="55">
        <v>38333</v>
      </c>
      <c r="E291" s="54">
        <v>38469</v>
      </c>
      <c r="F291" s="55">
        <v>38617</v>
      </c>
      <c r="G291" s="54">
        <v>38746</v>
      </c>
      <c r="H291" s="55">
        <v>38901</v>
      </c>
      <c r="I291" s="54">
        <v>39083</v>
      </c>
      <c r="J291" s="55">
        <v>39330</v>
      </c>
      <c r="K291" s="54">
        <v>39629</v>
      </c>
      <c r="L291" s="55">
        <v>39832</v>
      </c>
      <c r="M291" s="54">
        <v>40110</v>
      </c>
      <c r="N291" s="55">
        <v>40409</v>
      </c>
      <c r="O291" s="54">
        <v>40870</v>
      </c>
    </row>
    <row r="292" s="57" customFormat="1" spans="1:15">
      <c r="A292" s="54">
        <v>37617</v>
      </c>
      <c r="B292" s="55">
        <v>37829</v>
      </c>
      <c r="C292" s="54">
        <v>38067</v>
      </c>
      <c r="D292" s="55">
        <v>38334</v>
      </c>
      <c r="E292" s="54">
        <v>38472</v>
      </c>
      <c r="F292" s="55">
        <v>38618</v>
      </c>
      <c r="G292" s="54">
        <v>38748</v>
      </c>
      <c r="H292" s="55">
        <v>38902</v>
      </c>
      <c r="I292" s="54">
        <v>39087</v>
      </c>
      <c r="J292" s="55">
        <v>39332</v>
      </c>
      <c r="K292" s="54">
        <v>39631</v>
      </c>
      <c r="L292" s="55">
        <v>39834</v>
      </c>
      <c r="M292" s="54">
        <v>40111</v>
      </c>
      <c r="N292" s="55">
        <v>40410</v>
      </c>
      <c r="O292" s="54">
        <v>40873</v>
      </c>
    </row>
    <row r="293" s="57" customFormat="1" spans="1:15">
      <c r="A293" s="54">
        <v>37650</v>
      </c>
      <c r="B293" s="55">
        <v>37841</v>
      </c>
      <c r="C293" s="54">
        <v>38068</v>
      </c>
      <c r="D293" s="55">
        <v>38337</v>
      </c>
      <c r="E293" s="54">
        <v>38473</v>
      </c>
      <c r="F293" s="55">
        <v>38619</v>
      </c>
      <c r="G293" s="54">
        <v>38749</v>
      </c>
      <c r="H293" s="55">
        <v>38912</v>
      </c>
      <c r="I293" s="54">
        <v>39088</v>
      </c>
      <c r="J293" s="55">
        <v>39335</v>
      </c>
      <c r="K293" s="54">
        <v>39632</v>
      </c>
      <c r="L293" s="55">
        <v>39837</v>
      </c>
      <c r="M293" s="54">
        <v>40115</v>
      </c>
      <c r="N293" s="55">
        <v>40419</v>
      </c>
      <c r="O293" s="54">
        <v>40902</v>
      </c>
    </row>
    <row r="294" s="57" customFormat="1" spans="1:15">
      <c r="A294" s="54">
        <v>37657</v>
      </c>
      <c r="B294" s="55">
        <v>37846</v>
      </c>
      <c r="C294" s="54">
        <v>38069</v>
      </c>
      <c r="D294" s="55">
        <v>38339</v>
      </c>
      <c r="E294" s="54">
        <v>38476</v>
      </c>
      <c r="F294" s="55">
        <v>38620</v>
      </c>
      <c r="G294" s="54">
        <v>38753</v>
      </c>
      <c r="H294" s="55">
        <v>38913</v>
      </c>
      <c r="I294" s="54">
        <v>39090</v>
      </c>
      <c r="J294" s="55">
        <v>39336</v>
      </c>
      <c r="K294" s="54">
        <v>39635</v>
      </c>
      <c r="L294" s="55">
        <v>39840</v>
      </c>
      <c r="M294" s="54">
        <v>40142</v>
      </c>
      <c r="N294" s="55">
        <v>40437</v>
      </c>
      <c r="O294" s="54">
        <v>40903</v>
      </c>
    </row>
    <row r="295" s="57" customFormat="1" spans="1:15">
      <c r="A295" s="54">
        <v>37658</v>
      </c>
      <c r="B295" s="55">
        <v>37847</v>
      </c>
      <c r="C295" s="54">
        <v>38074</v>
      </c>
      <c r="D295" s="55">
        <v>38341</v>
      </c>
      <c r="E295" s="54">
        <v>38481</v>
      </c>
      <c r="F295" s="55">
        <v>38621</v>
      </c>
      <c r="G295" s="54">
        <v>38754</v>
      </c>
      <c r="H295" s="55">
        <v>38914</v>
      </c>
      <c r="I295" s="54">
        <v>39092</v>
      </c>
      <c r="J295" s="55">
        <v>39341</v>
      </c>
      <c r="K295" s="54">
        <v>39638</v>
      </c>
      <c r="L295" s="55">
        <v>39841</v>
      </c>
      <c r="M295" s="54">
        <v>40144</v>
      </c>
      <c r="N295" s="55">
        <v>40440</v>
      </c>
      <c r="O295" s="54">
        <v>40913</v>
      </c>
    </row>
    <row r="296" s="57" customFormat="1" spans="1:15">
      <c r="A296" s="54">
        <v>37681</v>
      </c>
      <c r="B296" s="55">
        <v>37848</v>
      </c>
      <c r="C296" s="54">
        <v>38075</v>
      </c>
      <c r="D296" s="55">
        <v>38342</v>
      </c>
      <c r="E296" s="54">
        <v>38482</v>
      </c>
      <c r="F296" s="55">
        <v>38625</v>
      </c>
      <c r="G296" s="54">
        <v>38759</v>
      </c>
      <c r="H296" s="55">
        <v>38916</v>
      </c>
      <c r="I296" s="54">
        <v>39096</v>
      </c>
      <c r="J296" s="55">
        <v>39346</v>
      </c>
      <c r="K296" s="54">
        <v>39643</v>
      </c>
      <c r="L296" s="55">
        <v>39842</v>
      </c>
      <c r="M296" s="54">
        <v>40146</v>
      </c>
      <c r="N296" s="55">
        <v>40442</v>
      </c>
      <c r="O296" s="54">
        <v>40915</v>
      </c>
    </row>
    <row r="297" s="57" customFormat="1" spans="1:15">
      <c r="A297" s="54">
        <v>37683</v>
      </c>
      <c r="B297" s="55">
        <v>37854</v>
      </c>
      <c r="C297" s="54">
        <v>38076</v>
      </c>
      <c r="D297" s="55">
        <v>38347</v>
      </c>
      <c r="E297" s="54">
        <v>38485</v>
      </c>
      <c r="F297" s="55">
        <v>38626</v>
      </c>
      <c r="G297" s="54">
        <v>38761</v>
      </c>
      <c r="H297" s="55">
        <v>38917</v>
      </c>
      <c r="I297" s="54">
        <v>39097</v>
      </c>
      <c r="J297" s="55">
        <v>39347</v>
      </c>
      <c r="K297" s="54">
        <v>39652</v>
      </c>
      <c r="L297" s="55">
        <v>39845</v>
      </c>
      <c r="M297" s="54">
        <v>40150</v>
      </c>
      <c r="N297" s="55">
        <v>40444</v>
      </c>
      <c r="O297" s="54">
        <v>40921</v>
      </c>
    </row>
    <row r="298" s="57" customFormat="1" spans="1:15">
      <c r="A298" s="54">
        <v>37687</v>
      </c>
      <c r="B298" s="55">
        <v>37861</v>
      </c>
      <c r="C298" s="54">
        <v>38077</v>
      </c>
      <c r="D298" s="55">
        <v>38348</v>
      </c>
      <c r="E298" s="54">
        <v>38486</v>
      </c>
      <c r="F298" s="55">
        <v>38627</v>
      </c>
      <c r="G298" s="54">
        <v>38762</v>
      </c>
      <c r="H298" s="55">
        <v>38921</v>
      </c>
      <c r="I298" s="54">
        <v>39098</v>
      </c>
      <c r="J298" s="55">
        <v>39348</v>
      </c>
      <c r="K298" s="54">
        <v>39653</v>
      </c>
      <c r="L298" s="55">
        <v>39846</v>
      </c>
      <c r="M298" s="54">
        <v>40155</v>
      </c>
      <c r="N298" s="55">
        <v>40447</v>
      </c>
      <c r="O298" s="54">
        <v>40923</v>
      </c>
    </row>
    <row r="299" s="57" customFormat="1" spans="1:15">
      <c r="A299" s="54">
        <v>37688</v>
      </c>
      <c r="B299" s="55">
        <v>37862</v>
      </c>
      <c r="C299" s="54">
        <v>38079</v>
      </c>
      <c r="D299" s="55">
        <v>38352</v>
      </c>
      <c r="E299" s="54">
        <v>38487</v>
      </c>
      <c r="F299" s="55">
        <v>38628</v>
      </c>
      <c r="G299" s="54">
        <v>38764</v>
      </c>
      <c r="H299" s="55">
        <v>38922</v>
      </c>
      <c r="I299" s="54">
        <v>39107</v>
      </c>
      <c r="J299" s="55">
        <v>39355</v>
      </c>
      <c r="K299" s="54">
        <v>39654</v>
      </c>
      <c r="L299" s="55">
        <v>39851</v>
      </c>
      <c r="M299" s="54">
        <v>40161</v>
      </c>
      <c r="N299" s="55">
        <v>40452</v>
      </c>
      <c r="O299" s="54">
        <v>40927</v>
      </c>
    </row>
    <row r="300" s="57" customFormat="1" spans="1:15">
      <c r="A300" s="54">
        <v>37691</v>
      </c>
      <c r="B300" s="55">
        <v>37863</v>
      </c>
      <c r="C300" s="54">
        <v>38080</v>
      </c>
      <c r="D300" s="55">
        <v>38356</v>
      </c>
      <c r="E300" s="54">
        <v>38488</v>
      </c>
      <c r="F300" s="55">
        <v>38629</v>
      </c>
      <c r="G300" s="54">
        <v>38765</v>
      </c>
      <c r="H300" s="55">
        <v>38923</v>
      </c>
      <c r="I300" s="54">
        <v>39111</v>
      </c>
      <c r="J300" s="55">
        <v>39356</v>
      </c>
      <c r="K300" s="54">
        <v>39656</v>
      </c>
      <c r="L300" s="55">
        <v>39854</v>
      </c>
      <c r="M300" s="54">
        <v>40162</v>
      </c>
      <c r="N300" s="55">
        <v>40461</v>
      </c>
      <c r="O300" s="54">
        <v>40935</v>
      </c>
    </row>
    <row r="301" s="57" customFormat="1" spans="1:15">
      <c r="A301" s="54">
        <v>37705</v>
      </c>
      <c r="B301" s="55">
        <v>37866</v>
      </c>
      <c r="C301" s="54">
        <v>38201</v>
      </c>
      <c r="D301" s="55">
        <v>38359</v>
      </c>
      <c r="E301" s="54">
        <v>38542</v>
      </c>
      <c r="F301" s="55">
        <v>38631</v>
      </c>
      <c r="G301" s="54">
        <v>38767</v>
      </c>
      <c r="H301" s="55">
        <v>38927</v>
      </c>
      <c r="I301" s="54">
        <v>39112</v>
      </c>
      <c r="J301" s="55">
        <v>39358</v>
      </c>
      <c r="K301" s="54">
        <v>39657</v>
      </c>
      <c r="L301" s="55">
        <v>39859</v>
      </c>
      <c r="M301" s="54">
        <v>40164</v>
      </c>
      <c r="N301" s="55">
        <v>40464</v>
      </c>
      <c r="O301" s="54">
        <v>40940</v>
      </c>
    </row>
    <row r="302" s="57" customFormat="1" spans="1:15">
      <c r="A302" s="54">
        <v>37707</v>
      </c>
      <c r="B302" s="55">
        <v>37869</v>
      </c>
      <c r="C302" s="54">
        <v>38220</v>
      </c>
      <c r="D302" s="55">
        <v>38361</v>
      </c>
      <c r="E302" s="54">
        <v>38543</v>
      </c>
      <c r="F302" s="55">
        <v>38633</v>
      </c>
      <c r="G302" s="54">
        <v>38768</v>
      </c>
      <c r="H302" s="55">
        <v>38940</v>
      </c>
      <c r="I302" s="54">
        <v>39113</v>
      </c>
      <c r="J302" s="55">
        <v>39360</v>
      </c>
      <c r="K302" s="54">
        <v>39662</v>
      </c>
      <c r="L302" s="55">
        <v>39861</v>
      </c>
      <c r="M302" s="54">
        <v>40170</v>
      </c>
      <c r="N302" s="55">
        <v>40468</v>
      </c>
      <c r="O302" s="54">
        <v>40941</v>
      </c>
    </row>
    <row r="303" s="57" customFormat="1" spans="1:15">
      <c r="A303" s="54">
        <v>37708</v>
      </c>
      <c r="B303" s="55">
        <v>37870</v>
      </c>
      <c r="C303" s="54">
        <v>38221</v>
      </c>
      <c r="D303" s="55">
        <v>38363</v>
      </c>
      <c r="E303" s="54">
        <v>38545</v>
      </c>
      <c r="F303" s="55">
        <v>38634</v>
      </c>
      <c r="G303" s="54">
        <v>38772</v>
      </c>
      <c r="H303" s="55">
        <v>38941</v>
      </c>
      <c r="I303" s="54">
        <v>39114</v>
      </c>
      <c r="J303" s="55">
        <v>39362</v>
      </c>
      <c r="K303" s="54">
        <v>39667</v>
      </c>
      <c r="L303" s="55">
        <v>39862</v>
      </c>
      <c r="M303" s="54">
        <v>40175</v>
      </c>
      <c r="N303" s="55">
        <v>40472</v>
      </c>
      <c r="O303" s="54">
        <v>40943</v>
      </c>
    </row>
    <row r="304" s="57" customFormat="1" spans="1:15">
      <c r="A304" s="54">
        <v>37710</v>
      </c>
      <c r="B304" s="55">
        <v>37871</v>
      </c>
      <c r="C304" s="54">
        <v>38224</v>
      </c>
      <c r="D304" s="55">
        <v>38365</v>
      </c>
      <c r="E304" s="54">
        <v>38547</v>
      </c>
      <c r="F304" s="55">
        <v>38635</v>
      </c>
      <c r="G304" s="54">
        <v>38773</v>
      </c>
      <c r="H304" s="55">
        <v>38943</v>
      </c>
      <c r="I304" s="54">
        <v>39115</v>
      </c>
      <c r="J304" s="55">
        <v>39363</v>
      </c>
      <c r="K304" s="54">
        <v>39668</v>
      </c>
      <c r="L304" s="55">
        <v>39866</v>
      </c>
      <c r="M304" s="54">
        <v>40176</v>
      </c>
      <c r="N304" s="55">
        <v>40481</v>
      </c>
      <c r="O304" s="54">
        <v>40949</v>
      </c>
    </row>
    <row r="305" s="57" customFormat="1" spans="1:15">
      <c r="A305" s="54">
        <v>37713</v>
      </c>
      <c r="B305" s="55">
        <v>37873</v>
      </c>
      <c r="C305" s="54">
        <v>38226</v>
      </c>
      <c r="D305" s="55">
        <v>38367</v>
      </c>
      <c r="E305" s="54">
        <v>38548</v>
      </c>
      <c r="F305" s="55">
        <v>38638</v>
      </c>
      <c r="G305" s="54">
        <v>38774</v>
      </c>
      <c r="H305" s="55">
        <v>38944</v>
      </c>
      <c r="I305" s="54">
        <v>39116</v>
      </c>
      <c r="J305" s="55">
        <v>39364</v>
      </c>
      <c r="K305" s="54">
        <v>39730</v>
      </c>
      <c r="L305" s="55">
        <v>39867</v>
      </c>
      <c r="M305" s="54">
        <v>40177</v>
      </c>
      <c r="N305" s="55">
        <v>40486</v>
      </c>
      <c r="O305" s="54">
        <v>40953</v>
      </c>
    </row>
    <row r="306" s="57" customFormat="1" spans="1:15">
      <c r="A306" s="54">
        <v>37714</v>
      </c>
      <c r="B306" s="55">
        <v>37878</v>
      </c>
      <c r="C306" s="54">
        <v>38229</v>
      </c>
      <c r="D306" s="55">
        <v>38368</v>
      </c>
      <c r="E306" s="54">
        <v>38549</v>
      </c>
      <c r="F306" s="55">
        <v>38639</v>
      </c>
      <c r="G306" s="54">
        <v>38776</v>
      </c>
      <c r="H306" s="55">
        <v>38949</v>
      </c>
      <c r="I306" s="54">
        <v>39120</v>
      </c>
      <c r="J306" s="55">
        <v>39365</v>
      </c>
      <c r="K306" s="54">
        <v>39735</v>
      </c>
      <c r="L306" s="55">
        <v>39870</v>
      </c>
      <c r="M306" s="54">
        <v>40311</v>
      </c>
      <c r="N306" s="55">
        <v>40488</v>
      </c>
      <c r="O306" s="54">
        <v>40958</v>
      </c>
    </row>
    <row r="307" s="57" customFormat="1" spans="1:15">
      <c r="A307" s="54">
        <v>37715</v>
      </c>
      <c r="B307" s="55">
        <v>37879</v>
      </c>
      <c r="C307" s="54">
        <v>38230</v>
      </c>
      <c r="D307" s="55">
        <v>38369</v>
      </c>
      <c r="E307" s="54">
        <v>38551</v>
      </c>
      <c r="F307" s="55">
        <v>38641</v>
      </c>
      <c r="G307" s="54">
        <v>38824</v>
      </c>
      <c r="H307" s="55">
        <v>38952</v>
      </c>
      <c r="I307" s="54">
        <v>39121</v>
      </c>
      <c r="J307" s="55">
        <v>39367</v>
      </c>
      <c r="K307" s="54">
        <v>39737</v>
      </c>
      <c r="L307" s="55">
        <v>39877</v>
      </c>
      <c r="M307" s="54">
        <v>40312</v>
      </c>
      <c r="N307" s="55">
        <v>40489</v>
      </c>
      <c r="O307" s="54">
        <v>40962</v>
      </c>
    </row>
    <row r="308" s="57" customFormat="1" spans="1:15">
      <c r="A308" s="54">
        <v>37721</v>
      </c>
      <c r="B308" s="55">
        <v>37880</v>
      </c>
      <c r="C308" s="54">
        <v>38231</v>
      </c>
      <c r="D308" s="55">
        <v>38370</v>
      </c>
      <c r="E308" s="54">
        <v>38552</v>
      </c>
      <c r="F308" s="55">
        <v>38643</v>
      </c>
      <c r="G308" s="54">
        <v>38828</v>
      </c>
      <c r="H308" s="55">
        <v>38953</v>
      </c>
      <c r="I308" s="54">
        <v>39122</v>
      </c>
      <c r="J308" s="55">
        <v>39421</v>
      </c>
      <c r="K308" s="54">
        <v>39739</v>
      </c>
      <c r="L308" s="55">
        <v>39886</v>
      </c>
      <c r="M308" s="54">
        <v>40313</v>
      </c>
      <c r="N308" s="55">
        <v>40701</v>
      </c>
      <c r="O308" s="54">
        <v>40977</v>
      </c>
    </row>
    <row r="309" s="57" customFormat="1" spans="1:15">
      <c r="A309" s="54">
        <v>37722</v>
      </c>
      <c r="B309" s="55">
        <v>37881</v>
      </c>
      <c r="C309" s="54">
        <v>38232</v>
      </c>
      <c r="D309" s="55">
        <v>38371</v>
      </c>
      <c r="E309" s="54">
        <v>38553</v>
      </c>
      <c r="F309" s="55">
        <v>38645</v>
      </c>
      <c r="G309" s="54">
        <v>38833</v>
      </c>
      <c r="H309" s="55">
        <v>38954</v>
      </c>
      <c r="I309" s="54">
        <v>39144</v>
      </c>
      <c r="J309" s="55">
        <v>39425</v>
      </c>
      <c r="K309" s="54">
        <v>39741</v>
      </c>
      <c r="L309" s="55">
        <v>39897</v>
      </c>
      <c r="M309" s="54">
        <v>40316</v>
      </c>
      <c r="N309" s="55">
        <v>40729</v>
      </c>
      <c r="O309" s="54">
        <v>40979</v>
      </c>
    </row>
    <row r="310" s="57" customFormat="1" spans="1:15">
      <c r="A310" s="54">
        <v>37723</v>
      </c>
      <c r="B310" s="55">
        <v>37882</v>
      </c>
      <c r="C310" s="54">
        <v>38233</v>
      </c>
      <c r="D310" s="55">
        <v>38372</v>
      </c>
      <c r="E310" s="54">
        <v>38555</v>
      </c>
      <c r="F310" s="55">
        <v>38646</v>
      </c>
      <c r="G310" s="54">
        <v>38834</v>
      </c>
      <c r="H310" s="55">
        <v>38955</v>
      </c>
      <c r="I310" s="54">
        <v>39145</v>
      </c>
      <c r="J310" s="55">
        <v>39426</v>
      </c>
      <c r="K310" s="54">
        <v>39743</v>
      </c>
      <c r="L310" s="55">
        <v>40003</v>
      </c>
      <c r="M310" s="54">
        <v>40322</v>
      </c>
      <c r="N310" s="55">
        <v>40734</v>
      </c>
      <c r="O310" s="54">
        <v>40982</v>
      </c>
    </row>
    <row r="311" s="57" customFormat="1" spans="1:15">
      <c r="A311" s="54">
        <v>37724</v>
      </c>
      <c r="B311" s="55">
        <v>37885</v>
      </c>
      <c r="C311" s="54">
        <v>38236</v>
      </c>
      <c r="D311" s="55">
        <v>38374</v>
      </c>
      <c r="E311" s="54">
        <v>38560</v>
      </c>
      <c r="F311" s="55">
        <v>38658</v>
      </c>
      <c r="G311" s="54">
        <v>38838</v>
      </c>
      <c r="H311" s="55">
        <v>38960</v>
      </c>
      <c r="I311" s="54">
        <v>39149</v>
      </c>
      <c r="J311" s="55">
        <v>39427</v>
      </c>
      <c r="K311" s="54">
        <v>39744</v>
      </c>
      <c r="L311" s="55">
        <v>40006</v>
      </c>
      <c r="M311" s="54">
        <v>40328</v>
      </c>
      <c r="N311" s="55">
        <v>40741</v>
      </c>
      <c r="O311" s="54">
        <v>40999</v>
      </c>
    </row>
    <row r="312" s="57" customFormat="1" spans="1:15">
      <c r="A312" s="54">
        <v>37732</v>
      </c>
      <c r="B312" s="55">
        <v>37887</v>
      </c>
      <c r="C312" s="54">
        <v>38240</v>
      </c>
      <c r="D312" s="55">
        <v>38376</v>
      </c>
      <c r="E312" s="54">
        <v>38563</v>
      </c>
      <c r="F312" s="55">
        <v>38661</v>
      </c>
      <c r="G312" s="54">
        <v>38843</v>
      </c>
      <c r="H312" s="55">
        <v>38965</v>
      </c>
      <c r="I312" s="54">
        <v>39150</v>
      </c>
      <c r="J312" s="55">
        <v>39428</v>
      </c>
      <c r="K312" s="54">
        <v>39746</v>
      </c>
      <c r="L312" s="55">
        <v>40007</v>
      </c>
      <c r="M312" s="54">
        <v>40330</v>
      </c>
      <c r="N312" s="55">
        <v>40754</v>
      </c>
      <c r="O312" s="54">
        <v>41002</v>
      </c>
    </row>
    <row r="313" s="57" customFormat="1" spans="1:15">
      <c r="A313" s="54">
        <v>37745</v>
      </c>
      <c r="B313" s="55">
        <v>37892</v>
      </c>
      <c r="C313" s="54">
        <v>38241</v>
      </c>
      <c r="D313" s="55">
        <v>38379</v>
      </c>
      <c r="E313" s="54">
        <v>38564</v>
      </c>
      <c r="F313" s="55">
        <v>38663</v>
      </c>
      <c r="G313" s="54">
        <v>38844</v>
      </c>
      <c r="H313" s="55">
        <v>38967</v>
      </c>
      <c r="I313" s="54">
        <v>39153</v>
      </c>
      <c r="J313" s="55">
        <v>39439</v>
      </c>
      <c r="K313" s="54">
        <v>39750</v>
      </c>
      <c r="L313" s="55">
        <v>40008</v>
      </c>
      <c r="M313" s="54">
        <v>40334</v>
      </c>
      <c r="N313" s="55">
        <v>40769</v>
      </c>
      <c r="O313" s="54">
        <v>41003</v>
      </c>
    </row>
    <row r="314" s="57" customFormat="1" spans="1:15">
      <c r="A314" s="54">
        <v>37752</v>
      </c>
      <c r="B314" s="55">
        <v>38007</v>
      </c>
      <c r="C314" s="54">
        <v>38253</v>
      </c>
      <c r="D314" s="55">
        <v>38380</v>
      </c>
      <c r="E314" s="54">
        <v>38565</v>
      </c>
      <c r="F314" s="55">
        <v>38665</v>
      </c>
      <c r="G314" s="54">
        <v>38846</v>
      </c>
      <c r="H314" s="55">
        <v>39038</v>
      </c>
      <c r="I314" s="54">
        <v>39154</v>
      </c>
      <c r="J314" s="55">
        <v>39452</v>
      </c>
      <c r="K314" s="54">
        <v>39751</v>
      </c>
      <c r="L314" s="55">
        <v>40011</v>
      </c>
      <c r="M314" s="54">
        <v>40336</v>
      </c>
      <c r="N314" s="55">
        <v>40771</v>
      </c>
      <c r="O314" s="54">
        <v>41004</v>
      </c>
    </row>
    <row r="315" s="57" customFormat="1" spans="1:15">
      <c r="A315" s="54">
        <v>37754</v>
      </c>
      <c r="B315" s="55">
        <v>38008</v>
      </c>
      <c r="C315" s="54">
        <v>38256</v>
      </c>
      <c r="D315" s="55">
        <v>38381</v>
      </c>
      <c r="E315" s="54">
        <v>38567</v>
      </c>
      <c r="F315" s="55">
        <v>38666</v>
      </c>
      <c r="G315" s="54">
        <v>38847</v>
      </c>
      <c r="H315" s="55">
        <v>39039</v>
      </c>
      <c r="I315" s="54">
        <v>39159</v>
      </c>
      <c r="J315" s="55">
        <v>39461</v>
      </c>
      <c r="K315" s="54">
        <v>39752</v>
      </c>
      <c r="L315" s="55">
        <v>40019</v>
      </c>
      <c r="M315" s="54">
        <v>40337</v>
      </c>
      <c r="N315" s="55">
        <v>40803</v>
      </c>
      <c r="O315" s="54">
        <v>41006</v>
      </c>
    </row>
    <row r="316" s="57" customFormat="1" spans="1:15">
      <c r="A316" s="54">
        <v>37755</v>
      </c>
      <c r="B316" s="55">
        <v>38012</v>
      </c>
      <c r="C316" s="54">
        <v>38257</v>
      </c>
      <c r="D316" s="55">
        <v>38387</v>
      </c>
      <c r="E316" s="54">
        <v>38572</v>
      </c>
      <c r="F316" s="55">
        <v>38670</v>
      </c>
      <c r="G316" s="54">
        <v>38850</v>
      </c>
      <c r="H316" s="55">
        <v>39040</v>
      </c>
      <c r="I316" s="54">
        <v>39162</v>
      </c>
      <c r="J316" s="55">
        <v>39462</v>
      </c>
      <c r="K316" s="54">
        <v>39753</v>
      </c>
      <c r="L316" s="55">
        <v>40037</v>
      </c>
      <c r="M316" s="54">
        <v>40346</v>
      </c>
      <c r="N316" s="55">
        <v>40806</v>
      </c>
      <c r="O316" s="54">
        <v>41007</v>
      </c>
    </row>
    <row r="317" s="57" customFormat="1" spans="1:15">
      <c r="A317" s="54">
        <v>37756</v>
      </c>
      <c r="B317" s="55">
        <v>38015</v>
      </c>
      <c r="C317" s="54">
        <v>38258</v>
      </c>
      <c r="D317" s="55">
        <v>38388</v>
      </c>
      <c r="E317" s="54">
        <v>38574</v>
      </c>
      <c r="F317" s="55">
        <v>38673</v>
      </c>
      <c r="G317" s="54">
        <v>38851</v>
      </c>
      <c r="H317" s="55">
        <v>39041</v>
      </c>
      <c r="I317" s="54">
        <v>39165</v>
      </c>
      <c r="J317" s="55">
        <v>39464</v>
      </c>
      <c r="K317" s="54">
        <v>39754</v>
      </c>
      <c r="L317" s="55">
        <v>40040</v>
      </c>
      <c r="M317" s="54">
        <v>40350</v>
      </c>
      <c r="N317" s="55">
        <v>40807</v>
      </c>
      <c r="O317" s="54">
        <v>41008</v>
      </c>
    </row>
    <row r="318" s="57" customFormat="1" spans="1:15">
      <c r="A318" s="54">
        <v>37762</v>
      </c>
      <c r="B318" s="55">
        <v>38023</v>
      </c>
      <c r="C318" s="54">
        <v>38259</v>
      </c>
      <c r="D318" s="55">
        <v>38390</v>
      </c>
      <c r="E318" s="54">
        <v>38575</v>
      </c>
      <c r="F318" s="55">
        <v>38674</v>
      </c>
      <c r="G318" s="54">
        <v>38852</v>
      </c>
      <c r="H318" s="55">
        <v>39051</v>
      </c>
      <c r="I318" s="54">
        <v>39168</v>
      </c>
      <c r="J318" s="55">
        <v>39470</v>
      </c>
      <c r="K318" s="54">
        <v>39755</v>
      </c>
      <c r="L318" s="55">
        <v>40045</v>
      </c>
      <c r="M318" s="54">
        <v>40355</v>
      </c>
      <c r="N318" s="55">
        <v>40815</v>
      </c>
      <c r="O318" s="54">
        <v>41033</v>
      </c>
    </row>
    <row r="319" s="57" customFormat="1" spans="1:15">
      <c r="A319" s="54">
        <v>37764</v>
      </c>
      <c r="B319" s="55">
        <v>38030</v>
      </c>
      <c r="C319" s="54">
        <v>38260</v>
      </c>
      <c r="D319" s="55">
        <v>38391</v>
      </c>
      <c r="E319" s="54">
        <v>38577</v>
      </c>
      <c r="F319" s="55">
        <v>38675</v>
      </c>
      <c r="G319" s="54">
        <v>38854</v>
      </c>
      <c r="H319" s="55">
        <v>39054</v>
      </c>
      <c r="I319" s="54">
        <v>39169</v>
      </c>
      <c r="J319" s="55">
        <v>39474</v>
      </c>
      <c r="K319" s="54">
        <v>39756</v>
      </c>
      <c r="L319" s="55">
        <v>40051</v>
      </c>
      <c r="M319" s="54">
        <v>40358</v>
      </c>
      <c r="N319" s="55">
        <v>40816</v>
      </c>
      <c r="O319" s="54">
        <v>41034</v>
      </c>
    </row>
    <row r="320" s="57" customFormat="1" spans="1:15">
      <c r="A320" s="54">
        <v>37765</v>
      </c>
      <c r="B320" s="55">
        <v>38034</v>
      </c>
      <c r="C320" s="54">
        <v>38310</v>
      </c>
      <c r="D320" s="55">
        <v>38392</v>
      </c>
      <c r="E320" s="54">
        <v>38579</v>
      </c>
      <c r="F320" s="55">
        <v>38676</v>
      </c>
      <c r="G320" s="54">
        <v>38855</v>
      </c>
      <c r="H320" s="55">
        <v>39057</v>
      </c>
      <c r="I320" s="54">
        <v>39175</v>
      </c>
      <c r="J320" s="55">
        <v>39476</v>
      </c>
      <c r="K320" s="54">
        <v>39762</v>
      </c>
      <c r="L320" s="55">
        <v>40052</v>
      </c>
      <c r="M320" s="54">
        <v>40359</v>
      </c>
      <c r="N320" s="55">
        <v>40820</v>
      </c>
      <c r="O320" s="54">
        <v>41039</v>
      </c>
    </row>
    <row r="321" s="57" customFormat="1" spans="1:15">
      <c r="A321" s="54">
        <v>37769</v>
      </c>
      <c r="B321" s="55">
        <v>38037</v>
      </c>
      <c r="C321" s="54">
        <v>38313</v>
      </c>
      <c r="D321" s="55">
        <v>38425</v>
      </c>
      <c r="E321" s="54">
        <v>38580</v>
      </c>
      <c r="F321" s="55">
        <v>38683</v>
      </c>
      <c r="G321" s="54">
        <v>38856</v>
      </c>
      <c r="H321" s="55">
        <v>39059</v>
      </c>
      <c r="I321" s="54">
        <v>39176</v>
      </c>
      <c r="J321" s="55">
        <v>39478</v>
      </c>
      <c r="K321" s="54">
        <v>39771</v>
      </c>
      <c r="L321" s="55">
        <v>40055</v>
      </c>
      <c r="M321" s="54">
        <v>40360</v>
      </c>
      <c r="N321" s="55">
        <v>40823</v>
      </c>
      <c r="O321" s="54">
        <v>41041</v>
      </c>
    </row>
    <row r="322" s="57" customFormat="1" spans="1:15">
      <c r="A322" s="54">
        <v>37770</v>
      </c>
      <c r="B322" s="55">
        <v>38040</v>
      </c>
      <c r="C322" s="54">
        <v>38315</v>
      </c>
      <c r="D322" s="55">
        <v>38449</v>
      </c>
      <c r="E322" s="54">
        <v>38581</v>
      </c>
      <c r="F322" s="55">
        <v>38685</v>
      </c>
      <c r="G322" s="54">
        <v>38858</v>
      </c>
      <c r="H322" s="55">
        <v>39062</v>
      </c>
      <c r="I322" s="54">
        <v>39183</v>
      </c>
      <c r="J322" s="55">
        <v>39479</v>
      </c>
      <c r="K322" s="54">
        <v>39772</v>
      </c>
      <c r="L322" s="55">
        <v>40060</v>
      </c>
      <c r="M322" s="54">
        <v>40363</v>
      </c>
      <c r="N322" s="55">
        <v>40828</v>
      </c>
      <c r="O322" s="54">
        <v>41043</v>
      </c>
    </row>
    <row r="323" s="57" customFormat="1" spans="1:15">
      <c r="A323" s="54">
        <v>37773</v>
      </c>
      <c r="B323" s="55">
        <v>38041</v>
      </c>
      <c r="C323" s="54">
        <v>38316</v>
      </c>
      <c r="D323" s="55">
        <v>38450</v>
      </c>
      <c r="E323" s="54">
        <v>38582</v>
      </c>
      <c r="F323" s="55">
        <v>38721</v>
      </c>
      <c r="G323" s="54">
        <v>38860</v>
      </c>
      <c r="H323" s="55">
        <v>39063</v>
      </c>
      <c r="I323" s="54">
        <v>39189</v>
      </c>
      <c r="J323" s="55">
        <v>39480</v>
      </c>
      <c r="K323" s="54">
        <v>39813</v>
      </c>
      <c r="L323" s="55">
        <v>40062</v>
      </c>
      <c r="M323" s="54">
        <v>40370</v>
      </c>
      <c r="N323" s="55">
        <v>40829</v>
      </c>
      <c r="O323" s="54">
        <v>41044</v>
      </c>
    </row>
    <row r="324" s="57" customFormat="1" spans="1:15">
      <c r="A324" s="54">
        <v>37779</v>
      </c>
      <c r="B324" s="55">
        <v>38044</v>
      </c>
      <c r="C324" s="54">
        <v>38317</v>
      </c>
      <c r="D324" s="55">
        <v>38452</v>
      </c>
      <c r="E324" s="54">
        <v>38585</v>
      </c>
      <c r="F324" s="55">
        <v>38723</v>
      </c>
      <c r="G324" s="54">
        <v>38862</v>
      </c>
      <c r="H324" s="55">
        <v>39066</v>
      </c>
      <c r="I324" s="54">
        <v>39190</v>
      </c>
      <c r="J324" s="55">
        <v>39481</v>
      </c>
      <c r="K324" s="54">
        <v>39815</v>
      </c>
      <c r="L324" s="55">
        <v>40068</v>
      </c>
      <c r="M324" s="54">
        <v>40371</v>
      </c>
      <c r="N324" s="55">
        <v>40844</v>
      </c>
      <c r="O324" s="54">
        <v>41045</v>
      </c>
    </row>
    <row r="325" s="57" customFormat="1" spans="1:15">
      <c r="A325" s="54">
        <v>37807</v>
      </c>
      <c r="B325" s="55">
        <v>38046</v>
      </c>
      <c r="C325" s="54">
        <v>38318</v>
      </c>
      <c r="D325" s="55">
        <v>38454</v>
      </c>
      <c r="E325" s="54">
        <v>38587</v>
      </c>
      <c r="F325" s="55">
        <v>38726</v>
      </c>
      <c r="G325" s="54">
        <v>38864</v>
      </c>
      <c r="H325" s="55">
        <v>39069</v>
      </c>
      <c r="I325" s="54">
        <v>39191</v>
      </c>
      <c r="J325" s="55">
        <v>39482</v>
      </c>
      <c r="K325" s="54">
        <v>39817</v>
      </c>
      <c r="L325" s="55">
        <v>40069</v>
      </c>
      <c r="M325" s="54">
        <v>40372</v>
      </c>
      <c r="N325" s="55">
        <v>40847</v>
      </c>
      <c r="O325" s="54">
        <v>41046</v>
      </c>
    </row>
    <row r="326" s="57" customFormat="1" spans="1:15">
      <c r="A326" s="54">
        <v>37809</v>
      </c>
      <c r="B326" s="55">
        <v>38049</v>
      </c>
      <c r="C326" s="54">
        <v>38326</v>
      </c>
      <c r="D326" s="55">
        <v>38457</v>
      </c>
      <c r="E326" s="54">
        <v>38601</v>
      </c>
      <c r="F326" s="55">
        <v>38730</v>
      </c>
      <c r="G326" s="54">
        <v>38868</v>
      </c>
      <c r="H326" s="55">
        <v>39071</v>
      </c>
      <c r="I326" s="54">
        <v>39194</v>
      </c>
      <c r="J326" s="55">
        <v>39555</v>
      </c>
      <c r="K326" s="54">
        <v>39818</v>
      </c>
      <c r="L326" s="55">
        <v>40070</v>
      </c>
      <c r="M326" s="54">
        <v>40376</v>
      </c>
      <c r="N326" s="55">
        <v>40855</v>
      </c>
      <c r="O326" s="54">
        <v>41052</v>
      </c>
    </row>
    <row r="327" s="57" customFormat="1" spans="1:15">
      <c r="A327" s="54">
        <v>37810</v>
      </c>
      <c r="B327" s="55">
        <v>38050</v>
      </c>
      <c r="C327" s="54">
        <v>38327</v>
      </c>
      <c r="D327" s="55">
        <v>38460</v>
      </c>
      <c r="E327" s="54">
        <v>38602</v>
      </c>
      <c r="F327" s="55">
        <v>38736</v>
      </c>
      <c r="G327" s="54">
        <v>38870</v>
      </c>
      <c r="H327" s="55">
        <v>39072</v>
      </c>
      <c r="I327" s="54">
        <v>39322</v>
      </c>
      <c r="J327" s="55">
        <v>39562</v>
      </c>
      <c r="K327" s="54">
        <v>39823</v>
      </c>
      <c r="L327" s="55">
        <v>40071</v>
      </c>
      <c r="M327" s="54">
        <v>40379</v>
      </c>
      <c r="N327" s="55">
        <v>40856</v>
      </c>
      <c r="O327" s="54">
        <v>41055</v>
      </c>
    </row>
    <row r="328" s="57" customFormat="1" spans="1:15">
      <c r="A328" s="54">
        <v>37811</v>
      </c>
      <c r="B328" s="55">
        <v>38052</v>
      </c>
      <c r="C328" s="54">
        <v>38328</v>
      </c>
      <c r="D328" s="55">
        <v>38461</v>
      </c>
      <c r="E328" s="54">
        <v>38603</v>
      </c>
      <c r="F328" s="55">
        <v>38737</v>
      </c>
      <c r="G328" s="54">
        <v>38871</v>
      </c>
      <c r="H328" s="55">
        <v>39077</v>
      </c>
      <c r="I328" s="54">
        <v>39323</v>
      </c>
      <c r="J328" s="55">
        <v>39565</v>
      </c>
      <c r="K328" s="54">
        <v>39824</v>
      </c>
      <c r="L328" s="55">
        <v>40076</v>
      </c>
      <c r="M328" s="54">
        <v>40380</v>
      </c>
      <c r="N328" s="55">
        <v>40862</v>
      </c>
      <c r="O328" s="54">
        <v>41061</v>
      </c>
    </row>
    <row r="329" s="57" customFormat="1" spans="1:15">
      <c r="A329" s="54">
        <v>41062</v>
      </c>
      <c r="B329" s="55">
        <v>41265</v>
      </c>
      <c r="C329" s="54">
        <v>41539</v>
      </c>
      <c r="D329" s="55">
        <v>41667</v>
      </c>
      <c r="E329" s="54">
        <v>41862</v>
      </c>
      <c r="F329" s="55">
        <v>42153</v>
      </c>
      <c r="G329" s="54">
        <v>42326</v>
      </c>
      <c r="H329" s="55">
        <v>42461</v>
      </c>
      <c r="I329" s="54">
        <v>42748</v>
      </c>
      <c r="J329" s="55">
        <v>43152</v>
      </c>
      <c r="K329" s="54">
        <v>43511</v>
      </c>
      <c r="L329" s="55">
        <v>43767</v>
      </c>
      <c r="M329" s="54">
        <v>43951</v>
      </c>
      <c r="N329" s="55">
        <v>44699</v>
      </c>
      <c r="O329" s="54">
        <v>45146</v>
      </c>
    </row>
    <row r="330" s="57" customFormat="1" spans="1:15">
      <c r="A330" s="54">
        <v>41063</v>
      </c>
      <c r="B330" s="55">
        <v>41267</v>
      </c>
      <c r="C330" s="54">
        <v>41540</v>
      </c>
      <c r="D330" s="55">
        <v>41719</v>
      </c>
      <c r="E330" s="54">
        <v>42021</v>
      </c>
      <c r="F330" s="55">
        <v>42154</v>
      </c>
      <c r="G330" s="54">
        <v>42327</v>
      </c>
      <c r="H330" s="55">
        <v>42462</v>
      </c>
      <c r="I330" s="54">
        <v>42749</v>
      </c>
      <c r="J330" s="55">
        <v>43153</v>
      </c>
      <c r="K330" s="54">
        <v>43516</v>
      </c>
      <c r="L330" s="55">
        <v>43771</v>
      </c>
      <c r="M330" s="54">
        <v>43962</v>
      </c>
      <c r="N330" s="55">
        <v>44802</v>
      </c>
      <c r="O330" s="54">
        <v>45148</v>
      </c>
    </row>
    <row r="331" s="57" customFormat="1" spans="1:15">
      <c r="A331" s="54">
        <v>41064</v>
      </c>
      <c r="B331" s="55">
        <v>41271</v>
      </c>
      <c r="C331" s="54">
        <v>41543</v>
      </c>
      <c r="D331" s="55">
        <v>41722</v>
      </c>
      <c r="E331" s="54">
        <v>42022</v>
      </c>
      <c r="F331" s="55">
        <v>42156</v>
      </c>
      <c r="G331" s="54">
        <v>42328</v>
      </c>
      <c r="H331" s="55">
        <v>42464</v>
      </c>
      <c r="I331" s="54">
        <v>42753</v>
      </c>
      <c r="J331" s="55">
        <v>43160</v>
      </c>
      <c r="K331" s="54">
        <v>43517</v>
      </c>
      <c r="L331" s="55">
        <v>43772</v>
      </c>
      <c r="M331" s="54">
        <v>43966</v>
      </c>
      <c r="N331" s="55">
        <v>44803</v>
      </c>
      <c r="O331" s="54">
        <v>45153</v>
      </c>
    </row>
    <row r="332" s="57" customFormat="1" spans="1:15">
      <c r="A332" s="54">
        <v>41081</v>
      </c>
      <c r="B332" s="55">
        <v>41301</v>
      </c>
      <c r="C332" s="54">
        <v>41544</v>
      </c>
      <c r="D332" s="55">
        <v>41723</v>
      </c>
      <c r="E332" s="54">
        <v>42023</v>
      </c>
      <c r="F332" s="55">
        <v>42157</v>
      </c>
      <c r="G332" s="54">
        <v>42330</v>
      </c>
      <c r="H332" s="55">
        <v>42516</v>
      </c>
      <c r="I332" s="54">
        <v>42754</v>
      </c>
      <c r="J332" s="55">
        <v>43163</v>
      </c>
      <c r="K332" s="54">
        <v>43518</v>
      </c>
      <c r="L332" s="55">
        <v>43773</v>
      </c>
      <c r="M332" s="54">
        <v>43968</v>
      </c>
      <c r="N332" s="55">
        <v>44804</v>
      </c>
      <c r="O332" s="54">
        <v>45157</v>
      </c>
    </row>
    <row r="333" s="57" customFormat="1" spans="1:15">
      <c r="A333" s="54">
        <v>41086</v>
      </c>
      <c r="B333" s="55">
        <v>41307</v>
      </c>
      <c r="C333" s="54">
        <v>41546</v>
      </c>
      <c r="D333" s="55">
        <v>41725</v>
      </c>
      <c r="E333" s="54">
        <v>42024</v>
      </c>
      <c r="F333" s="55">
        <v>42160</v>
      </c>
      <c r="G333" s="54">
        <v>42333</v>
      </c>
      <c r="H333" s="55">
        <v>42518</v>
      </c>
      <c r="I333" s="54">
        <v>42757</v>
      </c>
      <c r="J333" s="55">
        <v>43164</v>
      </c>
      <c r="K333" s="54">
        <v>43521</v>
      </c>
      <c r="L333" s="55">
        <v>43777</v>
      </c>
      <c r="M333" s="54">
        <v>43973</v>
      </c>
      <c r="N333" s="55">
        <v>44807</v>
      </c>
      <c r="O333" s="54">
        <v>45159</v>
      </c>
    </row>
    <row r="334" s="57" customFormat="1" spans="1:15">
      <c r="A334" s="54">
        <v>41093</v>
      </c>
      <c r="B334" s="55">
        <v>41310</v>
      </c>
      <c r="C334" s="54">
        <v>41547</v>
      </c>
      <c r="D334" s="55">
        <v>41727</v>
      </c>
      <c r="E334" s="54">
        <v>42028</v>
      </c>
      <c r="F334" s="55">
        <v>42170</v>
      </c>
      <c r="G334" s="54">
        <v>42337</v>
      </c>
      <c r="H334" s="55">
        <v>42519</v>
      </c>
      <c r="I334" s="54">
        <v>42758</v>
      </c>
      <c r="J334" s="55">
        <v>43310</v>
      </c>
      <c r="K334" s="54">
        <v>43524</v>
      </c>
      <c r="L334" s="55">
        <v>43778</v>
      </c>
      <c r="M334" s="54">
        <v>43976</v>
      </c>
      <c r="N334" s="55">
        <v>44817</v>
      </c>
      <c r="O334" s="54">
        <v>45167</v>
      </c>
    </row>
    <row r="335" s="57" customFormat="1" spans="1:15">
      <c r="A335" s="54">
        <v>41097</v>
      </c>
      <c r="B335" s="55">
        <v>41311</v>
      </c>
      <c r="C335" s="54">
        <v>41548</v>
      </c>
      <c r="D335" s="55">
        <v>41730</v>
      </c>
      <c r="E335" s="54">
        <v>42033</v>
      </c>
      <c r="F335" s="55">
        <v>42201</v>
      </c>
      <c r="G335" s="54">
        <v>42339</v>
      </c>
      <c r="H335" s="55">
        <v>42528</v>
      </c>
      <c r="I335" s="54">
        <v>42761</v>
      </c>
      <c r="J335" s="55">
        <v>43314</v>
      </c>
      <c r="K335" s="54">
        <v>43527</v>
      </c>
      <c r="L335" s="55">
        <v>43779</v>
      </c>
      <c r="M335" s="54">
        <v>43977</v>
      </c>
      <c r="N335" s="55">
        <v>44818</v>
      </c>
      <c r="O335" s="54">
        <v>45168</v>
      </c>
    </row>
    <row r="336" s="57" customFormat="1" spans="1:15">
      <c r="A336" s="54">
        <v>41121</v>
      </c>
      <c r="B336" s="55">
        <v>41313</v>
      </c>
      <c r="C336" s="54">
        <v>41549</v>
      </c>
      <c r="D336" s="55">
        <v>41735</v>
      </c>
      <c r="E336" s="54">
        <v>42035</v>
      </c>
      <c r="F336" s="55">
        <v>42202</v>
      </c>
      <c r="G336" s="54">
        <v>42343</v>
      </c>
      <c r="H336" s="55">
        <v>42539</v>
      </c>
      <c r="I336" s="54">
        <v>42762</v>
      </c>
      <c r="J336" s="55">
        <v>43318</v>
      </c>
      <c r="K336" s="54">
        <v>43532</v>
      </c>
      <c r="L336" s="55">
        <v>43780</v>
      </c>
      <c r="M336" s="54">
        <v>43986</v>
      </c>
      <c r="N336" s="55">
        <v>44826</v>
      </c>
      <c r="O336" s="54">
        <v>45169</v>
      </c>
    </row>
    <row r="337" s="57" customFormat="1" spans="1:15">
      <c r="A337" s="54">
        <v>41127</v>
      </c>
      <c r="B337" s="55">
        <v>41314</v>
      </c>
      <c r="C337" s="54">
        <v>41553</v>
      </c>
      <c r="D337" s="55">
        <v>41740</v>
      </c>
      <c r="E337" s="54">
        <v>42036</v>
      </c>
      <c r="F337" s="55">
        <v>42204</v>
      </c>
      <c r="G337" s="54">
        <v>42344</v>
      </c>
      <c r="H337" s="55">
        <v>42541</v>
      </c>
      <c r="I337" s="54">
        <v>42764</v>
      </c>
      <c r="J337" s="55">
        <v>43319</v>
      </c>
      <c r="K337" s="54">
        <v>43533</v>
      </c>
      <c r="L337" s="55">
        <v>43782</v>
      </c>
      <c r="M337" s="54">
        <v>43988</v>
      </c>
      <c r="N337" s="55">
        <v>44836</v>
      </c>
      <c r="O337" s="54">
        <v>45171</v>
      </c>
    </row>
    <row r="338" s="57" customFormat="1" spans="1:15">
      <c r="A338" s="54">
        <v>41137</v>
      </c>
      <c r="B338" s="55">
        <v>41332</v>
      </c>
      <c r="C338" s="54">
        <v>41554</v>
      </c>
      <c r="D338" s="55">
        <v>41746</v>
      </c>
      <c r="E338" s="54">
        <v>42037</v>
      </c>
      <c r="F338" s="55">
        <v>42206</v>
      </c>
      <c r="G338" s="54">
        <v>42345</v>
      </c>
      <c r="H338" s="55">
        <v>42544</v>
      </c>
      <c r="I338" s="54">
        <v>42765</v>
      </c>
      <c r="J338" s="55">
        <v>43320</v>
      </c>
      <c r="K338" s="54">
        <v>43534</v>
      </c>
      <c r="L338" s="55">
        <v>43783</v>
      </c>
      <c r="M338" s="54">
        <v>44032</v>
      </c>
      <c r="N338" s="55">
        <v>44837</v>
      </c>
      <c r="O338" s="54">
        <v>45176</v>
      </c>
    </row>
    <row r="339" s="57" customFormat="1" spans="1:15">
      <c r="A339" s="54">
        <v>41141</v>
      </c>
      <c r="B339" s="55">
        <v>41338</v>
      </c>
      <c r="C339" s="54">
        <v>41555</v>
      </c>
      <c r="D339" s="55">
        <v>41747</v>
      </c>
      <c r="E339" s="54">
        <v>42038</v>
      </c>
      <c r="F339" s="55">
        <v>42207</v>
      </c>
      <c r="G339" s="54">
        <v>42348</v>
      </c>
      <c r="H339" s="55">
        <v>42553</v>
      </c>
      <c r="I339" s="54">
        <v>42786</v>
      </c>
      <c r="J339" s="55">
        <v>43323</v>
      </c>
      <c r="K339" s="54">
        <v>43535</v>
      </c>
      <c r="L339" s="55">
        <v>43788</v>
      </c>
      <c r="M339" s="54">
        <v>44033</v>
      </c>
      <c r="N339" s="55">
        <v>44840</v>
      </c>
      <c r="O339" s="54">
        <v>45303</v>
      </c>
    </row>
    <row r="340" s="57" customFormat="1" spans="1:15">
      <c r="A340" s="54">
        <v>41144</v>
      </c>
      <c r="B340" s="55">
        <v>41342</v>
      </c>
      <c r="C340" s="54">
        <v>41557</v>
      </c>
      <c r="D340" s="55">
        <v>41749</v>
      </c>
      <c r="E340" s="54">
        <v>42039</v>
      </c>
      <c r="F340" s="55">
        <v>42209</v>
      </c>
      <c r="G340" s="54">
        <v>42350</v>
      </c>
      <c r="H340" s="55">
        <v>42558</v>
      </c>
      <c r="I340" s="54">
        <v>42788</v>
      </c>
      <c r="J340" s="55">
        <v>43332</v>
      </c>
      <c r="K340" s="54">
        <v>43536</v>
      </c>
      <c r="L340" s="55">
        <v>43789</v>
      </c>
      <c r="M340" s="54">
        <v>44046</v>
      </c>
      <c r="N340" s="55">
        <v>44841</v>
      </c>
      <c r="O340" s="54">
        <v>45308</v>
      </c>
    </row>
    <row r="341" s="57" customFormat="1" spans="1:15">
      <c r="A341" s="54">
        <v>41149</v>
      </c>
      <c r="B341" s="55">
        <v>41344</v>
      </c>
      <c r="C341" s="54">
        <v>41558</v>
      </c>
      <c r="D341" s="55">
        <v>41751</v>
      </c>
      <c r="E341" s="54">
        <v>42040</v>
      </c>
      <c r="F341" s="55">
        <v>42210</v>
      </c>
      <c r="G341" s="54">
        <v>42351</v>
      </c>
      <c r="H341" s="55">
        <v>42565</v>
      </c>
      <c r="I341" s="54">
        <v>43003</v>
      </c>
      <c r="J341" s="55">
        <v>43333</v>
      </c>
      <c r="K341" s="54">
        <v>43540</v>
      </c>
      <c r="L341" s="55">
        <v>43793</v>
      </c>
      <c r="M341" s="54">
        <v>44076</v>
      </c>
      <c r="N341" s="55">
        <v>44844</v>
      </c>
      <c r="O341" s="54">
        <v>45311</v>
      </c>
    </row>
    <row r="342" s="57" customFormat="1" spans="1:15">
      <c r="A342" s="54">
        <v>41166</v>
      </c>
      <c r="B342" s="55">
        <v>41360</v>
      </c>
      <c r="C342" s="54">
        <v>41559</v>
      </c>
      <c r="D342" s="55">
        <v>41760</v>
      </c>
      <c r="E342" s="54">
        <v>42041</v>
      </c>
      <c r="F342" s="55">
        <v>42211</v>
      </c>
      <c r="G342" s="54">
        <v>42352</v>
      </c>
      <c r="H342" s="55">
        <v>42566</v>
      </c>
      <c r="I342" s="54">
        <v>43006</v>
      </c>
      <c r="J342" s="55">
        <v>43334</v>
      </c>
      <c r="K342" s="54">
        <v>43543</v>
      </c>
      <c r="L342" s="55">
        <v>43802</v>
      </c>
      <c r="M342" s="54">
        <v>44082</v>
      </c>
      <c r="N342" s="55">
        <v>44849</v>
      </c>
      <c r="O342" s="54">
        <v>45312</v>
      </c>
    </row>
    <row r="343" s="57" customFormat="1" spans="1:15">
      <c r="A343" s="54">
        <v>41171</v>
      </c>
      <c r="B343" s="55">
        <v>41364</v>
      </c>
      <c r="C343" s="54">
        <v>41562</v>
      </c>
      <c r="D343" s="55">
        <v>41764</v>
      </c>
      <c r="E343" s="54">
        <v>42045</v>
      </c>
      <c r="F343" s="55">
        <v>42214</v>
      </c>
      <c r="G343" s="54">
        <v>42355</v>
      </c>
      <c r="H343" s="55">
        <v>42567</v>
      </c>
      <c r="I343" s="54">
        <v>43009</v>
      </c>
      <c r="J343" s="55">
        <v>43337</v>
      </c>
      <c r="K343" s="54">
        <v>43547</v>
      </c>
      <c r="L343" s="55">
        <v>43811</v>
      </c>
      <c r="M343" s="54">
        <v>44085</v>
      </c>
      <c r="N343" s="55">
        <v>44851</v>
      </c>
      <c r="O343" s="54">
        <v>45317</v>
      </c>
    </row>
    <row r="344" s="57" customFormat="1" spans="1:15">
      <c r="A344" s="54">
        <v>41173</v>
      </c>
      <c r="B344" s="55">
        <v>41366</v>
      </c>
      <c r="C344" s="54">
        <v>41563</v>
      </c>
      <c r="D344" s="55">
        <v>41772</v>
      </c>
      <c r="E344" s="54">
        <v>42047</v>
      </c>
      <c r="F344" s="55">
        <v>42215</v>
      </c>
      <c r="G344" s="54">
        <v>42364</v>
      </c>
      <c r="H344" s="55">
        <v>42602</v>
      </c>
      <c r="I344" s="54">
        <v>43011</v>
      </c>
      <c r="J344" s="55">
        <v>43340</v>
      </c>
      <c r="K344" s="54">
        <v>43548</v>
      </c>
      <c r="L344" s="55">
        <v>43821</v>
      </c>
      <c r="M344" s="54">
        <v>44093</v>
      </c>
      <c r="N344" s="55">
        <v>44853</v>
      </c>
      <c r="O344" s="54">
        <v>45321</v>
      </c>
    </row>
    <row r="345" s="57" customFormat="1" spans="1:15">
      <c r="A345" s="54">
        <v>41174</v>
      </c>
      <c r="B345" s="55">
        <v>41367</v>
      </c>
      <c r="C345" s="54">
        <v>41564</v>
      </c>
      <c r="D345" s="55">
        <v>41773</v>
      </c>
      <c r="E345" s="54">
        <v>42049</v>
      </c>
      <c r="F345" s="55">
        <v>42216</v>
      </c>
      <c r="G345" s="54">
        <v>42365</v>
      </c>
      <c r="H345" s="55">
        <v>42603</v>
      </c>
      <c r="I345" s="54">
        <v>43013</v>
      </c>
      <c r="J345" s="55">
        <v>43341</v>
      </c>
      <c r="K345" s="54">
        <v>43549</v>
      </c>
      <c r="L345" s="55">
        <v>43824</v>
      </c>
      <c r="M345" s="54">
        <v>44099</v>
      </c>
      <c r="N345" s="55">
        <v>44855</v>
      </c>
      <c r="O345" s="54">
        <v>45326</v>
      </c>
    </row>
    <row r="346" s="57" customFormat="1" spans="1:15">
      <c r="A346" s="54">
        <v>41175</v>
      </c>
      <c r="B346" s="55">
        <v>41368</v>
      </c>
      <c r="C346" s="54">
        <v>41566</v>
      </c>
      <c r="D346" s="55">
        <v>41774</v>
      </c>
      <c r="E346" s="54">
        <v>42050</v>
      </c>
      <c r="F346" s="55">
        <v>42217</v>
      </c>
      <c r="G346" s="54">
        <v>42366</v>
      </c>
      <c r="H346" s="55">
        <v>42629</v>
      </c>
      <c r="I346" s="54">
        <v>43014</v>
      </c>
      <c r="J346" s="55">
        <v>43343</v>
      </c>
      <c r="K346" s="54">
        <v>43554</v>
      </c>
      <c r="L346" s="55">
        <v>43832</v>
      </c>
      <c r="M346" s="54">
        <v>44214</v>
      </c>
      <c r="N346" s="55">
        <v>44860</v>
      </c>
      <c r="O346" s="54">
        <v>45332</v>
      </c>
    </row>
    <row r="347" s="57" customFormat="1" spans="1:15">
      <c r="A347" s="54">
        <v>41179</v>
      </c>
      <c r="B347" s="55">
        <v>41377</v>
      </c>
      <c r="C347" s="54">
        <v>41567</v>
      </c>
      <c r="D347" s="55">
        <v>41812</v>
      </c>
      <c r="E347" s="54">
        <v>42053</v>
      </c>
      <c r="F347" s="55">
        <v>42220</v>
      </c>
      <c r="G347" s="54">
        <v>42368</v>
      </c>
      <c r="H347" s="55">
        <v>42631</v>
      </c>
      <c r="I347" s="54">
        <v>43027</v>
      </c>
      <c r="J347" s="55">
        <v>43344</v>
      </c>
      <c r="K347" s="54">
        <v>43556</v>
      </c>
      <c r="L347" s="55">
        <v>43837</v>
      </c>
      <c r="M347" s="54">
        <v>44276</v>
      </c>
      <c r="N347" s="55">
        <v>44864</v>
      </c>
      <c r="O347" s="54">
        <v>45333</v>
      </c>
    </row>
    <row r="348" s="57" customFormat="1" spans="1:15">
      <c r="A348" s="54">
        <v>41180</v>
      </c>
      <c r="B348" s="55">
        <v>41386</v>
      </c>
      <c r="C348" s="54">
        <v>41568</v>
      </c>
      <c r="D348" s="55">
        <v>41815</v>
      </c>
      <c r="E348" s="54">
        <v>42054</v>
      </c>
      <c r="F348" s="55">
        <v>42221</v>
      </c>
      <c r="G348" s="54">
        <v>42369</v>
      </c>
      <c r="H348" s="55">
        <v>42633</v>
      </c>
      <c r="I348" s="54">
        <v>43028</v>
      </c>
      <c r="J348" s="55">
        <v>43345</v>
      </c>
      <c r="K348" s="54">
        <v>43557</v>
      </c>
      <c r="L348" s="55">
        <v>43840</v>
      </c>
      <c r="M348" s="54">
        <v>44404</v>
      </c>
      <c r="N348" s="55">
        <v>44867</v>
      </c>
      <c r="O348" s="54">
        <v>45334</v>
      </c>
    </row>
    <row r="349" s="57" customFormat="1" spans="1:15">
      <c r="A349" s="54">
        <v>41181</v>
      </c>
      <c r="B349" s="55">
        <v>41390</v>
      </c>
      <c r="C349" s="54">
        <v>41571</v>
      </c>
      <c r="D349" s="55">
        <v>41817</v>
      </c>
      <c r="E349" s="54">
        <v>42055</v>
      </c>
      <c r="F349" s="55">
        <v>42232</v>
      </c>
      <c r="G349" s="54">
        <v>42371</v>
      </c>
      <c r="H349" s="55">
        <v>42635</v>
      </c>
      <c r="I349" s="54">
        <v>43037</v>
      </c>
      <c r="J349" s="55">
        <v>43347</v>
      </c>
      <c r="K349" s="54">
        <v>43569</v>
      </c>
      <c r="L349" s="55">
        <v>43844</v>
      </c>
      <c r="M349" s="54">
        <v>44416</v>
      </c>
      <c r="N349" s="55">
        <v>44882</v>
      </c>
      <c r="O349" s="54">
        <v>45337</v>
      </c>
    </row>
    <row r="350" s="57" customFormat="1" spans="1:15">
      <c r="A350" s="54">
        <v>41189</v>
      </c>
      <c r="B350" s="55">
        <v>41397</v>
      </c>
      <c r="C350" s="54">
        <v>41572</v>
      </c>
      <c r="D350" s="55">
        <v>41822</v>
      </c>
      <c r="E350" s="54">
        <v>42056</v>
      </c>
      <c r="F350" s="55">
        <v>42236</v>
      </c>
      <c r="G350" s="54">
        <v>42372</v>
      </c>
      <c r="H350" s="55">
        <v>42642</v>
      </c>
      <c r="I350" s="54">
        <v>43044</v>
      </c>
      <c r="J350" s="55">
        <v>43356</v>
      </c>
      <c r="K350" s="54">
        <v>43570</v>
      </c>
      <c r="L350" s="55">
        <v>43901</v>
      </c>
      <c r="M350" s="54">
        <v>44417</v>
      </c>
      <c r="N350" s="55">
        <v>44887</v>
      </c>
      <c r="O350" s="54">
        <v>45340</v>
      </c>
    </row>
    <row r="351" s="57" customFormat="1" spans="1:15">
      <c r="A351" s="54">
        <v>41203</v>
      </c>
      <c r="B351" s="55">
        <v>41408</v>
      </c>
      <c r="C351" s="54">
        <v>41602</v>
      </c>
      <c r="D351" s="55">
        <v>41824</v>
      </c>
      <c r="E351" s="54">
        <v>42058</v>
      </c>
      <c r="F351" s="55">
        <v>42254</v>
      </c>
      <c r="G351" s="54">
        <v>42376</v>
      </c>
      <c r="H351" s="55">
        <v>42647</v>
      </c>
      <c r="I351" s="54">
        <v>43045</v>
      </c>
      <c r="J351" s="55">
        <v>43357</v>
      </c>
      <c r="K351" s="54">
        <v>43711</v>
      </c>
      <c r="L351" s="55">
        <v>43903</v>
      </c>
      <c r="M351" s="54">
        <v>44427</v>
      </c>
      <c r="N351" s="55">
        <v>45033</v>
      </c>
      <c r="O351" s="54">
        <v>45346</v>
      </c>
    </row>
    <row r="352" s="57" customFormat="1" spans="1:15">
      <c r="A352" s="54">
        <v>41204</v>
      </c>
      <c r="B352" s="55">
        <v>41419</v>
      </c>
      <c r="C352" s="54">
        <v>41603</v>
      </c>
      <c r="D352" s="55">
        <v>41825</v>
      </c>
      <c r="E352" s="54">
        <v>42064</v>
      </c>
      <c r="F352" s="55">
        <v>42256</v>
      </c>
      <c r="G352" s="54">
        <v>42404</v>
      </c>
      <c r="H352" s="55">
        <v>42649</v>
      </c>
      <c r="I352" s="54">
        <v>43060</v>
      </c>
      <c r="J352" s="55">
        <v>43358</v>
      </c>
      <c r="K352" s="54">
        <v>43716</v>
      </c>
      <c r="L352" s="55">
        <v>43907</v>
      </c>
      <c r="M352" s="54">
        <v>44428</v>
      </c>
      <c r="N352" s="55">
        <v>45041</v>
      </c>
      <c r="O352" s="54">
        <v>45348</v>
      </c>
    </row>
    <row r="353" s="57" customFormat="1" spans="1:15">
      <c r="A353" s="54">
        <v>41214</v>
      </c>
      <c r="B353" s="55">
        <v>41421</v>
      </c>
      <c r="C353" s="54">
        <v>41604</v>
      </c>
      <c r="D353" s="55">
        <v>41826</v>
      </c>
      <c r="E353" s="54">
        <v>42069</v>
      </c>
      <c r="F353" s="55">
        <v>42257</v>
      </c>
      <c r="G353" s="54">
        <v>42406</v>
      </c>
      <c r="H353" s="55">
        <v>42653</v>
      </c>
      <c r="I353" s="54">
        <v>43061</v>
      </c>
      <c r="J353" s="55">
        <v>43359</v>
      </c>
      <c r="K353" s="54">
        <v>43720</v>
      </c>
      <c r="L353" s="55">
        <v>43908</v>
      </c>
      <c r="M353" s="54">
        <v>44441</v>
      </c>
      <c r="N353" s="55">
        <v>45053</v>
      </c>
      <c r="O353" s="54">
        <v>45362</v>
      </c>
    </row>
    <row r="354" s="57" customFormat="1" spans="1:15">
      <c r="A354" s="54">
        <v>41215</v>
      </c>
      <c r="B354" s="55">
        <v>41422</v>
      </c>
      <c r="C354" s="54">
        <v>41606</v>
      </c>
      <c r="D354" s="55">
        <v>41828</v>
      </c>
      <c r="E354" s="54">
        <v>42070</v>
      </c>
      <c r="F354" s="55">
        <v>42259</v>
      </c>
      <c r="G354" s="54">
        <v>42408</v>
      </c>
      <c r="H354" s="55">
        <v>42711</v>
      </c>
      <c r="I354" s="54">
        <v>43066</v>
      </c>
      <c r="J354" s="55">
        <v>43360</v>
      </c>
      <c r="K354" s="54">
        <v>43722</v>
      </c>
      <c r="L354" s="55">
        <v>43910</v>
      </c>
      <c r="M354" s="54">
        <v>44449</v>
      </c>
      <c r="N354" s="55">
        <v>45054</v>
      </c>
      <c r="O354" s="54">
        <v>45368</v>
      </c>
    </row>
    <row r="355" s="57" customFormat="1" spans="1:15">
      <c r="A355" s="54">
        <v>41222</v>
      </c>
      <c r="B355" s="55">
        <v>41426</v>
      </c>
      <c r="C355" s="54">
        <v>41607</v>
      </c>
      <c r="D355" s="55">
        <v>41831</v>
      </c>
      <c r="E355" s="54">
        <v>42071</v>
      </c>
      <c r="F355" s="55">
        <v>42261</v>
      </c>
      <c r="G355" s="54">
        <v>42409</v>
      </c>
      <c r="H355" s="55">
        <v>42713</v>
      </c>
      <c r="I355" s="54">
        <v>43071</v>
      </c>
      <c r="J355" s="55">
        <v>43406</v>
      </c>
      <c r="K355" s="54">
        <v>43727</v>
      </c>
      <c r="L355" s="55">
        <v>43914</v>
      </c>
      <c r="M355" s="54">
        <v>44450</v>
      </c>
      <c r="N355" s="55">
        <v>45064</v>
      </c>
      <c r="O355" s="54">
        <v>45382</v>
      </c>
    </row>
    <row r="356" s="57" customFormat="1" spans="1:15">
      <c r="A356" s="54">
        <v>41224</v>
      </c>
      <c r="B356" s="55">
        <v>41465</v>
      </c>
      <c r="C356" s="54">
        <v>41615</v>
      </c>
      <c r="D356" s="55">
        <v>41832</v>
      </c>
      <c r="E356" s="54">
        <v>42076</v>
      </c>
      <c r="F356" s="55">
        <v>42265</v>
      </c>
      <c r="G356" s="54">
        <v>42410</v>
      </c>
      <c r="H356" s="55">
        <v>42715</v>
      </c>
      <c r="I356" s="54">
        <v>43072</v>
      </c>
      <c r="J356" s="55">
        <v>43407</v>
      </c>
      <c r="K356" s="54">
        <v>43728</v>
      </c>
      <c r="L356" s="55">
        <v>43915</v>
      </c>
      <c r="M356" s="54">
        <v>44451</v>
      </c>
      <c r="N356" s="55">
        <v>45101</v>
      </c>
      <c r="O356" s="54">
        <v>45388</v>
      </c>
    </row>
    <row r="357" s="57" customFormat="1" spans="1:15">
      <c r="A357" s="54">
        <v>41228</v>
      </c>
      <c r="B357" s="55">
        <v>41477</v>
      </c>
      <c r="C357" s="54">
        <v>41616</v>
      </c>
      <c r="D357" s="55">
        <v>41833</v>
      </c>
      <c r="E357" s="54">
        <v>42078</v>
      </c>
      <c r="F357" s="55">
        <v>42266</v>
      </c>
      <c r="G357" s="54">
        <v>42411</v>
      </c>
      <c r="H357" s="55">
        <v>42716</v>
      </c>
      <c r="I357" s="54">
        <v>43080</v>
      </c>
      <c r="J357" s="55">
        <v>43412</v>
      </c>
      <c r="K357" s="54">
        <v>43730</v>
      </c>
      <c r="L357" s="55">
        <v>43917</v>
      </c>
      <c r="M357" s="54">
        <v>44453</v>
      </c>
      <c r="N357" s="55">
        <v>45105</v>
      </c>
      <c r="O357" s="54">
        <v>45390</v>
      </c>
    </row>
    <row r="358" s="57" customFormat="1" spans="1:15">
      <c r="A358" s="54">
        <v>41230</v>
      </c>
      <c r="B358" s="55">
        <v>41512</v>
      </c>
      <c r="C358" s="54">
        <v>41619</v>
      </c>
      <c r="D358" s="55">
        <v>41835</v>
      </c>
      <c r="E358" s="54">
        <v>42079</v>
      </c>
      <c r="F358" s="55">
        <v>42267</v>
      </c>
      <c r="G358" s="54">
        <v>42436</v>
      </c>
      <c r="H358" s="55">
        <v>42717</v>
      </c>
      <c r="I358" s="54">
        <v>43084</v>
      </c>
      <c r="J358" s="55">
        <v>43413</v>
      </c>
      <c r="K358" s="54">
        <v>43732</v>
      </c>
      <c r="L358" s="55">
        <v>43925</v>
      </c>
      <c r="M358" s="54">
        <v>44611</v>
      </c>
      <c r="N358" s="55">
        <v>45106</v>
      </c>
      <c r="O358" s="54">
        <v>45612</v>
      </c>
    </row>
    <row r="359" s="57" customFormat="1" spans="1:15">
      <c r="A359" s="54">
        <v>41231</v>
      </c>
      <c r="B359" s="55">
        <v>41513</v>
      </c>
      <c r="C359" s="54">
        <v>41630</v>
      </c>
      <c r="D359" s="55">
        <v>41837</v>
      </c>
      <c r="E359" s="54">
        <v>42081</v>
      </c>
      <c r="F359" s="55">
        <v>42273</v>
      </c>
      <c r="G359" s="54">
        <v>42437</v>
      </c>
      <c r="H359" s="55">
        <v>42720</v>
      </c>
      <c r="I359" s="54">
        <v>43106</v>
      </c>
      <c r="J359" s="55">
        <v>43435</v>
      </c>
      <c r="K359" s="54">
        <v>43739</v>
      </c>
      <c r="L359" s="55">
        <v>43930</v>
      </c>
      <c r="M359" s="54">
        <v>44620</v>
      </c>
      <c r="N359" s="55">
        <v>45107</v>
      </c>
      <c r="O359" s="54">
        <v>45613</v>
      </c>
    </row>
    <row r="360" s="57" customFormat="1" spans="1:15">
      <c r="A360" s="54">
        <v>41234</v>
      </c>
      <c r="B360" s="55">
        <v>41514</v>
      </c>
      <c r="C360" s="54">
        <v>41631</v>
      </c>
      <c r="D360" s="55">
        <v>41838</v>
      </c>
      <c r="E360" s="54">
        <v>42084</v>
      </c>
      <c r="F360" s="55">
        <v>42275</v>
      </c>
      <c r="G360" s="54">
        <v>42441</v>
      </c>
      <c r="H360" s="55">
        <v>42721</v>
      </c>
      <c r="I360" s="54">
        <v>43107</v>
      </c>
      <c r="J360" s="55">
        <v>43442</v>
      </c>
      <c r="K360" s="54">
        <v>43746</v>
      </c>
      <c r="L360" s="55">
        <v>43931</v>
      </c>
      <c r="M360" s="54">
        <v>44625</v>
      </c>
      <c r="N360" s="55">
        <v>45114</v>
      </c>
      <c r="O360" s="54">
        <v>45614</v>
      </c>
    </row>
    <row r="361" s="57" customFormat="1" spans="1:15">
      <c r="A361" s="54">
        <v>41238</v>
      </c>
      <c r="B361" s="55">
        <v>41519</v>
      </c>
      <c r="C361" s="54">
        <v>41636</v>
      </c>
      <c r="D361" s="55">
        <v>41839</v>
      </c>
      <c r="E361" s="54">
        <v>42087</v>
      </c>
      <c r="F361" s="55">
        <v>42280</v>
      </c>
      <c r="G361" s="54">
        <v>42442</v>
      </c>
      <c r="H361" s="55">
        <v>42722</v>
      </c>
      <c r="I361" s="54">
        <v>43115</v>
      </c>
      <c r="J361" s="55">
        <v>43445</v>
      </c>
      <c r="K361" s="54">
        <v>43747</v>
      </c>
      <c r="L361" s="55">
        <v>43932</v>
      </c>
      <c r="M361" s="54">
        <v>44628</v>
      </c>
      <c r="N361" s="55">
        <v>45115</v>
      </c>
      <c r="O361" s="54">
        <v>45616</v>
      </c>
    </row>
    <row r="362" s="57" customFormat="1" spans="1:15">
      <c r="A362" s="54">
        <v>41250</v>
      </c>
      <c r="B362" s="55">
        <v>41520</v>
      </c>
      <c r="C362" s="54">
        <v>41640</v>
      </c>
      <c r="D362" s="55">
        <v>41840</v>
      </c>
      <c r="E362" s="54">
        <v>42088</v>
      </c>
      <c r="F362" s="55">
        <v>42283</v>
      </c>
      <c r="G362" s="54">
        <v>42444</v>
      </c>
      <c r="H362" s="55">
        <v>42726</v>
      </c>
      <c r="I362" s="54">
        <v>43128</v>
      </c>
      <c r="J362" s="55">
        <v>43451</v>
      </c>
      <c r="K362" s="54">
        <v>43748</v>
      </c>
      <c r="L362" s="55">
        <v>43933</v>
      </c>
      <c r="M362" s="54">
        <v>44629</v>
      </c>
      <c r="N362" s="55">
        <v>45120</v>
      </c>
      <c r="O362" s="54">
        <v>45620</v>
      </c>
    </row>
    <row r="363" s="57" customFormat="1" spans="1:15">
      <c r="A363" s="54">
        <v>41254</v>
      </c>
      <c r="B363" s="55">
        <v>41522</v>
      </c>
      <c r="C363" s="54">
        <v>41642</v>
      </c>
      <c r="D363" s="55">
        <v>41843</v>
      </c>
      <c r="E363" s="54">
        <v>42120</v>
      </c>
      <c r="F363" s="55">
        <v>42285</v>
      </c>
      <c r="G363" s="54">
        <v>42450</v>
      </c>
      <c r="H363" s="55">
        <v>42728</v>
      </c>
      <c r="I363" s="54">
        <v>43135</v>
      </c>
      <c r="J363" s="55">
        <v>43457</v>
      </c>
      <c r="K363" s="54">
        <v>43749</v>
      </c>
      <c r="L363" s="55">
        <v>43938</v>
      </c>
      <c r="M363" s="54">
        <v>44636</v>
      </c>
      <c r="N363" s="55">
        <v>45121</v>
      </c>
      <c r="O363" s="54">
        <v>45621</v>
      </c>
    </row>
    <row r="364" s="57" customFormat="1" spans="1:15">
      <c r="A364" s="54">
        <v>41255</v>
      </c>
      <c r="B364" s="55">
        <v>41524</v>
      </c>
      <c r="C364" s="54">
        <v>41643</v>
      </c>
      <c r="D364" s="55">
        <v>41845</v>
      </c>
      <c r="E364" s="54">
        <v>42123</v>
      </c>
      <c r="F364" s="55">
        <v>42286</v>
      </c>
      <c r="G364" s="54">
        <v>42451</v>
      </c>
      <c r="H364" s="55">
        <v>42731</v>
      </c>
      <c r="I364" s="54">
        <v>43138</v>
      </c>
      <c r="J364" s="55">
        <v>43462</v>
      </c>
      <c r="K364" s="54">
        <v>43755</v>
      </c>
      <c r="L364" s="55">
        <v>43941</v>
      </c>
      <c r="M364" s="54">
        <v>44637</v>
      </c>
      <c r="N364" s="55">
        <v>45123</v>
      </c>
      <c r="O364" s="54">
        <v>45622</v>
      </c>
    </row>
    <row r="365" s="57" customFormat="1" spans="1:15">
      <c r="A365" s="54">
        <v>41256</v>
      </c>
      <c r="B365" s="55">
        <v>41527</v>
      </c>
      <c r="C365" s="54">
        <v>41645</v>
      </c>
      <c r="D365" s="55">
        <v>41848</v>
      </c>
      <c r="E365" s="54">
        <v>42127</v>
      </c>
      <c r="F365" s="55">
        <v>42287</v>
      </c>
      <c r="G365" s="54">
        <v>42453</v>
      </c>
      <c r="H365" s="55">
        <v>42733</v>
      </c>
      <c r="I365" s="54">
        <v>43143</v>
      </c>
      <c r="J365" s="55">
        <v>43464</v>
      </c>
      <c r="K365" s="54">
        <v>43756</v>
      </c>
      <c r="L365" s="55">
        <v>43942</v>
      </c>
      <c r="M365" s="54">
        <v>44638</v>
      </c>
      <c r="N365" s="55">
        <v>45130</v>
      </c>
      <c r="O365" s="54">
        <v>45623</v>
      </c>
    </row>
    <row r="366" s="57" customFormat="1" spans="1:15">
      <c r="A366" s="54">
        <v>41260</v>
      </c>
      <c r="B366" s="55">
        <v>41528</v>
      </c>
      <c r="C366" s="54">
        <v>41647</v>
      </c>
      <c r="D366" s="55">
        <v>41849</v>
      </c>
      <c r="E366" s="54">
        <v>42129</v>
      </c>
      <c r="F366" s="55">
        <v>42321</v>
      </c>
      <c r="G366" s="54">
        <v>42455</v>
      </c>
      <c r="H366" s="55">
        <v>42735</v>
      </c>
      <c r="I366" s="54">
        <v>43145</v>
      </c>
      <c r="J366" s="55">
        <v>43466</v>
      </c>
      <c r="K366" s="54">
        <v>43758</v>
      </c>
      <c r="L366" s="55">
        <v>43944</v>
      </c>
      <c r="M366" s="54">
        <v>44656</v>
      </c>
      <c r="N366" s="55">
        <v>45135</v>
      </c>
      <c r="O366" s="54">
        <v>45624</v>
      </c>
    </row>
    <row r="367" s="57" customFormat="1" spans="1:15">
      <c r="A367" s="54">
        <v>41262</v>
      </c>
      <c r="B367" s="55">
        <v>41531</v>
      </c>
      <c r="C367" s="54">
        <v>41655</v>
      </c>
      <c r="D367" s="55">
        <v>41855</v>
      </c>
      <c r="E367" s="54">
        <v>42130</v>
      </c>
      <c r="F367" s="55">
        <v>42323</v>
      </c>
      <c r="G367" s="54">
        <v>42456</v>
      </c>
      <c r="H367" s="55">
        <v>42741</v>
      </c>
      <c r="I367" s="54">
        <v>43148</v>
      </c>
      <c r="J367" s="55">
        <v>43467</v>
      </c>
      <c r="K367" s="54">
        <v>43760</v>
      </c>
      <c r="L367" s="55">
        <v>43945</v>
      </c>
      <c r="M367" s="54">
        <v>44661</v>
      </c>
      <c r="N367" s="55">
        <v>45138</v>
      </c>
      <c r="O367" s="54">
        <v>45630</v>
      </c>
    </row>
    <row r="368" s="57" customFormat="1" spans="1:15">
      <c r="A368" s="54">
        <v>41263</v>
      </c>
      <c r="B368" s="55">
        <v>41535</v>
      </c>
      <c r="C368" s="54">
        <v>41660</v>
      </c>
      <c r="D368" s="55">
        <v>41859</v>
      </c>
      <c r="E368" s="54">
        <v>42140</v>
      </c>
      <c r="F368" s="55">
        <v>42324</v>
      </c>
      <c r="G368" s="54">
        <v>42458</v>
      </c>
      <c r="H368" s="55">
        <v>42743</v>
      </c>
      <c r="I368" s="54">
        <v>43149</v>
      </c>
      <c r="J368" s="55">
        <v>43501</v>
      </c>
      <c r="K368" s="54">
        <v>43762</v>
      </c>
      <c r="L368" s="55">
        <v>43946</v>
      </c>
      <c r="M368" s="54">
        <v>44680</v>
      </c>
      <c r="N368" s="55">
        <v>45142</v>
      </c>
      <c r="O368" s="54">
        <v>45633</v>
      </c>
    </row>
    <row r="369" s="57" customFormat="1" spans="1:15">
      <c r="A369" s="54">
        <v>41264</v>
      </c>
      <c r="B369" s="55">
        <v>41537</v>
      </c>
      <c r="C369" s="54">
        <v>41663</v>
      </c>
      <c r="D369" s="55">
        <v>41861</v>
      </c>
      <c r="E369" s="54">
        <v>42151</v>
      </c>
      <c r="F369" s="55">
        <v>42325</v>
      </c>
      <c r="G369" s="54">
        <v>42459</v>
      </c>
      <c r="H369" s="55">
        <v>42746</v>
      </c>
      <c r="I369" s="54">
        <v>43150</v>
      </c>
      <c r="J369" s="55">
        <v>43502</v>
      </c>
      <c r="K369" s="54">
        <v>43766</v>
      </c>
      <c r="L369" s="55">
        <v>43948</v>
      </c>
      <c r="M369" s="54">
        <v>44695</v>
      </c>
      <c r="N369" s="55">
        <v>45144</v>
      </c>
      <c r="O369" s="54">
        <v>45634</v>
      </c>
    </row>
    <row r="370" s="57" customFormat="1" spans="1:15">
      <c r="A370" s="54">
        <v>45642</v>
      </c>
      <c r="B370" s="55">
        <v>45743</v>
      </c>
      <c r="C370" s="54">
        <v>45862</v>
      </c>
      <c r="D370" s="55">
        <v>46155</v>
      </c>
      <c r="E370" s="54">
        <v>46705</v>
      </c>
      <c r="F370" s="55">
        <v>46982</v>
      </c>
      <c r="G370" s="54">
        <v>47174</v>
      </c>
      <c r="H370" s="55">
        <v>47352</v>
      </c>
      <c r="I370" s="54">
        <v>47471</v>
      </c>
      <c r="J370" s="55">
        <v>47616</v>
      </c>
      <c r="K370" s="54">
        <v>47923</v>
      </c>
      <c r="L370" s="55">
        <v>48006</v>
      </c>
      <c r="M370" s="54">
        <v>48615</v>
      </c>
      <c r="N370" s="55">
        <v>48742</v>
      </c>
      <c r="O370" s="54">
        <v>48870</v>
      </c>
    </row>
    <row r="371" s="57" customFormat="1" spans="1:15">
      <c r="A371" s="54">
        <v>45643</v>
      </c>
      <c r="B371" s="55">
        <v>45761</v>
      </c>
      <c r="C371" s="54">
        <v>45863</v>
      </c>
      <c r="D371" s="55">
        <v>46156</v>
      </c>
      <c r="E371" s="54">
        <v>46730</v>
      </c>
      <c r="F371" s="55">
        <v>46984</v>
      </c>
      <c r="G371" s="54">
        <v>47220</v>
      </c>
      <c r="H371" s="55">
        <v>47353</v>
      </c>
      <c r="I371" s="54">
        <v>47512</v>
      </c>
      <c r="J371" s="55">
        <v>47617</v>
      </c>
      <c r="K371" s="54">
        <v>47926</v>
      </c>
      <c r="L371" s="55">
        <v>48022</v>
      </c>
      <c r="M371" s="54">
        <v>48618</v>
      </c>
      <c r="N371" s="55">
        <v>48744</v>
      </c>
      <c r="O371" s="54">
        <v>48871</v>
      </c>
    </row>
    <row r="372" s="57" customFormat="1" spans="1:15">
      <c r="A372" s="54">
        <v>45645</v>
      </c>
      <c r="B372" s="55">
        <v>45764</v>
      </c>
      <c r="C372" s="54">
        <v>45864</v>
      </c>
      <c r="D372" s="55">
        <v>46160</v>
      </c>
      <c r="E372" s="54">
        <v>46740</v>
      </c>
      <c r="F372" s="55">
        <v>46985</v>
      </c>
      <c r="G372" s="54">
        <v>47223</v>
      </c>
      <c r="H372" s="55">
        <v>47354</v>
      </c>
      <c r="I372" s="54">
        <v>47513</v>
      </c>
      <c r="J372" s="55">
        <v>47619</v>
      </c>
      <c r="K372" s="54">
        <v>47928</v>
      </c>
      <c r="L372" s="55">
        <v>48028</v>
      </c>
      <c r="M372" s="54">
        <v>48619</v>
      </c>
      <c r="N372" s="55">
        <v>48745</v>
      </c>
      <c r="O372" s="54">
        <v>48873</v>
      </c>
    </row>
    <row r="373" s="57" customFormat="1" spans="1:15">
      <c r="A373" s="54">
        <v>45646</v>
      </c>
      <c r="B373" s="55">
        <v>45766</v>
      </c>
      <c r="C373" s="54">
        <v>45867</v>
      </c>
      <c r="D373" s="55">
        <v>46161</v>
      </c>
      <c r="E373" s="54">
        <v>46741</v>
      </c>
      <c r="F373" s="55">
        <v>46986</v>
      </c>
      <c r="G373" s="54">
        <v>47224</v>
      </c>
      <c r="H373" s="55">
        <v>47355</v>
      </c>
      <c r="I373" s="54">
        <v>47514</v>
      </c>
      <c r="J373" s="55">
        <v>47631</v>
      </c>
      <c r="K373" s="54">
        <v>47929</v>
      </c>
      <c r="L373" s="55">
        <v>48032</v>
      </c>
      <c r="M373" s="54">
        <v>48620</v>
      </c>
      <c r="N373" s="55">
        <v>48747</v>
      </c>
      <c r="O373" s="54">
        <v>48877</v>
      </c>
    </row>
    <row r="374" s="57" customFormat="1" spans="1:15">
      <c r="A374" s="54">
        <v>45647</v>
      </c>
      <c r="B374" s="55">
        <v>45767</v>
      </c>
      <c r="C374" s="54">
        <v>45868</v>
      </c>
      <c r="D374" s="55">
        <v>46162</v>
      </c>
      <c r="E374" s="54">
        <v>46742</v>
      </c>
      <c r="F374" s="55">
        <v>46988</v>
      </c>
      <c r="G374" s="54">
        <v>47225</v>
      </c>
      <c r="H374" s="55">
        <v>47357</v>
      </c>
      <c r="I374" s="54">
        <v>47515</v>
      </c>
      <c r="J374" s="55">
        <v>47633</v>
      </c>
      <c r="K374" s="54">
        <v>47930</v>
      </c>
      <c r="L374" s="55">
        <v>48097</v>
      </c>
      <c r="M374" s="54">
        <v>48621</v>
      </c>
      <c r="N374" s="55">
        <v>48749</v>
      </c>
      <c r="O374" s="54">
        <v>48878</v>
      </c>
    </row>
    <row r="375" s="57" customFormat="1" spans="1:15">
      <c r="A375" s="54">
        <v>45650</v>
      </c>
      <c r="B375" s="55">
        <v>45768</v>
      </c>
      <c r="C375" s="54">
        <v>45873</v>
      </c>
      <c r="D375" s="55">
        <v>46164</v>
      </c>
      <c r="E375" s="54">
        <v>46746</v>
      </c>
      <c r="F375" s="55">
        <v>46990</v>
      </c>
      <c r="G375" s="54">
        <v>47226</v>
      </c>
      <c r="H375" s="55">
        <v>47358</v>
      </c>
      <c r="I375" s="54">
        <v>47516</v>
      </c>
      <c r="J375" s="55">
        <v>47634</v>
      </c>
      <c r="K375" s="54">
        <v>47932</v>
      </c>
      <c r="L375" s="55">
        <v>48110</v>
      </c>
      <c r="M375" s="54">
        <v>48624</v>
      </c>
      <c r="N375" s="55">
        <v>48754</v>
      </c>
      <c r="O375" s="54">
        <v>48880</v>
      </c>
    </row>
    <row r="376" s="57" customFormat="1" spans="1:15">
      <c r="A376" s="54">
        <v>45651</v>
      </c>
      <c r="B376" s="55">
        <v>45769</v>
      </c>
      <c r="C376" s="54">
        <v>45874</v>
      </c>
      <c r="D376" s="55">
        <v>46165</v>
      </c>
      <c r="E376" s="54">
        <v>46759</v>
      </c>
      <c r="F376" s="55">
        <v>46991</v>
      </c>
      <c r="G376" s="54">
        <v>47227</v>
      </c>
      <c r="H376" s="55">
        <v>47359</v>
      </c>
      <c r="I376" s="54">
        <v>47519</v>
      </c>
      <c r="J376" s="55">
        <v>47635</v>
      </c>
      <c r="K376" s="54">
        <v>47940</v>
      </c>
      <c r="L376" s="55">
        <v>48137</v>
      </c>
      <c r="M376" s="54">
        <v>48625</v>
      </c>
      <c r="N376" s="55">
        <v>48756</v>
      </c>
      <c r="O376" s="54">
        <v>48883</v>
      </c>
    </row>
    <row r="377" s="57" customFormat="1" spans="1:15">
      <c r="A377" s="54">
        <v>45652</v>
      </c>
      <c r="B377" s="55">
        <v>45770</v>
      </c>
      <c r="C377" s="54">
        <v>45880</v>
      </c>
      <c r="D377" s="55">
        <v>46166</v>
      </c>
      <c r="E377" s="54">
        <v>46760</v>
      </c>
      <c r="F377" s="55">
        <v>46996</v>
      </c>
      <c r="G377" s="54">
        <v>47229</v>
      </c>
      <c r="H377" s="55">
        <v>47360</v>
      </c>
      <c r="I377" s="54">
        <v>47520</v>
      </c>
      <c r="J377" s="55">
        <v>47637</v>
      </c>
      <c r="K377" s="54">
        <v>47942</v>
      </c>
      <c r="L377" s="55">
        <v>48140</v>
      </c>
      <c r="M377" s="54">
        <v>48627</v>
      </c>
      <c r="N377" s="55">
        <v>48759</v>
      </c>
      <c r="O377" s="54">
        <v>48884</v>
      </c>
    </row>
    <row r="378" s="57" customFormat="1" spans="1:15">
      <c r="A378" s="54">
        <v>45654</v>
      </c>
      <c r="B378" s="55">
        <v>45771</v>
      </c>
      <c r="C378" s="54">
        <v>45881</v>
      </c>
      <c r="D378" s="55">
        <v>46171</v>
      </c>
      <c r="E378" s="54">
        <v>46761</v>
      </c>
      <c r="F378" s="55">
        <v>47010</v>
      </c>
      <c r="G378" s="54">
        <v>47230</v>
      </c>
      <c r="H378" s="55">
        <v>47366</v>
      </c>
      <c r="I378" s="54">
        <v>47521</v>
      </c>
      <c r="J378" s="55">
        <v>47640</v>
      </c>
      <c r="K378" s="54">
        <v>47943</v>
      </c>
      <c r="L378" s="55">
        <v>48143</v>
      </c>
      <c r="M378" s="54">
        <v>48628</v>
      </c>
      <c r="N378" s="55">
        <v>48760</v>
      </c>
      <c r="O378" s="54">
        <v>48885</v>
      </c>
    </row>
    <row r="379" s="57" customFormat="1" spans="1:15">
      <c r="A379" s="54">
        <v>45656</v>
      </c>
      <c r="B379" s="55">
        <v>45772</v>
      </c>
      <c r="C379" s="54">
        <v>45882</v>
      </c>
      <c r="D379" s="55">
        <v>46172</v>
      </c>
      <c r="E379" s="54">
        <v>46764</v>
      </c>
      <c r="F379" s="55">
        <v>47011</v>
      </c>
      <c r="G379" s="54">
        <v>47231</v>
      </c>
      <c r="H379" s="55">
        <v>47368</v>
      </c>
      <c r="I379" s="54">
        <v>47524</v>
      </c>
      <c r="J379" s="55">
        <v>47649</v>
      </c>
      <c r="K379" s="54">
        <v>47944</v>
      </c>
      <c r="L379" s="55">
        <v>48145</v>
      </c>
      <c r="M379" s="54">
        <v>48632</v>
      </c>
      <c r="N379" s="55">
        <v>48761</v>
      </c>
      <c r="O379" s="54">
        <v>48886</v>
      </c>
    </row>
    <row r="380" s="57" customFormat="1" spans="1:15">
      <c r="A380" s="54">
        <v>45657</v>
      </c>
      <c r="B380" s="55">
        <v>45773</v>
      </c>
      <c r="C380" s="54">
        <v>45886</v>
      </c>
      <c r="D380" s="55">
        <v>46173</v>
      </c>
      <c r="E380" s="54">
        <v>46766</v>
      </c>
      <c r="F380" s="55">
        <v>47012</v>
      </c>
      <c r="G380" s="54">
        <v>47232</v>
      </c>
      <c r="H380" s="55">
        <v>47369</v>
      </c>
      <c r="I380" s="54">
        <v>47525</v>
      </c>
      <c r="J380" s="55">
        <v>47660</v>
      </c>
      <c r="K380" s="54">
        <v>47948</v>
      </c>
      <c r="L380" s="55">
        <v>48159</v>
      </c>
      <c r="M380" s="54">
        <v>48635</v>
      </c>
      <c r="N380" s="55">
        <v>48762</v>
      </c>
      <c r="O380" s="54">
        <v>48888</v>
      </c>
    </row>
    <row r="381" s="57" customFormat="1" spans="1:15">
      <c r="A381" s="54">
        <v>45659</v>
      </c>
      <c r="B381" s="55">
        <v>45775</v>
      </c>
      <c r="C381" s="54">
        <v>45890</v>
      </c>
      <c r="D381" s="55">
        <v>46175</v>
      </c>
      <c r="E381" s="54">
        <v>46772</v>
      </c>
      <c r="F381" s="55">
        <v>47017</v>
      </c>
      <c r="G381" s="54">
        <v>47234</v>
      </c>
      <c r="H381" s="55">
        <v>47370</v>
      </c>
      <c r="I381" s="54">
        <v>47527</v>
      </c>
      <c r="J381" s="55">
        <v>47665</v>
      </c>
      <c r="K381" s="54">
        <v>47949</v>
      </c>
      <c r="L381" s="55">
        <v>48401</v>
      </c>
      <c r="M381" s="54">
        <v>48636</v>
      </c>
      <c r="N381" s="55">
        <v>48764</v>
      </c>
      <c r="O381" s="54">
        <v>48889</v>
      </c>
    </row>
    <row r="382" s="57" customFormat="1" spans="1:15">
      <c r="A382" s="54">
        <v>45660</v>
      </c>
      <c r="B382" s="55">
        <v>45776</v>
      </c>
      <c r="C382" s="54">
        <v>45893</v>
      </c>
      <c r="D382" s="55">
        <v>46180</v>
      </c>
      <c r="E382" s="54">
        <v>46773</v>
      </c>
      <c r="F382" s="55">
        <v>47018</v>
      </c>
      <c r="G382" s="54">
        <v>47236</v>
      </c>
      <c r="H382" s="55">
        <v>47373</v>
      </c>
      <c r="I382" s="54">
        <v>47528</v>
      </c>
      <c r="J382" s="55">
        <v>47666</v>
      </c>
      <c r="K382" s="54">
        <v>47950</v>
      </c>
      <c r="L382" s="55">
        <v>48411</v>
      </c>
      <c r="M382" s="54">
        <v>48637</v>
      </c>
      <c r="N382" s="55">
        <v>48765</v>
      </c>
      <c r="O382" s="54">
        <v>48890</v>
      </c>
    </row>
    <row r="383" s="57" customFormat="1" spans="1:15">
      <c r="A383" s="54">
        <v>45663</v>
      </c>
      <c r="B383" s="55">
        <v>45778</v>
      </c>
      <c r="C383" s="54">
        <v>45894</v>
      </c>
      <c r="D383" s="55">
        <v>46181</v>
      </c>
      <c r="E383" s="54">
        <v>46776</v>
      </c>
      <c r="F383" s="55">
        <v>47020</v>
      </c>
      <c r="G383" s="54">
        <v>47243</v>
      </c>
      <c r="H383" s="55">
        <v>47380</v>
      </c>
      <c r="I383" s="54">
        <v>47529</v>
      </c>
      <c r="J383" s="55">
        <v>47683</v>
      </c>
      <c r="K383" s="54">
        <v>47951</v>
      </c>
      <c r="L383" s="55">
        <v>48414</v>
      </c>
      <c r="M383" s="54">
        <v>48647</v>
      </c>
      <c r="N383" s="55">
        <v>48766</v>
      </c>
      <c r="O383" s="54">
        <v>48891</v>
      </c>
    </row>
    <row r="384" s="57" customFormat="1" spans="1:15">
      <c r="A384" s="54">
        <v>45671</v>
      </c>
      <c r="B384" s="55">
        <v>45779</v>
      </c>
      <c r="C384" s="54">
        <v>45896</v>
      </c>
      <c r="D384" s="55">
        <v>46182</v>
      </c>
      <c r="E384" s="54">
        <v>46779</v>
      </c>
      <c r="F384" s="55">
        <v>47023</v>
      </c>
      <c r="G384" s="54">
        <v>47246</v>
      </c>
      <c r="H384" s="55">
        <v>47382</v>
      </c>
      <c r="I384" s="54">
        <v>47531</v>
      </c>
      <c r="J384" s="55">
        <v>47830</v>
      </c>
      <c r="K384" s="54">
        <v>47954</v>
      </c>
      <c r="L384" s="55">
        <v>48415</v>
      </c>
      <c r="M384" s="54">
        <v>48649</v>
      </c>
      <c r="N384" s="55">
        <v>48767</v>
      </c>
      <c r="O384" s="54">
        <v>48892</v>
      </c>
    </row>
    <row r="385" s="57" customFormat="1" spans="1:15">
      <c r="A385" s="54">
        <v>45672</v>
      </c>
      <c r="B385" s="55">
        <v>45781</v>
      </c>
      <c r="C385" s="54">
        <v>45897</v>
      </c>
      <c r="D385" s="55">
        <v>46186</v>
      </c>
      <c r="E385" s="54">
        <v>46785</v>
      </c>
      <c r="F385" s="55">
        <v>47024</v>
      </c>
      <c r="G385" s="54">
        <v>47247</v>
      </c>
      <c r="H385" s="55">
        <v>47384</v>
      </c>
      <c r="I385" s="54">
        <v>47536</v>
      </c>
      <c r="J385" s="55">
        <v>47832</v>
      </c>
      <c r="K385" s="54">
        <v>47957</v>
      </c>
      <c r="L385" s="55">
        <v>48416</v>
      </c>
      <c r="M385" s="54">
        <v>48651</v>
      </c>
      <c r="N385" s="55">
        <v>48770</v>
      </c>
      <c r="O385" s="54">
        <v>48893</v>
      </c>
    </row>
    <row r="386" s="57" customFormat="1" spans="1:15">
      <c r="A386" s="54">
        <v>45675</v>
      </c>
      <c r="B386" s="55">
        <v>45782</v>
      </c>
      <c r="C386" s="54">
        <v>45898</v>
      </c>
      <c r="D386" s="55">
        <v>46340</v>
      </c>
      <c r="E386" s="54">
        <v>46792</v>
      </c>
      <c r="F386" s="55">
        <v>47030</v>
      </c>
      <c r="G386" s="54">
        <v>47260</v>
      </c>
      <c r="H386" s="55">
        <v>47386</v>
      </c>
      <c r="I386" s="54">
        <v>47537</v>
      </c>
      <c r="J386" s="55">
        <v>47833</v>
      </c>
      <c r="K386" s="54">
        <v>47959</v>
      </c>
      <c r="L386" s="55">
        <v>48418</v>
      </c>
      <c r="M386" s="54">
        <v>48652</v>
      </c>
      <c r="N386" s="55">
        <v>48806</v>
      </c>
      <c r="O386" s="54">
        <v>48894</v>
      </c>
    </row>
    <row r="387" s="57" customFormat="1" spans="1:15">
      <c r="A387" s="54">
        <v>45677</v>
      </c>
      <c r="B387" s="55">
        <v>45783</v>
      </c>
      <c r="C387" s="54">
        <v>46017</v>
      </c>
      <c r="D387" s="55">
        <v>46345</v>
      </c>
      <c r="E387" s="54">
        <v>46794</v>
      </c>
      <c r="F387" s="55">
        <v>47031</v>
      </c>
      <c r="G387" s="54">
        <v>47263</v>
      </c>
      <c r="H387" s="55">
        <v>47387</v>
      </c>
      <c r="I387" s="54">
        <v>47550</v>
      </c>
      <c r="J387" s="55">
        <v>47837</v>
      </c>
      <c r="K387" s="54">
        <v>47963</v>
      </c>
      <c r="L387" s="55">
        <v>48419</v>
      </c>
      <c r="M387" s="54">
        <v>48653</v>
      </c>
      <c r="N387" s="55">
        <v>48807</v>
      </c>
      <c r="O387" s="54">
        <v>48897</v>
      </c>
    </row>
    <row r="388" s="57" customFormat="1" spans="1:15">
      <c r="A388" s="54">
        <v>45678</v>
      </c>
      <c r="B388" s="55">
        <v>45788</v>
      </c>
      <c r="C388" s="54">
        <v>46035</v>
      </c>
      <c r="D388" s="55">
        <v>46347</v>
      </c>
      <c r="E388" s="54">
        <v>46910</v>
      </c>
      <c r="F388" s="55">
        <v>47032</v>
      </c>
      <c r="G388" s="54">
        <v>47264</v>
      </c>
      <c r="H388" s="55">
        <v>47390</v>
      </c>
      <c r="I388" s="54">
        <v>47551</v>
      </c>
      <c r="J388" s="55">
        <v>47838</v>
      </c>
      <c r="K388" s="54">
        <v>47966</v>
      </c>
      <c r="L388" s="55">
        <v>48422</v>
      </c>
      <c r="M388" s="54">
        <v>48654</v>
      </c>
      <c r="N388" s="55">
        <v>48809</v>
      </c>
      <c r="O388" s="54">
        <v>49011</v>
      </c>
    </row>
    <row r="389" s="57" customFormat="1" spans="1:15">
      <c r="A389" s="54">
        <v>45679</v>
      </c>
      <c r="B389" s="55">
        <v>45789</v>
      </c>
      <c r="C389" s="54">
        <v>46039</v>
      </c>
      <c r="D389" s="55">
        <v>46348</v>
      </c>
      <c r="E389" s="54">
        <v>46911</v>
      </c>
      <c r="F389" s="55">
        <v>47035</v>
      </c>
      <c r="G389" s="54">
        <v>47265</v>
      </c>
      <c r="H389" s="55">
        <v>47393</v>
      </c>
      <c r="I389" s="54">
        <v>47552</v>
      </c>
      <c r="J389" s="55">
        <v>47840</v>
      </c>
      <c r="K389" s="54">
        <v>47967</v>
      </c>
      <c r="L389" s="55">
        <v>48426</v>
      </c>
      <c r="M389" s="54">
        <v>48656</v>
      </c>
      <c r="N389" s="55">
        <v>48811</v>
      </c>
      <c r="O389" s="54">
        <v>49013</v>
      </c>
    </row>
    <row r="390" s="57" customFormat="1" spans="1:15">
      <c r="A390" s="54">
        <v>45681</v>
      </c>
      <c r="B390" s="55">
        <v>45812</v>
      </c>
      <c r="C390" s="54">
        <v>46049</v>
      </c>
      <c r="D390" s="55">
        <v>46349</v>
      </c>
      <c r="E390" s="54">
        <v>46912</v>
      </c>
      <c r="F390" s="55">
        <v>47036</v>
      </c>
      <c r="G390" s="54">
        <v>47270</v>
      </c>
      <c r="H390" s="55">
        <v>47424</v>
      </c>
      <c r="I390" s="54">
        <v>47553</v>
      </c>
      <c r="J390" s="55">
        <v>47846</v>
      </c>
      <c r="K390" s="54">
        <v>47968</v>
      </c>
      <c r="L390" s="55">
        <v>48427</v>
      </c>
      <c r="M390" s="54">
        <v>48659</v>
      </c>
      <c r="N390" s="55">
        <v>48815</v>
      </c>
      <c r="O390" s="54">
        <v>49021</v>
      </c>
    </row>
    <row r="391" s="57" customFormat="1" spans="1:15">
      <c r="A391" s="54">
        <v>45683</v>
      </c>
      <c r="B391" s="55">
        <v>45813</v>
      </c>
      <c r="C391" s="54">
        <v>46050</v>
      </c>
      <c r="D391" s="55">
        <v>46365</v>
      </c>
      <c r="E391" s="54">
        <v>46913</v>
      </c>
      <c r="F391" s="55">
        <v>47037</v>
      </c>
      <c r="G391" s="54">
        <v>47272</v>
      </c>
      <c r="H391" s="55">
        <v>47427</v>
      </c>
      <c r="I391" s="54">
        <v>47556</v>
      </c>
      <c r="J391" s="55">
        <v>47849</v>
      </c>
      <c r="K391" s="54">
        <v>47969</v>
      </c>
      <c r="L391" s="55">
        <v>48432</v>
      </c>
      <c r="M391" s="54">
        <v>48662</v>
      </c>
      <c r="N391" s="55">
        <v>48818</v>
      </c>
      <c r="O391" s="54">
        <v>49026</v>
      </c>
    </row>
    <row r="392" s="57" customFormat="1" spans="1:15">
      <c r="A392" s="54">
        <v>45684</v>
      </c>
      <c r="B392" s="55">
        <v>45814</v>
      </c>
      <c r="C392" s="54">
        <v>46056</v>
      </c>
      <c r="D392" s="55">
        <v>46366</v>
      </c>
      <c r="E392" s="54">
        <v>46917</v>
      </c>
      <c r="F392" s="55">
        <v>47040</v>
      </c>
      <c r="G392" s="54">
        <v>47273</v>
      </c>
      <c r="H392" s="55">
        <v>47431</v>
      </c>
      <c r="I392" s="54">
        <v>47557</v>
      </c>
      <c r="J392" s="55">
        <v>47850</v>
      </c>
      <c r="K392" s="54">
        <v>47970</v>
      </c>
      <c r="L392" s="55">
        <v>48435</v>
      </c>
      <c r="M392" s="54">
        <v>48701</v>
      </c>
      <c r="N392" s="55">
        <v>48819</v>
      </c>
      <c r="O392" s="54">
        <v>49028</v>
      </c>
    </row>
    <row r="393" s="57" customFormat="1" spans="1:15">
      <c r="A393" s="54">
        <v>45687</v>
      </c>
      <c r="B393" s="55">
        <v>45820</v>
      </c>
      <c r="C393" s="54">
        <v>46057</v>
      </c>
      <c r="D393" s="55">
        <v>46374</v>
      </c>
      <c r="E393" s="54">
        <v>46920</v>
      </c>
      <c r="F393" s="55">
        <v>47041</v>
      </c>
      <c r="G393" s="54">
        <v>47281</v>
      </c>
      <c r="H393" s="55">
        <v>47432</v>
      </c>
      <c r="I393" s="54">
        <v>47561</v>
      </c>
      <c r="J393" s="55">
        <v>47852</v>
      </c>
      <c r="K393" s="54">
        <v>47971</v>
      </c>
      <c r="L393" s="55">
        <v>48441</v>
      </c>
      <c r="M393" s="54">
        <v>48703</v>
      </c>
      <c r="N393" s="55">
        <v>48822</v>
      </c>
      <c r="O393" s="54">
        <v>49029</v>
      </c>
    </row>
    <row r="394" s="57" customFormat="1" spans="1:15">
      <c r="A394" s="54">
        <v>45693</v>
      </c>
      <c r="B394" s="55">
        <v>45821</v>
      </c>
      <c r="C394" s="54">
        <v>46058</v>
      </c>
      <c r="D394" s="55">
        <v>46376</v>
      </c>
      <c r="E394" s="54">
        <v>46923</v>
      </c>
      <c r="F394" s="55">
        <v>47042</v>
      </c>
      <c r="G394" s="54">
        <v>47282</v>
      </c>
      <c r="H394" s="55">
        <v>47433</v>
      </c>
      <c r="I394" s="54">
        <v>47562</v>
      </c>
      <c r="J394" s="55">
        <v>47854</v>
      </c>
      <c r="K394" s="54">
        <v>47974</v>
      </c>
      <c r="L394" s="55">
        <v>48445</v>
      </c>
      <c r="M394" s="54">
        <v>48705</v>
      </c>
      <c r="N394" s="55">
        <v>48829</v>
      </c>
      <c r="O394" s="54">
        <v>49030</v>
      </c>
    </row>
    <row r="395" s="57" customFormat="1" spans="1:15">
      <c r="A395" s="54">
        <v>45695</v>
      </c>
      <c r="B395" s="55">
        <v>45827</v>
      </c>
      <c r="C395" s="54">
        <v>46070</v>
      </c>
      <c r="D395" s="55">
        <v>46379</v>
      </c>
      <c r="E395" s="54">
        <v>46926</v>
      </c>
      <c r="F395" s="55">
        <v>47043</v>
      </c>
      <c r="G395" s="54">
        <v>47283</v>
      </c>
      <c r="H395" s="55">
        <v>47436</v>
      </c>
      <c r="I395" s="54">
        <v>47564</v>
      </c>
      <c r="J395" s="55">
        <v>47855</v>
      </c>
      <c r="K395" s="54">
        <v>47975</v>
      </c>
      <c r="L395" s="55">
        <v>48450</v>
      </c>
      <c r="M395" s="54">
        <v>48720</v>
      </c>
      <c r="N395" s="55">
        <v>48831</v>
      </c>
      <c r="O395" s="54">
        <v>49033</v>
      </c>
    </row>
    <row r="396" s="57" customFormat="1" spans="1:15">
      <c r="A396" s="54">
        <v>45696</v>
      </c>
      <c r="B396" s="55">
        <v>45830</v>
      </c>
      <c r="C396" s="54">
        <v>46071</v>
      </c>
      <c r="D396" s="55">
        <v>46380</v>
      </c>
      <c r="E396" s="54">
        <v>46928</v>
      </c>
      <c r="F396" s="55">
        <v>47110</v>
      </c>
      <c r="G396" s="54">
        <v>47320</v>
      </c>
      <c r="H396" s="55">
        <v>47437</v>
      </c>
      <c r="I396" s="54">
        <v>47567</v>
      </c>
      <c r="J396" s="55">
        <v>47858</v>
      </c>
      <c r="K396" s="54">
        <v>47977</v>
      </c>
      <c r="L396" s="55">
        <v>48453</v>
      </c>
      <c r="M396" s="54">
        <v>48721</v>
      </c>
      <c r="N396" s="55">
        <v>48832</v>
      </c>
      <c r="O396" s="54">
        <v>49040</v>
      </c>
    </row>
    <row r="397" s="57" customFormat="1" spans="1:15">
      <c r="A397" s="54">
        <v>45697</v>
      </c>
      <c r="B397" s="55">
        <v>45831</v>
      </c>
      <c r="C397" s="54">
        <v>46104</v>
      </c>
      <c r="D397" s="55">
        <v>46382</v>
      </c>
      <c r="E397" s="54">
        <v>46929</v>
      </c>
      <c r="F397" s="55">
        <v>47115</v>
      </c>
      <c r="G397" s="54">
        <v>47325</v>
      </c>
      <c r="H397" s="55">
        <v>47438</v>
      </c>
      <c r="I397" s="54">
        <v>47568</v>
      </c>
      <c r="J397" s="55">
        <v>47859</v>
      </c>
      <c r="K397" s="54">
        <v>47978</v>
      </c>
      <c r="L397" s="55">
        <v>48454</v>
      </c>
      <c r="M397" s="54">
        <v>48725</v>
      </c>
      <c r="N397" s="55">
        <v>48834</v>
      </c>
      <c r="O397" s="54">
        <v>49045</v>
      </c>
    </row>
    <row r="398" s="57" customFormat="1" spans="1:15">
      <c r="A398" s="54">
        <v>45710</v>
      </c>
      <c r="B398" s="55">
        <v>45832</v>
      </c>
      <c r="C398" s="54">
        <v>46105</v>
      </c>
      <c r="D398" s="55">
        <v>46390</v>
      </c>
      <c r="E398" s="54">
        <v>46930</v>
      </c>
      <c r="F398" s="55">
        <v>47116</v>
      </c>
      <c r="G398" s="54">
        <v>47326</v>
      </c>
      <c r="H398" s="55">
        <v>47443</v>
      </c>
      <c r="I398" s="54">
        <v>47575</v>
      </c>
      <c r="J398" s="55">
        <v>47860</v>
      </c>
      <c r="K398" s="54">
        <v>47980</v>
      </c>
      <c r="L398" s="55">
        <v>48455</v>
      </c>
      <c r="M398" s="54">
        <v>48726</v>
      </c>
      <c r="N398" s="55">
        <v>48835</v>
      </c>
      <c r="O398" s="54">
        <v>49050</v>
      </c>
    </row>
    <row r="399" s="57" customFormat="1" spans="1:15">
      <c r="A399" s="54">
        <v>45711</v>
      </c>
      <c r="B399" s="55">
        <v>45835</v>
      </c>
      <c r="C399" s="54">
        <v>46111</v>
      </c>
      <c r="D399" s="55">
        <v>46392</v>
      </c>
      <c r="E399" s="54">
        <v>46937</v>
      </c>
      <c r="F399" s="55">
        <v>47117</v>
      </c>
      <c r="G399" s="54">
        <v>47327</v>
      </c>
      <c r="H399" s="55">
        <v>47446</v>
      </c>
      <c r="I399" s="54">
        <v>47576</v>
      </c>
      <c r="J399" s="55">
        <v>47861</v>
      </c>
      <c r="K399" s="54">
        <v>47981</v>
      </c>
      <c r="L399" s="55">
        <v>48456</v>
      </c>
      <c r="M399" s="54">
        <v>48727</v>
      </c>
      <c r="N399" s="55">
        <v>48841</v>
      </c>
      <c r="O399" s="54">
        <v>49052</v>
      </c>
    </row>
    <row r="400" s="57" customFormat="1" spans="1:15">
      <c r="A400" s="54">
        <v>45713</v>
      </c>
      <c r="B400" s="55">
        <v>45836</v>
      </c>
      <c r="C400" s="54">
        <v>46115</v>
      </c>
      <c r="D400" s="55">
        <v>46501</v>
      </c>
      <c r="E400" s="54">
        <v>46939</v>
      </c>
      <c r="F400" s="55">
        <v>47120</v>
      </c>
      <c r="G400" s="54">
        <v>47336</v>
      </c>
      <c r="H400" s="55">
        <v>47448</v>
      </c>
      <c r="I400" s="54">
        <v>47577</v>
      </c>
      <c r="J400" s="55">
        <v>47862</v>
      </c>
      <c r="K400" s="54">
        <v>47982</v>
      </c>
      <c r="L400" s="55">
        <v>48465</v>
      </c>
      <c r="M400" s="54">
        <v>48728</v>
      </c>
      <c r="N400" s="55">
        <v>48845</v>
      </c>
      <c r="O400" s="54">
        <v>49056</v>
      </c>
    </row>
    <row r="401" s="57" customFormat="1" spans="1:15">
      <c r="A401" s="54">
        <v>45715</v>
      </c>
      <c r="B401" s="55">
        <v>45841</v>
      </c>
      <c r="C401" s="54">
        <v>46117</v>
      </c>
      <c r="D401" s="55">
        <v>46504</v>
      </c>
      <c r="E401" s="54">
        <v>46940</v>
      </c>
      <c r="F401" s="55">
        <v>47123</v>
      </c>
      <c r="G401" s="54">
        <v>47337</v>
      </c>
      <c r="H401" s="55">
        <v>47449</v>
      </c>
      <c r="I401" s="54">
        <v>47578</v>
      </c>
      <c r="J401" s="55">
        <v>47866</v>
      </c>
      <c r="K401" s="54">
        <v>47987</v>
      </c>
      <c r="L401" s="55">
        <v>48466</v>
      </c>
      <c r="M401" s="54">
        <v>48729</v>
      </c>
      <c r="N401" s="55">
        <v>48847</v>
      </c>
      <c r="O401" s="54">
        <v>49057</v>
      </c>
    </row>
    <row r="402" s="57" customFormat="1" spans="1:15">
      <c r="A402" s="54">
        <v>45719</v>
      </c>
      <c r="B402" s="55">
        <v>45843</v>
      </c>
      <c r="C402" s="54">
        <v>46120</v>
      </c>
      <c r="D402" s="55">
        <v>46508</v>
      </c>
      <c r="E402" s="54">
        <v>46941</v>
      </c>
      <c r="F402" s="55">
        <v>47125</v>
      </c>
      <c r="G402" s="54">
        <v>47338</v>
      </c>
      <c r="H402" s="55">
        <v>47452</v>
      </c>
      <c r="I402" s="54">
        <v>47580</v>
      </c>
      <c r="J402" s="55">
        <v>47871</v>
      </c>
      <c r="K402" s="54">
        <v>47989</v>
      </c>
      <c r="L402" s="55">
        <v>48467</v>
      </c>
      <c r="M402" s="54">
        <v>48730</v>
      </c>
      <c r="N402" s="55">
        <v>48849</v>
      </c>
      <c r="O402" s="54">
        <v>49061</v>
      </c>
    </row>
    <row r="403" s="57" customFormat="1" spans="1:15">
      <c r="A403" s="54">
        <v>45723</v>
      </c>
      <c r="B403" s="55">
        <v>45844</v>
      </c>
      <c r="C403" s="54">
        <v>46121</v>
      </c>
      <c r="D403" s="55">
        <v>46510</v>
      </c>
      <c r="E403" s="54">
        <v>46946</v>
      </c>
      <c r="F403" s="55">
        <v>47137</v>
      </c>
      <c r="G403" s="54">
        <v>47339</v>
      </c>
      <c r="H403" s="55">
        <v>47453</v>
      </c>
      <c r="I403" s="54">
        <v>47581</v>
      </c>
      <c r="J403" s="55">
        <v>47872</v>
      </c>
      <c r="K403" s="54">
        <v>47990</v>
      </c>
      <c r="L403" s="55">
        <v>48468</v>
      </c>
      <c r="M403" s="54">
        <v>48731</v>
      </c>
      <c r="N403" s="55">
        <v>48850</v>
      </c>
      <c r="O403" s="54">
        <v>49066</v>
      </c>
    </row>
    <row r="404" s="57" customFormat="1" spans="1:15">
      <c r="A404" s="54">
        <v>45727</v>
      </c>
      <c r="B404" s="55">
        <v>45845</v>
      </c>
      <c r="C404" s="54">
        <v>46125</v>
      </c>
      <c r="D404" s="55">
        <v>46531</v>
      </c>
      <c r="E404" s="54">
        <v>46950</v>
      </c>
      <c r="F404" s="55">
        <v>47138</v>
      </c>
      <c r="G404" s="54">
        <v>47340</v>
      </c>
      <c r="H404" s="55">
        <v>47454</v>
      </c>
      <c r="I404" s="54">
        <v>47585</v>
      </c>
      <c r="J404" s="55">
        <v>47874</v>
      </c>
      <c r="K404" s="54">
        <v>47991</v>
      </c>
      <c r="L404" s="55">
        <v>48469</v>
      </c>
      <c r="M404" s="54">
        <v>48733</v>
      </c>
      <c r="N404" s="55">
        <v>48851</v>
      </c>
      <c r="O404" s="54">
        <v>49067</v>
      </c>
    </row>
    <row r="405" s="57" customFormat="1" spans="1:15">
      <c r="A405" s="54">
        <v>45729</v>
      </c>
      <c r="B405" s="55">
        <v>45849</v>
      </c>
      <c r="C405" s="54">
        <v>46127</v>
      </c>
      <c r="D405" s="55">
        <v>46532</v>
      </c>
      <c r="E405" s="54">
        <v>46951</v>
      </c>
      <c r="F405" s="55">
        <v>47140</v>
      </c>
      <c r="G405" s="54">
        <v>47341</v>
      </c>
      <c r="H405" s="55">
        <v>47456</v>
      </c>
      <c r="I405" s="54">
        <v>47590</v>
      </c>
      <c r="J405" s="55">
        <v>47875</v>
      </c>
      <c r="K405" s="54">
        <v>47992</v>
      </c>
      <c r="L405" s="55">
        <v>48470</v>
      </c>
      <c r="M405" s="54">
        <v>48735</v>
      </c>
      <c r="N405" s="55">
        <v>48856</v>
      </c>
      <c r="O405" s="54">
        <v>49072</v>
      </c>
    </row>
    <row r="406" s="57" customFormat="1" spans="1:15">
      <c r="A406" s="54">
        <v>45732</v>
      </c>
      <c r="B406" s="55">
        <v>45850</v>
      </c>
      <c r="C406" s="54">
        <v>46128</v>
      </c>
      <c r="D406" s="55">
        <v>46534</v>
      </c>
      <c r="E406" s="54">
        <v>46959</v>
      </c>
      <c r="F406" s="55">
        <v>47141</v>
      </c>
      <c r="G406" s="54">
        <v>47342</v>
      </c>
      <c r="H406" s="55">
        <v>47459</v>
      </c>
      <c r="I406" s="54">
        <v>47597</v>
      </c>
      <c r="J406" s="55">
        <v>47879</v>
      </c>
      <c r="K406" s="54">
        <v>47993</v>
      </c>
      <c r="L406" s="55">
        <v>48472</v>
      </c>
      <c r="M406" s="54">
        <v>48736</v>
      </c>
      <c r="N406" s="55">
        <v>48860</v>
      </c>
      <c r="O406" s="54">
        <v>49073</v>
      </c>
    </row>
    <row r="407" s="57" customFormat="1" spans="1:15">
      <c r="A407" s="54">
        <v>45734</v>
      </c>
      <c r="B407" s="55">
        <v>45851</v>
      </c>
      <c r="C407" s="54">
        <v>46133</v>
      </c>
      <c r="D407" s="55">
        <v>46539</v>
      </c>
      <c r="E407" s="54">
        <v>46960</v>
      </c>
      <c r="F407" s="55">
        <v>47142</v>
      </c>
      <c r="G407" s="54">
        <v>47345</v>
      </c>
      <c r="H407" s="55">
        <v>47460</v>
      </c>
      <c r="I407" s="54">
        <v>47598</v>
      </c>
      <c r="J407" s="55">
        <v>47917</v>
      </c>
      <c r="K407" s="54">
        <v>47994</v>
      </c>
      <c r="L407" s="55">
        <v>48475</v>
      </c>
      <c r="M407" s="54">
        <v>48737</v>
      </c>
      <c r="N407" s="55">
        <v>48861</v>
      </c>
      <c r="O407" s="54">
        <v>49076</v>
      </c>
    </row>
    <row r="408" s="57" customFormat="1" spans="1:15">
      <c r="A408" s="54">
        <v>45735</v>
      </c>
      <c r="B408" s="55">
        <v>45856</v>
      </c>
      <c r="C408" s="54">
        <v>46147</v>
      </c>
      <c r="D408" s="55">
        <v>46566</v>
      </c>
      <c r="E408" s="54">
        <v>46968</v>
      </c>
      <c r="F408" s="55">
        <v>47147</v>
      </c>
      <c r="G408" s="54">
        <v>47346</v>
      </c>
      <c r="H408" s="55">
        <v>47465</v>
      </c>
      <c r="I408" s="54">
        <v>47611</v>
      </c>
      <c r="J408" s="55">
        <v>47918</v>
      </c>
      <c r="K408" s="54">
        <v>47995</v>
      </c>
      <c r="L408" s="55">
        <v>48610</v>
      </c>
      <c r="M408" s="54">
        <v>48739</v>
      </c>
      <c r="N408" s="55">
        <v>48865</v>
      </c>
      <c r="O408" s="54">
        <v>49082</v>
      </c>
    </row>
    <row r="409" s="57" customFormat="1" spans="1:15">
      <c r="A409" s="54">
        <v>45741</v>
      </c>
      <c r="B409" s="55">
        <v>45858</v>
      </c>
      <c r="C409" s="54">
        <v>46148</v>
      </c>
      <c r="D409" s="55">
        <v>46570</v>
      </c>
      <c r="E409" s="54">
        <v>46974</v>
      </c>
      <c r="F409" s="55">
        <v>47160</v>
      </c>
      <c r="G409" s="54">
        <v>47348</v>
      </c>
      <c r="H409" s="55">
        <v>47468</v>
      </c>
      <c r="I409" s="54">
        <v>47612</v>
      </c>
      <c r="J409" s="55">
        <v>47921</v>
      </c>
      <c r="K409" s="54">
        <v>47997</v>
      </c>
      <c r="L409" s="55">
        <v>48613</v>
      </c>
      <c r="M409" s="54">
        <v>48740</v>
      </c>
      <c r="N409" s="55">
        <v>48866</v>
      </c>
      <c r="O409" s="54">
        <v>49089</v>
      </c>
    </row>
    <row r="410" s="57" customFormat="1" spans="1:15">
      <c r="A410" s="54">
        <v>45742</v>
      </c>
      <c r="B410" s="55">
        <v>45860</v>
      </c>
      <c r="C410" s="54">
        <v>46151</v>
      </c>
      <c r="D410" s="55">
        <v>46702</v>
      </c>
      <c r="E410" s="54">
        <v>46978</v>
      </c>
      <c r="F410" s="55">
        <v>47162</v>
      </c>
      <c r="G410" s="54">
        <v>47351</v>
      </c>
      <c r="H410" s="55">
        <v>47470</v>
      </c>
      <c r="I410" s="54">
        <v>47615</v>
      </c>
      <c r="J410" s="55">
        <v>47922</v>
      </c>
      <c r="K410" s="54">
        <v>48002</v>
      </c>
      <c r="L410" s="55">
        <v>48614</v>
      </c>
      <c r="M410" s="54">
        <v>48741</v>
      </c>
      <c r="N410" s="55">
        <v>48867</v>
      </c>
      <c r="O410" s="54">
        <v>49092</v>
      </c>
    </row>
    <row r="411" s="57" customFormat="1" spans="1:15">
      <c r="A411" s="54">
        <v>49094</v>
      </c>
      <c r="B411" s="55">
        <v>49326</v>
      </c>
      <c r="C411" s="54">
        <v>49623</v>
      </c>
      <c r="D411" s="55">
        <v>49718</v>
      </c>
      <c r="E411" s="54">
        <v>49807</v>
      </c>
      <c r="F411" s="55">
        <v>49893</v>
      </c>
      <c r="G411" s="54">
        <v>50001</v>
      </c>
      <c r="H411" s="55">
        <v>50076</v>
      </c>
      <c r="I411" s="54">
        <v>50157</v>
      </c>
      <c r="J411" s="55">
        <v>50250</v>
      </c>
      <c r="K411" s="54">
        <v>50458</v>
      </c>
      <c r="L411" s="55">
        <v>50536</v>
      </c>
      <c r="M411" s="54">
        <v>50599</v>
      </c>
      <c r="N411" s="55">
        <v>50668</v>
      </c>
      <c r="O411" s="54">
        <v>51018</v>
      </c>
    </row>
    <row r="412" s="57" customFormat="1" spans="1:15">
      <c r="A412" s="54">
        <v>49095</v>
      </c>
      <c r="B412" s="55">
        <v>49327</v>
      </c>
      <c r="C412" s="54">
        <v>49625</v>
      </c>
      <c r="D412" s="55">
        <v>49719</v>
      </c>
      <c r="E412" s="54">
        <v>49812</v>
      </c>
      <c r="F412" s="55">
        <v>49896</v>
      </c>
      <c r="G412" s="54">
        <v>50002</v>
      </c>
      <c r="H412" s="55">
        <v>50099</v>
      </c>
      <c r="I412" s="54">
        <v>50161</v>
      </c>
      <c r="J412" s="55">
        <v>50251</v>
      </c>
      <c r="K412" s="54">
        <v>50459</v>
      </c>
      <c r="L412" s="55">
        <v>50538</v>
      </c>
      <c r="M412" s="54">
        <v>50601</v>
      </c>
      <c r="N412" s="55">
        <v>50669</v>
      </c>
      <c r="O412" s="54">
        <v>51019</v>
      </c>
    </row>
    <row r="413" s="57" customFormat="1" spans="1:15">
      <c r="A413" s="54">
        <v>49096</v>
      </c>
      <c r="B413" s="55">
        <v>49328</v>
      </c>
      <c r="C413" s="54">
        <v>49630</v>
      </c>
      <c r="D413" s="55">
        <v>49721</v>
      </c>
      <c r="E413" s="54">
        <v>49813</v>
      </c>
      <c r="F413" s="55">
        <v>49901</v>
      </c>
      <c r="G413" s="54">
        <v>50005</v>
      </c>
      <c r="H413" s="55">
        <v>50101</v>
      </c>
      <c r="I413" s="54">
        <v>50162</v>
      </c>
      <c r="J413" s="55">
        <v>50252</v>
      </c>
      <c r="K413" s="54">
        <v>50460</v>
      </c>
      <c r="L413" s="55">
        <v>50539</v>
      </c>
      <c r="M413" s="54">
        <v>50602</v>
      </c>
      <c r="N413" s="55">
        <v>50670</v>
      </c>
      <c r="O413" s="54">
        <v>51020</v>
      </c>
    </row>
    <row r="414" s="57" customFormat="1" spans="1:15">
      <c r="A414" s="54">
        <v>49099</v>
      </c>
      <c r="B414" s="55">
        <v>49332</v>
      </c>
      <c r="C414" s="54">
        <v>49631</v>
      </c>
      <c r="D414" s="55">
        <v>49724</v>
      </c>
      <c r="E414" s="54">
        <v>49814</v>
      </c>
      <c r="F414" s="55">
        <v>49902</v>
      </c>
      <c r="G414" s="54">
        <v>50006</v>
      </c>
      <c r="H414" s="55">
        <v>50102</v>
      </c>
      <c r="I414" s="54">
        <v>50164</v>
      </c>
      <c r="J414" s="55">
        <v>50256</v>
      </c>
      <c r="K414" s="54">
        <v>50461</v>
      </c>
      <c r="L414" s="55">
        <v>50540</v>
      </c>
      <c r="M414" s="54">
        <v>50603</v>
      </c>
      <c r="N414" s="55">
        <v>50671</v>
      </c>
      <c r="O414" s="54">
        <v>51022</v>
      </c>
    </row>
    <row r="415" s="57" customFormat="1" spans="1:15">
      <c r="A415" s="54">
        <v>49220</v>
      </c>
      <c r="B415" s="55">
        <v>49336</v>
      </c>
      <c r="C415" s="54">
        <v>49632</v>
      </c>
      <c r="D415" s="55">
        <v>49726</v>
      </c>
      <c r="E415" s="54">
        <v>49815</v>
      </c>
      <c r="F415" s="55">
        <v>49903</v>
      </c>
      <c r="G415" s="54">
        <v>50007</v>
      </c>
      <c r="H415" s="55">
        <v>50103</v>
      </c>
      <c r="I415" s="54">
        <v>50166</v>
      </c>
      <c r="J415" s="55">
        <v>50257</v>
      </c>
      <c r="K415" s="54">
        <v>50464</v>
      </c>
      <c r="L415" s="55">
        <v>50541</v>
      </c>
      <c r="M415" s="54">
        <v>50604</v>
      </c>
      <c r="N415" s="55">
        <v>50672</v>
      </c>
      <c r="O415" s="54">
        <v>51023</v>
      </c>
    </row>
    <row r="416" s="57" customFormat="1" spans="1:15">
      <c r="A416" s="54">
        <v>49227</v>
      </c>
      <c r="B416" s="55">
        <v>49338</v>
      </c>
      <c r="C416" s="54">
        <v>49633</v>
      </c>
      <c r="D416" s="55">
        <v>49727</v>
      </c>
      <c r="E416" s="54">
        <v>49816</v>
      </c>
      <c r="F416" s="55">
        <v>49905</v>
      </c>
      <c r="G416" s="54">
        <v>50008</v>
      </c>
      <c r="H416" s="55">
        <v>50104</v>
      </c>
      <c r="I416" s="54">
        <v>50167</v>
      </c>
      <c r="J416" s="55">
        <v>50258</v>
      </c>
      <c r="K416" s="54">
        <v>50465</v>
      </c>
      <c r="L416" s="55">
        <v>50542</v>
      </c>
      <c r="M416" s="54">
        <v>50605</v>
      </c>
      <c r="N416" s="55">
        <v>50673</v>
      </c>
      <c r="O416" s="54">
        <v>51024</v>
      </c>
    </row>
    <row r="417" s="57" customFormat="1" spans="1:15">
      <c r="A417" s="54">
        <v>49232</v>
      </c>
      <c r="B417" s="55">
        <v>49340</v>
      </c>
      <c r="C417" s="54">
        <v>49638</v>
      </c>
      <c r="D417" s="55">
        <v>49729</v>
      </c>
      <c r="E417" s="54">
        <v>49817</v>
      </c>
      <c r="F417" s="55">
        <v>49908</v>
      </c>
      <c r="G417" s="54">
        <v>50020</v>
      </c>
      <c r="H417" s="55">
        <v>50106</v>
      </c>
      <c r="I417" s="54">
        <v>50168</v>
      </c>
      <c r="J417" s="55">
        <v>50261</v>
      </c>
      <c r="K417" s="54">
        <v>50466</v>
      </c>
      <c r="L417" s="55">
        <v>50543</v>
      </c>
      <c r="M417" s="54">
        <v>50606</v>
      </c>
      <c r="N417" s="55">
        <v>50674</v>
      </c>
      <c r="O417" s="54">
        <v>51025</v>
      </c>
    </row>
    <row r="418" s="57" customFormat="1" spans="1:15">
      <c r="A418" s="54">
        <v>49235</v>
      </c>
      <c r="B418" s="55">
        <v>49343</v>
      </c>
      <c r="C418" s="54">
        <v>49640</v>
      </c>
      <c r="D418" s="55">
        <v>49730</v>
      </c>
      <c r="E418" s="54">
        <v>49818</v>
      </c>
      <c r="F418" s="55">
        <v>49910</v>
      </c>
      <c r="G418" s="54">
        <v>50022</v>
      </c>
      <c r="H418" s="55">
        <v>50107</v>
      </c>
      <c r="I418" s="54">
        <v>50169</v>
      </c>
      <c r="J418" s="55">
        <v>50262</v>
      </c>
      <c r="K418" s="54">
        <v>50468</v>
      </c>
      <c r="L418" s="55">
        <v>50544</v>
      </c>
      <c r="M418" s="54">
        <v>50607</v>
      </c>
      <c r="N418" s="55">
        <v>50675</v>
      </c>
      <c r="O418" s="54">
        <v>51026</v>
      </c>
    </row>
    <row r="419" s="57" customFormat="1" spans="1:15">
      <c r="A419" s="54">
        <v>49238</v>
      </c>
      <c r="B419" s="55">
        <v>49346</v>
      </c>
      <c r="C419" s="54">
        <v>49642</v>
      </c>
      <c r="D419" s="55">
        <v>49733</v>
      </c>
      <c r="E419" s="54">
        <v>49820</v>
      </c>
      <c r="F419" s="55">
        <v>49911</v>
      </c>
      <c r="G419" s="54">
        <v>50025</v>
      </c>
      <c r="H419" s="55">
        <v>50115</v>
      </c>
      <c r="I419" s="54">
        <v>50170</v>
      </c>
      <c r="J419" s="55">
        <v>50268</v>
      </c>
      <c r="K419" s="54">
        <v>50469</v>
      </c>
      <c r="L419" s="55">
        <v>50545</v>
      </c>
      <c r="M419" s="54">
        <v>50609</v>
      </c>
      <c r="N419" s="55">
        <v>50676</v>
      </c>
      <c r="O419" s="54">
        <v>51027</v>
      </c>
    </row>
    <row r="420" s="57" customFormat="1" spans="1:15">
      <c r="A420" s="54">
        <v>49241</v>
      </c>
      <c r="B420" s="55">
        <v>49347</v>
      </c>
      <c r="C420" s="54">
        <v>49644</v>
      </c>
      <c r="D420" s="55">
        <v>49738</v>
      </c>
      <c r="E420" s="54">
        <v>49821</v>
      </c>
      <c r="F420" s="55">
        <v>49912</v>
      </c>
      <c r="G420" s="54">
        <v>50026</v>
      </c>
      <c r="H420" s="55">
        <v>50116</v>
      </c>
      <c r="I420" s="54">
        <v>50171</v>
      </c>
      <c r="J420" s="55">
        <v>50271</v>
      </c>
      <c r="K420" s="54">
        <v>50470</v>
      </c>
      <c r="L420" s="55">
        <v>50546</v>
      </c>
      <c r="M420" s="54">
        <v>50611</v>
      </c>
      <c r="N420" s="55">
        <v>50680</v>
      </c>
      <c r="O420" s="54">
        <v>51028</v>
      </c>
    </row>
    <row r="421" s="57" customFormat="1" spans="1:15">
      <c r="A421" s="54">
        <v>49246</v>
      </c>
      <c r="B421" s="55">
        <v>49349</v>
      </c>
      <c r="C421" s="54">
        <v>49645</v>
      </c>
      <c r="D421" s="55">
        <v>49743</v>
      </c>
      <c r="E421" s="54">
        <v>49822</v>
      </c>
      <c r="F421" s="55">
        <v>49913</v>
      </c>
      <c r="G421" s="54">
        <v>50027</v>
      </c>
      <c r="H421" s="55">
        <v>50117</v>
      </c>
      <c r="I421" s="54">
        <v>50173</v>
      </c>
      <c r="J421" s="55">
        <v>50273</v>
      </c>
      <c r="K421" s="54">
        <v>50471</v>
      </c>
      <c r="L421" s="55">
        <v>50554</v>
      </c>
      <c r="M421" s="54">
        <v>50612</v>
      </c>
      <c r="N421" s="55">
        <v>50681</v>
      </c>
      <c r="O421" s="54">
        <v>51029</v>
      </c>
    </row>
    <row r="422" s="57" customFormat="1" spans="1:15">
      <c r="A422" s="54">
        <v>49247</v>
      </c>
      <c r="B422" s="55">
        <v>49402</v>
      </c>
      <c r="C422" s="54">
        <v>49648</v>
      </c>
      <c r="D422" s="55">
        <v>49744</v>
      </c>
      <c r="E422" s="54">
        <v>49825</v>
      </c>
      <c r="F422" s="55">
        <v>49916</v>
      </c>
      <c r="G422" s="54">
        <v>50028</v>
      </c>
      <c r="H422" s="55">
        <v>50118</v>
      </c>
      <c r="I422" s="54">
        <v>50174</v>
      </c>
      <c r="J422" s="55">
        <v>50274</v>
      </c>
      <c r="K422" s="54">
        <v>50472</v>
      </c>
      <c r="L422" s="55">
        <v>50556</v>
      </c>
      <c r="M422" s="54">
        <v>50619</v>
      </c>
      <c r="N422" s="55">
        <v>50682</v>
      </c>
      <c r="O422" s="54">
        <v>51030</v>
      </c>
    </row>
    <row r="423" s="57" customFormat="1" spans="1:15">
      <c r="A423" s="54">
        <v>49248</v>
      </c>
      <c r="B423" s="55">
        <v>49403</v>
      </c>
      <c r="C423" s="54">
        <v>49649</v>
      </c>
      <c r="D423" s="55">
        <v>49745</v>
      </c>
      <c r="E423" s="54">
        <v>49827</v>
      </c>
      <c r="F423" s="55">
        <v>49918</v>
      </c>
      <c r="G423" s="54">
        <v>50029</v>
      </c>
      <c r="H423" s="55">
        <v>50119</v>
      </c>
      <c r="I423" s="54">
        <v>50206</v>
      </c>
      <c r="J423" s="55">
        <v>50276</v>
      </c>
      <c r="K423" s="54">
        <v>50473</v>
      </c>
      <c r="L423" s="55">
        <v>50557</v>
      </c>
      <c r="M423" s="54">
        <v>50620</v>
      </c>
      <c r="N423" s="55">
        <v>50801</v>
      </c>
      <c r="O423" s="54">
        <v>51034</v>
      </c>
    </row>
    <row r="424" s="57" customFormat="1" spans="1:15">
      <c r="A424" s="54">
        <v>49249</v>
      </c>
      <c r="B424" s="55">
        <v>49405</v>
      </c>
      <c r="C424" s="54">
        <v>49651</v>
      </c>
      <c r="D424" s="55">
        <v>49746</v>
      </c>
      <c r="E424" s="54">
        <v>49833</v>
      </c>
      <c r="F424" s="55">
        <v>49919</v>
      </c>
      <c r="G424" s="54">
        <v>50033</v>
      </c>
      <c r="H424" s="55">
        <v>50120</v>
      </c>
      <c r="I424" s="54">
        <v>50207</v>
      </c>
      <c r="J424" s="55">
        <v>50277</v>
      </c>
      <c r="K424" s="54">
        <v>50475</v>
      </c>
      <c r="L424" s="55">
        <v>50558</v>
      </c>
      <c r="M424" s="54">
        <v>50621</v>
      </c>
      <c r="N424" s="55">
        <v>50830</v>
      </c>
      <c r="O424" s="54">
        <v>51035</v>
      </c>
    </row>
    <row r="425" s="57" customFormat="1" spans="1:15">
      <c r="A425" s="54">
        <v>49251</v>
      </c>
      <c r="B425" s="55">
        <v>49408</v>
      </c>
      <c r="C425" s="54">
        <v>49653</v>
      </c>
      <c r="D425" s="55">
        <v>49748</v>
      </c>
      <c r="E425" s="54">
        <v>49834</v>
      </c>
      <c r="F425" s="55">
        <v>49920</v>
      </c>
      <c r="G425" s="54">
        <v>50034</v>
      </c>
      <c r="H425" s="55">
        <v>50122</v>
      </c>
      <c r="I425" s="54">
        <v>50210</v>
      </c>
      <c r="J425" s="55">
        <v>50278</v>
      </c>
      <c r="K425" s="54">
        <v>50476</v>
      </c>
      <c r="L425" s="55">
        <v>50559</v>
      </c>
      <c r="M425" s="54">
        <v>50623</v>
      </c>
      <c r="N425" s="55">
        <v>50833</v>
      </c>
      <c r="O425" s="54">
        <v>51036</v>
      </c>
    </row>
    <row r="426" s="57" customFormat="1" spans="1:15">
      <c r="A426" s="54">
        <v>49252</v>
      </c>
      <c r="B426" s="55">
        <v>49410</v>
      </c>
      <c r="C426" s="54">
        <v>49654</v>
      </c>
      <c r="D426" s="55">
        <v>49749</v>
      </c>
      <c r="E426" s="54">
        <v>49835</v>
      </c>
      <c r="F426" s="55">
        <v>49921</v>
      </c>
      <c r="G426" s="54">
        <v>50039</v>
      </c>
      <c r="H426" s="55">
        <v>50123</v>
      </c>
      <c r="I426" s="54">
        <v>50212</v>
      </c>
      <c r="J426" s="55">
        <v>50420</v>
      </c>
      <c r="K426" s="54">
        <v>50477</v>
      </c>
      <c r="L426" s="55">
        <v>50560</v>
      </c>
      <c r="M426" s="54">
        <v>50624</v>
      </c>
      <c r="N426" s="55">
        <v>50835</v>
      </c>
      <c r="O426" s="54">
        <v>51037</v>
      </c>
    </row>
    <row r="427" s="57" customFormat="1" spans="1:15">
      <c r="A427" s="54">
        <v>49253</v>
      </c>
      <c r="B427" s="55">
        <v>49411</v>
      </c>
      <c r="C427" s="54">
        <v>49655</v>
      </c>
      <c r="D427" s="55">
        <v>49751</v>
      </c>
      <c r="E427" s="54">
        <v>49836</v>
      </c>
      <c r="F427" s="55">
        <v>49922</v>
      </c>
      <c r="G427" s="54">
        <v>50040</v>
      </c>
      <c r="H427" s="55">
        <v>50128</v>
      </c>
      <c r="I427" s="54">
        <v>50213</v>
      </c>
      <c r="J427" s="55">
        <v>50421</v>
      </c>
      <c r="K427" s="54">
        <v>50478</v>
      </c>
      <c r="L427" s="55">
        <v>50561</v>
      </c>
      <c r="M427" s="54">
        <v>50625</v>
      </c>
      <c r="N427" s="55">
        <v>50840</v>
      </c>
      <c r="O427" s="54">
        <v>51038</v>
      </c>
    </row>
    <row r="428" s="57" customFormat="1" spans="1:15">
      <c r="A428" s="54">
        <v>49255</v>
      </c>
      <c r="B428" s="55">
        <v>49416</v>
      </c>
      <c r="C428" s="54">
        <v>49656</v>
      </c>
      <c r="D428" s="55">
        <v>49752</v>
      </c>
      <c r="E428" s="54">
        <v>49839</v>
      </c>
      <c r="F428" s="55">
        <v>49925</v>
      </c>
      <c r="G428" s="54">
        <v>50042</v>
      </c>
      <c r="H428" s="55">
        <v>50129</v>
      </c>
      <c r="I428" s="54">
        <v>50214</v>
      </c>
      <c r="J428" s="55">
        <v>50424</v>
      </c>
      <c r="K428" s="54">
        <v>50479</v>
      </c>
      <c r="L428" s="55">
        <v>50562</v>
      </c>
      <c r="M428" s="54">
        <v>50626</v>
      </c>
      <c r="N428" s="55">
        <v>50841</v>
      </c>
      <c r="O428" s="54">
        <v>51039</v>
      </c>
    </row>
    <row r="429" s="57" customFormat="1" spans="1:15">
      <c r="A429" s="54">
        <v>49256</v>
      </c>
      <c r="B429" s="55">
        <v>49419</v>
      </c>
      <c r="C429" s="54">
        <v>49659</v>
      </c>
      <c r="D429" s="55">
        <v>49753</v>
      </c>
      <c r="E429" s="54">
        <v>49840</v>
      </c>
      <c r="F429" s="55">
        <v>49927</v>
      </c>
      <c r="G429" s="54">
        <v>50043</v>
      </c>
      <c r="H429" s="55">
        <v>50130</v>
      </c>
      <c r="I429" s="54">
        <v>50216</v>
      </c>
      <c r="J429" s="55">
        <v>50426</v>
      </c>
      <c r="K429" s="54">
        <v>50480</v>
      </c>
      <c r="L429" s="55">
        <v>50563</v>
      </c>
      <c r="M429" s="54">
        <v>50627</v>
      </c>
      <c r="N429" s="55">
        <v>50842</v>
      </c>
      <c r="O429" s="54">
        <v>51040</v>
      </c>
    </row>
    <row r="430" s="57" customFormat="1" spans="1:15">
      <c r="A430" s="54">
        <v>49257</v>
      </c>
      <c r="B430" s="55">
        <v>49420</v>
      </c>
      <c r="C430" s="54">
        <v>49663</v>
      </c>
      <c r="D430" s="55">
        <v>49755</v>
      </c>
      <c r="E430" s="54">
        <v>49847</v>
      </c>
      <c r="F430" s="55">
        <v>49929</v>
      </c>
      <c r="G430" s="54">
        <v>50044</v>
      </c>
      <c r="H430" s="55">
        <v>50132</v>
      </c>
      <c r="I430" s="54">
        <v>50217</v>
      </c>
      <c r="J430" s="55">
        <v>50430</v>
      </c>
      <c r="K430" s="54">
        <v>50482</v>
      </c>
      <c r="L430" s="55">
        <v>50565</v>
      </c>
      <c r="M430" s="54">
        <v>50628</v>
      </c>
      <c r="N430" s="55">
        <v>50845</v>
      </c>
      <c r="O430" s="54">
        <v>51041</v>
      </c>
    </row>
    <row r="431" s="57" customFormat="1" spans="1:15">
      <c r="A431" s="54">
        <v>49262</v>
      </c>
      <c r="B431" s="55">
        <v>49421</v>
      </c>
      <c r="C431" s="54">
        <v>49664</v>
      </c>
      <c r="D431" s="55">
        <v>49756</v>
      </c>
      <c r="E431" s="54">
        <v>49848</v>
      </c>
      <c r="F431" s="55">
        <v>49930</v>
      </c>
      <c r="G431" s="54">
        <v>50046</v>
      </c>
      <c r="H431" s="55">
        <v>50133</v>
      </c>
      <c r="I431" s="54">
        <v>50218</v>
      </c>
      <c r="J431" s="55">
        <v>50431</v>
      </c>
      <c r="K431" s="54">
        <v>50483</v>
      </c>
      <c r="L431" s="55">
        <v>50566</v>
      </c>
      <c r="M431" s="54">
        <v>50629</v>
      </c>
      <c r="N431" s="55">
        <v>50846</v>
      </c>
      <c r="O431" s="54">
        <v>51044</v>
      </c>
    </row>
    <row r="432" s="57" customFormat="1" spans="1:15">
      <c r="A432" s="54">
        <v>49264</v>
      </c>
      <c r="B432" s="55">
        <v>49425</v>
      </c>
      <c r="C432" s="54">
        <v>49665</v>
      </c>
      <c r="D432" s="55">
        <v>49760</v>
      </c>
      <c r="E432" s="54">
        <v>49849</v>
      </c>
      <c r="F432" s="55">
        <v>49934</v>
      </c>
      <c r="G432" s="54">
        <v>50048</v>
      </c>
      <c r="H432" s="55">
        <v>50134</v>
      </c>
      <c r="I432" s="54">
        <v>50220</v>
      </c>
      <c r="J432" s="55">
        <v>50432</v>
      </c>
      <c r="K432" s="54">
        <v>50484</v>
      </c>
      <c r="L432" s="55">
        <v>50567</v>
      </c>
      <c r="M432" s="54">
        <v>50630</v>
      </c>
      <c r="N432" s="55">
        <v>50849</v>
      </c>
      <c r="O432" s="54">
        <v>51046</v>
      </c>
    </row>
    <row r="433" s="57" customFormat="1" spans="1:15">
      <c r="A433" s="54">
        <v>49266</v>
      </c>
      <c r="B433" s="55">
        <v>49436</v>
      </c>
      <c r="C433" s="54">
        <v>49666</v>
      </c>
      <c r="D433" s="55">
        <v>49761</v>
      </c>
      <c r="E433" s="54">
        <v>49853</v>
      </c>
      <c r="F433" s="55">
        <v>49935</v>
      </c>
      <c r="G433" s="54">
        <v>50049</v>
      </c>
      <c r="H433" s="55">
        <v>50135</v>
      </c>
      <c r="I433" s="54">
        <v>50222</v>
      </c>
      <c r="J433" s="55">
        <v>50433</v>
      </c>
      <c r="K433" s="54">
        <v>50510</v>
      </c>
      <c r="L433" s="55">
        <v>50568</v>
      </c>
      <c r="M433" s="54">
        <v>50632</v>
      </c>
      <c r="N433" s="55">
        <v>50851</v>
      </c>
      <c r="O433" s="54">
        <v>51047</v>
      </c>
    </row>
    <row r="434" s="57" customFormat="1" spans="1:15">
      <c r="A434" s="54">
        <v>49268</v>
      </c>
      <c r="B434" s="55">
        <v>49446</v>
      </c>
      <c r="C434" s="54">
        <v>49667</v>
      </c>
      <c r="D434" s="55">
        <v>49762</v>
      </c>
      <c r="E434" s="54">
        <v>49854</v>
      </c>
      <c r="F434" s="55">
        <v>49938</v>
      </c>
      <c r="G434" s="54">
        <v>50050</v>
      </c>
      <c r="H434" s="55">
        <v>50136</v>
      </c>
      <c r="I434" s="54">
        <v>50223</v>
      </c>
      <c r="J434" s="55">
        <v>50434</v>
      </c>
      <c r="K434" s="54">
        <v>50514</v>
      </c>
      <c r="L434" s="55">
        <v>50569</v>
      </c>
      <c r="M434" s="54">
        <v>50633</v>
      </c>
      <c r="N434" s="55">
        <v>50853</v>
      </c>
      <c r="O434" s="54">
        <v>51048</v>
      </c>
    </row>
    <row r="435" s="57" customFormat="1" spans="1:15">
      <c r="A435" s="54">
        <v>49269</v>
      </c>
      <c r="B435" s="55">
        <v>49449</v>
      </c>
      <c r="C435" s="54">
        <v>49668</v>
      </c>
      <c r="D435" s="55">
        <v>49765</v>
      </c>
      <c r="E435" s="54">
        <v>49861</v>
      </c>
      <c r="F435" s="55">
        <v>49942</v>
      </c>
      <c r="G435" s="54">
        <v>50051</v>
      </c>
      <c r="H435" s="55">
        <v>50138</v>
      </c>
      <c r="I435" s="54">
        <v>50225</v>
      </c>
      <c r="J435" s="55">
        <v>50438</v>
      </c>
      <c r="K435" s="54">
        <v>50515</v>
      </c>
      <c r="L435" s="55">
        <v>50570</v>
      </c>
      <c r="M435" s="54">
        <v>50635</v>
      </c>
      <c r="N435" s="55">
        <v>50854</v>
      </c>
      <c r="O435" s="54">
        <v>51049</v>
      </c>
    </row>
    <row r="436" s="57" customFormat="1" spans="1:15">
      <c r="A436" s="54">
        <v>49271</v>
      </c>
      <c r="B436" s="55">
        <v>49450</v>
      </c>
      <c r="C436" s="54">
        <v>49670</v>
      </c>
      <c r="D436" s="55">
        <v>49766</v>
      </c>
      <c r="E436" s="54">
        <v>49862</v>
      </c>
      <c r="F436" s="55">
        <v>49945</v>
      </c>
      <c r="G436" s="54">
        <v>50054</v>
      </c>
      <c r="H436" s="55">
        <v>50139</v>
      </c>
      <c r="I436" s="54">
        <v>50228</v>
      </c>
      <c r="J436" s="55">
        <v>50439</v>
      </c>
      <c r="K436" s="54">
        <v>50516</v>
      </c>
      <c r="L436" s="55">
        <v>50571</v>
      </c>
      <c r="M436" s="54">
        <v>50636</v>
      </c>
      <c r="N436" s="55">
        <v>50857</v>
      </c>
      <c r="O436" s="54">
        <v>51050</v>
      </c>
    </row>
    <row r="437" s="57" customFormat="1" spans="1:15">
      <c r="A437" s="54">
        <v>49272</v>
      </c>
      <c r="B437" s="55">
        <v>49451</v>
      </c>
      <c r="C437" s="54">
        <v>49674</v>
      </c>
      <c r="D437" s="55">
        <v>49768</v>
      </c>
      <c r="E437" s="54">
        <v>49865</v>
      </c>
      <c r="F437" s="55">
        <v>49946</v>
      </c>
      <c r="G437" s="54">
        <v>50055</v>
      </c>
      <c r="H437" s="55">
        <v>50140</v>
      </c>
      <c r="I437" s="54">
        <v>50229</v>
      </c>
      <c r="J437" s="55">
        <v>50440</v>
      </c>
      <c r="K437" s="54">
        <v>50517</v>
      </c>
      <c r="L437" s="55">
        <v>50574</v>
      </c>
      <c r="M437" s="54">
        <v>50638</v>
      </c>
      <c r="N437" s="55">
        <v>50858</v>
      </c>
      <c r="O437" s="54">
        <v>51051</v>
      </c>
    </row>
    <row r="438" s="57" customFormat="1" spans="1:15">
      <c r="A438" s="54">
        <v>49274</v>
      </c>
      <c r="B438" s="55">
        <v>49452</v>
      </c>
      <c r="C438" s="54">
        <v>49679</v>
      </c>
      <c r="D438" s="55">
        <v>49769</v>
      </c>
      <c r="E438" s="54">
        <v>49866</v>
      </c>
      <c r="F438" s="55">
        <v>49948</v>
      </c>
      <c r="G438" s="54">
        <v>50056</v>
      </c>
      <c r="H438" s="55">
        <v>50141</v>
      </c>
      <c r="I438" s="54">
        <v>50230</v>
      </c>
      <c r="J438" s="55">
        <v>50441</v>
      </c>
      <c r="K438" s="54">
        <v>50518</v>
      </c>
      <c r="L438" s="55">
        <v>50575</v>
      </c>
      <c r="M438" s="54">
        <v>50641</v>
      </c>
      <c r="N438" s="55">
        <v>50860</v>
      </c>
      <c r="O438" s="54">
        <v>51052</v>
      </c>
    </row>
    <row r="439" s="57" customFormat="1" spans="1:15">
      <c r="A439" s="54">
        <v>49275</v>
      </c>
      <c r="B439" s="55">
        <v>49454</v>
      </c>
      <c r="C439" s="54">
        <v>49680</v>
      </c>
      <c r="D439" s="55">
        <v>49774</v>
      </c>
      <c r="E439" s="54">
        <v>49868</v>
      </c>
      <c r="F439" s="55">
        <v>49952</v>
      </c>
      <c r="G439" s="54">
        <v>50057</v>
      </c>
      <c r="H439" s="55">
        <v>50142</v>
      </c>
      <c r="I439" s="54">
        <v>50232</v>
      </c>
      <c r="J439" s="55">
        <v>50444</v>
      </c>
      <c r="K439" s="54">
        <v>50519</v>
      </c>
      <c r="L439" s="55">
        <v>50576</v>
      </c>
      <c r="M439" s="54">
        <v>50642</v>
      </c>
      <c r="N439" s="55">
        <v>50863</v>
      </c>
      <c r="O439" s="54">
        <v>51053</v>
      </c>
    </row>
    <row r="440" s="57" customFormat="1" spans="1:15">
      <c r="A440" s="54">
        <v>49276</v>
      </c>
      <c r="B440" s="55">
        <v>49455</v>
      </c>
      <c r="C440" s="54">
        <v>49682</v>
      </c>
      <c r="D440" s="55">
        <v>49775</v>
      </c>
      <c r="E440" s="54">
        <v>49872</v>
      </c>
      <c r="F440" s="55">
        <v>49953</v>
      </c>
      <c r="G440" s="54">
        <v>50058</v>
      </c>
      <c r="H440" s="55">
        <v>50143</v>
      </c>
      <c r="I440" s="54">
        <v>50233</v>
      </c>
      <c r="J440" s="55">
        <v>50446</v>
      </c>
      <c r="K440" s="54">
        <v>50520</v>
      </c>
      <c r="L440" s="55">
        <v>50577</v>
      </c>
      <c r="M440" s="54">
        <v>50645</v>
      </c>
      <c r="N440" s="55">
        <v>50864</v>
      </c>
      <c r="O440" s="54">
        <v>51054</v>
      </c>
    </row>
    <row r="441" s="57" customFormat="1" spans="1:15">
      <c r="A441" s="54">
        <v>49279</v>
      </c>
      <c r="B441" s="55">
        <v>49459</v>
      </c>
      <c r="C441" s="54">
        <v>49683</v>
      </c>
      <c r="D441" s="55">
        <v>49776</v>
      </c>
      <c r="E441" s="54">
        <v>49878</v>
      </c>
      <c r="F441" s="55">
        <v>49955</v>
      </c>
      <c r="G441" s="54">
        <v>50060</v>
      </c>
      <c r="H441" s="55">
        <v>50144</v>
      </c>
      <c r="I441" s="54">
        <v>50234</v>
      </c>
      <c r="J441" s="55">
        <v>50447</v>
      </c>
      <c r="K441" s="54">
        <v>50522</v>
      </c>
      <c r="L441" s="55">
        <v>50578</v>
      </c>
      <c r="M441" s="54">
        <v>50647</v>
      </c>
      <c r="N441" s="55">
        <v>51001</v>
      </c>
      <c r="O441" s="54">
        <v>51055</v>
      </c>
    </row>
    <row r="442" s="57" customFormat="1" spans="1:15">
      <c r="A442" s="54">
        <v>49284</v>
      </c>
      <c r="B442" s="55">
        <v>49612</v>
      </c>
      <c r="C442" s="54">
        <v>49688</v>
      </c>
      <c r="D442" s="55">
        <v>49779</v>
      </c>
      <c r="E442" s="54">
        <v>49879</v>
      </c>
      <c r="F442" s="55">
        <v>49958</v>
      </c>
      <c r="G442" s="54">
        <v>50062</v>
      </c>
      <c r="H442" s="55">
        <v>50145</v>
      </c>
      <c r="I442" s="54">
        <v>50235</v>
      </c>
      <c r="J442" s="55">
        <v>50448</v>
      </c>
      <c r="K442" s="54">
        <v>50523</v>
      </c>
      <c r="L442" s="55">
        <v>50579</v>
      </c>
      <c r="M442" s="54">
        <v>50650</v>
      </c>
      <c r="N442" s="55">
        <v>51002</v>
      </c>
      <c r="O442" s="54">
        <v>51056</v>
      </c>
    </row>
    <row r="443" s="57" customFormat="1" spans="1:15">
      <c r="A443" s="54">
        <v>49288</v>
      </c>
      <c r="B443" s="55">
        <v>49613</v>
      </c>
      <c r="C443" s="54">
        <v>49689</v>
      </c>
      <c r="D443" s="55">
        <v>49780</v>
      </c>
      <c r="E443" s="54">
        <v>49880</v>
      </c>
      <c r="F443" s="55">
        <v>49959</v>
      </c>
      <c r="G443" s="54">
        <v>50064</v>
      </c>
      <c r="H443" s="55">
        <v>50146</v>
      </c>
      <c r="I443" s="54">
        <v>50237</v>
      </c>
      <c r="J443" s="55">
        <v>50449</v>
      </c>
      <c r="K443" s="54">
        <v>50524</v>
      </c>
      <c r="L443" s="55">
        <v>50581</v>
      </c>
      <c r="M443" s="54">
        <v>50651</v>
      </c>
      <c r="N443" s="55">
        <v>51004</v>
      </c>
      <c r="O443" s="54">
        <v>51058</v>
      </c>
    </row>
    <row r="444" s="57" customFormat="1" spans="1:15">
      <c r="A444" s="54">
        <v>49303</v>
      </c>
      <c r="B444" s="55">
        <v>49614</v>
      </c>
      <c r="C444" s="54">
        <v>49705</v>
      </c>
      <c r="D444" s="55">
        <v>49788</v>
      </c>
      <c r="E444" s="54">
        <v>49881</v>
      </c>
      <c r="F444" s="55">
        <v>49960</v>
      </c>
      <c r="G444" s="54">
        <v>50065</v>
      </c>
      <c r="H444" s="55">
        <v>50147</v>
      </c>
      <c r="I444" s="54">
        <v>50238</v>
      </c>
      <c r="J444" s="55">
        <v>50450</v>
      </c>
      <c r="K444" s="54">
        <v>50525</v>
      </c>
      <c r="L444" s="55">
        <v>50582</v>
      </c>
      <c r="M444" s="54">
        <v>50653</v>
      </c>
      <c r="N444" s="55">
        <v>51005</v>
      </c>
      <c r="O444" s="54">
        <v>51059</v>
      </c>
    </row>
    <row r="445" s="57" customFormat="1" spans="1:15">
      <c r="A445" s="54">
        <v>49304</v>
      </c>
      <c r="B445" s="55">
        <v>49615</v>
      </c>
      <c r="C445" s="54">
        <v>49706</v>
      </c>
      <c r="D445" s="55">
        <v>49791</v>
      </c>
      <c r="E445" s="54">
        <v>49883</v>
      </c>
      <c r="F445" s="55">
        <v>49961</v>
      </c>
      <c r="G445" s="54">
        <v>50066</v>
      </c>
      <c r="H445" s="55">
        <v>50148</v>
      </c>
      <c r="I445" s="54">
        <v>50239</v>
      </c>
      <c r="J445" s="55">
        <v>50451</v>
      </c>
      <c r="K445" s="54">
        <v>50527</v>
      </c>
      <c r="L445" s="55">
        <v>50583</v>
      </c>
      <c r="M445" s="54">
        <v>50654</v>
      </c>
      <c r="N445" s="55">
        <v>51006</v>
      </c>
      <c r="O445" s="54">
        <v>51060</v>
      </c>
    </row>
    <row r="446" s="57" customFormat="1" spans="1:15">
      <c r="A446" s="54">
        <v>49305</v>
      </c>
      <c r="B446" s="55">
        <v>49617</v>
      </c>
      <c r="C446" s="54">
        <v>49709</v>
      </c>
      <c r="D446" s="55">
        <v>49793</v>
      </c>
      <c r="E446" s="54">
        <v>49884</v>
      </c>
      <c r="F446" s="55">
        <v>49962</v>
      </c>
      <c r="G446" s="54">
        <v>50067</v>
      </c>
      <c r="H446" s="55">
        <v>50149</v>
      </c>
      <c r="I446" s="54">
        <v>50240</v>
      </c>
      <c r="J446" s="55">
        <v>50452</v>
      </c>
      <c r="K446" s="54">
        <v>50528</v>
      </c>
      <c r="L446" s="55">
        <v>50585</v>
      </c>
      <c r="M446" s="54">
        <v>50655</v>
      </c>
      <c r="N446" s="55">
        <v>51007</v>
      </c>
      <c r="O446" s="54">
        <v>51061</v>
      </c>
    </row>
    <row r="447" s="57" customFormat="1" spans="1:15">
      <c r="A447" s="54">
        <v>49310</v>
      </c>
      <c r="B447" s="55">
        <v>49618</v>
      </c>
      <c r="C447" s="54">
        <v>49710</v>
      </c>
      <c r="D447" s="55">
        <v>49795</v>
      </c>
      <c r="E447" s="54">
        <v>49885</v>
      </c>
      <c r="F447" s="55">
        <v>49963</v>
      </c>
      <c r="G447" s="54">
        <v>50070</v>
      </c>
      <c r="H447" s="55">
        <v>50150</v>
      </c>
      <c r="I447" s="54">
        <v>50242</v>
      </c>
      <c r="J447" s="55">
        <v>50453</v>
      </c>
      <c r="K447" s="54">
        <v>50530</v>
      </c>
      <c r="L447" s="55">
        <v>50586</v>
      </c>
      <c r="M447" s="54">
        <v>50658</v>
      </c>
      <c r="N447" s="55">
        <v>51009</v>
      </c>
      <c r="O447" s="54">
        <v>51062</v>
      </c>
    </row>
    <row r="448" s="57" customFormat="1" spans="1:15">
      <c r="A448" s="54">
        <v>49318</v>
      </c>
      <c r="B448" s="55">
        <v>49619</v>
      </c>
      <c r="C448" s="54">
        <v>49713</v>
      </c>
      <c r="D448" s="55">
        <v>49797</v>
      </c>
      <c r="E448" s="54">
        <v>49886</v>
      </c>
      <c r="F448" s="55">
        <v>49965</v>
      </c>
      <c r="G448" s="54">
        <v>50071</v>
      </c>
      <c r="H448" s="55">
        <v>50151</v>
      </c>
      <c r="I448" s="54">
        <v>50246</v>
      </c>
      <c r="J448" s="55">
        <v>50454</v>
      </c>
      <c r="K448" s="54">
        <v>50531</v>
      </c>
      <c r="L448" s="55">
        <v>50591</v>
      </c>
      <c r="M448" s="54">
        <v>50660</v>
      </c>
      <c r="N448" s="55">
        <v>51010</v>
      </c>
      <c r="O448" s="54">
        <v>51063</v>
      </c>
    </row>
    <row r="449" s="57" customFormat="1" spans="1:15">
      <c r="A449" s="54">
        <v>49320</v>
      </c>
      <c r="B449" s="55">
        <v>49620</v>
      </c>
      <c r="C449" s="54">
        <v>49715</v>
      </c>
      <c r="D449" s="55">
        <v>49799</v>
      </c>
      <c r="E449" s="54">
        <v>49887</v>
      </c>
      <c r="F449" s="55">
        <v>49967</v>
      </c>
      <c r="G449" s="54">
        <v>50072</v>
      </c>
      <c r="H449" s="55">
        <v>50153</v>
      </c>
      <c r="I449" s="54">
        <v>50247</v>
      </c>
      <c r="J449" s="55">
        <v>50455</v>
      </c>
      <c r="K449" s="54">
        <v>50532</v>
      </c>
      <c r="L449" s="55">
        <v>50594</v>
      </c>
      <c r="M449" s="54">
        <v>50661</v>
      </c>
      <c r="N449" s="55">
        <v>51012</v>
      </c>
      <c r="O449" s="54">
        <v>51201</v>
      </c>
    </row>
    <row r="450" s="57" customFormat="1" spans="1:15">
      <c r="A450" s="54">
        <v>49322</v>
      </c>
      <c r="B450" s="55">
        <v>49621</v>
      </c>
      <c r="C450" s="54">
        <v>49716</v>
      </c>
      <c r="D450" s="55">
        <v>49805</v>
      </c>
      <c r="E450" s="54">
        <v>49891</v>
      </c>
      <c r="F450" s="55">
        <v>49968</v>
      </c>
      <c r="G450" s="54">
        <v>50073</v>
      </c>
      <c r="H450" s="55">
        <v>50154</v>
      </c>
      <c r="I450" s="54">
        <v>50248</v>
      </c>
      <c r="J450" s="55">
        <v>50456</v>
      </c>
      <c r="K450" s="54">
        <v>50533</v>
      </c>
      <c r="L450" s="55">
        <v>50597</v>
      </c>
      <c r="M450" s="54">
        <v>50665</v>
      </c>
      <c r="N450" s="55">
        <v>51014</v>
      </c>
      <c r="O450" s="54">
        <v>51230</v>
      </c>
    </row>
    <row r="451" s="57" customFormat="1" spans="1:15">
      <c r="A451" s="54">
        <v>49325</v>
      </c>
      <c r="B451" s="55">
        <v>49622</v>
      </c>
      <c r="C451" s="54">
        <v>49717</v>
      </c>
      <c r="D451" s="55">
        <v>49806</v>
      </c>
      <c r="E451" s="54">
        <v>49892</v>
      </c>
      <c r="F451" s="55">
        <v>49971</v>
      </c>
      <c r="G451" s="54">
        <v>50075</v>
      </c>
      <c r="H451" s="55">
        <v>50156</v>
      </c>
      <c r="I451" s="54">
        <v>50249</v>
      </c>
      <c r="J451" s="55">
        <v>50457</v>
      </c>
      <c r="K451" s="54">
        <v>50535</v>
      </c>
      <c r="L451" s="55">
        <v>50598</v>
      </c>
      <c r="M451" s="54">
        <v>50666</v>
      </c>
      <c r="N451" s="55">
        <v>51016</v>
      </c>
      <c r="O451" s="54">
        <v>51231</v>
      </c>
    </row>
    <row r="452" s="57" customFormat="1" spans="1:15">
      <c r="A452" s="54">
        <v>51232</v>
      </c>
      <c r="B452" s="55">
        <v>51443</v>
      </c>
      <c r="C452" s="54">
        <v>51553</v>
      </c>
      <c r="D452" s="55">
        <v>52032</v>
      </c>
      <c r="E452" s="54">
        <v>52157</v>
      </c>
      <c r="F452" s="55">
        <v>52249</v>
      </c>
      <c r="G452" s="54">
        <v>52533</v>
      </c>
      <c r="H452" s="55">
        <v>52635</v>
      </c>
      <c r="I452" s="54">
        <v>53001</v>
      </c>
      <c r="J452" s="55">
        <v>53520</v>
      </c>
      <c r="K452" s="54">
        <v>53910</v>
      </c>
      <c r="L452" s="55">
        <v>54013</v>
      </c>
      <c r="M452" s="54">
        <v>54204</v>
      </c>
      <c r="N452" s="55">
        <v>54446</v>
      </c>
      <c r="O452" s="54">
        <v>54527</v>
      </c>
    </row>
    <row r="453" s="57" customFormat="1" spans="1:15">
      <c r="A453" s="54">
        <v>51234</v>
      </c>
      <c r="B453" s="55">
        <v>51444</v>
      </c>
      <c r="C453" s="54">
        <v>51555</v>
      </c>
      <c r="D453" s="55">
        <v>52033</v>
      </c>
      <c r="E453" s="54">
        <v>52158</v>
      </c>
      <c r="F453" s="55">
        <v>52251</v>
      </c>
      <c r="G453" s="54">
        <v>52535</v>
      </c>
      <c r="H453" s="55">
        <v>52637</v>
      </c>
      <c r="I453" s="54">
        <v>53003</v>
      </c>
      <c r="J453" s="55">
        <v>53522</v>
      </c>
      <c r="K453" s="54">
        <v>53919</v>
      </c>
      <c r="L453" s="55">
        <v>54015</v>
      </c>
      <c r="M453" s="54">
        <v>54205</v>
      </c>
      <c r="N453" s="55">
        <v>54447</v>
      </c>
      <c r="O453" s="54">
        <v>54529</v>
      </c>
    </row>
    <row r="454" s="57" customFormat="1" spans="1:15">
      <c r="A454" s="54">
        <v>51235</v>
      </c>
      <c r="B454" s="55">
        <v>51445</v>
      </c>
      <c r="C454" s="54">
        <v>51556</v>
      </c>
      <c r="D454" s="55">
        <v>52035</v>
      </c>
      <c r="E454" s="54">
        <v>52159</v>
      </c>
      <c r="F454" s="55">
        <v>52254</v>
      </c>
      <c r="G454" s="54">
        <v>52536</v>
      </c>
      <c r="H454" s="55">
        <v>52639</v>
      </c>
      <c r="I454" s="54">
        <v>53004</v>
      </c>
      <c r="J454" s="55">
        <v>53529</v>
      </c>
      <c r="K454" s="54">
        <v>53920</v>
      </c>
      <c r="L454" s="55">
        <v>54026</v>
      </c>
      <c r="M454" s="54">
        <v>54207</v>
      </c>
      <c r="N454" s="55">
        <v>54448</v>
      </c>
      <c r="O454" s="54">
        <v>54530</v>
      </c>
    </row>
    <row r="455" s="57" customFormat="1" spans="1:15">
      <c r="A455" s="54">
        <v>51237</v>
      </c>
      <c r="B455" s="55">
        <v>51446</v>
      </c>
      <c r="C455" s="54">
        <v>51557</v>
      </c>
      <c r="D455" s="55">
        <v>52037</v>
      </c>
      <c r="E455" s="54">
        <v>52160</v>
      </c>
      <c r="F455" s="55">
        <v>52255</v>
      </c>
      <c r="G455" s="54">
        <v>52537</v>
      </c>
      <c r="H455" s="55">
        <v>52640</v>
      </c>
      <c r="I455" s="54">
        <v>53010</v>
      </c>
      <c r="J455" s="55">
        <v>53530</v>
      </c>
      <c r="K455" s="54">
        <v>53922</v>
      </c>
      <c r="L455" s="55">
        <v>54027</v>
      </c>
      <c r="M455" s="54">
        <v>54209</v>
      </c>
      <c r="N455" s="55">
        <v>54450</v>
      </c>
      <c r="O455" s="54">
        <v>54531</v>
      </c>
    </row>
    <row r="456" s="57" customFormat="1" spans="1:15">
      <c r="A456" s="54">
        <v>51238</v>
      </c>
      <c r="B456" s="55">
        <v>51448</v>
      </c>
      <c r="C456" s="54">
        <v>51558</v>
      </c>
      <c r="D456" s="55">
        <v>52038</v>
      </c>
      <c r="E456" s="54">
        <v>52161</v>
      </c>
      <c r="F456" s="55">
        <v>52257</v>
      </c>
      <c r="G456" s="54">
        <v>52538</v>
      </c>
      <c r="H456" s="55">
        <v>52645</v>
      </c>
      <c r="I456" s="54">
        <v>53011</v>
      </c>
      <c r="J456" s="55">
        <v>53541</v>
      </c>
      <c r="K456" s="54">
        <v>53923</v>
      </c>
      <c r="L456" s="55">
        <v>54028</v>
      </c>
      <c r="M456" s="54">
        <v>54212</v>
      </c>
      <c r="N456" s="55">
        <v>54451</v>
      </c>
      <c r="O456" s="54">
        <v>54534</v>
      </c>
    </row>
    <row r="457" s="57" customFormat="1" spans="1:15">
      <c r="A457" s="54">
        <v>51239</v>
      </c>
      <c r="B457" s="55">
        <v>51449</v>
      </c>
      <c r="C457" s="54">
        <v>51559</v>
      </c>
      <c r="D457" s="55">
        <v>52039</v>
      </c>
      <c r="E457" s="54">
        <v>52162</v>
      </c>
      <c r="F457" s="55">
        <v>52301</v>
      </c>
      <c r="G457" s="54">
        <v>52540</v>
      </c>
      <c r="H457" s="55">
        <v>52646</v>
      </c>
      <c r="I457" s="54">
        <v>53014</v>
      </c>
      <c r="J457" s="55">
        <v>53542</v>
      </c>
      <c r="K457" s="54">
        <v>53924</v>
      </c>
      <c r="L457" s="55">
        <v>54082</v>
      </c>
      <c r="M457" s="54">
        <v>54216</v>
      </c>
      <c r="N457" s="55">
        <v>54452</v>
      </c>
      <c r="O457" s="54">
        <v>54536</v>
      </c>
    </row>
    <row r="458" s="57" customFormat="1" spans="1:15">
      <c r="A458" s="54">
        <v>51240</v>
      </c>
      <c r="B458" s="55">
        <v>51450</v>
      </c>
      <c r="C458" s="54">
        <v>51560</v>
      </c>
      <c r="D458" s="55">
        <v>52041</v>
      </c>
      <c r="E458" s="54">
        <v>52163</v>
      </c>
      <c r="F458" s="55">
        <v>52305</v>
      </c>
      <c r="G458" s="54">
        <v>52542</v>
      </c>
      <c r="H458" s="55">
        <v>52647</v>
      </c>
      <c r="I458" s="54">
        <v>53015</v>
      </c>
      <c r="J458" s="55">
        <v>53543</v>
      </c>
      <c r="K458" s="54">
        <v>53926</v>
      </c>
      <c r="L458" s="55">
        <v>54101</v>
      </c>
      <c r="M458" s="54">
        <v>54227</v>
      </c>
      <c r="N458" s="55">
        <v>54454</v>
      </c>
      <c r="O458" s="54">
        <v>54537</v>
      </c>
    </row>
    <row r="459" s="57" customFormat="1" spans="1:15">
      <c r="A459" s="54">
        <v>51241</v>
      </c>
      <c r="B459" s="55">
        <v>51452</v>
      </c>
      <c r="C459" s="54">
        <v>51561</v>
      </c>
      <c r="D459" s="55">
        <v>52042</v>
      </c>
      <c r="E459" s="54">
        <v>52164</v>
      </c>
      <c r="F459" s="55">
        <v>52306</v>
      </c>
      <c r="G459" s="54">
        <v>52543</v>
      </c>
      <c r="H459" s="55">
        <v>52649</v>
      </c>
      <c r="I459" s="54">
        <v>53019</v>
      </c>
      <c r="J459" s="55">
        <v>53544</v>
      </c>
      <c r="K459" s="54">
        <v>53927</v>
      </c>
      <c r="L459" s="55">
        <v>54102</v>
      </c>
      <c r="M459" s="54">
        <v>54228</v>
      </c>
      <c r="N459" s="55">
        <v>54456</v>
      </c>
      <c r="O459" s="54">
        <v>54538</v>
      </c>
    </row>
    <row r="460" s="57" customFormat="1" spans="1:15">
      <c r="A460" s="54">
        <v>51242</v>
      </c>
      <c r="B460" s="55">
        <v>51453</v>
      </c>
      <c r="C460" s="54">
        <v>51562</v>
      </c>
      <c r="D460" s="55">
        <v>52043</v>
      </c>
      <c r="E460" s="54">
        <v>52165</v>
      </c>
      <c r="F460" s="55">
        <v>52309</v>
      </c>
      <c r="G460" s="54">
        <v>52549</v>
      </c>
      <c r="H460" s="55">
        <v>52650</v>
      </c>
      <c r="I460" s="54">
        <v>53020</v>
      </c>
      <c r="J460" s="55">
        <v>53550</v>
      </c>
      <c r="K460" s="54">
        <v>53928</v>
      </c>
      <c r="L460" s="55">
        <v>54103</v>
      </c>
      <c r="M460" s="54">
        <v>54230</v>
      </c>
      <c r="N460" s="55">
        <v>54457</v>
      </c>
      <c r="O460" s="54">
        <v>54539</v>
      </c>
    </row>
    <row r="461" s="57" customFormat="1" spans="1:15">
      <c r="A461" s="54">
        <v>51243</v>
      </c>
      <c r="B461" s="55">
        <v>51454</v>
      </c>
      <c r="C461" s="54">
        <v>51563</v>
      </c>
      <c r="D461" s="55">
        <v>52045</v>
      </c>
      <c r="E461" s="54">
        <v>52169</v>
      </c>
      <c r="F461" s="55">
        <v>52310</v>
      </c>
      <c r="G461" s="54">
        <v>52550</v>
      </c>
      <c r="H461" s="55">
        <v>52651</v>
      </c>
      <c r="I461" s="54">
        <v>53023</v>
      </c>
      <c r="J461" s="55">
        <v>53553</v>
      </c>
      <c r="K461" s="54">
        <v>53929</v>
      </c>
      <c r="L461" s="55">
        <v>54106</v>
      </c>
      <c r="M461" s="54">
        <v>54234</v>
      </c>
      <c r="N461" s="55">
        <v>54458</v>
      </c>
      <c r="O461" s="54">
        <v>54541</v>
      </c>
    </row>
    <row r="462" s="57" customFormat="1" spans="1:15">
      <c r="A462" s="54">
        <v>51245</v>
      </c>
      <c r="B462" s="55">
        <v>51455</v>
      </c>
      <c r="C462" s="54">
        <v>51564</v>
      </c>
      <c r="D462" s="55">
        <v>52046</v>
      </c>
      <c r="E462" s="54">
        <v>52170</v>
      </c>
      <c r="F462" s="55">
        <v>52313</v>
      </c>
      <c r="G462" s="54">
        <v>52551</v>
      </c>
      <c r="H462" s="55">
        <v>52653</v>
      </c>
      <c r="I462" s="54">
        <v>53032</v>
      </c>
      <c r="J462" s="55">
        <v>53554</v>
      </c>
      <c r="K462" s="54">
        <v>53930</v>
      </c>
      <c r="L462" s="55">
        <v>54107</v>
      </c>
      <c r="M462" s="54">
        <v>54240</v>
      </c>
      <c r="N462" s="55">
        <v>54460</v>
      </c>
      <c r="O462" s="54">
        <v>54542</v>
      </c>
    </row>
    <row r="463" s="57" customFormat="1" spans="1:15">
      <c r="A463" s="54">
        <v>51246</v>
      </c>
      <c r="B463" s="55">
        <v>51458</v>
      </c>
      <c r="C463" s="54">
        <v>51565</v>
      </c>
      <c r="D463" s="55">
        <v>52047</v>
      </c>
      <c r="E463" s="54">
        <v>52171</v>
      </c>
      <c r="F463" s="55">
        <v>52316</v>
      </c>
      <c r="G463" s="54">
        <v>52552</v>
      </c>
      <c r="H463" s="55">
        <v>52654</v>
      </c>
      <c r="I463" s="54">
        <v>53035</v>
      </c>
      <c r="J463" s="55">
        <v>53556</v>
      </c>
      <c r="K463" s="54">
        <v>53931</v>
      </c>
      <c r="L463" s="55">
        <v>54110</v>
      </c>
      <c r="M463" s="54">
        <v>54245</v>
      </c>
      <c r="N463" s="55">
        <v>54463</v>
      </c>
      <c r="O463" s="54">
        <v>54545</v>
      </c>
    </row>
    <row r="464" s="57" customFormat="1" spans="1:15">
      <c r="A464" s="54">
        <v>51247</v>
      </c>
      <c r="B464" s="55">
        <v>51461</v>
      </c>
      <c r="C464" s="54">
        <v>51566</v>
      </c>
      <c r="D464" s="55">
        <v>52049</v>
      </c>
      <c r="E464" s="54">
        <v>52172</v>
      </c>
      <c r="F464" s="55">
        <v>52320</v>
      </c>
      <c r="G464" s="54">
        <v>52553</v>
      </c>
      <c r="H464" s="55">
        <v>52656</v>
      </c>
      <c r="I464" s="54">
        <v>53038</v>
      </c>
      <c r="J464" s="55">
        <v>53557</v>
      </c>
      <c r="K464" s="54">
        <v>53932</v>
      </c>
      <c r="L464" s="55">
        <v>54111</v>
      </c>
      <c r="M464" s="54">
        <v>54246</v>
      </c>
      <c r="N464" s="55">
        <v>54465</v>
      </c>
      <c r="O464" s="54">
        <v>54546</v>
      </c>
    </row>
    <row r="465" s="57" customFormat="1" spans="1:15">
      <c r="A465" s="54">
        <v>51248</v>
      </c>
      <c r="B465" s="55">
        <v>51462</v>
      </c>
      <c r="C465" s="54">
        <v>51570</v>
      </c>
      <c r="D465" s="55">
        <v>52050</v>
      </c>
      <c r="E465" s="54">
        <v>52201</v>
      </c>
      <c r="F465" s="55">
        <v>52321</v>
      </c>
      <c r="G465" s="54">
        <v>52554</v>
      </c>
      <c r="H465" s="55">
        <v>52658</v>
      </c>
      <c r="I465" s="54">
        <v>53039</v>
      </c>
      <c r="J465" s="55">
        <v>53561</v>
      </c>
      <c r="K465" s="54">
        <v>53933</v>
      </c>
      <c r="L465" s="55">
        <v>54112</v>
      </c>
      <c r="M465" s="54">
        <v>54247</v>
      </c>
      <c r="N465" s="55">
        <v>54466</v>
      </c>
      <c r="O465" s="54">
        <v>54547</v>
      </c>
    </row>
    <row r="466" s="57" customFormat="1" spans="1:15">
      <c r="A466" s="54">
        <v>51249</v>
      </c>
      <c r="B466" s="55">
        <v>51463</v>
      </c>
      <c r="C466" s="54">
        <v>51571</v>
      </c>
      <c r="D466" s="55">
        <v>52052</v>
      </c>
      <c r="E466" s="54">
        <v>52202</v>
      </c>
      <c r="F466" s="55">
        <v>52322</v>
      </c>
      <c r="G466" s="54">
        <v>52555</v>
      </c>
      <c r="H466" s="55">
        <v>52659</v>
      </c>
      <c r="I466" s="54">
        <v>53042</v>
      </c>
      <c r="J466" s="55">
        <v>53565</v>
      </c>
      <c r="K466" s="54">
        <v>53934</v>
      </c>
      <c r="L466" s="55">
        <v>54114</v>
      </c>
      <c r="M466" s="54">
        <v>54405</v>
      </c>
      <c r="N466" s="55">
        <v>54470</v>
      </c>
      <c r="O466" s="54">
        <v>54550</v>
      </c>
    </row>
    <row r="467" s="57" customFormat="1" spans="1:15">
      <c r="A467" s="54">
        <v>51330</v>
      </c>
      <c r="B467" s="55">
        <v>51465</v>
      </c>
      <c r="C467" s="54">
        <v>51572</v>
      </c>
      <c r="D467" s="55">
        <v>52053</v>
      </c>
      <c r="E467" s="54">
        <v>52207</v>
      </c>
      <c r="F467" s="55">
        <v>52323</v>
      </c>
      <c r="G467" s="54">
        <v>52560</v>
      </c>
      <c r="H467" s="55">
        <v>52660</v>
      </c>
      <c r="I467" s="54">
        <v>53049</v>
      </c>
      <c r="J467" s="55">
        <v>53569</v>
      </c>
      <c r="K467" s="54">
        <v>53935</v>
      </c>
      <c r="L467" s="55">
        <v>54119</v>
      </c>
      <c r="M467" s="54">
        <v>54406</v>
      </c>
      <c r="N467" s="55">
        <v>54471</v>
      </c>
      <c r="O467" s="54">
        <v>54552</v>
      </c>
    </row>
    <row r="468" s="57" customFormat="1" spans="1:15">
      <c r="A468" s="54">
        <v>51333</v>
      </c>
      <c r="B468" s="55">
        <v>51466</v>
      </c>
      <c r="C468" s="54">
        <v>51573</v>
      </c>
      <c r="D468" s="55">
        <v>52054</v>
      </c>
      <c r="E468" s="54">
        <v>52208</v>
      </c>
      <c r="F468" s="55">
        <v>52325</v>
      </c>
      <c r="G468" s="54">
        <v>52561</v>
      </c>
      <c r="H468" s="55">
        <v>52720</v>
      </c>
      <c r="I468" s="54">
        <v>53050</v>
      </c>
      <c r="J468" s="55">
        <v>53570</v>
      </c>
      <c r="K468" s="54">
        <v>53936</v>
      </c>
      <c r="L468" s="55">
        <v>54120</v>
      </c>
      <c r="M468" s="54">
        <v>54407</v>
      </c>
      <c r="N468" s="55">
        <v>54473</v>
      </c>
      <c r="O468" s="54">
        <v>54554</v>
      </c>
    </row>
    <row r="469" s="57" customFormat="1" spans="1:15">
      <c r="A469" s="54">
        <v>51334</v>
      </c>
      <c r="B469" s="55">
        <v>51467</v>
      </c>
      <c r="C469" s="54">
        <v>51574</v>
      </c>
      <c r="D469" s="55">
        <v>52055</v>
      </c>
      <c r="E469" s="54">
        <v>52209</v>
      </c>
      <c r="F469" s="55">
        <v>52327</v>
      </c>
      <c r="G469" s="54">
        <v>52563</v>
      </c>
      <c r="H469" s="55">
        <v>52721</v>
      </c>
      <c r="I469" s="54">
        <v>53057</v>
      </c>
      <c r="J469" s="55">
        <v>53573</v>
      </c>
      <c r="K469" s="54">
        <v>53937</v>
      </c>
      <c r="L469" s="55">
        <v>54121</v>
      </c>
      <c r="M469" s="54">
        <v>54408</v>
      </c>
      <c r="N469" s="55">
        <v>54475</v>
      </c>
      <c r="O469" s="54">
        <v>54555</v>
      </c>
    </row>
    <row r="470" s="57" customFormat="1" spans="1:15">
      <c r="A470" s="54">
        <v>51338</v>
      </c>
      <c r="B470" s="55">
        <v>51520</v>
      </c>
      <c r="C470" s="54">
        <v>51575</v>
      </c>
      <c r="D470" s="55">
        <v>52064</v>
      </c>
      <c r="E470" s="54">
        <v>52210</v>
      </c>
      <c r="F470" s="55">
        <v>52329</v>
      </c>
      <c r="G470" s="54">
        <v>52565</v>
      </c>
      <c r="H470" s="55">
        <v>52727</v>
      </c>
      <c r="I470" s="54">
        <v>53059</v>
      </c>
      <c r="J470" s="55">
        <v>53574</v>
      </c>
      <c r="K470" s="54">
        <v>53939</v>
      </c>
      <c r="L470" s="55">
        <v>54124</v>
      </c>
      <c r="M470" s="54">
        <v>54410</v>
      </c>
      <c r="N470" s="55">
        <v>54479</v>
      </c>
      <c r="O470" s="54">
        <v>54558</v>
      </c>
    </row>
    <row r="471" s="57" customFormat="1" spans="1:15">
      <c r="A471" s="54">
        <v>51342</v>
      </c>
      <c r="B471" s="55">
        <v>51521</v>
      </c>
      <c r="C471" s="54">
        <v>51576</v>
      </c>
      <c r="D471" s="55">
        <v>52065</v>
      </c>
      <c r="E471" s="54">
        <v>52211</v>
      </c>
      <c r="F471" s="55">
        <v>52330</v>
      </c>
      <c r="G471" s="54">
        <v>52567</v>
      </c>
      <c r="H471" s="55">
        <v>52729</v>
      </c>
      <c r="I471" s="54">
        <v>53063</v>
      </c>
      <c r="J471" s="55">
        <v>53576</v>
      </c>
      <c r="K471" s="54">
        <v>53941</v>
      </c>
      <c r="L471" s="55">
        <v>54125</v>
      </c>
      <c r="M471" s="54">
        <v>54411</v>
      </c>
      <c r="N471" s="55">
        <v>54480</v>
      </c>
      <c r="O471" s="54">
        <v>54559</v>
      </c>
    </row>
    <row r="472" s="57" customFormat="1" spans="1:15">
      <c r="A472" s="54">
        <v>51343</v>
      </c>
      <c r="B472" s="55">
        <v>51523</v>
      </c>
      <c r="C472" s="54">
        <v>51577</v>
      </c>
      <c r="D472" s="55">
        <v>52069</v>
      </c>
      <c r="E472" s="54">
        <v>52213</v>
      </c>
      <c r="F472" s="55">
        <v>52332</v>
      </c>
      <c r="G472" s="54">
        <v>52570</v>
      </c>
      <c r="H472" s="55">
        <v>52731</v>
      </c>
      <c r="I472" s="54">
        <v>53065</v>
      </c>
      <c r="J472" s="55">
        <v>53577</v>
      </c>
      <c r="K472" s="54">
        <v>53943</v>
      </c>
      <c r="L472" s="55">
        <v>54126</v>
      </c>
      <c r="M472" s="54">
        <v>54412</v>
      </c>
      <c r="N472" s="55">
        <v>54484</v>
      </c>
      <c r="O472" s="54">
        <v>54560</v>
      </c>
    </row>
    <row r="473" s="57" customFormat="1" spans="1:15">
      <c r="A473" s="54">
        <v>51344</v>
      </c>
      <c r="B473" s="55">
        <v>51525</v>
      </c>
      <c r="C473" s="54">
        <v>51578</v>
      </c>
      <c r="D473" s="55">
        <v>52070</v>
      </c>
      <c r="E473" s="54">
        <v>52214</v>
      </c>
      <c r="F473" s="55">
        <v>52334</v>
      </c>
      <c r="G473" s="54">
        <v>52571</v>
      </c>
      <c r="H473" s="55">
        <v>52737</v>
      </c>
      <c r="I473" s="54">
        <v>53076</v>
      </c>
      <c r="J473" s="55">
        <v>53579</v>
      </c>
      <c r="K473" s="54">
        <v>53944</v>
      </c>
      <c r="L473" s="55">
        <v>54127</v>
      </c>
      <c r="M473" s="54">
        <v>54413</v>
      </c>
      <c r="N473" s="55">
        <v>54485</v>
      </c>
      <c r="O473" s="54">
        <v>54561</v>
      </c>
    </row>
    <row r="474" s="57" customFormat="1" spans="1:15">
      <c r="A474" s="54">
        <v>51345</v>
      </c>
      <c r="B474" s="55">
        <v>51526</v>
      </c>
      <c r="C474" s="54">
        <v>51579</v>
      </c>
      <c r="D474" s="55">
        <v>52073</v>
      </c>
      <c r="E474" s="54">
        <v>52215</v>
      </c>
      <c r="F474" s="55">
        <v>52335</v>
      </c>
      <c r="G474" s="54">
        <v>52572</v>
      </c>
      <c r="H474" s="55">
        <v>52738</v>
      </c>
      <c r="I474" s="54">
        <v>53078</v>
      </c>
      <c r="J474" s="55">
        <v>53580</v>
      </c>
      <c r="K474" s="54">
        <v>53946</v>
      </c>
      <c r="L474" s="55">
        <v>54129</v>
      </c>
      <c r="M474" s="54">
        <v>54414</v>
      </c>
      <c r="N474" s="55">
        <v>54486</v>
      </c>
      <c r="O474" s="54">
        <v>54562</v>
      </c>
    </row>
    <row r="475" s="57" customFormat="1" spans="1:15">
      <c r="A475" s="54">
        <v>51346</v>
      </c>
      <c r="B475" s="55">
        <v>51527</v>
      </c>
      <c r="C475" s="54">
        <v>51630</v>
      </c>
      <c r="D475" s="55">
        <v>52074</v>
      </c>
      <c r="E475" s="54">
        <v>52216</v>
      </c>
      <c r="F475" s="55">
        <v>52336</v>
      </c>
      <c r="G475" s="54">
        <v>52573</v>
      </c>
      <c r="H475" s="55">
        <v>52739</v>
      </c>
      <c r="I475" s="54">
        <v>53079</v>
      </c>
      <c r="J475" s="55">
        <v>53581</v>
      </c>
      <c r="K475" s="54">
        <v>53948</v>
      </c>
      <c r="L475" s="55">
        <v>54135</v>
      </c>
      <c r="M475" s="54">
        <v>54416</v>
      </c>
      <c r="N475" s="55">
        <v>54487</v>
      </c>
      <c r="O475" s="54">
        <v>54563</v>
      </c>
    </row>
    <row r="476" s="57" customFormat="1" spans="1:15">
      <c r="A476" s="54">
        <v>51347</v>
      </c>
      <c r="B476" s="55">
        <v>51528</v>
      </c>
      <c r="C476" s="54">
        <v>51631</v>
      </c>
      <c r="D476" s="55">
        <v>52076</v>
      </c>
      <c r="E476" s="54">
        <v>52217</v>
      </c>
      <c r="F476" s="55">
        <v>52337</v>
      </c>
      <c r="G476" s="54">
        <v>52574</v>
      </c>
      <c r="H476" s="55">
        <v>52745</v>
      </c>
      <c r="I476" s="54">
        <v>53091</v>
      </c>
      <c r="J476" s="55">
        <v>53582</v>
      </c>
      <c r="K476" s="54">
        <v>53949</v>
      </c>
      <c r="L476" s="55">
        <v>54137</v>
      </c>
      <c r="M476" s="54">
        <v>54418</v>
      </c>
      <c r="N476" s="55">
        <v>54488</v>
      </c>
      <c r="O476" s="54">
        <v>54566</v>
      </c>
    </row>
    <row r="477" s="57" customFormat="1" spans="1:15">
      <c r="A477" s="54">
        <v>51349</v>
      </c>
      <c r="B477" s="55">
        <v>51529</v>
      </c>
      <c r="C477" s="54">
        <v>51632</v>
      </c>
      <c r="D477" s="55">
        <v>52077</v>
      </c>
      <c r="E477" s="54">
        <v>52218</v>
      </c>
      <c r="F477" s="55">
        <v>52339</v>
      </c>
      <c r="G477" s="54">
        <v>52576</v>
      </c>
      <c r="H477" s="55">
        <v>52746</v>
      </c>
      <c r="I477" s="54">
        <v>53093</v>
      </c>
      <c r="J477" s="55">
        <v>53585</v>
      </c>
      <c r="K477" s="54">
        <v>53951</v>
      </c>
      <c r="L477" s="55">
        <v>54138</v>
      </c>
      <c r="M477" s="54">
        <v>54420</v>
      </c>
      <c r="N477" s="55">
        <v>54489</v>
      </c>
      <c r="O477" s="54">
        <v>54610</v>
      </c>
    </row>
    <row r="478" s="57" customFormat="1" spans="1:15">
      <c r="A478" s="54">
        <v>51350</v>
      </c>
      <c r="B478" s="55">
        <v>51530</v>
      </c>
      <c r="C478" s="54">
        <v>51636</v>
      </c>
      <c r="D478" s="55">
        <v>52078</v>
      </c>
      <c r="E478" s="54">
        <v>52219</v>
      </c>
      <c r="F478" s="55">
        <v>52340</v>
      </c>
      <c r="G478" s="54">
        <v>52580</v>
      </c>
      <c r="H478" s="55">
        <v>52750</v>
      </c>
      <c r="I478" s="54">
        <v>53137</v>
      </c>
      <c r="J478" s="55">
        <v>53586</v>
      </c>
      <c r="K478" s="54">
        <v>53952</v>
      </c>
      <c r="L478" s="55">
        <v>54139</v>
      </c>
      <c r="M478" s="54">
        <v>54421</v>
      </c>
      <c r="N478" s="55">
        <v>54490</v>
      </c>
      <c r="O478" s="54">
        <v>54611</v>
      </c>
    </row>
    <row r="479" s="57" customFormat="1" spans="1:15">
      <c r="A479" s="54">
        <v>51354</v>
      </c>
      <c r="B479" s="55">
        <v>51531</v>
      </c>
      <c r="C479" s="54">
        <v>51637</v>
      </c>
      <c r="D479" s="55">
        <v>52132</v>
      </c>
      <c r="E479" s="54">
        <v>52220</v>
      </c>
      <c r="F479" s="55">
        <v>52342</v>
      </c>
      <c r="G479" s="54">
        <v>52584</v>
      </c>
      <c r="H479" s="55">
        <v>52751</v>
      </c>
      <c r="I479" s="54">
        <v>53139</v>
      </c>
      <c r="J479" s="55">
        <v>53587</v>
      </c>
      <c r="K479" s="54">
        <v>53953</v>
      </c>
      <c r="L479" s="55">
        <v>54149</v>
      </c>
      <c r="M479" s="54">
        <v>54423</v>
      </c>
      <c r="N479" s="55">
        <v>54491</v>
      </c>
      <c r="O479" s="54">
        <v>54612</v>
      </c>
    </row>
    <row r="480" s="57" customFormat="1" spans="1:15">
      <c r="A480" s="54">
        <v>51357</v>
      </c>
      <c r="B480" s="55">
        <v>51532</v>
      </c>
      <c r="C480" s="54">
        <v>51638</v>
      </c>
      <c r="D480" s="55">
        <v>52133</v>
      </c>
      <c r="E480" s="54">
        <v>52221</v>
      </c>
      <c r="F480" s="55">
        <v>52344</v>
      </c>
      <c r="G480" s="54">
        <v>52585</v>
      </c>
      <c r="H480" s="55">
        <v>52754</v>
      </c>
      <c r="I480" s="54">
        <v>53156</v>
      </c>
      <c r="J480" s="55">
        <v>53588</v>
      </c>
      <c r="K480" s="54">
        <v>53956</v>
      </c>
      <c r="L480" s="55">
        <v>54150</v>
      </c>
      <c r="M480" s="54">
        <v>54424</v>
      </c>
      <c r="N480" s="55">
        <v>54493</v>
      </c>
      <c r="O480" s="54">
        <v>54613</v>
      </c>
    </row>
    <row r="481" s="57" customFormat="1" spans="1:15">
      <c r="A481" s="54">
        <v>51358</v>
      </c>
      <c r="B481" s="55">
        <v>51533</v>
      </c>
      <c r="C481" s="54">
        <v>51639</v>
      </c>
      <c r="D481" s="55">
        <v>52134</v>
      </c>
      <c r="E481" s="54">
        <v>52222</v>
      </c>
      <c r="F481" s="55">
        <v>52346</v>
      </c>
      <c r="G481" s="54">
        <v>52586</v>
      </c>
      <c r="H481" s="55">
        <v>52755</v>
      </c>
      <c r="I481" s="54">
        <v>53157</v>
      </c>
      <c r="J481" s="55">
        <v>53801</v>
      </c>
      <c r="K481" s="54">
        <v>53961</v>
      </c>
      <c r="L481" s="55">
        <v>54151</v>
      </c>
      <c r="M481" s="54">
        <v>54425</v>
      </c>
      <c r="N481" s="55">
        <v>54498</v>
      </c>
      <c r="O481" s="54">
        <v>54614</v>
      </c>
    </row>
    <row r="482" s="57" customFormat="1" spans="1:15">
      <c r="A482" s="54">
        <v>51364</v>
      </c>
      <c r="B482" s="55">
        <v>51535</v>
      </c>
      <c r="C482" s="54">
        <v>51640</v>
      </c>
      <c r="D482" s="55">
        <v>52136</v>
      </c>
      <c r="E482" s="54">
        <v>52223</v>
      </c>
      <c r="F482" s="55">
        <v>52347</v>
      </c>
      <c r="G482" s="54">
        <v>52588</v>
      </c>
      <c r="H482" s="55">
        <v>52756</v>
      </c>
      <c r="I482" s="54">
        <v>53178</v>
      </c>
      <c r="J482" s="55">
        <v>53802</v>
      </c>
      <c r="K482" s="54">
        <v>53963</v>
      </c>
      <c r="L482" s="55">
        <v>54152</v>
      </c>
      <c r="M482" s="54">
        <v>54426</v>
      </c>
      <c r="N482" s="55">
        <v>54499</v>
      </c>
      <c r="O482" s="54">
        <v>54616</v>
      </c>
    </row>
    <row r="483" s="57" customFormat="1" spans="1:15">
      <c r="A483" s="54">
        <v>51365</v>
      </c>
      <c r="B483" s="55">
        <v>51536</v>
      </c>
      <c r="C483" s="54">
        <v>51645</v>
      </c>
      <c r="D483" s="55">
        <v>52140</v>
      </c>
      <c r="E483" s="54">
        <v>52224</v>
      </c>
      <c r="F483" s="55">
        <v>52349</v>
      </c>
      <c r="G483" s="54">
        <v>52590</v>
      </c>
      <c r="H483" s="55">
        <v>52760</v>
      </c>
      <c r="I483" s="54">
        <v>53195</v>
      </c>
      <c r="J483" s="55">
        <v>53804</v>
      </c>
      <c r="K483" s="54">
        <v>53964</v>
      </c>
      <c r="L483" s="55">
        <v>54154</v>
      </c>
      <c r="M483" s="54">
        <v>54427</v>
      </c>
      <c r="N483" s="55">
        <v>54511</v>
      </c>
      <c r="O483" s="54">
        <v>54618</v>
      </c>
    </row>
    <row r="484" s="57" customFormat="1" spans="1:15">
      <c r="A484" s="54">
        <v>51366</v>
      </c>
      <c r="B484" s="55">
        <v>51540</v>
      </c>
      <c r="C484" s="54">
        <v>51646</v>
      </c>
      <c r="D484" s="55">
        <v>52141</v>
      </c>
      <c r="E484" s="54">
        <v>52225</v>
      </c>
      <c r="F484" s="55">
        <v>52352</v>
      </c>
      <c r="G484" s="54">
        <v>52591</v>
      </c>
      <c r="H484" s="55">
        <v>52765</v>
      </c>
      <c r="I484" s="54">
        <v>53502</v>
      </c>
      <c r="J484" s="55">
        <v>53805</v>
      </c>
      <c r="K484" s="54">
        <v>53968</v>
      </c>
      <c r="L484" s="55">
        <v>54156</v>
      </c>
      <c r="M484" s="54">
        <v>54428</v>
      </c>
      <c r="N484" s="55">
        <v>54512</v>
      </c>
      <c r="O484" s="54">
        <v>54619</v>
      </c>
    </row>
    <row r="485" s="57" customFormat="1" spans="1:15">
      <c r="A485" s="54">
        <v>51430</v>
      </c>
      <c r="B485" s="55">
        <v>51541</v>
      </c>
      <c r="C485" s="54">
        <v>51647</v>
      </c>
      <c r="D485" s="55">
        <v>52142</v>
      </c>
      <c r="E485" s="54">
        <v>52226</v>
      </c>
      <c r="F485" s="55">
        <v>52354</v>
      </c>
      <c r="G485" s="54">
        <v>52593</v>
      </c>
      <c r="H485" s="55">
        <v>52766</v>
      </c>
      <c r="I485" s="54">
        <v>53503</v>
      </c>
      <c r="J485" s="55">
        <v>53807</v>
      </c>
      <c r="K485" s="54">
        <v>54001</v>
      </c>
      <c r="L485" s="55">
        <v>54159</v>
      </c>
      <c r="M485" s="54">
        <v>54429</v>
      </c>
      <c r="N485" s="55">
        <v>54513</v>
      </c>
      <c r="O485" s="54">
        <v>54621</v>
      </c>
    </row>
    <row r="486" s="57" customFormat="1" spans="1:15">
      <c r="A486" s="54">
        <v>51431</v>
      </c>
      <c r="B486" s="55">
        <v>51542</v>
      </c>
      <c r="C486" s="54">
        <v>51648</v>
      </c>
      <c r="D486" s="55">
        <v>52144</v>
      </c>
      <c r="E486" s="54">
        <v>52229</v>
      </c>
      <c r="F486" s="55">
        <v>52355</v>
      </c>
      <c r="G486" s="54">
        <v>52594</v>
      </c>
      <c r="H486" s="55">
        <v>52768</v>
      </c>
      <c r="I486" s="54">
        <v>53504</v>
      </c>
      <c r="J486" s="55">
        <v>53809</v>
      </c>
      <c r="K486" s="54">
        <v>54003</v>
      </c>
      <c r="L486" s="55">
        <v>54161</v>
      </c>
      <c r="M486" s="54">
        <v>54430</v>
      </c>
      <c r="N486" s="55">
        <v>54514</v>
      </c>
      <c r="O486" s="54">
        <v>54622</v>
      </c>
    </row>
    <row r="487" s="57" customFormat="1" spans="1:15">
      <c r="A487" s="54">
        <v>51433</v>
      </c>
      <c r="B487" s="55">
        <v>51544</v>
      </c>
      <c r="C487" s="54">
        <v>51649</v>
      </c>
      <c r="D487" s="55">
        <v>52146</v>
      </c>
      <c r="E487" s="54">
        <v>52231</v>
      </c>
      <c r="F487" s="55">
        <v>52356</v>
      </c>
      <c r="G487" s="54">
        <v>52620</v>
      </c>
      <c r="H487" s="55">
        <v>52769</v>
      </c>
      <c r="I487" s="54">
        <v>53505</v>
      </c>
      <c r="J487" s="55">
        <v>53810</v>
      </c>
      <c r="K487" s="54">
        <v>54004</v>
      </c>
      <c r="L487" s="55">
        <v>54170</v>
      </c>
      <c r="M487" s="54">
        <v>54433</v>
      </c>
      <c r="N487" s="55">
        <v>54515</v>
      </c>
      <c r="O487" s="54">
        <v>54623</v>
      </c>
    </row>
    <row r="488" s="57" customFormat="1" spans="1:15">
      <c r="A488" s="54">
        <v>51436</v>
      </c>
      <c r="B488" s="55">
        <v>51546</v>
      </c>
      <c r="C488" s="54">
        <v>51650</v>
      </c>
      <c r="D488" s="55">
        <v>52147</v>
      </c>
      <c r="E488" s="54">
        <v>52232</v>
      </c>
      <c r="F488" s="55">
        <v>52358</v>
      </c>
      <c r="G488" s="54">
        <v>52621</v>
      </c>
      <c r="H488" s="55">
        <v>52772</v>
      </c>
      <c r="I488" s="54">
        <v>53506</v>
      </c>
      <c r="J488" s="55">
        <v>53816</v>
      </c>
      <c r="K488" s="54">
        <v>54006</v>
      </c>
      <c r="L488" s="55">
        <v>54174</v>
      </c>
      <c r="M488" s="54">
        <v>54435</v>
      </c>
      <c r="N488" s="55">
        <v>54519</v>
      </c>
      <c r="O488" s="54">
        <v>54624</v>
      </c>
    </row>
    <row r="489" s="57" customFormat="1" spans="1:15">
      <c r="A489" s="54">
        <v>51439</v>
      </c>
      <c r="B489" s="55">
        <v>51548</v>
      </c>
      <c r="C489" s="54">
        <v>51652</v>
      </c>
      <c r="D489" s="55">
        <v>52151</v>
      </c>
      <c r="E489" s="54">
        <v>52236</v>
      </c>
      <c r="F489" s="55">
        <v>52359</v>
      </c>
      <c r="G489" s="54">
        <v>52625</v>
      </c>
      <c r="H489" s="55">
        <v>52774</v>
      </c>
      <c r="I489" s="54">
        <v>53510</v>
      </c>
      <c r="J489" s="55">
        <v>53818</v>
      </c>
      <c r="K489" s="54">
        <v>54007</v>
      </c>
      <c r="L489" s="55">
        <v>54175</v>
      </c>
      <c r="M489" s="54">
        <v>54436</v>
      </c>
      <c r="N489" s="55">
        <v>54520</v>
      </c>
      <c r="O489" s="54">
        <v>54625</v>
      </c>
    </row>
    <row r="490" s="57" customFormat="1" spans="1:15">
      <c r="A490" s="54">
        <v>51440</v>
      </c>
      <c r="B490" s="55">
        <v>51549</v>
      </c>
      <c r="C490" s="54">
        <v>51653</v>
      </c>
      <c r="D490" s="55">
        <v>52154</v>
      </c>
      <c r="E490" s="54">
        <v>52237</v>
      </c>
      <c r="F490" s="55">
        <v>52361</v>
      </c>
      <c r="G490" s="54">
        <v>52626</v>
      </c>
      <c r="H490" s="55">
        <v>52776</v>
      </c>
      <c r="I490" s="54">
        <v>53516</v>
      </c>
      <c r="J490" s="55">
        <v>53820</v>
      </c>
      <c r="K490" s="54">
        <v>54009</v>
      </c>
      <c r="L490" s="55">
        <v>54177</v>
      </c>
      <c r="M490" s="54">
        <v>54440</v>
      </c>
      <c r="N490" s="55">
        <v>54521</v>
      </c>
      <c r="O490" s="54">
        <v>54627</v>
      </c>
    </row>
    <row r="491" s="57" customFormat="1" spans="1:15">
      <c r="A491" s="54">
        <v>51441</v>
      </c>
      <c r="B491" s="55">
        <v>51551</v>
      </c>
      <c r="C491" s="54">
        <v>51654</v>
      </c>
      <c r="D491" s="55">
        <v>52155</v>
      </c>
      <c r="E491" s="54">
        <v>52247</v>
      </c>
      <c r="F491" s="55">
        <v>52362</v>
      </c>
      <c r="G491" s="54">
        <v>52630</v>
      </c>
      <c r="H491" s="55">
        <v>52777</v>
      </c>
      <c r="I491" s="54">
        <v>53517</v>
      </c>
      <c r="J491" s="55">
        <v>53825</v>
      </c>
      <c r="K491" s="54">
        <v>54011</v>
      </c>
      <c r="L491" s="55">
        <v>54182</v>
      </c>
      <c r="M491" s="54">
        <v>54442</v>
      </c>
      <c r="N491" s="55">
        <v>54525</v>
      </c>
      <c r="O491" s="54">
        <v>54628</v>
      </c>
    </row>
    <row r="492" s="57" customFormat="1" spans="1:15">
      <c r="A492" s="54">
        <v>51442</v>
      </c>
      <c r="B492" s="55">
        <v>51552</v>
      </c>
      <c r="C492" s="54">
        <v>52031</v>
      </c>
      <c r="D492" s="55">
        <v>52156</v>
      </c>
      <c r="E492" s="54">
        <v>52248</v>
      </c>
      <c r="F492" s="55">
        <v>52531</v>
      </c>
      <c r="G492" s="54">
        <v>52631</v>
      </c>
      <c r="H492" s="55">
        <v>52778</v>
      </c>
      <c r="I492" s="54">
        <v>53518</v>
      </c>
      <c r="J492" s="55">
        <v>53826</v>
      </c>
      <c r="K492" s="54">
        <v>54012</v>
      </c>
      <c r="L492" s="55">
        <v>54202</v>
      </c>
      <c r="M492" s="54">
        <v>54443</v>
      </c>
      <c r="N492" s="55">
        <v>54526</v>
      </c>
      <c r="O492" s="54">
        <v>54629</v>
      </c>
    </row>
    <row r="493" s="57" customFormat="1" spans="1:15">
      <c r="A493" s="54">
        <v>54631</v>
      </c>
      <c r="B493" s="55">
        <v>54741</v>
      </c>
      <c r="C493" s="54">
        <v>54844</v>
      </c>
      <c r="D493" s="55">
        <v>54965</v>
      </c>
      <c r="E493" s="54">
        <v>55079</v>
      </c>
      <c r="F493" s="55">
        <v>55601</v>
      </c>
      <c r="G493" s="54">
        <v>55753</v>
      </c>
      <c r="H493" s="55">
        <v>55940</v>
      </c>
      <c r="I493" s="54">
        <v>56019</v>
      </c>
      <c r="J493" s="55">
        <v>56091</v>
      </c>
      <c r="K493" s="54">
        <v>56160</v>
      </c>
      <c r="L493" s="55">
        <v>56229</v>
      </c>
      <c r="M493" s="54">
        <v>56291</v>
      </c>
      <c r="N493" s="55">
        <v>56358</v>
      </c>
      <c r="O493" s="54">
        <v>56467</v>
      </c>
    </row>
    <row r="494" s="57" customFormat="1" spans="1:15">
      <c r="A494" s="54">
        <v>54632</v>
      </c>
      <c r="B494" s="55">
        <v>54742</v>
      </c>
      <c r="C494" s="54">
        <v>54845</v>
      </c>
      <c r="D494" s="55">
        <v>54966</v>
      </c>
      <c r="E494" s="54">
        <v>55080</v>
      </c>
      <c r="F494" s="55">
        <v>55602</v>
      </c>
      <c r="G494" s="54">
        <v>55756</v>
      </c>
      <c r="H494" s="55">
        <v>55941</v>
      </c>
      <c r="I494" s="54">
        <v>56021</v>
      </c>
      <c r="J494" s="55">
        <v>56096</v>
      </c>
      <c r="K494" s="54">
        <v>56161</v>
      </c>
      <c r="L494" s="55">
        <v>56230</v>
      </c>
      <c r="M494" s="54">
        <v>56292</v>
      </c>
      <c r="N494" s="55">
        <v>56359</v>
      </c>
      <c r="O494" s="54">
        <v>56468</v>
      </c>
    </row>
    <row r="495" s="57" customFormat="1" spans="1:15">
      <c r="A495" s="54">
        <v>54634</v>
      </c>
      <c r="B495" s="55">
        <v>54745</v>
      </c>
      <c r="C495" s="54">
        <v>54846</v>
      </c>
      <c r="D495" s="55">
        <v>54967</v>
      </c>
      <c r="E495" s="54">
        <v>55084</v>
      </c>
      <c r="F495" s="55">
        <v>55603</v>
      </c>
      <c r="G495" s="54">
        <v>55757</v>
      </c>
      <c r="H495" s="55">
        <v>55943</v>
      </c>
      <c r="I495" s="54">
        <v>56023</v>
      </c>
      <c r="J495" s="55">
        <v>56097</v>
      </c>
      <c r="K495" s="54">
        <v>56162</v>
      </c>
      <c r="L495" s="55">
        <v>56231</v>
      </c>
      <c r="M495" s="54">
        <v>56293</v>
      </c>
      <c r="N495" s="55">
        <v>56360</v>
      </c>
      <c r="O495" s="54">
        <v>56469</v>
      </c>
    </row>
    <row r="496" s="57" customFormat="1" spans="1:15">
      <c r="A496" s="54">
        <v>54635</v>
      </c>
      <c r="B496" s="55">
        <v>54746</v>
      </c>
      <c r="C496" s="54">
        <v>54847</v>
      </c>
      <c r="D496" s="55">
        <v>54969</v>
      </c>
      <c r="E496" s="54">
        <v>55088</v>
      </c>
      <c r="F496" s="55">
        <v>55604</v>
      </c>
      <c r="G496" s="54">
        <v>55760</v>
      </c>
      <c r="H496" s="55">
        <v>55945</v>
      </c>
      <c r="I496" s="54">
        <v>56025</v>
      </c>
      <c r="J496" s="55">
        <v>56098</v>
      </c>
      <c r="K496" s="54">
        <v>56164</v>
      </c>
      <c r="L496" s="55">
        <v>56232</v>
      </c>
      <c r="M496" s="54">
        <v>56294</v>
      </c>
      <c r="N496" s="55">
        <v>56361</v>
      </c>
      <c r="O496" s="54">
        <v>56472</v>
      </c>
    </row>
    <row r="497" s="57" customFormat="1" spans="1:15">
      <c r="A497" s="54">
        <v>54638</v>
      </c>
      <c r="B497" s="55">
        <v>54747</v>
      </c>
      <c r="C497" s="54">
        <v>54848</v>
      </c>
      <c r="D497" s="55">
        <v>54970</v>
      </c>
      <c r="E497" s="54">
        <v>55089</v>
      </c>
      <c r="F497" s="55">
        <v>55605</v>
      </c>
      <c r="G497" s="54">
        <v>55764</v>
      </c>
      <c r="H497" s="55">
        <v>55946</v>
      </c>
      <c r="I497" s="54">
        <v>56026</v>
      </c>
      <c r="J497" s="55">
        <v>56101</v>
      </c>
      <c r="K497" s="54">
        <v>56165</v>
      </c>
      <c r="L497" s="55">
        <v>56235</v>
      </c>
      <c r="M497" s="54">
        <v>56295</v>
      </c>
      <c r="N497" s="55">
        <v>56362</v>
      </c>
      <c r="O497" s="54">
        <v>56473</v>
      </c>
    </row>
    <row r="498" s="57" customFormat="1" spans="1:15">
      <c r="A498" s="54">
        <v>54639</v>
      </c>
      <c r="B498" s="55">
        <v>54748</v>
      </c>
      <c r="C498" s="54">
        <v>54849</v>
      </c>
      <c r="D498" s="55">
        <v>54974</v>
      </c>
      <c r="E498" s="54">
        <v>55307</v>
      </c>
      <c r="F498" s="55">
        <v>55612</v>
      </c>
      <c r="G498" s="54">
        <v>55767</v>
      </c>
      <c r="H498" s="55">
        <v>55949</v>
      </c>
      <c r="I498" s="54">
        <v>56027</v>
      </c>
      <c r="J498" s="55">
        <v>56110</v>
      </c>
      <c r="K498" s="54">
        <v>56166</v>
      </c>
      <c r="L498" s="55">
        <v>56236</v>
      </c>
      <c r="M498" s="54">
        <v>56296</v>
      </c>
      <c r="N498" s="55">
        <v>56364</v>
      </c>
      <c r="O498" s="54">
        <v>56474</v>
      </c>
    </row>
    <row r="499" s="57" customFormat="1" spans="1:15">
      <c r="A499" s="54">
        <v>54640</v>
      </c>
      <c r="B499" s="55">
        <v>54749</v>
      </c>
      <c r="C499" s="54">
        <v>54853</v>
      </c>
      <c r="D499" s="55">
        <v>54975</v>
      </c>
      <c r="E499" s="54">
        <v>55310</v>
      </c>
      <c r="F499" s="55">
        <v>55613</v>
      </c>
      <c r="G499" s="54">
        <v>55769</v>
      </c>
      <c r="H499" s="55">
        <v>55951</v>
      </c>
      <c r="I499" s="54">
        <v>56028</v>
      </c>
      <c r="J499" s="55">
        <v>56111</v>
      </c>
      <c r="K499" s="54">
        <v>56167</v>
      </c>
      <c r="L499" s="55">
        <v>56237</v>
      </c>
      <c r="M499" s="54">
        <v>56297</v>
      </c>
      <c r="N499" s="55">
        <v>56367</v>
      </c>
      <c r="O499" s="54">
        <v>56475</v>
      </c>
    </row>
    <row r="500" s="57" customFormat="1" spans="1:15">
      <c r="A500" s="54">
        <v>54641</v>
      </c>
      <c r="B500" s="55">
        <v>54750</v>
      </c>
      <c r="C500" s="54">
        <v>54855</v>
      </c>
      <c r="D500" s="55">
        <v>54976</v>
      </c>
      <c r="E500" s="54">
        <v>55312</v>
      </c>
      <c r="F500" s="55">
        <v>55614</v>
      </c>
      <c r="G500" s="54">
        <v>55775</v>
      </c>
      <c r="H500" s="55">
        <v>55952</v>
      </c>
      <c r="I500" s="54">
        <v>56029</v>
      </c>
      <c r="J500" s="55">
        <v>56113</v>
      </c>
      <c r="K500" s="54">
        <v>56168</v>
      </c>
      <c r="L500" s="55">
        <v>56239</v>
      </c>
      <c r="M500" s="54">
        <v>56309</v>
      </c>
      <c r="N500" s="55">
        <v>56368</v>
      </c>
      <c r="O500" s="54">
        <v>56477</v>
      </c>
    </row>
    <row r="501" s="57" customFormat="1" spans="1:15">
      <c r="A501" s="54">
        <v>54642</v>
      </c>
      <c r="B501" s="55">
        <v>54754</v>
      </c>
      <c r="C501" s="54">
        <v>54856</v>
      </c>
      <c r="D501" s="55">
        <v>54977</v>
      </c>
      <c r="E501" s="54">
        <v>55314</v>
      </c>
      <c r="F501" s="55">
        <v>55615</v>
      </c>
      <c r="G501" s="54">
        <v>55779</v>
      </c>
      <c r="H501" s="55">
        <v>55953</v>
      </c>
      <c r="I501" s="54">
        <v>56032</v>
      </c>
      <c r="J501" s="55">
        <v>56114</v>
      </c>
      <c r="K501" s="54">
        <v>56169</v>
      </c>
      <c r="L501" s="55">
        <v>56240</v>
      </c>
      <c r="M501" s="54">
        <v>56311</v>
      </c>
      <c r="N501" s="55">
        <v>56373</v>
      </c>
      <c r="O501" s="54">
        <v>56478</v>
      </c>
    </row>
    <row r="502" s="57" customFormat="1" spans="1:15">
      <c r="A502" s="54">
        <v>54644</v>
      </c>
      <c r="B502" s="55">
        <v>54755</v>
      </c>
      <c r="C502" s="54">
        <v>54858</v>
      </c>
      <c r="D502" s="55">
        <v>54979</v>
      </c>
      <c r="E502" s="54">
        <v>55321</v>
      </c>
      <c r="F502" s="55">
        <v>55616</v>
      </c>
      <c r="G502" s="54">
        <v>55780</v>
      </c>
      <c r="H502" s="55">
        <v>55954</v>
      </c>
      <c r="I502" s="54">
        <v>56033</v>
      </c>
      <c r="J502" s="55">
        <v>56115</v>
      </c>
      <c r="K502" s="54">
        <v>56170</v>
      </c>
      <c r="L502" s="55">
        <v>56243</v>
      </c>
      <c r="M502" s="54">
        <v>56312</v>
      </c>
      <c r="N502" s="55">
        <v>56375</v>
      </c>
      <c r="O502" s="54">
        <v>56479</v>
      </c>
    </row>
    <row r="503" s="57" customFormat="1" spans="1:15">
      <c r="A503" s="54">
        <v>54645</v>
      </c>
      <c r="B503" s="55">
        <v>54756</v>
      </c>
      <c r="C503" s="54">
        <v>54864</v>
      </c>
      <c r="D503" s="55">
        <v>54982</v>
      </c>
      <c r="E503" s="54">
        <v>55322</v>
      </c>
      <c r="F503" s="55">
        <v>55701</v>
      </c>
      <c r="G503" s="54">
        <v>55782</v>
      </c>
      <c r="H503" s="55">
        <v>55956</v>
      </c>
      <c r="I503" s="54">
        <v>56034</v>
      </c>
      <c r="J503" s="55">
        <v>56116</v>
      </c>
      <c r="K503" s="54">
        <v>56171</v>
      </c>
      <c r="L503" s="55">
        <v>56244</v>
      </c>
      <c r="M503" s="54">
        <v>56314</v>
      </c>
      <c r="N503" s="55">
        <v>56376</v>
      </c>
      <c r="O503" s="54">
        <v>56481</v>
      </c>
    </row>
    <row r="504" s="57" customFormat="1" spans="1:15">
      <c r="A504" s="54">
        <v>54646</v>
      </c>
      <c r="B504" s="55">
        <v>54757</v>
      </c>
      <c r="C504" s="54">
        <v>54867</v>
      </c>
      <c r="D504" s="55">
        <v>54983</v>
      </c>
      <c r="E504" s="54">
        <v>55324</v>
      </c>
      <c r="F504" s="55">
        <v>55702</v>
      </c>
      <c r="G504" s="54">
        <v>55783</v>
      </c>
      <c r="H504" s="55">
        <v>55957</v>
      </c>
      <c r="I504" s="54">
        <v>56036</v>
      </c>
      <c r="J504" s="55">
        <v>56117</v>
      </c>
      <c r="K504" s="54">
        <v>56172</v>
      </c>
      <c r="L504" s="55">
        <v>56245</v>
      </c>
      <c r="M504" s="54">
        <v>56315</v>
      </c>
      <c r="N504" s="55">
        <v>56378</v>
      </c>
      <c r="O504" s="54">
        <v>56510</v>
      </c>
    </row>
    <row r="505" s="57" customFormat="1" spans="1:15">
      <c r="A505" s="54">
        <v>54648</v>
      </c>
      <c r="B505" s="55">
        <v>54761</v>
      </c>
      <c r="C505" s="54">
        <v>54870</v>
      </c>
      <c r="D505" s="55">
        <v>54984</v>
      </c>
      <c r="E505" s="54">
        <v>55325</v>
      </c>
      <c r="F505" s="55">
        <v>55705</v>
      </c>
      <c r="G505" s="54">
        <v>55784</v>
      </c>
      <c r="H505" s="55">
        <v>55959</v>
      </c>
      <c r="I505" s="54">
        <v>56039</v>
      </c>
      <c r="J505" s="55">
        <v>56118</v>
      </c>
      <c r="K505" s="54">
        <v>56173</v>
      </c>
      <c r="L505" s="55">
        <v>56246</v>
      </c>
      <c r="M505" s="54">
        <v>56316</v>
      </c>
      <c r="N505" s="55">
        <v>56381</v>
      </c>
      <c r="O505" s="54">
        <v>56511</v>
      </c>
    </row>
    <row r="506" s="57" customFormat="1" spans="1:15">
      <c r="A506" s="54">
        <v>54651</v>
      </c>
      <c r="B506" s="55">
        <v>54762</v>
      </c>
      <c r="C506" s="54">
        <v>54871</v>
      </c>
      <c r="D506" s="55">
        <v>54990</v>
      </c>
      <c r="E506" s="54">
        <v>55329</v>
      </c>
      <c r="F506" s="55">
        <v>55706</v>
      </c>
      <c r="G506" s="54">
        <v>55786</v>
      </c>
      <c r="H506" s="55">
        <v>55961</v>
      </c>
      <c r="I506" s="54">
        <v>56041</v>
      </c>
      <c r="J506" s="55">
        <v>56119</v>
      </c>
      <c r="K506" s="54">
        <v>56174</v>
      </c>
      <c r="L506" s="55">
        <v>56248</v>
      </c>
      <c r="M506" s="54">
        <v>56317</v>
      </c>
      <c r="N506" s="55">
        <v>56382</v>
      </c>
      <c r="O506" s="54">
        <v>56514</v>
      </c>
    </row>
    <row r="507" s="57" customFormat="1" spans="1:15">
      <c r="A507" s="54">
        <v>54652</v>
      </c>
      <c r="B507" s="55">
        <v>54763</v>
      </c>
      <c r="C507" s="54">
        <v>54872</v>
      </c>
      <c r="D507" s="55">
        <v>55002</v>
      </c>
      <c r="E507" s="54">
        <v>55332</v>
      </c>
      <c r="F507" s="55">
        <v>55707</v>
      </c>
      <c r="G507" s="54">
        <v>55787</v>
      </c>
      <c r="H507" s="55">
        <v>55962</v>
      </c>
      <c r="I507" s="54">
        <v>56042</v>
      </c>
      <c r="J507" s="55">
        <v>56120</v>
      </c>
      <c r="K507" s="54">
        <v>56175</v>
      </c>
      <c r="L507" s="55">
        <v>56249</v>
      </c>
      <c r="M507" s="54">
        <v>56318</v>
      </c>
      <c r="N507" s="55">
        <v>56384</v>
      </c>
      <c r="O507" s="54">
        <v>56515</v>
      </c>
    </row>
    <row r="508" s="57" customFormat="1" spans="1:15">
      <c r="A508" s="54">
        <v>54653</v>
      </c>
      <c r="B508" s="55">
        <v>54767</v>
      </c>
      <c r="C508" s="54">
        <v>54873</v>
      </c>
      <c r="D508" s="55">
        <v>55006</v>
      </c>
      <c r="E508" s="54">
        <v>55333</v>
      </c>
      <c r="F508" s="55">
        <v>55708</v>
      </c>
      <c r="G508" s="54">
        <v>55790</v>
      </c>
      <c r="H508" s="55">
        <v>55963</v>
      </c>
      <c r="I508" s="54">
        <v>56043</v>
      </c>
      <c r="J508" s="55">
        <v>56121</v>
      </c>
      <c r="K508" s="54">
        <v>56176</v>
      </c>
      <c r="L508" s="55">
        <v>56251</v>
      </c>
      <c r="M508" s="54">
        <v>56319</v>
      </c>
      <c r="N508" s="55">
        <v>56385</v>
      </c>
      <c r="O508" s="54">
        <v>56516</v>
      </c>
    </row>
    <row r="509" s="57" customFormat="1" spans="1:15">
      <c r="A509" s="54">
        <v>54658</v>
      </c>
      <c r="B509" s="55">
        <v>54768</v>
      </c>
      <c r="C509" s="54">
        <v>54874</v>
      </c>
      <c r="D509" s="55">
        <v>55007</v>
      </c>
      <c r="E509" s="54">
        <v>55334</v>
      </c>
      <c r="F509" s="55">
        <v>55709</v>
      </c>
      <c r="G509" s="54">
        <v>55793</v>
      </c>
      <c r="H509" s="55">
        <v>55964</v>
      </c>
      <c r="I509" s="54">
        <v>56044</v>
      </c>
      <c r="J509" s="55">
        <v>56122</v>
      </c>
      <c r="K509" s="54">
        <v>56178</v>
      </c>
      <c r="L509" s="55">
        <v>56252</v>
      </c>
      <c r="M509" s="54">
        <v>56321</v>
      </c>
      <c r="N509" s="55">
        <v>56386</v>
      </c>
      <c r="O509" s="54">
        <v>56518</v>
      </c>
    </row>
    <row r="510" s="57" customFormat="1" spans="1:15">
      <c r="A510" s="54">
        <v>54659</v>
      </c>
      <c r="B510" s="55">
        <v>54769</v>
      </c>
      <c r="C510" s="54">
        <v>54875</v>
      </c>
      <c r="D510" s="55">
        <v>55009</v>
      </c>
      <c r="E510" s="54">
        <v>55335</v>
      </c>
      <c r="F510" s="55">
        <v>55710</v>
      </c>
      <c r="G510" s="54">
        <v>55795</v>
      </c>
      <c r="H510" s="55">
        <v>55965</v>
      </c>
      <c r="I510" s="54">
        <v>56045</v>
      </c>
      <c r="J510" s="55">
        <v>56123</v>
      </c>
      <c r="K510" s="54">
        <v>56180</v>
      </c>
      <c r="L510" s="55">
        <v>56253</v>
      </c>
      <c r="M510" s="54">
        <v>56323</v>
      </c>
      <c r="N510" s="55">
        <v>56431</v>
      </c>
      <c r="O510" s="54">
        <v>56520</v>
      </c>
    </row>
    <row r="511" s="57" customFormat="1" spans="1:15">
      <c r="A511" s="54">
        <v>54661</v>
      </c>
      <c r="B511" s="55">
        <v>54770</v>
      </c>
      <c r="C511" s="54">
        <v>54876</v>
      </c>
      <c r="D511" s="55">
        <v>55012</v>
      </c>
      <c r="E511" s="54">
        <v>55336</v>
      </c>
      <c r="F511" s="55">
        <v>55711</v>
      </c>
      <c r="G511" s="54">
        <v>55796</v>
      </c>
      <c r="H511" s="55">
        <v>55967</v>
      </c>
      <c r="I511" s="54">
        <v>56047</v>
      </c>
      <c r="J511" s="55">
        <v>56127</v>
      </c>
      <c r="K511" s="54">
        <v>56181</v>
      </c>
      <c r="L511" s="55">
        <v>56255</v>
      </c>
      <c r="M511" s="54">
        <v>56324</v>
      </c>
      <c r="N511" s="55">
        <v>56433</v>
      </c>
      <c r="O511" s="54">
        <v>56521</v>
      </c>
    </row>
    <row r="512" s="57" customFormat="1" spans="1:15">
      <c r="A512" s="54">
        <v>54664</v>
      </c>
      <c r="B512" s="55">
        <v>54771</v>
      </c>
      <c r="C512" s="54">
        <v>54888</v>
      </c>
      <c r="D512" s="55">
        <v>55013</v>
      </c>
      <c r="E512" s="54">
        <v>55338</v>
      </c>
      <c r="F512" s="55">
        <v>55712</v>
      </c>
      <c r="G512" s="54">
        <v>55797</v>
      </c>
      <c r="H512" s="55">
        <v>55968</v>
      </c>
      <c r="I512" s="54">
        <v>56048</v>
      </c>
      <c r="J512" s="55">
        <v>56128</v>
      </c>
      <c r="K512" s="54">
        <v>56183</v>
      </c>
      <c r="L512" s="55">
        <v>56256</v>
      </c>
      <c r="M512" s="54">
        <v>56325</v>
      </c>
      <c r="N512" s="55">
        <v>56434</v>
      </c>
      <c r="O512" s="54">
        <v>56523</v>
      </c>
    </row>
    <row r="513" s="57" customFormat="1" spans="1:15">
      <c r="A513" s="54">
        <v>54665</v>
      </c>
      <c r="B513" s="55">
        <v>54772</v>
      </c>
      <c r="C513" s="54">
        <v>54889</v>
      </c>
      <c r="D513" s="55">
        <v>55017</v>
      </c>
      <c r="E513" s="54">
        <v>55339</v>
      </c>
      <c r="F513" s="55">
        <v>55713</v>
      </c>
      <c r="G513" s="54">
        <v>55803</v>
      </c>
      <c r="H513" s="55">
        <v>55969</v>
      </c>
      <c r="I513" s="54">
        <v>56051</v>
      </c>
      <c r="J513" s="55">
        <v>56129</v>
      </c>
      <c r="K513" s="54">
        <v>56185</v>
      </c>
      <c r="L513" s="55">
        <v>56257</v>
      </c>
      <c r="M513" s="54">
        <v>56326</v>
      </c>
      <c r="N513" s="55">
        <v>56435</v>
      </c>
      <c r="O513" s="54">
        <v>56524</v>
      </c>
    </row>
    <row r="514" s="57" customFormat="1" spans="1:15">
      <c r="A514" s="54">
        <v>54666</v>
      </c>
      <c r="B514" s="55">
        <v>54801</v>
      </c>
      <c r="C514" s="54">
        <v>54891</v>
      </c>
      <c r="D514" s="55">
        <v>55026</v>
      </c>
      <c r="E514" s="54">
        <v>55342</v>
      </c>
      <c r="F514" s="55">
        <v>55716</v>
      </c>
      <c r="G514" s="54">
        <v>55909</v>
      </c>
      <c r="H514" s="55">
        <v>55970</v>
      </c>
      <c r="I514" s="54">
        <v>56052</v>
      </c>
      <c r="J514" s="55">
        <v>56131</v>
      </c>
      <c r="K514" s="54">
        <v>56186</v>
      </c>
      <c r="L514" s="55">
        <v>56260</v>
      </c>
      <c r="M514" s="54">
        <v>56327</v>
      </c>
      <c r="N514" s="55">
        <v>56436</v>
      </c>
      <c r="O514" s="54">
        <v>56527</v>
      </c>
    </row>
    <row r="515" s="57" customFormat="1" spans="1:15">
      <c r="A515" s="54">
        <v>54667</v>
      </c>
      <c r="B515" s="55">
        <v>54805</v>
      </c>
      <c r="C515" s="54">
        <v>54893</v>
      </c>
      <c r="D515" s="55">
        <v>55027</v>
      </c>
      <c r="E515" s="54">
        <v>55349</v>
      </c>
      <c r="F515" s="55">
        <v>55717</v>
      </c>
      <c r="G515" s="54">
        <v>55910</v>
      </c>
      <c r="H515" s="55">
        <v>55971</v>
      </c>
      <c r="I515" s="54">
        <v>56054</v>
      </c>
      <c r="J515" s="55">
        <v>56132</v>
      </c>
      <c r="K515" s="54">
        <v>56207</v>
      </c>
      <c r="L515" s="55">
        <v>56262</v>
      </c>
      <c r="M515" s="54">
        <v>56329</v>
      </c>
      <c r="N515" s="55">
        <v>56437</v>
      </c>
      <c r="O515" s="54">
        <v>56528</v>
      </c>
    </row>
    <row r="516" s="57" customFormat="1" spans="1:15">
      <c r="A516" s="54">
        <v>54670</v>
      </c>
      <c r="B516" s="55">
        <v>54806</v>
      </c>
      <c r="C516" s="54">
        <v>54895</v>
      </c>
      <c r="D516" s="55">
        <v>55030</v>
      </c>
      <c r="E516" s="54">
        <v>55353</v>
      </c>
      <c r="F516" s="55">
        <v>55718</v>
      </c>
      <c r="G516" s="54">
        <v>55917</v>
      </c>
      <c r="H516" s="55">
        <v>55972</v>
      </c>
      <c r="I516" s="54">
        <v>56057</v>
      </c>
      <c r="J516" s="55">
        <v>56134</v>
      </c>
      <c r="K516" s="54">
        <v>56208</v>
      </c>
      <c r="L516" s="55">
        <v>56263</v>
      </c>
      <c r="M516" s="54">
        <v>56330</v>
      </c>
      <c r="N516" s="55">
        <v>56438</v>
      </c>
      <c r="O516" s="54">
        <v>56531</v>
      </c>
    </row>
    <row r="517" s="57" customFormat="1" spans="1:15">
      <c r="A517" s="54">
        <v>54721</v>
      </c>
      <c r="B517" s="55">
        <v>54810</v>
      </c>
      <c r="C517" s="54">
        <v>54909</v>
      </c>
      <c r="D517" s="55">
        <v>55031</v>
      </c>
      <c r="E517" s="54">
        <v>55354</v>
      </c>
      <c r="F517" s="55">
        <v>55719</v>
      </c>
      <c r="G517" s="54">
        <v>55918</v>
      </c>
      <c r="H517" s="55">
        <v>55973</v>
      </c>
      <c r="I517" s="54">
        <v>56060</v>
      </c>
      <c r="J517" s="55">
        <v>56137</v>
      </c>
      <c r="K517" s="54">
        <v>56209</v>
      </c>
      <c r="L517" s="55">
        <v>56264</v>
      </c>
      <c r="M517" s="54">
        <v>56331</v>
      </c>
      <c r="N517" s="55">
        <v>56440</v>
      </c>
      <c r="O517" s="54">
        <v>56533</v>
      </c>
    </row>
    <row r="518" s="57" customFormat="1" spans="1:15">
      <c r="A518" s="54">
        <v>54722</v>
      </c>
      <c r="B518" s="55">
        <v>54814</v>
      </c>
      <c r="C518" s="54">
        <v>54921</v>
      </c>
      <c r="D518" s="55">
        <v>55032</v>
      </c>
      <c r="E518" s="54">
        <v>55360</v>
      </c>
      <c r="F518" s="55">
        <v>55721</v>
      </c>
      <c r="G518" s="54">
        <v>55919</v>
      </c>
      <c r="H518" s="55">
        <v>55974</v>
      </c>
      <c r="I518" s="54">
        <v>56064</v>
      </c>
      <c r="J518" s="55">
        <v>56138</v>
      </c>
      <c r="K518" s="54">
        <v>56210</v>
      </c>
      <c r="L518" s="55">
        <v>56266</v>
      </c>
      <c r="M518" s="54">
        <v>56332</v>
      </c>
      <c r="N518" s="55">
        <v>56442</v>
      </c>
      <c r="O518" s="54">
        <v>56534</v>
      </c>
    </row>
    <row r="519" s="57" customFormat="1" spans="1:15">
      <c r="A519" s="54">
        <v>54723</v>
      </c>
      <c r="B519" s="55">
        <v>54817</v>
      </c>
      <c r="C519" s="54">
        <v>54922</v>
      </c>
      <c r="D519" s="55">
        <v>55037</v>
      </c>
      <c r="E519" s="54">
        <v>55363</v>
      </c>
      <c r="F519" s="55">
        <v>55722</v>
      </c>
      <c r="G519" s="54">
        <v>55921</v>
      </c>
      <c r="H519" s="55">
        <v>55975</v>
      </c>
      <c r="I519" s="54">
        <v>56065</v>
      </c>
      <c r="J519" s="55">
        <v>56139</v>
      </c>
      <c r="K519" s="54">
        <v>56211</v>
      </c>
      <c r="L519" s="55">
        <v>56267</v>
      </c>
      <c r="M519" s="54">
        <v>56334</v>
      </c>
      <c r="N519" s="55">
        <v>56443</v>
      </c>
      <c r="O519" s="54">
        <v>56535</v>
      </c>
    </row>
    <row r="520" s="57" customFormat="1" spans="1:15">
      <c r="A520" s="54">
        <v>54725</v>
      </c>
      <c r="B520" s="55">
        <v>54819</v>
      </c>
      <c r="C520" s="54">
        <v>54928</v>
      </c>
      <c r="D520" s="55">
        <v>55040</v>
      </c>
      <c r="E520" s="54">
        <v>55367</v>
      </c>
      <c r="F520" s="55">
        <v>55723</v>
      </c>
      <c r="G520" s="54">
        <v>55922</v>
      </c>
      <c r="H520" s="55">
        <v>55977</v>
      </c>
      <c r="I520" s="54">
        <v>56068</v>
      </c>
      <c r="J520" s="55">
        <v>56140</v>
      </c>
      <c r="K520" s="54">
        <v>56212</v>
      </c>
      <c r="L520" s="55">
        <v>56270</v>
      </c>
      <c r="M520" s="54">
        <v>56335</v>
      </c>
      <c r="N520" s="55">
        <v>56444</v>
      </c>
      <c r="O520" s="54">
        <v>56536</v>
      </c>
    </row>
    <row r="521" s="57" customFormat="1" spans="1:15">
      <c r="A521" s="54">
        <v>54726</v>
      </c>
      <c r="B521" s="55">
        <v>54821</v>
      </c>
      <c r="C521" s="54">
        <v>54930</v>
      </c>
      <c r="D521" s="55">
        <v>55041</v>
      </c>
      <c r="E521" s="54">
        <v>55368</v>
      </c>
      <c r="F521" s="55">
        <v>55725</v>
      </c>
      <c r="G521" s="54">
        <v>55923</v>
      </c>
      <c r="H521" s="55">
        <v>55979</v>
      </c>
      <c r="I521" s="54">
        <v>56069</v>
      </c>
      <c r="J521" s="55">
        <v>56141</v>
      </c>
      <c r="K521" s="54">
        <v>56214</v>
      </c>
      <c r="L521" s="55">
        <v>56271</v>
      </c>
      <c r="M521" s="54">
        <v>56336</v>
      </c>
      <c r="N521" s="55">
        <v>56446</v>
      </c>
      <c r="O521" s="54">
        <v>56540</v>
      </c>
    </row>
    <row r="522" s="57" customFormat="1" spans="1:15">
      <c r="A522" s="54">
        <v>54727</v>
      </c>
      <c r="B522" s="55">
        <v>54822</v>
      </c>
      <c r="C522" s="54">
        <v>54931</v>
      </c>
      <c r="D522" s="55">
        <v>55045</v>
      </c>
      <c r="E522" s="54">
        <v>55370</v>
      </c>
      <c r="F522" s="55">
        <v>55726</v>
      </c>
      <c r="G522" s="54">
        <v>55924</v>
      </c>
      <c r="H522" s="55">
        <v>55981</v>
      </c>
      <c r="I522" s="54">
        <v>56072</v>
      </c>
      <c r="J522" s="55">
        <v>56144</v>
      </c>
      <c r="K522" s="54">
        <v>56216</v>
      </c>
      <c r="L522" s="55">
        <v>56274</v>
      </c>
      <c r="M522" s="54">
        <v>56339</v>
      </c>
      <c r="N522" s="55">
        <v>56447</v>
      </c>
      <c r="O522" s="54">
        <v>56542</v>
      </c>
    </row>
    <row r="523" s="57" customFormat="1" spans="1:15">
      <c r="A523" s="54">
        <v>54728</v>
      </c>
      <c r="B523" s="55">
        <v>54824</v>
      </c>
      <c r="C523" s="54">
        <v>54932</v>
      </c>
      <c r="D523" s="55">
        <v>55046</v>
      </c>
      <c r="E523" s="54">
        <v>55381</v>
      </c>
      <c r="F523" s="55">
        <v>55731</v>
      </c>
      <c r="G523" s="54">
        <v>55925</v>
      </c>
      <c r="H523" s="55">
        <v>55982</v>
      </c>
      <c r="I523" s="54">
        <v>56074</v>
      </c>
      <c r="J523" s="55">
        <v>56145</v>
      </c>
      <c r="K523" s="54">
        <v>56218</v>
      </c>
      <c r="L523" s="55">
        <v>56276</v>
      </c>
      <c r="M523" s="54">
        <v>56340</v>
      </c>
      <c r="N523" s="55">
        <v>56448</v>
      </c>
      <c r="O523" s="54">
        <v>56543</v>
      </c>
    </row>
    <row r="524" s="57" customFormat="1" spans="1:15">
      <c r="A524" s="54">
        <v>54730</v>
      </c>
      <c r="B524" s="55">
        <v>54826</v>
      </c>
      <c r="C524" s="54">
        <v>54940</v>
      </c>
      <c r="D524" s="55">
        <v>55047</v>
      </c>
      <c r="E524" s="54">
        <v>55382</v>
      </c>
      <c r="F524" s="55">
        <v>55733</v>
      </c>
      <c r="G524" s="54">
        <v>55926</v>
      </c>
      <c r="H524" s="55">
        <v>55983</v>
      </c>
      <c r="I524" s="54">
        <v>56076</v>
      </c>
      <c r="J524" s="55">
        <v>56149</v>
      </c>
      <c r="K524" s="54">
        <v>56219</v>
      </c>
      <c r="L524" s="55">
        <v>56278</v>
      </c>
      <c r="M524" s="54">
        <v>56342</v>
      </c>
      <c r="N524" s="55">
        <v>56449</v>
      </c>
      <c r="O524" s="54">
        <v>56544</v>
      </c>
    </row>
    <row r="525" s="57" customFormat="1" spans="1:15">
      <c r="A525" s="54">
        <v>54731</v>
      </c>
      <c r="B525" s="55">
        <v>54829</v>
      </c>
      <c r="C525" s="54">
        <v>54943</v>
      </c>
      <c r="D525" s="55">
        <v>55051</v>
      </c>
      <c r="E525" s="54">
        <v>55385</v>
      </c>
      <c r="F525" s="55">
        <v>55734</v>
      </c>
      <c r="G525" s="54">
        <v>55927</v>
      </c>
      <c r="H525" s="55">
        <v>55985</v>
      </c>
      <c r="I525" s="54">
        <v>56078</v>
      </c>
      <c r="J525" s="55">
        <v>56150</v>
      </c>
      <c r="K525" s="54">
        <v>56220</v>
      </c>
      <c r="L525" s="55">
        <v>56279</v>
      </c>
      <c r="M525" s="54">
        <v>56343</v>
      </c>
      <c r="N525" s="55">
        <v>56450</v>
      </c>
      <c r="O525" s="54">
        <v>56545</v>
      </c>
    </row>
    <row r="526" s="57" customFormat="1" spans="1:15">
      <c r="A526" s="54">
        <v>54732</v>
      </c>
      <c r="B526" s="55">
        <v>54832</v>
      </c>
      <c r="C526" s="54">
        <v>54945</v>
      </c>
      <c r="D526" s="55">
        <v>55053</v>
      </c>
      <c r="E526" s="54">
        <v>55388</v>
      </c>
      <c r="F526" s="55">
        <v>55735</v>
      </c>
      <c r="G526" s="54">
        <v>55929</v>
      </c>
      <c r="H526" s="55">
        <v>55990</v>
      </c>
      <c r="I526" s="54">
        <v>56080</v>
      </c>
      <c r="J526" s="55">
        <v>56151</v>
      </c>
      <c r="K526" s="54">
        <v>56221</v>
      </c>
      <c r="L526" s="55">
        <v>56280</v>
      </c>
      <c r="M526" s="54">
        <v>56347</v>
      </c>
      <c r="N526" s="55">
        <v>56452</v>
      </c>
      <c r="O526" s="54">
        <v>56546</v>
      </c>
    </row>
    <row r="527" s="57" customFormat="1" spans="1:15">
      <c r="A527" s="54">
        <v>54733</v>
      </c>
      <c r="B527" s="55">
        <v>54836</v>
      </c>
      <c r="C527" s="54">
        <v>54948</v>
      </c>
      <c r="D527" s="55">
        <v>55063</v>
      </c>
      <c r="E527" s="54">
        <v>55389</v>
      </c>
      <c r="F527" s="55">
        <v>55736</v>
      </c>
      <c r="G527" s="54">
        <v>55931</v>
      </c>
      <c r="H527" s="55">
        <v>55991</v>
      </c>
      <c r="I527" s="54">
        <v>56081</v>
      </c>
      <c r="J527" s="55">
        <v>56152</v>
      </c>
      <c r="K527" s="54">
        <v>56222</v>
      </c>
      <c r="L527" s="55">
        <v>56281</v>
      </c>
      <c r="M527" s="54">
        <v>56349</v>
      </c>
      <c r="N527" s="55">
        <v>56453</v>
      </c>
      <c r="O527" s="54">
        <v>56547</v>
      </c>
    </row>
    <row r="528" s="57" customFormat="1" spans="1:15">
      <c r="A528" s="54">
        <v>54734</v>
      </c>
      <c r="B528" s="55">
        <v>54837</v>
      </c>
      <c r="C528" s="54">
        <v>54949</v>
      </c>
      <c r="D528" s="55">
        <v>55065</v>
      </c>
      <c r="E528" s="54">
        <v>55390</v>
      </c>
      <c r="F528" s="55">
        <v>55738</v>
      </c>
      <c r="G528" s="54">
        <v>55932</v>
      </c>
      <c r="H528" s="55">
        <v>55992</v>
      </c>
      <c r="I528" s="54">
        <v>56083</v>
      </c>
      <c r="J528" s="55">
        <v>56153</v>
      </c>
      <c r="K528" s="54">
        <v>56223</v>
      </c>
      <c r="L528" s="55">
        <v>56282</v>
      </c>
      <c r="M528" s="54">
        <v>56350</v>
      </c>
      <c r="N528" s="55">
        <v>56455</v>
      </c>
      <c r="O528" s="54">
        <v>56548</v>
      </c>
    </row>
    <row r="529" s="57" customFormat="1" spans="1:15">
      <c r="A529" s="54">
        <v>54736</v>
      </c>
      <c r="B529" s="55">
        <v>54838</v>
      </c>
      <c r="C529" s="54">
        <v>54950</v>
      </c>
      <c r="D529" s="55">
        <v>55067</v>
      </c>
      <c r="E529" s="54">
        <v>55395</v>
      </c>
      <c r="F529" s="55">
        <v>55741</v>
      </c>
      <c r="G529" s="54">
        <v>55933</v>
      </c>
      <c r="H529" s="55">
        <v>56009</v>
      </c>
      <c r="I529" s="54">
        <v>56085</v>
      </c>
      <c r="J529" s="55">
        <v>56155</v>
      </c>
      <c r="K529" s="54">
        <v>56224</v>
      </c>
      <c r="L529" s="55">
        <v>56283</v>
      </c>
      <c r="M529" s="54">
        <v>56352</v>
      </c>
      <c r="N529" s="55">
        <v>56456</v>
      </c>
      <c r="O529" s="54">
        <v>56549</v>
      </c>
    </row>
    <row r="530" s="57" customFormat="1" spans="1:15">
      <c r="A530" s="54">
        <v>54737</v>
      </c>
      <c r="B530" s="55">
        <v>54839</v>
      </c>
      <c r="C530" s="54">
        <v>54951</v>
      </c>
      <c r="D530" s="55">
        <v>55069</v>
      </c>
      <c r="E530" s="54">
        <v>55396</v>
      </c>
      <c r="F530" s="55">
        <v>55742</v>
      </c>
      <c r="G530" s="54">
        <v>55934</v>
      </c>
      <c r="H530" s="55">
        <v>56010</v>
      </c>
      <c r="I530" s="54">
        <v>56087</v>
      </c>
      <c r="J530" s="55">
        <v>56156</v>
      </c>
      <c r="K530" s="54">
        <v>56225</v>
      </c>
      <c r="L530" s="55">
        <v>56284</v>
      </c>
      <c r="M530" s="54">
        <v>56353</v>
      </c>
      <c r="N530" s="55">
        <v>56458</v>
      </c>
      <c r="O530" s="54">
        <v>56550</v>
      </c>
    </row>
    <row r="531" s="57" customFormat="1" spans="1:15">
      <c r="A531" s="54">
        <v>54738</v>
      </c>
      <c r="B531" s="55">
        <v>54840</v>
      </c>
      <c r="C531" s="54">
        <v>54960</v>
      </c>
      <c r="D531" s="55">
        <v>55072</v>
      </c>
      <c r="E531" s="54">
        <v>55397</v>
      </c>
      <c r="F531" s="55">
        <v>55748</v>
      </c>
      <c r="G531" s="54">
        <v>55935</v>
      </c>
      <c r="H531" s="55">
        <v>56013</v>
      </c>
      <c r="I531" s="54">
        <v>56088</v>
      </c>
      <c r="J531" s="55">
        <v>56157</v>
      </c>
      <c r="K531" s="54">
        <v>56226</v>
      </c>
      <c r="L531" s="55">
        <v>56285</v>
      </c>
      <c r="M531" s="54">
        <v>56354</v>
      </c>
      <c r="N531" s="55">
        <v>56461</v>
      </c>
      <c r="O531" s="54">
        <v>56551</v>
      </c>
    </row>
    <row r="532" s="57" customFormat="1" spans="1:15">
      <c r="A532" s="54">
        <v>54739</v>
      </c>
      <c r="B532" s="55">
        <v>54842</v>
      </c>
      <c r="C532" s="54">
        <v>54962</v>
      </c>
      <c r="D532" s="55">
        <v>55073</v>
      </c>
      <c r="E532" s="54">
        <v>55398</v>
      </c>
      <c r="F532" s="55">
        <v>55749</v>
      </c>
      <c r="G532" s="54">
        <v>55936</v>
      </c>
      <c r="H532" s="55">
        <v>56014</v>
      </c>
      <c r="I532" s="54">
        <v>56089</v>
      </c>
      <c r="J532" s="55">
        <v>56158</v>
      </c>
      <c r="K532" s="54">
        <v>56227</v>
      </c>
      <c r="L532" s="55">
        <v>56288</v>
      </c>
      <c r="M532" s="54">
        <v>56355</v>
      </c>
      <c r="N532" s="55">
        <v>56464</v>
      </c>
      <c r="O532" s="54">
        <v>56552</v>
      </c>
    </row>
    <row r="533" s="57" customFormat="1" spans="1:15">
      <c r="A533" s="54">
        <v>54740</v>
      </c>
      <c r="B533" s="55">
        <v>54843</v>
      </c>
      <c r="C533" s="54">
        <v>54964</v>
      </c>
      <c r="D533" s="55">
        <v>55074</v>
      </c>
      <c r="E533" s="54">
        <v>55555</v>
      </c>
      <c r="F533" s="55">
        <v>55751</v>
      </c>
      <c r="G533" s="54">
        <v>55939</v>
      </c>
      <c r="H533" s="55">
        <v>56016</v>
      </c>
      <c r="I533" s="54">
        <v>56090</v>
      </c>
      <c r="J533" s="55">
        <v>56159</v>
      </c>
      <c r="K533" s="54">
        <v>56228</v>
      </c>
      <c r="L533" s="55">
        <v>56289</v>
      </c>
      <c r="M533" s="54">
        <v>56356</v>
      </c>
      <c r="N533" s="55">
        <v>56466</v>
      </c>
      <c r="O533" s="54">
        <v>56554</v>
      </c>
    </row>
    <row r="534" s="57" customFormat="1" spans="1:15">
      <c r="A534" s="54">
        <v>56556</v>
      </c>
      <c r="B534" s="55">
        <v>56653</v>
      </c>
      <c r="C534" s="54">
        <v>56748</v>
      </c>
      <c r="D534" s="55">
        <v>57044</v>
      </c>
      <c r="E534" s="54">
        <v>57237</v>
      </c>
      <c r="F534" s="55">
        <v>57331</v>
      </c>
      <c r="G534" s="54">
        <v>57454</v>
      </c>
      <c r="H534" s="55">
        <v>57656</v>
      </c>
      <c r="I534" s="54">
        <v>58035</v>
      </c>
      <c r="J534" s="55">
        <v>58237</v>
      </c>
      <c r="K534" s="54">
        <v>58338</v>
      </c>
      <c r="L534" s="55">
        <v>58482</v>
      </c>
      <c r="M534" s="54">
        <v>58711</v>
      </c>
      <c r="N534" s="55">
        <v>59006</v>
      </c>
      <c r="O534" s="54">
        <v>59273</v>
      </c>
    </row>
    <row r="535" s="57" customFormat="1" spans="1:15">
      <c r="A535" s="54">
        <v>56557</v>
      </c>
      <c r="B535" s="55">
        <v>56654</v>
      </c>
      <c r="C535" s="54">
        <v>56750</v>
      </c>
      <c r="D535" s="55">
        <v>57045</v>
      </c>
      <c r="E535" s="54">
        <v>57238</v>
      </c>
      <c r="F535" s="55">
        <v>57332</v>
      </c>
      <c r="G535" s="54">
        <v>57456</v>
      </c>
      <c r="H535" s="55">
        <v>57717</v>
      </c>
      <c r="I535" s="54">
        <v>58036</v>
      </c>
      <c r="J535" s="55">
        <v>58238</v>
      </c>
      <c r="K535" s="54">
        <v>58341</v>
      </c>
      <c r="L535" s="55">
        <v>58484</v>
      </c>
      <c r="M535" s="54">
        <v>58713</v>
      </c>
      <c r="N535" s="55">
        <v>59007</v>
      </c>
      <c r="O535" s="54">
        <v>59301</v>
      </c>
    </row>
    <row r="536" s="57" customFormat="1" spans="1:15">
      <c r="A536" s="54">
        <v>56565</v>
      </c>
      <c r="B536" s="55">
        <v>56655</v>
      </c>
      <c r="C536" s="54">
        <v>56751</v>
      </c>
      <c r="D536" s="55">
        <v>57046</v>
      </c>
      <c r="E536" s="54">
        <v>57239</v>
      </c>
      <c r="F536" s="55">
        <v>57334</v>
      </c>
      <c r="G536" s="54">
        <v>57457</v>
      </c>
      <c r="H536" s="55">
        <v>57718</v>
      </c>
      <c r="I536" s="54">
        <v>58038</v>
      </c>
      <c r="J536" s="55">
        <v>58240</v>
      </c>
      <c r="K536" s="54">
        <v>58344</v>
      </c>
      <c r="L536" s="55">
        <v>58489</v>
      </c>
      <c r="M536" s="54">
        <v>58716</v>
      </c>
      <c r="N536" s="55">
        <v>59012</v>
      </c>
      <c r="O536" s="54">
        <v>59323</v>
      </c>
    </row>
    <row r="537" s="57" customFormat="1" spans="1:15">
      <c r="A537" s="54">
        <v>56566</v>
      </c>
      <c r="B537" s="55">
        <v>56659</v>
      </c>
      <c r="C537" s="54">
        <v>56754</v>
      </c>
      <c r="D537" s="55">
        <v>57047</v>
      </c>
      <c r="E537" s="54">
        <v>57241</v>
      </c>
      <c r="F537" s="55">
        <v>57339</v>
      </c>
      <c r="G537" s="54">
        <v>57461</v>
      </c>
      <c r="H537" s="55">
        <v>57729</v>
      </c>
      <c r="I537" s="54">
        <v>58039</v>
      </c>
      <c r="J537" s="55">
        <v>58241</v>
      </c>
      <c r="K537" s="54">
        <v>58345</v>
      </c>
      <c r="L537" s="55">
        <v>58492</v>
      </c>
      <c r="M537" s="54">
        <v>58721</v>
      </c>
      <c r="N537" s="55">
        <v>59013</v>
      </c>
      <c r="O537" s="54">
        <v>59330</v>
      </c>
    </row>
    <row r="538" s="57" customFormat="1" spans="1:15">
      <c r="A538" s="54">
        <v>56567</v>
      </c>
      <c r="B538" s="55">
        <v>56660</v>
      </c>
      <c r="C538" s="54">
        <v>56757</v>
      </c>
      <c r="D538" s="55">
        <v>57048</v>
      </c>
      <c r="E538" s="54">
        <v>57243</v>
      </c>
      <c r="F538" s="55">
        <v>57342</v>
      </c>
      <c r="G538" s="54">
        <v>57462</v>
      </c>
      <c r="H538" s="55">
        <v>57730</v>
      </c>
      <c r="I538" s="54">
        <v>58040</v>
      </c>
      <c r="J538" s="55">
        <v>58243</v>
      </c>
      <c r="K538" s="54">
        <v>58346</v>
      </c>
      <c r="L538" s="55">
        <v>58495</v>
      </c>
      <c r="M538" s="54">
        <v>58722</v>
      </c>
      <c r="N538" s="55">
        <v>59014</v>
      </c>
      <c r="O538" s="54">
        <v>59333</v>
      </c>
    </row>
    <row r="539" s="57" customFormat="1" spans="1:15">
      <c r="A539" s="54">
        <v>56568</v>
      </c>
      <c r="B539" s="55">
        <v>56663</v>
      </c>
      <c r="C539" s="54">
        <v>56758</v>
      </c>
      <c r="D539" s="55">
        <v>57050</v>
      </c>
      <c r="E539" s="54">
        <v>57244</v>
      </c>
      <c r="F539" s="55">
        <v>57348</v>
      </c>
      <c r="G539" s="54">
        <v>57465</v>
      </c>
      <c r="H539" s="55">
        <v>57732</v>
      </c>
      <c r="I539" s="54">
        <v>58041</v>
      </c>
      <c r="J539" s="55">
        <v>58249</v>
      </c>
      <c r="K539" s="54">
        <v>58348</v>
      </c>
      <c r="L539" s="55">
        <v>58497</v>
      </c>
      <c r="M539" s="54">
        <v>58725</v>
      </c>
      <c r="N539" s="55">
        <v>59018</v>
      </c>
      <c r="O539" s="54">
        <v>59338</v>
      </c>
    </row>
    <row r="540" s="57" customFormat="1" spans="1:15">
      <c r="A540" s="54">
        <v>56570</v>
      </c>
      <c r="B540" s="55">
        <v>56666</v>
      </c>
      <c r="C540" s="54">
        <v>56759</v>
      </c>
      <c r="D540" s="55">
        <v>57051</v>
      </c>
      <c r="E540" s="54">
        <v>57246</v>
      </c>
      <c r="F540" s="55">
        <v>57349</v>
      </c>
      <c r="G540" s="54">
        <v>57468</v>
      </c>
      <c r="H540" s="55">
        <v>57736</v>
      </c>
      <c r="I540" s="54">
        <v>58043</v>
      </c>
      <c r="J540" s="55">
        <v>58250</v>
      </c>
      <c r="K540" s="54">
        <v>58352</v>
      </c>
      <c r="L540" s="55">
        <v>58523</v>
      </c>
      <c r="M540" s="54">
        <v>58727</v>
      </c>
      <c r="N540" s="55">
        <v>59020</v>
      </c>
      <c r="O540" s="54">
        <v>59348</v>
      </c>
    </row>
    <row r="541" s="57" customFormat="1" spans="1:15">
      <c r="A541" s="54">
        <v>56571</v>
      </c>
      <c r="B541" s="55">
        <v>56667</v>
      </c>
      <c r="C541" s="54">
        <v>56760</v>
      </c>
      <c r="D541" s="55">
        <v>57053</v>
      </c>
      <c r="E541" s="54">
        <v>57247</v>
      </c>
      <c r="F541" s="55">
        <v>57350</v>
      </c>
      <c r="G541" s="54">
        <v>57469</v>
      </c>
      <c r="H541" s="55">
        <v>57742</v>
      </c>
      <c r="I541" s="54">
        <v>58045</v>
      </c>
      <c r="J541" s="55">
        <v>58251</v>
      </c>
      <c r="K541" s="54">
        <v>58353</v>
      </c>
      <c r="L541" s="55">
        <v>58524</v>
      </c>
      <c r="M541" s="54">
        <v>58730</v>
      </c>
      <c r="N541" s="55">
        <v>59026</v>
      </c>
      <c r="O541" s="54">
        <v>59412</v>
      </c>
    </row>
    <row r="542" s="57" customFormat="1" spans="1:15">
      <c r="A542" s="54">
        <v>56572</v>
      </c>
      <c r="B542" s="55">
        <v>56670</v>
      </c>
      <c r="C542" s="54">
        <v>56761</v>
      </c>
      <c r="D542" s="55">
        <v>57054</v>
      </c>
      <c r="E542" s="54">
        <v>57248</v>
      </c>
      <c r="F542" s="55">
        <v>57353</v>
      </c>
      <c r="G542" s="54">
        <v>57472</v>
      </c>
      <c r="H542" s="55">
        <v>57744</v>
      </c>
      <c r="I542" s="54">
        <v>58046</v>
      </c>
      <c r="J542" s="55">
        <v>58255</v>
      </c>
      <c r="K542" s="54">
        <v>58355</v>
      </c>
      <c r="L542" s="55">
        <v>58538</v>
      </c>
      <c r="M542" s="54">
        <v>58731</v>
      </c>
      <c r="N542" s="55">
        <v>59027</v>
      </c>
      <c r="O542" s="54">
        <v>59417</v>
      </c>
    </row>
    <row r="543" s="57" customFormat="1" spans="1:15">
      <c r="A543" s="54">
        <v>56573</v>
      </c>
      <c r="B543" s="55">
        <v>56671</v>
      </c>
      <c r="C543" s="54">
        <v>56762</v>
      </c>
      <c r="D543" s="55">
        <v>57057</v>
      </c>
      <c r="E543" s="54">
        <v>57249</v>
      </c>
      <c r="F543" s="55">
        <v>57354</v>
      </c>
      <c r="G543" s="54">
        <v>57474</v>
      </c>
      <c r="H543" s="55">
        <v>57745</v>
      </c>
      <c r="I543" s="54">
        <v>58047</v>
      </c>
      <c r="J543" s="55">
        <v>58256</v>
      </c>
      <c r="K543" s="54">
        <v>58356</v>
      </c>
      <c r="L543" s="55">
        <v>58540</v>
      </c>
      <c r="M543" s="54">
        <v>58733</v>
      </c>
      <c r="N543" s="55">
        <v>59029</v>
      </c>
      <c r="O543" s="54">
        <v>59422</v>
      </c>
    </row>
    <row r="544" s="57" customFormat="1" spans="1:15">
      <c r="A544" s="54">
        <v>56574</v>
      </c>
      <c r="B544" s="55">
        <v>56672</v>
      </c>
      <c r="C544" s="54">
        <v>56763</v>
      </c>
      <c r="D544" s="55">
        <v>57058</v>
      </c>
      <c r="E544" s="54">
        <v>57251</v>
      </c>
      <c r="F544" s="55">
        <v>57355</v>
      </c>
      <c r="G544" s="54">
        <v>57476</v>
      </c>
      <c r="H544" s="55">
        <v>57747</v>
      </c>
      <c r="I544" s="54">
        <v>58048</v>
      </c>
      <c r="J544" s="55">
        <v>58257</v>
      </c>
      <c r="K544" s="54">
        <v>58362</v>
      </c>
      <c r="L544" s="55">
        <v>58544</v>
      </c>
      <c r="M544" s="54">
        <v>58740</v>
      </c>
      <c r="N544" s="55">
        <v>59030</v>
      </c>
      <c r="O544" s="54">
        <v>59424</v>
      </c>
    </row>
    <row r="545" s="57" customFormat="1" spans="1:15">
      <c r="A545" s="54">
        <v>56576</v>
      </c>
      <c r="B545" s="55">
        <v>56676</v>
      </c>
      <c r="C545" s="54">
        <v>57001</v>
      </c>
      <c r="D545" s="55">
        <v>57059</v>
      </c>
      <c r="E545" s="54">
        <v>57256</v>
      </c>
      <c r="F545" s="55">
        <v>57357</v>
      </c>
      <c r="G545" s="54">
        <v>57477</v>
      </c>
      <c r="H545" s="55">
        <v>57750</v>
      </c>
      <c r="I545" s="54">
        <v>58049</v>
      </c>
      <c r="J545" s="55">
        <v>58258</v>
      </c>
      <c r="K545" s="54">
        <v>58363</v>
      </c>
      <c r="L545" s="55">
        <v>58545</v>
      </c>
      <c r="M545" s="54">
        <v>58744</v>
      </c>
      <c r="N545" s="55">
        <v>59031</v>
      </c>
      <c r="O545" s="54">
        <v>59425</v>
      </c>
    </row>
    <row r="546" s="57" customFormat="1" spans="1:15">
      <c r="A546" s="54">
        <v>56578</v>
      </c>
      <c r="B546" s="55">
        <v>56678</v>
      </c>
      <c r="C546" s="54">
        <v>57002</v>
      </c>
      <c r="D546" s="55">
        <v>57061</v>
      </c>
      <c r="E546" s="54">
        <v>57259</v>
      </c>
      <c r="F546" s="55">
        <v>57359</v>
      </c>
      <c r="G546" s="54">
        <v>57479</v>
      </c>
      <c r="H546" s="55">
        <v>57754</v>
      </c>
      <c r="I546" s="54">
        <v>58051</v>
      </c>
      <c r="J546" s="55">
        <v>58259</v>
      </c>
      <c r="K546" s="54">
        <v>58366</v>
      </c>
      <c r="L546" s="55">
        <v>58549</v>
      </c>
      <c r="M546" s="54">
        <v>58746</v>
      </c>
      <c r="N546" s="55">
        <v>59034</v>
      </c>
      <c r="O546" s="54">
        <v>59427</v>
      </c>
    </row>
    <row r="547" s="57" customFormat="1" spans="1:15">
      <c r="A547" s="54">
        <v>56579</v>
      </c>
      <c r="B547" s="55">
        <v>56680</v>
      </c>
      <c r="C547" s="54">
        <v>57003</v>
      </c>
      <c r="D547" s="55">
        <v>57062</v>
      </c>
      <c r="E547" s="54">
        <v>57261</v>
      </c>
      <c r="F547" s="55">
        <v>57362</v>
      </c>
      <c r="G547" s="54">
        <v>57522</v>
      </c>
      <c r="H547" s="55">
        <v>57759</v>
      </c>
      <c r="I547" s="54">
        <v>58052</v>
      </c>
      <c r="J547" s="55">
        <v>58260</v>
      </c>
      <c r="K547" s="54">
        <v>58367</v>
      </c>
      <c r="L547" s="55">
        <v>58552</v>
      </c>
      <c r="M547" s="54">
        <v>58747</v>
      </c>
      <c r="N547" s="55">
        <v>59035</v>
      </c>
      <c r="O547" s="54">
        <v>59433</v>
      </c>
    </row>
    <row r="548" s="57" customFormat="1" spans="1:15">
      <c r="A548" s="54">
        <v>56580</v>
      </c>
      <c r="B548" s="55">
        <v>56682</v>
      </c>
      <c r="C548" s="54">
        <v>57004</v>
      </c>
      <c r="D548" s="55">
        <v>57063</v>
      </c>
      <c r="E548" s="54">
        <v>57262</v>
      </c>
      <c r="F548" s="55">
        <v>57365</v>
      </c>
      <c r="G548" s="54">
        <v>57526</v>
      </c>
      <c r="H548" s="55">
        <v>57761</v>
      </c>
      <c r="I548" s="54">
        <v>58053</v>
      </c>
      <c r="J548" s="55">
        <v>58261</v>
      </c>
      <c r="K548" s="54">
        <v>58368</v>
      </c>
      <c r="L548" s="55">
        <v>58553</v>
      </c>
      <c r="M548" s="54">
        <v>58748</v>
      </c>
      <c r="N548" s="55">
        <v>59037</v>
      </c>
      <c r="O548" s="54">
        <v>59434</v>
      </c>
    </row>
    <row r="549" s="57" customFormat="1" spans="1:15">
      <c r="A549" s="54">
        <v>56581</v>
      </c>
      <c r="B549" s="55">
        <v>56683</v>
      </c>
      <c r="C549" s="54">
        <v>57010</v>
      </c>
      <c r="D549" s="55">
        <v>57065</v>
      </c>
      <c r="E549" s="54">
        <v>57263</v>
      </c>
      <c r="F549" s="55">
        <v>57366</v>
      </c>
      <c r="G549" s="54">
        <v>57528</v>
      </c>
      <c r="H549" s="55">
        <v>57765</v>
      </c>
      <c r="I549" s="54">
        <v>58054</v>
      </c>
      <c r="J549" s="55">
        <v>58262</v>
      </c>
      <c r="K549" s="54">
        <v>58370</v>
      </c>
      <c r="L549" s="55">
        <v>58558</v>
      </c>
      <c r="M549" s="54">
        <v>58750</v>
      </c>
      <c r="N549" s="55">
        <v>59043</v>
      </c>
      <c r="O549" s="54">
        <v>59436</v>
      </c>
    </row>
    <row r="550" s="57" customFormat="1" spans="1:15">
      <c r="A550" s="54">
        <v>56584</v>
      </c>
      <c r="B550" s="55">
        <v>56684</v>
      </c>
      <c r="C550" s="54">
        <v>57012</v>
      </c>
      <c r="D550" s="55">
        <v>57066</v>
      </c>
      <c r="E550" s="54">
        <v>57264</v>
      </c>
      <c r="F550" s="55">
        <v>57367</v>
      </c>
      <c r="G550" s="54">
        <v>57529</v>
      </c>
      <c r="H550" s="55">
        <v>57766</v>
      </c>
      <c r="I550" s="54">
        <v>58057</v>
      </c>
      <c r="J550" s="55">
        <v>58265</v>
      </c>
      <c r="K550" s="54">
        <v>58372</v>
      </c>
      <c r="L550" s="55">
        <v>58559</v>
      </c>
      <c r="M550" s="54">
        <v>58752</v>
      </c>
      <c r="N550" s="55">
        <v>59047</v>
      </c>
      <c r="O550" s="54">
        <v>59441</v>
      </c>
    </row>
    <row r="551" s="57" customFormat="1" spans="1:15">
      <c r="A551" s="54">
        <v>56585</v>
      </c>
      <c r="B551" s="55">
        <v>56685</v>
      </c>
      <c r="C551" s="54">
        <v>57014</v>
      </c>
      <c r="D551" s="55">
        <v>57070</v>
      </c>
      <c r="E551" s="54">
        <v>57265</v>
      </c>
      <c r="F551" s="55">
        <v>57368</v>
      </c>
      <c r="G551" s="54">
        <v>57531</v>
      </c>
      <c r="H551" s="55">
        <v>57769</v>
      </c>
      <c r="I551" s="54">
        <v>58059</v>
      </c>
      <c r="J551" s="55">
        <v>58266</v>
      </c>
      <c r="K551" s="54">
        <v>58380</v>
      </c>
      <c r="L551" s="55">
        <v>58560</v>
      </c>
      <c r="M551" s="54">
        <v>58756</v>
      </c>
      <c r="N551" s="55">
        <v>59063</v>
      </c>
      <c r="O551" s="54">
        <v>59442</v>
      </c>
    </row>
    <row r="552" s="57" customFormat="1" spans="1:15">
      <c r="A552" s="54">
        <v>56586</v>
      </c>
      <c r="B552" s="55">
        <v>56710</v>
      </c>
      <c r="C552" s="54">
        <v>57015</v>
      </c>
      <c r="D552" s="55">
        <v>57071</v>
      </c>
      <c r="E552" s="54">
        <v>57266</v>
      </c>
      <c r="F552" s="55">
        <v>57369</v>
      </c>
      <c r="G552" s="54">
        <v>57532</v>
      </c>
      <c r="H552" s="55">
        <v>57773</v>
      </c>
      <c r="I552" s="54">
        <v>58060</v>
      </c>
      <c r="J552" s="55">
        <v>58267</v>
      </c>
      <c r="K552" s="54">
        <v>58384</v>
      </c>
      <c r="L552" s="55">
        <v>58561</v>
      </c>
      <c r="M552" s="54">
        <v>58757</v>
      </c>
      <c r="N552" s="55">
        <v>59065</v>
      </c>
      <c r="O552" s="54">
        <v>59443</v>
      </c>
    </row>
    <row r="553" s="57" customFormat="1" spans="1:15">
      <c r="A553" s="54">
        <v>56587</v>
      </c>
      <c r="B553" s="55">
        <v>56712</v>
      </c>
      <c r="C553" s="54">
        <v>57016</v>
      </c>
      <c r="D553" s="55">
        <v>57072</v>
      </c>
      <c r="E553" s="54">
        <v>57268</v>
      </c>
      <c r="F553" s="55">
        <v>57374</v>
      </c>
      <c r="G553" s="54">
        <v>57533</v>
      </c>
      <c r="H553" s="55">
        <v>57777</v>
      </c>
      <c r="I553" s="54">
        <v>58064</v>
      </c>
      <c r="J553" s="55">
        <v>58269</v>
      </c>
      <c r="K553" s="54">
        <v>58415</v>
      </c>
      <c r="L553" s="55">
        <v>58564</v>
      </c>
      <c r="M553" s="54">
        <v>58758</v>
      </c>
      <c r="N553" s="55">
        <v>59068</v>
      </c>
      <c r="O553" s="54">
        <v>59445</v>
      </c>
    </row>
    <row r="554" s="57" customFormat="1" spans="1:15">
      <c r="A554" s="54">
        <v>56588</v>
      </c>
      <c r="B554" s="55">
        <v>56713</v>
      </c>
      <c r="C554" s="54">
        <v>57017</v>
      </c>
      <c r="D554" s="55">
        <v>57073</v>
      </c>
      <c r="E554" s="54">
        <v>57269</v>
      </c>
      <c r="F554" s="55">
        <v>57376</v>
      </c>
      <c r="G554" s="54">
        <v>57538</v>
      </c>
      <c r="H554" s="55">
        <v>57778</v>
      </c>
      <c r="I554" s="54">
        <v>58067</v>
      </c>
      <c r="J554" s="55">
        <v>58270</v>
      </c>
      <c r="K554" s="54">
        <v>58420</v>
      </c>
      <c r="L554" s="55">
        <v>58565</v>
      </c>
      <c r="M554" s="54">
        <v>58759</v>
      </c>
      <c r="N554" s="55">
        <v>59073</v>
      </c>
      <c r="O554" s="54">
        <v>59452</v>
      </c>
    </row>
    <row r="555" s="57" customFormat="1" spans="1:15">
      <c r="A555" s="54">
        <v>56589</v>
      </c>
      <c r="B555" s="55">
        <v>56714</v>
      </c>
      <c r="C555" s="54">
        <v>57018</v>
      </c>
      <c r="D555" s="55">
        <v>57075</v>
      </c>
      <c r="E555" s="54">
        <v>57271</v>
      </c>
      <c r="F555" s="55">
        <v>57380</v>
      </c>
      <c r="G555" s="54">
        <v>57542</v>
      </c>
      <c r="H555" s="55">
        <v>57779</v>
      </c>
      <c r="I555" s="54">
        <v>58068</v>
      </c>
      <c r="J555" s="55">
        <v>58272</v>
      </c>
      <c r="K555" s="54">
        <v>58421</v>
      </c>
      <c r="L555" s="55">
        <v>58568</v>
      </c>
      <c r="M555" s="54">
        <v>58761</v>
      </c>
      <c r="N555" s="55">
        <v>59079</v>
      </c>
      <c r="O555" s="54">
        <v>59454</v>
      </c>
    </row>
    <row r="556" s="57" customFormat="1" spans="1:15">
      <c r="A556" s="54">
        <v>56590</v>
      </c>
      <c r="B556" s="55">
        <v>56715</v>
      </c>
      <c r="C556" s="54">
        <v>57020</v>
      </c>
      <c r="D556" s="55">
        <v>57076</v>
      </c>
      <c r="E556" s="54">
        <v>57272</v>
      </c>
      <c r="F556" s="55">
        <v>57384</v>
      </c>
      <c r="G556" s="54">
        <v>57548</v>
      </c>
      <c r="H556" s="55">
        <v>57782</v>
      </c>
      <c r="I556" s="54">
        <v>58071</v>
      </c>
      <c r="J556" s="55">
        <v>58273</v>
      </c>
      <c r="K556" s="54">
        <v>58425</v>
      </c>
      <c r="L556" s="55">
        <v>58571</v>
      </c>
      <c r="M556" s="54">
        <v>58762</v>
      </c>
      <c r="N556" s="55">
        <v>59081</v>
      </c>
      <c r="O556" s="54">
        <v>59457</v>
      </c>
    </row>
    <row r="557" s="57" customFormat="1" spans="1:15">
      <c r="A557" s="54">
        <v>56591</v>
      </c>
      <c r="B557" s="55">
        <v>56723</v>
      </c>
      <c r="C557" s="54">
        <v>57021</v>
      </c>
      <c r="D557" s="55">
        <v>57077</v>
      </c>
      <c r="E557" s="54">
        <v>57273</v>
      </c>
      <c r="F557" s="55">
        <v>57386</v>
      </c>
      <c r="G557" s="54">
        <v>57559</v>
      </c>
      <c r="H557" s="55">
        <v>57785</v>
      </c>
      <c r="I557" s="54">
        <v>58072</v>
      </c>
      <c r="J557" s="55">
        <v>58274</v>
      </c>
      <c r="K557" s="54">
        <v>58428</v>
      </c>
      <c r="L557" s="55">
        <v>58573</v>
      </c>
      <c r="M557" s="54">
        <v>58763</v>
      </c>
      <c r="N557" s="55">
        <v>59082</v>
      </c>
      <c r="O557" s="54">
        <v>59465</v>
      </c>
    </row>
    <row r="558" s="57" customFormat="1" spans="1:15">
      <c r="A558" s="54">
        <v>56592</v>
      </c>
      <c r="B558" s="55">
        <v>56724</v>
      </c>
      <c r="C558" s="54">
        <v>57022</v>
      </c>
      <c r="D558" s="55">
        <v>57198</v>
      </c>
      <c r="E558" s="54">
        <v>57274</v>
      </c>
      <c r="F558" s="55">
        <v>57421</v>
      </c>
      <c r="G558" s="54">
        <v>57564</v>
      </c>
      <c r="H558" s="55">
        <v>57788</v>
      </c>
      <c r="I558" s="54">
        <v>58077</v>
      </c>
      <c r="J558" s="55">
        <v>58275</v>
      </c>
      <c r="K558" s="54">
        <v>58430</v>
      </c>
      <c r="L558" s="55">
        <v>58575</v>
      </c>
      <c r="M558" s="54">
        <v>58765</v>
      </c>
      <c r="N558" s="55">
        <v>59088</v>
      </c>
      <c r="O558" s="54">
        <v>59468</v>
      </c>
    </row>
    <row r="559" s="57" customFormat="1" spans="1:15">
      <c r="A559" s="54">
        <v>56594</v>
      </c>
      <c r="B559" s="55">
        <v>56725</v>
      </c>
      <c r="C559" s="54">
        <v>57024</v>
      </c>
      <c r="D559" s="55">
        <v>57212</v>
      </c>
      <c r="E559" s="54">
        <v>57276</v>
      </c>
      <c r="F559" s="55">
        <v>57422</v>
      </c>
      <c r="G559" s="54">
        <v>57566</v>
      </c>
      <c r="H559" s="55">
        <v>57793</v>
      </c>
      <c r="I559" s="54">
        <v>58079</v>
      </c>
      <c r="J559" s="55">
        <v>58276</v>
      </c>
      <c r="K559" s="54">
        <v>58433</v>
      </c>
      <c r="L559" s="55">
        <v>58576</v>
      </c>
      <c r="M559" s="54">
        <v>58768</v>
      </c>
      <c r="N559" s="55">
        <v>59089</v>
      </c>
      <c r="O559" s="54">
        <v>59472</v>
      </c>
    </row>
    <row r="560" s="57" customFormat="1" spans="1:15">
      <c r="A560" s="54">
        <v>56621</v>
      </c>
      <c r="B560" s="55">
        <v>56726</v>
      </c>
      <c r="C560" s="54">
        <v>57025</v>
      </c>
      <c r="D560" s="55">
        <v>57213</v>
      </c>
      <c r="E560" s="54">
        <v>57278</v>
      </c>
      <c r="F560" s="55">
        <v>57427</v>
      </c>
      <c r="G560" s="54">
        <v>57568</v>
      </c>
      <c r="H560" s="55">
        <v>57794</v>
      </c>
      <c r="I560" s="54">
        <v>58081</v>
      </c>
      <c r="J560" s="55">
        <v>58278</v>
      </c>
      <c r="K560" s="54">
        <v>58436</v>
      </c>
      <c r="L560" s="55">
        <v>58577</v>
      </c>
      <c r="M560" s="54">
        <v>58770</v>
      </c>
      <c r="N560" s="55">
        <v>59201</v>
      </c>
      <c r="O560" s="54">
        <v>59474</v>
      </c>
    </row>
    <row r="561" s="57" customFormat="1" spans="1:15">
      <c r="A561" s="54">
        <v>56623</v>
      </c>
      <c r="B561" s="55">
        <v>56727</v>
      </c>
      <c r="C561" s="54">
        <v>57026</v>
      </c>
      <c r="D561" s="55">
        <v>57214</v>
      </c>
      <c r="E561" s="54">
        <v>57279</v>
      </c>
      <c r="F561" s="55">
        <v>57428</v>
      </c>
      <c r="G561" s="54">
        <v>57570</v>
      </c>
      <c r="H561" s="55">
        <v>58004</v>
      </c>
      <c r="I561" s="54">
        <v>58210</v>
      </c>
      <c r="J561" s="55">
        <v>58282</v>
      </c>
      <c r="K561" s="54">
        <v>58441</v>
      </c>
      <c r="L561" s="55">
        <v>58579</v>
      </c>
      <c r="M561" s="54">
        <v>58775</v>
      </c>
      <c r="N561" s="55">
        <v>59212</v>
      </c>
      <c r="O561" s="54">
        <v>59482</v>
      </c>
    </row>
    <row r="562" s="57" customFormat="1" spans="1:15">
      <c r="A562" s="54">
        <v>56627</v>
      </c>
      <c r="B562" s="55">
        <v>56728</v>
      </c>
      <c r="C562" s="54">
        <v>57028</v>
      </c>
      <c r="D562" s="55">
        <v>57216</v>
      </c>
      <c r="E562" s="54">
        <v>57311</v>
      </c>
      <c r="F562" s="55">
        <v>57429</v>
      </c>
      <c r="G562" s="54">
        <v>57572</v>
      </c>
      <c r="H562" s="55">
        <v>58005</v>
      </c>
      <c r="I562" s="54">
        <v>58213</v>
      </c>
      <c r="J562" s="55">
        <v>58301</v>
      </c>
      <c r="K562" s="54">
        <v>58442</v>
      </c>
      <c r="L562" s="55">
        <v>58621</v>
      </c>
      <c r="M562" s="54">
        <v>58781</v>
      </c>
      <c r="N562" s="55">
        <v>59217</v>
      </c>
      <c r="O562" s="54">
        <v>59485</v>
      </c>
    </row>
    <row r="563" s="57" customFormat="1" spans="1:15">
      <c r="A563" s="54">
        <v>56633</v>
      </c>
      <c r="B563" s="55">
        <v>56731</v>
      </c>
      <c r="C563" s="54">
        <v>57029</v>
      </c>
      <c r="D563" s="55">
        <v>57218</v>
      </c>
      <c r="E563" s="54">
        <v>57312</v>
      </c>
      <c r="F563" s="55">
        <v>57430</v>
      </c>
      <c r="G563" s="54">
        <v>57576</v>
      </c>
      <c r="H563" s="55">
        <v>58006</v>
      </c>
      <c r="I563" s="54">
        <v>58214</v>
      </c>
      <c r="J563" s="55">
        <v>58310</v>
      </c>
      <c r="K563" s="54">
        <v>58444</v>
      </c>
      <c r="L563" s="55">
        <v>58622</v>
      </c>
      <c r="M563" s="54">
        <v>58782</v>
      </c>
      <c r="N563" s="55">
        <v>59218</v>
      </c>
      <c r="O563" s="54">
        <v>59486</v>
      </c>
    </row>
    <row r="564" s="57" customFormat="1" spans="1:15">
      <c r="A564" s="54">
        <v>56634</v>
      </c>
      <c r="B564" s="55">
        <v>56732</v>
      </c>
      <c r="C564" s="54">
        <v>57030</v>
      </c>
      <c r="D564" s="55">
        <v>57219</v>
      </c>
      <c r="E564" s="54">
        <v>57313</v>
      </c>
      <c r="F564" s="55">
        <v>57432</v>
      </c>
      <c r="G564" s="54">
        <v>57577</v>
      </c>
      <c r="H564" s="55">
        <v>58007</v>
      </c>
      <c r="I564" s="54">
        <v>58218</v>
      </c>
      <c r="J564" s="55">
        <v>58311</v>
      </c>
      <c r="K564" s="54">
        <v>58448</v>
      </c>
      <c r="L564" s="55">
        <v>58623</v>
      </c>
      <c r="M564" s="54">
        <v>58784</v>
      </c>
      <c r="N564" s="55">
        <v>59219</v>
      </c>
      <c r="O564" s="54">
        <v>59487</v>
      </c>
    </row>
    <row r="565" s="57" customFormat="1" spans="1:15">
      <c r="A565" s="54">
        <v>56636</v>
      </c>
      <c r="B565" s="55">
        <v>56733</v>
      </c>
      <c r="C565" s="54">
        <v>57031</v>
      </c>
      <c r="D565" s="55">
        <v>57220</v>
      </c>
      <c r="E565" s="54">
        <v>57314</v>
      </c>
      <c r="F565" s="55">
        <v>57433</v>
      </c>
      <c r="G565" s="54">
        <v>57580</v>
      </c>
      <c r="H565" s="55">
        <v>58008</v>
      </c>
      <c r="I565" s="54">
        <v>58220</v>
      </c>
      <c r="J565" s="55">
        <v>58313</v>
      </c>
      <c r="K565" s="54">
        <v>58454</v>
      </c>
      <c r="L565" s="55">
        <v>58625</v>
      </c>
      <c r="M565" s="54">
        <v>58785</v>
      </c>
      <c r="N565" s="55">
        <v>59223</v>
      </c>
      <c r="O565" s="54">
        <v>59489</v>
      </c>
    </row>
    <row r="566" s="57" customFormat="1" spans="1:15">
      <c r="A566" s="54">
        <v>56637</v>
      </c>
      <c r="B566" s="55">
        <v>56734</v>
      </c>
      <c r="C566" s="54">
        <v>57033</v>
      </c>
      <c r="D566" s="55">
        <v>57221</v>
      </c>
      <c r="E566" s="54">
        <v>57315</v>
      </c>
      <c r="F566" s="55">
        <v>57436</v>
      </c>
      <c r="G566" s="54">
        <v>57601</v>
      </c>
      <c r="H566" s="55">
        <v>58011</v>
      </c>
      <c r="I566" s="54">
        <v>58222</v>
      </c>
      <c r="J566" s="55">
        <v>58316</v>
      </c>
      <c r="K566" s="54">
        <v>58455</v>
      </c>
      <c r="L566" s="55">
        <v>58626</v>
      </c>
      <c r="M566" s="54">
        <v>58790</v>
      </c>
      <c r="N566" s="55">
        <v>59230</v>
      </c>
      <c r="O566" s="54">
        <v>59501</v>
      </c>
    </row>
    <row r="567" s="57" customFormat="1" spans="1:15">
      <c r="A567" s="54">
        <v>56641</v>
      </c>
      <c r="B567" s="55">
        <v>56735</v>
      </c>
      <c r="C567" s="54">
        <v>57034</v>
      </c>
      <c r="D567" s="55">
        <v>57223</v>
      </c>
      <c r="E567" s="54">
        <v>57317</v>
      </c>
      <c r="F567" s="55">
        <v>57438</v>
      </c>
      <c r="G567" s="54">
        <v>57628</v>
      </c>
      <c r="H567" s="55">
        <v>58015</v>
      </c>
      <c r="I567" s="54">
        <v>58223</v>
      </c>
      <c r="J567" s="55">
        <v>58317</v>
      </c>
      <c r="K567" s="54">
        <v>58458</v>
      </c>
      <c r="L567" s="55">
        <v>58631</v>
      </c>
      <c r="M567" s="54">
        <v>58793</v>
      </c>
      <c r="N567" s="55">
        <v>59231</v>
      </c>
      <c r="O567" s="54">
        <v>59521</v>
      </c>
    </row>
    <row r="568" s="57" customFormat="1" spans="1:15">
      <c r="A568" s="54">
        <v>56644</v>
      </c>
      <c r="B568" s="55">
        <v>56736</v>
      </c>
      <c r="C568" s="54">
        <v>57035</v>
      </c>
      <c r="D568" s="55">
        <v>57224</v>
      </c>
      <c r="E568" s="54">
        <v>57319</v>
      </c>
      <c r="F568" s="55">
        <v>57441</v>
      </c>
      <c r="G568" s="54">
        <v>57631</v>
      </c>
      <c r="H568" s="55">
        <v>58018</v>
      </c>
      <c r="I568" s="54">
        <v>58224</v>
      </c>
      <c r="J568" s="55">
        <v>58319</v>
      </c>
      <c r="K568" s="54">
        <v>58461</v>
      </c>
      <c r="L568" s="55">
        <v>58638</v>
      </c>
      <c r="M568" s="54">
        <v>58795</v>
      </c>
      <c r="N568" s="55">
        <v>59245</v>
      </c>
      <c r="O568" s="54">
        <v>59522</v>
      </c>
    </row>
    <row r="569" s="57" customFormat="1" spans="1:15">
      <c r="A569" s="54">
        <v>56646</v>
      </c>
      <c r="B569" s="55">
        <v>56737</v>
      </c>
      <c r="C569" s="54">
        <v>57036</v>
      </c>
      <c r="D569" s="55">
        <v>57225</v>
      </c>
      <c r="E569" s="54">
        <v>57322</v>
      </c>
      <c r="F569" s="55">
        <v>57442</v>
      </c>
      <c r="G569" s="54">
        <v>57632</v>
      </c>
      <c r="H569" s="55">
        <v>58021</v>
      </c>
      <c r="I569" s="54">
        <v>58225</v>
      </c>
      <c r="J569" s="55">
        <v>58324</v>
      </c>
      <c r="K569" s="54">
        <v>58463</v>
      </c>
      <c r="L569" s="55">
        <v>58639</v>
      </c>
      <c r="M569" s="54">
        <v>58831</v>
      </c>
      <c r="N569" s="55">
        <v>59248</v>
      </c>
      <c r="O569" s="54">
        <v>59526</v>
      </c>
    </row>
    <row r="570" s="57" customFormat="1" spans="1:15">
      <c r="A570" s="54">
        <v>56647</v>
      </c>
      <c r="B570" s="55">
        <v>56738</v>
      </c>
      <c r="C570" s="54">
        <v>57037</v>
      </c>
      <c r="D570" s="55">
        <v>57226</v>
      </c>
      <c r="E570" s="54">
        <v>57323</v>
      </c>
      <c r="F570" s="55">
        <v>57445</v>
      </c>
      <c r="G570" s="54">
        <v>57638</v>
      </c>
      <c r="H570" s="55">
        <v>58027</v>
      </c>
      <c r="I570" s="54">
        <v>58227</v>
      </c>
      <c r="J570" s="55">
        <v>58325</v>
      </c>
      <c r="K570" s="54">
        <v>58464</v>
      </c>
      <c r="L570" s="55">
        <v>58640</v>
      </c>
      <c r="M570" s="54">
        <v>58843</v>
      </c>
      <c r="N570" s="55">
        <v>59254</v>
      </c>
      <c r="O570" s="54">
        <v>59535</v>
      </c>
    </row>
    <row r="571" s="57" customFormat="1" spans="1:15">
      <c r="A571" s="54">
        <v>56649</v>
      </c>
      <c r="B571" s="55">
        <v>56740</v>
      </c>
      <c r="C571" s="54">
        <v>57038</v>
      </c>
      <c r="D571" s="55">
        <v>57227</v>
      </c>
      <c r="E571" s="54">
        <v>57324</v>
      </c>
      <c r="F571" s="55">
        <v>57446</v>
      </c>
      <c r="G571" s="54">
        <v>57640</v>
      </c>
      <c r="H571" s="55">
        <v>58029</v>
      </c>
      <c r="I571" s="54">
        <v>58228</v>
      </c>
      <c r="J571" s="55">
        <v>58327</v>
      </c>
      <c r="K571" s="54">
        <v>58474</v>
      </c>
      <c r="L571" s="55">
        <v>58643</v>
      </c>
      <c r="M571" s="54">
        <v>58849</v>
      </c>
      <c r="N571" s="55">
        <v>59255</v>
      </c>
      <c r="O571" s="54">
        <v>59544</v>
      </c>
    </row>
    <row r="572" s="57" customFormat="1" spans="1:15">
      <c r="A572" s="54">
        <v>56650</v>
      </c>
      <c r="B572" s="55">
        <v>56741</v>
      </c>
      <c r="C572" s="54">
        <v>57039</v>
      </c>
      <c r="D572" s="55">
        <v>57231</v>
      </c>
      <c r="E572" s="54">
        <v>57325</v>
      </c>
      <c r="F572" s="55">
        <v>57448</v>
      </c>
      <c r="G572" s="54">
        <v>57645</v>
      </c>
      <c r="H572" s="55">
        <v>58031</v>
      </c>
      <c r="I572" s="54">
        <v>58230</v>
      </c>
      <c r="J572" s="55">
        <v>58330</v>
      </c>
      <c r="K572" s="54">
        <v>58476</v>
      </c>
      <c r="L572" s="55">
        <v>58645</v>
      </c>
      <c r="M572" s="54">
        <v>58853</v>
      </c>
      <c r="N572" s="55">
        <v>59261</v>
      </c>
      <c r="O572" s="54">
        <v>59631</v>
      </c>
    </row>
    <row r="573" s="57" customFormat="1" spans="1:15">
      <c r="A573" s="54">
        <v>56651</v>
      </c>
      <c r="B573" s="55">
        <v>56742</v>
      </c>
      <c r="C573" s="54">
        <v>57040</v>
      </c>
      <c r="D573" s="55">
        <v>57233</v>
      </c>
      <c r="E573" s="54">
        <v>57328</v>
      </c>
      <c r="F573" s="55">
        <v>57450</v>
      </c>
      <c r="G573" s="54">
        <v>57647</v>
      </c>
      <c r="H573" s="55">
        <v>58032</v>
      </c>
      <c r="I573" s="54">
        <v>58231</v>
      </c>
      <c r="J573" s="55">
        <v>58332</v>
      </c>
      <c r="K573" s="54">
        <v>58477</v>
      </c>
      <c r="L573" s="55">
        <v>58655</v>
      </c>
      <c r="M573" s="54">
        <v>58854</v>
      </c>
      <c r="N573" s="55">
        <v>59263</v>
      </c>
      <c r="O573" s="54">
        <v>59632</v>
      </c>
    </row>
    <row r="574" s="57" customFormat="1" spans="1:15">
      <c r="A574" s="54">
        <v>56652</v>
      </c>
      <c r="B574" s="55">
        <v>56744</v>
      </c>
      <c r="C574" s="54">
        <v>57043</v>
      </c>
      <c r="D574" s="55">
        <v>57234</v>
      </c>
      <c r="E574" s="54">
        <v>57330</v>
      </c>
      <c r="F574" s="55">
        <v>57451</v>
      </c>
      <c r="G574" s="54">
        <v>57650</v>
      </c>
      <c r="H574" s="55">
        <v>58033</v>
      </c>
      <c r="I574" s="54">
        <v>58235</v>
      </c>
      <c r="J574" s="55">
        <v>58335</v>
      </c>
      <c r="K574" s="54">
        <v>58479</v>
      </c>
      <c r="L574" s="55">
        <v>58710</v>
      </c>
      <c r="M574" s="54">
        <v>59001</v>
      </c>
      <c r="N574" s="55">
        <v>59270</v>
      </c>
      <c r="O574" s="54">
        <v>59634</v>
      </c>
    </row>
    <row r="575" s="57" customFormat="1" spans="1:15">
      <c r="A575" s="54">
        <v>59638</v>
      </c>
      <c r="B575" s="55">
        <v>59847</v>
      </c>
      <c r="C575" s="54">
        <v>60470</v>
      </c>
      <c r="D575" s="55">
        <v>60949</v>
      </c>
      <c r="E575" s="54">
        <v>61051</v>
      </c>
      <c r="F575" s="55">
        <v>61285</v>
      </c>
      <c r="G575" s="54">
        <v>61376</v>
      </c>
      <c r="H575" s="55">
        <v>61462</v>
      </c>
      <c r="I575" s="54">
        <v>61546</v>
      </c>
      <c r="J575" s="55">
        <v>61759</v>
      </c>
      <c r="K575" s="54">
        <v>61875</v>
      </c>
      <c r="L575" s="55">
        <v>62036</v>
      </c>
      <c r="M575" s="54">
        <v>62257</v>
      </c>
      <c r="N575" s="55">
        <v>62351</v>
      </c>
      <c r="O575" s="54">
        <v>62436</v>
      </c>
    </row>
    <row r="576" s="57" customFormat="1" spans="1:15">
      <c r="A576" s="54">
        <v>59639</v>
      </c>
      <c r="B576" s="55">
        <v>59856</v>
      </c>
      <c r="C576" s="54">
        <v>60479</v>
      </c>
      <c r="D576" s="55">
        <v>60951</v>
      </c>
      <c r="E576" s="54">
        <v>61052</v>
      </c>
      <c r="F576" s="55">
        <v>61310</v>
      </c>
      <c r="G576" s="54">
        <v>61377</v>
      </c>
      <c r="H576" s="55">
        <v>61465</v>
      </c>
      <c r="I576" s="54">
        <v>61559</v>
      </c>
      <c r="J576" s="55">
        <v>61760</v>
      </c>
      <c r="K576" s="54">
        <v>61876</v>
      </c>
      <c r="L576" s="55">
        <v>62044</v>
      </c>
      <c r="M576" s="54">
        <v>62261</v>
      </c>
      <c r="N576" s="55">
        <v>62353</v>
      </c>
      <c r="O576" s="54">
        <v>62438</v>
      </c>
    </row>
    <row r="577" s="57" customFormat="1" spans="1:15">
      <c r="A577" s="54">
        <v>59640</v>
      </c>
      <c r="B577" s="55">
        <v>59858</v>
      </c>
      <c r="C577" s="54">
        <v>60511</v>
      </c>
      <c r="D577" s="55">
        <v>60952</v>
      </c>
      <c r="E577" s="54">
        <v>61053</v>
      </c>
      <c r="F577" s="55">
        <v>61311</v>
      </c>
      <c r="G577" s="54">
        <v>61378</v>
      </c>
      <c r="H577" s="55">
        <v>61466</v>
      </c>
      <c r="I577" s="54">
        <v>61560</v>
      </c>
      <c r="J577" s="55">
        <v>61769</v>
      </c>
      <c r="K577" s="54">
        <v>61878</v>
      </c>
      <c r="L577" s="55">
        <v>62045</v>
      </c>
      <c r="M577" s="54">
        <v>62263</v>
      </c>
      <c r="N577" s="55">
        <v>62354</v>
      </c>
      <c r="O577" s="54">
        <v>62439</v>
      </c>
    </row>
    <row r="578" s="57" customFormat="1" spans="1:15">
      <c r="A578" s="54">
        <v>59643</v>
      </c>
      <c r="B578" s="55">
        <v>59860</v>
      </c>
      <c r="C578" s="54">
        <v>60518</v>
      </c>
      <c r="D578" s="55">
        <v>60953</v>
      </c>
      <c r="E578" s="54">
        <v>61054</v>
      </c>
      <c r="F578" s="55">
        <v>61312</v>
      </c>
      <c r="G578" s="54">
        <v>61379</v>
      </c>
      <c r="H578" s="55">
        <v>61467</v>
      </c>
      <c r="I578" s="54">
        <v>61561</v>
      </c>
      <c r="J578" s="55">
        <v>61770</v>
      </c>
      <c r="K578" s="54">
        <v>61882</v>
      </c>
      <c r="L578" s="55">
        <v>62047</v>
      </c>
      <c r="M578" s="54">
        <v>62266</v>
      </c>
      <c r="N578" s="55">
        <v>62356</v>
      </c>
      <c r="O578" s="54">
        <v>62440</v>
      </c>
    </row>
    <row r="579" s="57" customFormat="1" spans="1:15">
      <c r="A579" s="54">
        <v>59644</v>
      </c>
      <c r="B579" s="55">
        <v>59864</v>
      </c>
      <c r="C579" s="54">
        <v>60520</v>
      </c>
      <c r="D579" s="55">
        <v>60955</v>
      </c>
      <c r="E579" s="54">
        <v>61060</v>
      </c>
      <c r="F579" s="55">
        <v>61313</v>
      </c>
      <c r="G579" s="54">
        <v>61410</v>
      </c>
      <c r="H579" s="55">
        <v>61468</v>
      </c>
      <c r="I579" s="54">
        <v>61565</v>
      </c>
      <c r="J579" s="55">
        <v>61771</v>
      </c>
      <c r="K579" s="54">
        <v>61910</v>
      </c>
      <c r="L579" s="55">
        <v>62049</v>
      </c>
      <c r="M579" s="54">
        <v>62268</v>
      </c>
      <c r="N579" s="55">
        <v>62357</v>
      </c>
      <c r="O579" s="54">
        <v>62441</v>
      </c>
    </row>
    <row r="580" s="57" customFormat="1" spans="1:15">
      <c r="A580" s="54">
        <v>59645</v>
      </c>
      <c r="B580" s="55">
        <v>59865</v>
      </c>
      <c r="C580" s="54">
        <v>60530</v>
      </c>
      <c r="D580" s="55">
        <v>60958</v>
      </c>
      <c r="E580" s="54">
        <v>61062</v>
      </c>
      <c r="F580" s="55">
        <v>61314</v>
      </c>
      <c r="G580" s="54">
        <v>61412</v>
      </c>
      <c r="H580" s="55">
        <v>61469</v>
      </c>
      <c r="I580" s="54">
        <v>61567</v>
      </c>
      <c r="J580" s="55">
        <v>61772</v>
      </c>
      <c r="K580" s="54">
        <v>61912</v>
      </c>
      <c r="L580" s="55">
        <v>62050</v>
      </c>
      <c r="M580" s="54">
        <v>62271</v>
      </c>
      <c r="N580" s="55">
        <v>62358</v>
      </c>
      <c r="O580" s="54">
        <v>62442</v>
      </c>
    </row>
    <row r="581" s="57" customFormat="1" spans="1:15">
      <c r="A581" s="54">
        <v>59710</v>
      </c>
      <c r="B581" s="55">
        <v>59870</v>
      </c>
      <c r="C581" s="54">
        <v>60531</v>
      </c>
      <c r="D581" s="55">
        <v>60959</v>
      </c>
      <c r="E581" s="54">
        <v>61063</v>
      </c>
      <c r="F581" s="55">
        <v>61315</v>
      </c>
      <c r="G581" s="54">
        <v>61413</v>
      </c>
      <c r="H581" s="55">
        <v>61470</v>
      </c>
      <c r="I581" s="54">
        <v>61569</v>
      </c>
      <c r="J581" s="55">
        <v>61773</v>
      </c>
      <c r="K581" s="54">
        <v>61913</v>
      </c>
      <c r="L581" s="55">
        <v>62051</v>
      </c>
      <c r="M581" s="54">
        <v>62272</v>
      </c>
      <c r="N581" s="55">
        <v>62359</v>
      </c>
      <c r="O581" s="54">
        <v>62444</v>
      </c>
    </row>
    <row r="582" s="57" customFormat="1" spans="1:15">
      <c r="A582" s="54">
        <v>59711</v>
      </c>
      <c r="B582" s="55">
        <v>59871</v>
      </c>
      <c r="C582" s="54">
        <v>60537</v>
      </c>
      <c r="D582" s="55">
        <v>60960</v>
      </c>
      <c r="E582" s="54">
        <v>61064</v>
      </c>
      <c r="F582" s="55">
        <v>61316</v>
      </c>
      <c r="G582" s="54">
        <v>61414</v>
      </c>
      <c r="H582" s="55">
        <v>61471</v>
      </c>
      <c r="I582" s="54">
        <v>61570</v>
      </c>
      <c r="J582" s="55">
        <v>61774</v>
      </c>
      <c r="K582" s="54">
        <v>61914</v>
      </c>
      <c r="L582" s="55">
        <v>62052</v>
      </c>
      <c r="M582" s="54">
        <v>62273</v>
      </c>
      <c r="N582" s="55">
        <v>62360</v>
      </c>
      <c r="O582" s="54">
        <v>62445</v>
      </c>
    </row>
    <row r="583" s="57" customFormat="1" spans="1:15">
      <c r="A583" s="54">
        <v>59713</v>
      </c>
      <c r="B583" s="55">
        <v>59872</v>
      </c>
      <c r="C583" s="54">
        <v>60541</v>
      </c>
      <c r="D583" s="55">
        <v>60961</v>
      </c>
      <c r="E583" s="54">
        <v>61067</v>
      </c>
      <c r="F583" s="55">
        <v>61318</v>
      </c>
      <c r="G583" s="54">
        <v>61415</v>
      </c>
      <c r="H583" s="55">
        <v>61472</v>
      </c>
      <c r="I583" s="54">
        <v>61572</v>
      </c>
      <c r="J583" s="55">
        <v>61775</v>
      </c>
      <c r="K583" s="54">
        <v>61917</v>
      </c>
      <c r="L583" s="55">
        <v>62054</v>
      </c>
      <c r="M583" s="54">
        <v>62274</v>
      </c>
      <c r="N583" s="55">
        <v>62361</v>
      </c>
      <c r="O583" s="54">
        <v>62446</v>
      </c>
    </row>
    <row r="584" s="57" customFormat="1" spans="1:15">
      <c r="A584" s="54">
        <v>59722</v>
      </c>
      <c r="B584" s="55">
        <v>59873</v>
      </c>
      <c r="C584" s="54">
        <v>60549</v>
      </c>
      <c r="D584" s="55">
        <v>60962</v>
      </c>
      <c r="E584" s="54">
        <v>61070</v>
      </c>
      <c r="F584" s="55">
        <v>61319</v>
      </c>
      <c r="G584" s="54">
        <v>61416</v>
      </c>
      <c r="H584" s="55">
        <v>61473</v>
      </c>
      <c r="I584" s="54">
        <v>61720</v>
      </c>
      <c r="J584" s="55">
        <v>61776</v>
      </c>
      <c r="K584" s="54">
        <v>61919</v>
      </c>
      <c r="L584" s="55">
        <v>62056</v>
      </c>
      <c r="M584" s="54">
        <v>62275</v>
      </c>
      <c r="N584" s="55">
        <v>62363</v>
      </c>
      <c r="O584" s="54">
        <v>62447</v>
      </c>
    </row>
    <row r="585" s="57" customFormat="1" spans="1:15">
      <c r="A585" s="54">
        <v>59724</v>
      </c>
      <c r="B585" s="55">
        <v>59875</v>
      </c>
      <c r="C585" s="54">
        <v>60550</v>
      </c>
      <c r="D585" s="55">
        <v>60963</v>
      </c>
      <c r="E585" s="54">
        <v>61074</v>
      </c>
      <c r="F585" s="55">
        <v>61321</v>
      </c>
      <c r="G585" s="54">
        <v>61417</v>
      </c>
      <c r="H585" s="55">
        <v>61474</v>
      </c>
      <c r="I585" s="54">
        <v>61721</v>
      </c>
      <c r="J585" s="55">
        <v>61777</v>
      </c>
      <c r="K585" s="54">
        <v>61924</v>
      </c>
      <c r="L585" s="55">
        <v>62061</v>
      </c>
      <c r="M585" s="54">
        <v>62277</v>
      </c>
      <c r="N585" s="55">
        <v>62365</v>
      </c>
      <c r="O585" s="54">
        <v>62448</v>
      </c>
    </row>
    <row r="586" s="57" customFormat="1" spans="1:15">
      <c r="A586" s="54">
        <v>59725</v>
      </c>
      <c r="B586" s="55">
        <v>59910</v>
      </c>
      <c r="C586" s="54">
        <v>60551</v>
      </c>
      <c r="D586" s="55">
        <v>60964</v>
      </c>
      <c r="E586" s="54">
        <v>61075</v>
      </c>
      <c r="F586" s="55">
        <v>61322</v>
      </c>
      <c r="G586" s="54">
        <v>61418</v>
      </c>
      <c r="H586" s="55">
        <v>61475</v>
      </c>
      <c r="I586" s="54">
        <v>61722</v>
      </c>
      <c r="J586" s="55">
        <v>61778</v>
      </c>
      <c r="K586" s="54">
        <v>61925</v>
      </c>
      <c r="L586" s="55">
        <v>62063</v>
      </c>
      <c r="M586" s="54">
        <v>62281</v>
      </c>
      <c r="N586" s="55">
        <v>62366</v>
      </c>
      <c r="O586" s="54">
        <v>62449</v>
      </c>
    </row>
    <row r="587" s="57" customFormat="1" spans="1:15">
      <c r="A587" s="54">
        <v>59729</v>
      </c>
      <c r="B587" s="55">
        <v>59911</v>
      </c>
      <c r="C587" s="54">
        <v>60552</v>
      </c>
      <c r="D587" s="55">
        <v>60966</v>
      </c>
      <c r="E587" s="54">
        <v>61078</v>
      </c>
      <c r="F587" s="55">
        <v>61324</v>
      </c>
      <c r="G587" s="54">
        <v>61420</v>
      </c>
      <c r="H587" s="55">
        <v>61476</v>
      </c>
      <c r="I587" s="54">
        <v>61723</v>
      </c>
      <c r="J587" s="55">
        <v>61810</v>
      </c>
      <c r="K587" s="54">
        <v>61928</v>
      </c>
      <c r="L587" s="55">
        <v>62065</v>
      </c>
      <c r="M587" s="54">
        <v>62283</v>
      </c>
      <c r="N587" s="55">
        <v>62367</v>
      </c>
      <c r="O587" s="54">
        <v>62451</v>
      </c>
    </row>
    <row r="588" s="57" customFormat="1" spans="1:15">
      <c r="A588" s="54">
        <v>59730</v>
      </c>
      <c r="B588" s="55">
        <v>59912</v>
      </c>
      <c r="C588" s="54">
        <v>60553</v>
      </c>
      <c r="D588" s="55">
        <v>60967</v>
      </c>
      <c r="E588" s="54">
        <v>61085</v>
      </c>
      <c r="F588" s="55">
        <v>61325</v>
      </c>
      <c r="G588" s="54">
        <v>61421</v>
      </c>
      <c r="H588" s="55">
        <v>61477</v>
      </c>
      <c r="I588" s="54">
        <v>61724</v>
      </c>
      <c r="J588" s="55">
        <v>61811</v>
      </c>
      <c r="K588" s="54">
        <v>61929</v>
      </c>
      <c r="L588" s="55">
        <v>62070</v>
      </c>
      <c r="M588" s="54">
        <v>62284</v>
      </c>
      <c r="N588" s="55">
        <v>62370</v>
      </c>
      <c r="O588" s="54">
        <v>62452</v>
      </c>
    </row>
    <row r="589" s="57" customFormat="1" spans="1:15">
      <c r="A589" s="54">
        <v>59735</v>
      </c>
      <c r="B589" s="55">
        <v>59914</v>
      </c>
      <c r="C589" s="54">
        <v>60557</v>
      </c>
      <c r="D589" s="55">
        <v>60968</v>
      </c>
      <c r="E589" s="54">
        <v>61087</v>
      </c>
      <c r="F589" s="55">
        <v>61326</v>
      </c>
      <c r="G589" s="54">
        <v>61422</v>
      </c>
      <c r="H589" s="55">
        <v>61478</v>
      </c>
      <c r="I589" s="54">
        <v>61725</v>
      </c>
      <c r="J589" s="55">
        <v>61812</v>
      </c>
      <c r="K589" s="54">
        <v>61930</v>
      </c>
      <c r="L589" s="55">
        <v>62075</v>
      </c>
      <c r="M589" s="54">
        <v>62288</v>
      </c>
      <c r="N589" s="55">
        <v>62373</v>
      </c>
      <c r="O589" s="54">
        <v>62460</v>
      </c>
    </row>
    <row r="590" s="57" customFormat="1" spans="1:15">
      <c r="A590" s="54">
        <v>59740</v>
      </c>
      <c r="B590" s="55">
        <v>59915</v>
      </c>
      <c r="C590" s="54">
        <v>60910</v>
      </c>
      <c r="D590" s="55">
        <v>60969</v>
      </c>
      <c r="E590" s="54">
        <v>61089</v>
      </c>
      <c r="F590" s="55">
        <v>61327</v>
      </c>
      <c r="G590" s="54">
        <v>61423</v>
      </c>
      <c r="H590" s="55">
        <v>61479</v>
      </c>
      <c r="I590" s="54">
        <v>61726</v>
      </c>
      <c r="J590" s="55">
        <v>61813</v>
      </c>
      <c r="K590" s="54">
        <v>61931</v>
      </c>
      <c r="L590" s="55">
        <v>62076</v>
      </c>
      <c r="M590" s="54">
        <v>62297</v>
      </c>
      <c r="N590" s="55">
        <v>62374</v>
      </c>
      <c r="O590" s="54">
        <v>62461</v>
      </c>
    </row>
    <row r="591" s="57" customFormat="1" spans="1:15">
      <c r="A591" s="54">
        <v>59741</v>
      </c>
      <c r="B591" s="55">
        <v>59916</v>
      </c>
      <c r="C591" s="54">
        <v>60911</v>
      </c>
      <c r="D591" s="55">
        <v>60973</v>
      </c>
      <c r="E591" s="54">
        <v>61091</v>
      </c>
      <c r="F591" s="55">
        <v>61328</v>
      </c>
      <c r="G591" s="54">
        <v>61425</v>
      </c>
      <c r="H591" s="55">
        <v>61480</v>
      </c>
      <c r="I591" s="54">
        <v>61728</v>
      </c>
      <c r="J591" s="55">
        <v>61814</v>
      </c>
      <c r="K591" s="54">
        <v>61932</v>
      </c>
      <c r="L591" s="55">
        <v>62078</v>
      </c>
      <c r="M591" s="54">
        <v>62311</v>
      </c>
      <c r="N591" s="55">
        <v>62375</v>
      </c>
      <c r="O591" s="54">
        <v>62462</v>
      </c>
    </row>
    <row r="592" s="57" customFormat="1" spans="1:15">
      <c r="A592" s="54">
        <v>59743</v>
      </c>
      <c r="B592" s="55">
        <v>59917</v>
      </c>
      <c r="C592" s="54">
        <v>60912</v>
      </c>
      <c r="D592" s="55">
        <v>60974</v>
      </c>
      <c r="E592" s="54">
        <v>61230</v>
      </c>
      <c r="F592" s="55">
        <v>61329</v>
      </c>
      <c r="G592" s="54">
        <v>61426</v>
      </c>
      <c r="H592" s="55">
        <v>61482</v>
      </c>
      <c r="I592" s="54">
        <v>61730</v>
      </c>
      <c r="J592" s="55">
        <v>61816</v>
      </c>
      <c r="K592" s="54">
        <v>61933</v>
      </c>
      <c r="L592" s="55">
        <v>62079</v>
      </c>
      <c r="M592" s="54">
        <v>62312</v>
      </c>
      <c r="N592" s="55">
        <v>62376</v>
      </c>
      <c r="O592" s="54">
        <v>62463</v>
      </c>
    </row>
    <row r="593" s="57" customFormat="1" spans="1:15">
      <c r="A593" s="54">
        <v>59746</v>
      </c>
      <c r="B593" s="55">
        <v>59918</v>
      </c>
      <c r="C593" s="54">
        <v>60913</v>
      </c>
      <c r="D593" s="55">
        <v>61001</v>
      </c>
      <c r="E593" s="54">
        <v>61231</v>
      </c>
      <c r="F593" s="55">
        <v>61330</v>
      </c>
      <c r="G593" s="54">
        <v>61427</v>
      </c>
      <c r="H593" s="55">
        <v>61483</v>
      </c>
      <c r="I593" s="54">
        <v>61731</v>
      </c>
      <c r="J593" s="55">
        <v>61817</v>
      </c>
      <c r="K593" s="54">
        <v>61937</v>
      </c>
      <c r="L593" s="55">
        <v>62080</v>
      </c>
      <c r="M593" s="54">
        <v>62313</v>
      </c>
      <c r="N593" s="55">
        <v>62378</v>
      </c>
      <c r="O593" s="54">
        <v>62465</v>
      </c>
    </row>
    <row r="594" s="57" customFormat="1" spans="1:15">
      <c r="A594" s="54">
        <v>59747</v>
      </c>
      <c r="B594" s="55">
        <v>59919</v>
      </c>
      <c r="C594" s="54">
        <v>60917</v>
      </c>
      <c r="D594" s="55">
        <v>61006</v>
      </c>
      <c r="E594" s="54">
        <v>61233</v>
      </c>
      <c r="F594" s="55">
        <v>61333</v>
      </c>
      <c r="G594" s="54">
        <v>61428</v>
      </c>
      <c r="H594" s="55">
        <v>61484</v>
      </c>
      <c r="I594" s="54">
        <v>61732</v>
      </c>
      <c r="J594" s="55">
        <v>61818</v>
      </c>
      <c r="K594" s="54">
        <v>61940</v>
      </c>
      <c r="L594" s="55">
        <v>62081</v>
      </c>
      <c r="M594" s="54">
        <v>62314</v>
      </c>
      <c r="N594" s="55">
        <v>62379</v>
      </c>
      <c r="O594" s="54">
        <v>62466</v>
      </c>
    </row>
    <row r="595" s="57" customFormat="1" spans="1:15">
      <c r="A595" s="54">
        <v>59748</v>
      </c>
      <c r="B595" s="55">
        <v>59922</v>
      </c>
      <c r="C595" s="54">
        <v>60918</v>
      </c>
      <c r="D595" s="55">
        <v>61007</v>
      </c>
      <c r="E595" s="54">
        <v>61234</v>
      </c>
      <c r="F595" s="55">
        <v>61334</v>
      </c>
      <c r="G595" s="54">
        <v>61431</v>
      </c>
      <c r="H595" s="55">
        <v>61485</v>
      </c>
      <c r="I595" s="54">
        <v>61733</v>
      </c>
      <c r="J595" s="55">
        <v>61830</v>
      </c>
      <c r="K595" s="54">
        <v>61942</v>
      </c>
      <c r="L595" s="55">
        <v>62082</v>
      </c>
      <c r="M595" s="54">
        <v>62316</v>
      </c>
      <c r="N595" s="55">
        <v>62380</v>
      </c>
      <c r="O595" s="54">
        <v>62468</v>
      </c>
    </row>
    <row r="596" s="57" customFormat="1" spans="1:15">
      <c r="A596" s="54">
        <v>59749</v>
      </c>
      <c r="B596" s="55">
        <v>59923</v>
      </c>
      <c r="C596" s="54">
        <v>60919</v>
      </c>
      <c r="D596" s="55">
        <v>61012</v>
      </c>
      <c r="E596" s="54">
        <v>61235</v>
      </c>
      <c r="F596" s="55">
        <v>61336</v>
      </c>
      <c r="G596" s="54">
        <v>61432</v>
      </c>
      <c r="H596" s="55">
        <v>61486</v>
      </c>
      <c r="I596" s="54">
        <v>61734</v>
      </c>
      <c r="J596" s="55">
        <v>61831</v>
      </c>
      <c r="K596" s="54">
        <v>61943</v>
      </c>
      <c r="L596" s="55">
        <v>62083</v>
      </c>
      <c r="M596" s="54">
        <v>62318</v>
      </c>
      <c r="N596" s="55">
        <v>62410</v>
      </c>
      <c r="O596" s="54">
        <v>62469</v>
      </c>
    </row>
    <row r="597" s="57" customFormat="1" spans="1:15">
      <c r="A597" s="54">
        <v>59751</v>
      </c>
      <c r="B597" s="55">
        <v>59926</v>
      </c>
      <c r="C597" s="54">
        <v>60920</v>
      </c>
      <c r="D597" s="55">
        <v>61014</v>
      </c>
      <c r="E597" s="54">
        <v>61238</v>
      </c>
      <c r="F597" s="55">
        <v>61337</v>
      </c>
      <c r="G597" s="54">
        <v>61434</v>
      </c>
      <c r="H597" s="55">
        <v>61488</v>
      </c>
      <c r="I597" s="54">
        <v>61735</v>
      </c>
      <c r="J597" s="55">
        <v>61839</v>
      </c>
      <c r="K597" s="54">
        <v>61949</v>
      </c>
      <c r="L597" s="55">
        <v>62086</v>
      </c>
      <c r="M597" s="54">
        <v>62319</v>
      </c>
      <c r="N597" s="55">
        <v>62411</v>
      </c>
      <c r="O597" s="54">
        <v>62473</v>
      </c>
    </row>
    <row r="598" s="57" customFormat="1" spans="1:15">
      <c r="A598" s="54">
        <v>59752</v>
      </c>
      <c r="B598" s="55">
        <v>59927</v>
      </c>
      <c r="C598" s="54">
        <v>60921</v>
      </c>
      <c r="D598" s="55">
        <v>61015</v>
      </c>
      <c r="E598" s="54">
        <v>61242</v>
      </c>
      <c r="F598" s="55">
        <v>61338</v>
      </c>
      <c r="G598" s="54">
        <v>61435</v>
      </c>
      <c r="H598" s="55">
        <v>61489</v>
      </c>
      <c r="I598" s="54">
        <v>61737</v>
      </c>
      <c r="J598" s="55">
        <v>61840</v>
      </c>
      <c r="K598" s="54">
        <v>61951</v>
      </c>
      <c r="L598" s="55">
        <v>62091</v>
      </c>
      <c r="M598" s="54">
        <v>62320</v>
      </c>
      <c r="N598" s="55">
        <v>62413</v>
      </c>
      <c r="O598" s="54">
        <v>62474</v>
      </c>
    </row>
    <row r="599" s="57" customFormat="1" spans="1:15">
      <c r="A599" s="54">
        <v>59754</v>
      </c>
      <c r="B599" s="55">
        <v>59929</v>
      </c>
      <c r="C599" s="54">
        <v>60922</v>
      </c>
      <c r="D599" s="55">
        <v>61018</v>
      </c>
      <c r="E599" s="54">
        <v>61243</v>
      </c>
      <c r="F599" s="55">
        <v>61340</v>
      </c>
      <c r="G599" s="54">
        <v>61436</v>
      </c>
      <c r="H599" s="55">
        <v>61490</v>
      </c>
      <c r="I599" s="54">
        <v>61738</v>
      </c>
      <c r="J599" s="55">
        <v>61841</v>
      </c>
      <c r="K599" s="54">
        <v>61957</v>
      </c>
      <c r="L599" s="55">
        <v>62092</v>
      </c>
      <c r="M599" s="54">
        <v>62321</v>
      </c>
      <c r="N599" s="55">
        <v>62414</v>
      </c>
      <c r="O599" s="54">
        <v>62475</v>
      </c>
    </row>
    <row r="600" s="57" customFormat="1" spans="1:15">
      <c r="A600" s="54">
        <v>59755</v>
      </c>
      <c r="B600" s="55">
        <v>59931</v>
      </c>
      <c r="C600" s="54">
        <v>60924</v>
      </c>
      <c r="D600" s="55">
        <v>61019</v>
      </c>
      <c r="E600" s="54">
        <v>61250</v>
      </c>
      <c r="F600" s="55">
        <v>61341</v>
      </c>
      <c r="G600" s="54">
        <v>61437</v>
      </c>
      <c r="H600" s="55">
        <v>61491</v>
      </c>
      <c r="I600" s="54">
        <v>61739</v>
      </c>
      <c r="J600" s="55">
        <v>61842</v>
      </c>
      <c r="K600" s="54">
        <v>62006</v>
      </c>
      <c r="L600" s="55">
        <v>62094</v>
      </c>
      <c r="M600" s="54">
        <v>62324</v>
      </c>
      <c r="N600" s="55">
        <v>62417</v>
      </c>
      <c r="O600" s="54">
        <v>62476</v>
      </c>
    </row>
    <row r="601" s="57" customFormat="1" spans="1:15">
      <c r="A601" s="54">
        <v>59759</v>
      </c>
      <c r="B601" s="55">
        <v>59932</v>
      </c>
      <c r="C601" s="54">
        <v>60927</v>
      </c>
      <c r="D601" s="55">
        <v>61024</v>
      </c>
      <c r="E601" s="54">
        <v>61251</v>
      </c>
      <c r="F601" s="55">
        <v>61342</v>
      </c>
      <c r="G601" s="54">
        <v>61438</v>
      </c>
      <c r="H601" s="55">
        <v>61501</v>
      </c>
      <c r="I601" s="54">
        <v>61740</v>
      </c>
      <c r="J601" s="55">
        <v>61843</v>
      </c>
      <c r="K601" s="54">
        <v>62011</v>
      </c>
      <c r="L601" s="55">
        <v>62097</v>
      </c>
      <c r="M601" s="54">
        <v>62325</v>
      </c>
      <c r="N601" s="55">
        <v>62418</v>
      </c>
      <c r="O601" s="54">
        <v>62477</v>
      </c>
    </row>
    <row r="602" s="57" customFormat="1" spans="1:15">
      <c r="A602" s="54">
        <v>59760</v>
      </c>
      <c r="B602" s="55">
        <v>59935</v>
      </c>
      <c r="C602" s="54">
        <v>60928</v>
      </c>
      <c r="D602" s="55">
        <v>61028</v>
      </c>
      <c r="E602" s="54">
        <v>61252</v>
      </c>
      <c r="F602" s="55">
        <v>61344</v>
      </c>
      <c r="G602" s="54">
        <v>61439</v>
      </c>
      <c r="H602" s="55">
        <v>61516</v>
      </c>
      <c r="I602" s="54">
        <v>61741</v>
      </c>
      <c r="J602" s="55">
        <v>61844</v>
      </c>
      <c r="K602" s="54">
        <v>62012</v>
      </c>
      <c r="L602" s="55">
        <v>62098</v>
      </c>
      <c r="M602" s="54">
        <v>62326</v>
      </c>
      <c r="N602" s="55">
        <v>62419</v>
      </c>
      <c r="O602" s="54">
        <v>62478</v>
      </c>
    </row>
    <row r="603" s="57" customFormat="1" spans="1:15">
      <c r="A603" s="54">
        <v>59761</v>
      </c>
      <c r="B603" s="55">
        <v>59936</v>
      </c>
      <c r="C603" s="54">
        <v>60929</v>
      </c>
      <c r="D603" s="55">
        <v>61030</v>
      </c>
      <c r="E603" s="54">
        <v>61258</v>
      </c>
      <c r="F603" s="55">
        <v>61345</v>
      </c>
      <c r="G603" s="54">
        <v>61440</v>
      </c>
      <c r="H603" s="55">
        <v>61517</v>
      </c>
      <c r="I603" s="54">
        <v>61743</v>
      </c>
      <c r="J603" s="55">
        <v>61845</v>
      </c>
      <c r="K603" s="54">
        <v>62013</v>
      </c>
      <c r="L603" s="55">
        <v>62214</v>
      </c>
      <c r="M603" s="54">
        <v>62329</v>
      </c>
      <c r="N603" s="55">
        <v>62420</v>
      </c>
      <c r="O603" s="54">
        <v>62479</v>
      </c>
    </row>
    <row r="604" s="57" customFormat="1" spans="1:15">
      <c r="A604" s="54">
        <v>59821</v>
      </c>
      <c r="B604" s="55">
        <v>60034</v>
      </c>
      <c r="C604" s="54">
        <v>60930</v>
      </c>
      <c r="D604" s="55">
        <v>61031</v>
      </c>
      <c r="E604" s="54">
        <v>61259</v>
      </c>
      <c r="F604" s="55">
        <v>61349</v>
      </c>
      <c r="G604" s="54">
        <v>61441</v>
      </c>
      <c r="H604" s="55">
        <v>61526</v>
      </c>
      <c r="I604" s="54">
        <v>61744</v>
      </c>
      <c r="J604" s="55">
        <v>61846</v>
      </c>
      <c r="K604" s="54">
        <v>62014</v>
      </c>
      <c r="L604" s="55">
        <v>62217</v>
      </c>
      <c r="M604" s="54">
        <v>62330</v>
      </c>
      <c r="N604" s="55">
        <v>62421</v>
      </c>
      <c r="O604" s="54">
        <v>62480</v>
      </c>
    </row>
    <row r="605" s="57" customFormat="1" spans="1:15">
      <c r="A605" s="54">
        <v>59824</v>
      </c>
      <c r="B605" s="55">
        <v>60111</v>
      </c>
      <c r="C605" s="54">
        <v>60931</v>
      </c>
      <c r="D605" s="55">
        <v>61038</v>
      </c>
      <c r="E605" s="54">
        <v>61260</v>
      </c>
      <c r="F605" s="55">
        <v>61353</v>
      </c>
      <c r="G605" s="54">
        <v>61442</v>
      </c>
      <c r="H605" s="55">
        <v>61529</v>
      </c>
      <c r="I605" s="54">
        <v>61745</v>
      </c>
      <c r="J605" s="55">
        <v>61849</v>
      </c>
      <c r="K605" s="54">
        <v>62015</v>
      </c>
      <c r="L605" s="55">
        <v>62218</v>
      </c>
      <c r="M605" s="54">
        <v>62336</v>
      </c>
      <c r="N605" s="55">
        <v>62422</v>
      </c>
      <c r="O605" s="54">
        <v>62501</v>
      </c>
    </row>
    <row r="606" s="57" customFormat="1" spans="1:15">
      <c r="A606" s="54">
        <v>59825</v>
      </c>
      <c r="B606" s="55">
        <v>60150</v>
      </c>
      <c r="C606" s="54">
        <v>60933</v>
      </c>
      <c r="D606" s="55">
        <v>61039</v>
      </c>
      <c r="E606" s="54">
        <v>61261</v>
      </c>
      <c r="F606" s="55">
        <v>61358</v>
      </c>
      <c r="G606" s="54">
        <v>61447</v>
      </c>
      <c r="H606" s="55">
        <v>61531</v>
      </c>
      <c r="I606" s="54">
        <v>61747</v>
      </c>
      <c r="J606" s="55">
        <v>61850</v>
      </c>
      <c r="K606" s="54">
        <v>62016</v>
      </c>
      <c r="L606" s="55">
        <v>62231</v>
      </c>
      <c r="M606" s="54">
        <v>62338</v>
      </c>
      <c r="N606" s="55">
        <v>62423</v>
      </c>
      <c r="O606" s="54">
        <v>62510</v>
      </c>
    </row>
    <row r="607" s="57" customFormat="1" spans="1:15">
      <c r="A607" s="54">
        <v>59828</v>
      </c>
      <c r="B607" s="55">
        <v>60151</v>
      </c>
      <c r="C607" s="54">
        <v>60934</v>
      </c>
      <c r="D607" s="55">
        <v>61041</v>
      </c>
      <c r="E607" s="54">
        <v>61262</v>
      </c>
      <c r="F607" s="55">
        <v>61359</v>
      </c>
      <c r="G607" s="54">
        <v>61449</v>
      </c>
      <c r="H607" s="55">
        <v>61532</v>
      </c>
      <c r="I607" s="54">
        <v>61748</v>
      </c>
      <c r="J607" s="55">
        <v>61852</v>
      </c>
      <c r="K607" s="54">
        <v>62017</v>
      </c>
      <c r="L607" s="55">
        <v>62237</v>
      </c>
      <c r="M607" s="54">
        <v>62339</v>
      </c>
      <c r="N607" s="55">
        <v>62424</v>
      </c>
      <c r="O607" s="54">
        <v>62512</v>
      </c>
    </row>
    <row r="608" s="57" customFormat="1" spans="1:15">
      <c r="A608" s="54">
        <v>59830</v>
      </c>
      <c r="B608" s="55">
        <v>60182</v>
      </c>
      <c r="C608" s="54">
        <v>60935</v>
      </c>
      <c r="D608" s="55">
        <v>61042</v>
      </c>
      <c r="E608" s="54">
        <v>61263</v>
      </c>
      <c r="F608" s="55">
        <v>61360</v>
      </c>
      <c r="G608" s="54">
        <v>61450</v>
      </c>
      <c r="H608" s="55">
        <v>61533</v>
      </c>
      <c r="I608" s="54">
        <v>61749</v>
      </c>
      <c r="J608" s="55">
        <v>61854</v>
      </c>
      <c r="K608" s="54">
        <v>62019</v>
      </c>
      <c r="L608" s="55">
        <v>62238</v>
      </c>
      <c r="M608" s="54">
        <v>62340</v>
      </c>
      <c r="N608" s="55">
        <v>62425</v>
      </c>
      <c r="O608" s="54">
        <v>62514</v>
      </c>
    </row>
    <row r="609" s="57" customFormat="1" spans="1:15">
      <c r="A609" s="54">
        <v>59831</v>
      </c>
      <c r="B609" s="55">
        <v>60420</v>
      </c>
      <c r="C609" s="54">
        <v>60938</v>
      </c>
      <c r="D609" s="55">
        <v>61043</v>
      </c>
      <c r="E609" s="54">
        <v>61270</v>
      </c>
      <c r="F609" s="55">
        <v>61361</v>
      </c>
      <c r="G609" s="54">
        <v>61452</v>
      </c>
      <c r="H609" s="55">
        <v>61534</v>
      </c>
      <c r="I609" s="54">
        <v>61750</v>
      </c>
      <c r="J609" s="55">
        <v>61859</v>
      </c>
      <c r="K609" s="54">
        <v>62021</v>
      </c>
      <c r="L609" s="55">
        <v>62241</v>
      </c>
      <c r="M609" s="54">
        <v>62341</v>
      </c>
      <c r="N609" s="55">
        <v>62426</v>
      </c>
      <c r="O609" s="54">
        <v>62515</v>
      </c>
    </row>
    <row r="610" s="57" customFormat="1" spans="1:15">
      <c r="A610" s="54">
        <v>59833</v>
      </c>
      <c r="B610" s="55">
        <v>60424</v>
      </c>
      <c r="C610" s="54">
        <v>60940</v>
      </c>
      <c r="D610" s="55">
        <v>61044</v>
      </c>
      <c r="E610" s="54">
        <v>61272</v>
      </c>
      <c r="F610" s="55">
        <v>61367</v>
      </c>
      <c r="G610" s="54">
        <v>61453</v>
      </c>
      <c r="H610" s="55">
        <v>61535</v>
      </c>
      <c r="I610" s="54">
        <v>61751</v>
      </c>
      <c r="J610" s="55">
        <v>61862</v>
      </c>
      <c r="K610" s="54">
        <v>62022</v>
      </c>
      <c r="L610" s="55">
        <v>62242</v>
      </c>
      <c r="M610" s="54">
        <v>62343</v>
      </c>
      <c r="N610" s="55">
        <v>62427</v>
      </c>
      <c r="O610" s="54">
        <v>62518</v>
      </c>
    </row>
    <row r="611" s="57" customFormat="1" spans="1:15">
      <c r="A611" s="54">
        <v>59834</v>
      </c>
      <c r="B611" s="55">
        <v>60437</v>
      </c>
      <c r="C611" s="54">
        <v>60941</v>
      </c>
      <c r="D611" s="55">
        <v>61046</v>
      </c>
      <c r="E611" s="54">
        <v>61274</v>
      </c>
      <c r="F611" s="55">
        <v>61368</v>
      </c>
      <c r="G611" s="54">
        <v>61454</v>
      </c>
      <c r="H611" s="55">
        <v>61536</v>
      </c>
      <c r="I611" s="54">
        <v>61752</v>
      </c>
      <c r="J611" s="55">
        <v>61863</v>
      </c>
      <c r="K611" s="54">
        <v>62027</v>
      </c>
      <c r="L611" s="55">
        <v>62244</v>
      </c>
      <c r="M611" s="54">
        <v>62345</v>
      </c>
      <c r="N611" s="55">
        <v>62428</v>
      </c>
      <c r="O611" s="54">
        <v>62520</v>
      </c>
    </row>
    <row r="612" s="57" customFormat="1" spans="1:15">
      <c r="A612" s="54">
        <v>59836</v>
      </c>
      <c r="B612" s="55">
        <v>60444</v>
      </c>
      <c r="C612" s="54">
        <v>60942</v>
      </c>
      <c r="D612" s="55">
        <v>61047</v>
      </c>
      <c r="E612" s="54">
        <v>61277</v>
      </c>
      <c r="F612" s="55">
        <v>61369</v>
      </c>
      <c r="G612" s="54">
        <v>61455</v>
      </c>
      <c r="H612" s="55">
        <v>61540</v>
      </c>
      <c r="I612" s="54">
        <v>61753</v>
      </c>
      <c r="J612" s="55">
        <v>61865</v>
      </c>
      <c r="K612" s="54">
        <v>62028</v>
      </c>
      <c r="L612" s="55">
        <v>62245</v>
      </c>
      <c r="M612" s="54">
        <v>62346</v>
      </c>
      <c r="N612" s="55">
        <v>62431</v>
      </c>
      <c r="O612" s="54">
        <v>62530</v>
      </c>
    </row>
    <row r="613" s="57" customFormat="1" spans="1:15">
      <c r="A613" s="54">
        <v>59842</v>
      </c>
      <c r="B613" s="55">
        <v>60447</v>
      </c>
      <c r="C613" s="54">
        <v>60944</v>
      </c>
      <c r="D613" s="55">
        <v>61048</v>
      </c>
      <c r="E613" s="54">
        <v>61279</v>
      </c>
      <c r="F613" s="55">
        <v>61370</v>
      </c>
      <c r="G613" s="54">
        <v>61458</v>
      </c>
      <c r="H613" s="55">
        <v>61542</v>
      </c>
      <c r="I613" s="54">
        <v>61754</v>
      </c>
      <c r="J613" s="55">
        <v>61870</v>
      </c>
      <c r="K613" s="54">
        <v>62031</v>
      </c>
      <c r="L613" s="55">
        <v>62252</v>
      </c>
      <c r="M613" s="54">
        <v>62347</v>
      </c>
      <c r="N613" s="55">
        <v>62432</v>
      </c>
      <c r="O613" s="54">
        <v>62533</v>
      </c>
    </row>
    <row r="614" s="57" customFormat="1" spans="1:15">
      <c r="A614" s="54">
        <v>59843</v>
      </c>
      <c r="B614" s="55">
        <v>60460</v>
      </c>
      <c r="C614" s="54">
        <v>60946</v>
      </c>
      <c r="D614" s="55">
        <v>61049</v>
      </c>
      <c r="E614" s="54">
        <v>61281</v>
      </c>
      <c r="F614" s="55">
        <v>61373</v>
      </c>
      <c r="G614" s="54">
        <v>61459</v>
      </c>
      <c r="H614" s="55">
        <v>61544</v>
      </c>
      <c r="I614" s="54">
        <v>61756</v>
      </c>
      <c r="J614" s="55">
        <v>61871</v>
      </c>
      <c r="K614" s="54">
        <v>62032</v>
      </c>
      <c r="L614" s="55">
        <v>62253</v>
      </c>
      <c r="M614" s="54">
        <v>62348</v>
      </c>
      <c r="N614" s="55">
        <v>62433</v>
      </c>
      <c r="O614" s="54">
        <v>62534</v>
      </c>
    </row>
    <row r="615" s="57" customFormat="1" spans="1:15">
      <c r="A615" s="54">
        <v>59846</v>
      </c>
      <c r="B615" s="55">
        <v>60468</v>
      </c>
      <c r="C615" s="54">
        <v>60948</v>
      </c>
      <c r="D615" s="55">
        <v>61050</v>
      </c>
      <c r="E615" s="54">
        <v>61283</v>
      </c>
      <c r="F615" s="55">
        <v>61375</v>
      </c>
      <c r="G615" s="54">
        <v>61460</v>
      </c>
      <c r="H615" s="55">
        <v>61545</v>
      </c>
      <c r="I615" s="54">
        <v>61758</v>
      </c>
      <c r="J615" s="55">
        <v>61872</v>
      </c>
      <c r="K615" s="54">
        <v>62033</v>
      </c>
      <c r="L615" s="55">
        <v>62255</v>
      </c>
      <c r="M615" s="54">
        <v>62349</v>
      </c>
      <c r="N615" s="55">
        <v>62434</v>
      </c>
      <c r="O615" s="54">
        <v>62536</v>
      </c>
    </row>
    <row r="616" s="57" customFormat="1" spans="1:15">
      <c r="A616" s="54">
        <v>62539</v>
      </c>
      <c r="B616" s="55">
        <v>62643</v>
      </c>
      <c r="C616" s="54">
        <v>62821</v>
      </c>
      <c r="D616" s="55">
        <v>62887</v>
      </c>
      <c r="E616" s="54">
        <v>62972</v>
      </c>
      <c r="F616" s="55">
        <v>63334</v>
      </c>
      <c r="G616" s="54">
        <v>63453</v>
      </c>
      <c r="H616" s="55">
        <v>63561</v>
      </c>
      <c r="I616" s="54">
        <v>63770</v>
      </c>
      <c r="J616" s="55">
        <v>63935</v>
      </c>
      <c r="K616" s="54">
        <v>64420</v>
      </c>
      <c r="L616" s="55">
        <v>64479</v>
      </c>
      <c r="M616" s="54">
        <v>64655</v>
      </c>
      <c r="N616" s="55">
        <v>64752</v>
      </c>
      <c r="O616" s="54">
        <v>65023</v>
      </c>
    </row>
    <row r="617" s="57" customFormat="1" spans="1:15">
      <c r="A617" s="54">
        <v>62543</v>
      </c>
      <c r="B617" s="55">
        <v>62644</v>
      </c>
      <c r="C617" s="54">
        <v>62823</v>
      </c>
      <c r="D617" s="55">
        <v>62889</v>
      </c>
      <c r="E617" s="54">
        <v>62974</v>
      </c>
      <c r="F617" s="55">
        <v>63336</v>
      </c>
      <c r="G617" s="54">
        <v>63454</v>
      </c>
      <c r="H617" s="55">
        <v>63565</v>
      </c>
      <c r="I617" s="54">
        <v>63771</v>
      </c>
      <c r="J617" s="55">
        <v>63939</v>
      </c>
      <c r="K617" s="54">
        <v>64422</v>
      </c>
      <c r="L617" s="55">
        <v>64480</v>
      </c>
      <c r="M617" s="54">
        <v>64656</v>
      </c>
      <c r="N617" s="55">
        <v>64755</v>
      </c>
      <c r="O617" s="54">
        <v>65024</v>
      </c>
    </row>
    <row r="618" s="57" customFormat="1" spans="1:15">
      <c r="A618" s="54">
        <v>62544</v>
      </c>
      <c r="B618" s="55">
        <v>62649</v>
      </c>
      <c r="C618" s="54">
        <v>62824</v>
      </c>
      <c r="D618" s="55">
        <v>62890</v>
      </c>
      <c r="E618" s="54">
        <v>62975</v>
      </c>
      <c r="F618" s="55">
        <v>63339</v>
      </c>
      <c r="G618" s="54">
        <v>63456</v>
      </c>
      <c r="H618" s="55">
        <v>63566</v>
      </c>
      <c r="I618" s="54">
        <v>63774</v>
      </c>
      <c r="J618" s="55">
        <v>63940</v>
      </c>
      <c r="K618" s="54">
        <v>64423</v>
      </c>
      <c r="L618" s="55">
        <v>64482</v>
      </c>
      <c r="M618" s="54">
        <v>64657</v>
      </c>
      <c r="N618" s="55">
        <v>64759</v>
      </c>
      <c r="O618" s="54">
        <v>65025</v>
      </c>
    </row>
    <row r="619" s="57" customFormat="1" spans="1:15">
      <c r="A619" s="54">
        <v>62545</v>
      </c>
      <c r="B619" s="55">
        <v>62655</v>
      </c>
      <c r="C619" s="54">
        <v>62827</v>
      </c>
      <c r="D619" s="55">
        <v>62892</v>
      </c>
      <c r="E619" s="54">
        <v>62976</v>
      </c>
      <c r="F619" s="55">
        <v>63342</v>
      </c>
      <c r="G619" s="54">
        <v>63458</v>
      </c>
      <c r="H619" s="55">
        <v>63567</v>
      </c>
      <c r="I619" s="54">
        <v>63782</v>
      </c>
      <c r="J619" s="55">
        <v>63943</v>
      </c>
      <c r="K619" s="54">
        <v>64424</v>
      </c>
      <c r="L619" s="55">
        <v>64483</v>
      </c>
      <c r="M619" s="54">
        <v>64659</v>
      </c>
      <c r="N619" s="55">
        <v>64761</v>
      </c>
      <c r="O619" s="54">
        <v>65032</v>
      </c>
    </row>
    <row r="620" s="57" customFormat="1" spans="1:15">
      <c r="A620" s="54">
        <v>62547</v>
      </c>
      <c r="B620" s="55">
        <v>62659</v>
      </c>
      <c r="C620" s="54">
        <v>62828</v>
      </c>
      <c r="D620" s="55">
        <v>62893</v>
      </c>
      <c r="E620" s="54">
        <v>62977</v>
      </c>
      <c r="F620" s="55">
        <v>63343</v>
      </c>
      <c r="G620" s="54">
        <v>63459</v>
      </c>
      <c r="H620" s="55">
        <v>63621</v>
      </c>
      <c r="I620" s="54">
        <v>63783</v>
      </c>
      <c r="J620" s="55">
        <v>63945</v>
      </c>
      <c r="K620" s="54">
        <v>64426</v>
      </c>
      <c r="L620" s="55">
        <v>64484</v>
      </c>
      <c r="M620" s="54">
        <v>64660</v>
      </c>
      <c r="N620" s="55">
        <v>64762</v>
      </c>
      <c r="O620" s="54">
        <v>65034</v>
      </c>
    </row>
    <row r="621" s="57" customFormat="1" spans="1:15">
      <c r="A621" s="54">
        <v>62548</v>
      </c>
      <c r="B621" s="55">
        <v>62661</v>
      </c>
      <c r="C621" s="54">
        <v>62830</v>
      </c>
      <c r="D621" s="55">
        <v>62894</v>
      </c>
      <c r="E621" s="54">
        <v>62979</v>
      </c>
      <c r="F621" s="55">
        <v>63344</v>
      </c>
      <c r="G621" s="54">
        <v>63460</v>
      </c>
      <c r="H621" s="55">
        <v>63622</v>
      </c>
      <c r="I621" s="54">
        <v>63785</v>
      </c>
      <c r="J621" s="55">
        <v>63947</v>
      </c>
      <c r="K621" s="54">
        <v>64427</v>
      </c>
      <c r="L621" s="55">
        <v>64486</v>
      </c>
      <c r="M621" s="54">
        <v>64661</v>
      </c>
      <c r="N621" s="55">
        <v>64763</v>
      </c>
      <c r="O621" s="54">
        <v>65035</v>
      </c>
    </row>
    <row r="622" s="57" customFormat="1" spans="1:15">
      <c r="A622" s="54">
        <v>62550</v>
      </c>
      <c r="B622" s="55">
        <v>62662</v>
      </c>
      <c r="C622" s="54">
        <v>62831</v>
      </c>
      <c r="D622" s="55">
        <v>62895</v>
      </c>
      <c r="E622" s="54">
        <v>62982</v>
      </c>
      <c r="F622" s="55">
        <v>63345</v>
      </c>
      <c r="G622" s="54">
        <v>63461</v>
      </c>
      <c r="H622" s="55">
        <v>63623</v>
      </c>
      <c r="I622" s="54">
        <v>63820</v>
      </c>
      <c r="J622" s="55">
        <v>63953</v>
      </c>
      <c r="K622" s="54">
        <v>64428</v>
      </c>
      <c r="L622" s="55">
        <v>64489</v>
      </c>
      <c r="M622" s="54">
        <v>64664</v>
      </c>
      <c r="N622" s="55">
        <v>64767</v>
      </c>
      <c r="O622" s="54">
        <v>65036</v>
      </c>
    </row>
    <row r="623" s="57" customFormat="1" spans="1:15">
      <c r="A623" s="54">
        <v>62551</v>
      </c>
      <c r="B623" s="55">
        <v>62663</v>
      </c>
      <c r="C623" s="54">
        <v>62835</v>
      </c>
      <c r="D623" s="55">
        <v>62897</v>
      </c>
      <c r="E623" s="54">
        <v>62983</v>
      </c>
      <c r="F623" s="55">
        <v>63349</v>
      </c>
      <c r="G623" s="54">
        <v>63462</v>
      </c>
      <c r="H623" s="55">
        <v>63624</v>
      </c>
      <c r="I623" s="54">
        <v>63821</v>
      </c>
      <c r="J623" s="55">
        <v>63955</v>
      </c>
      <c r="K623" s="54">
        <v>64430</v>
      </c>
      <c r="L623" s="55">
        <v>64490</v>
      </c>
      <c r="M623" s="54">
        <v>64668</v>
      </c>
      <c r="N623" s="55">
        <v>64769</v>
      </c>
      <c r="O623" s="54">
        <v>65037</v>
      </c>
    </row>
    <row r="624" s="57" customFormat="1" spans="1:15">
      <c r="A624" s="54">
        <v>62552</v>
      </c>
      <c r="B624" s="55">
        <v>62664</v>
      </c>
      <c r="C624" s="54">
        <v>62836</v>
      </c>
      <c r="D624" s="55">
        <v>62899</v>
      </c>
      <c r="E624" s="54">
        <v>62984</v>
      </c>
      <c r="F624" s="55">
        <v>63350</v>
      </c>
      <c r="G624" s="54">
        <v>63463</v>
      </c>
      <c r="H624" s="55">
        <v>63626</v>
      </c>
      <c r="I624" s="54">
        <v>63822</v>
      </c>
      <c r="J624" s="55">
        <v>63960</v>
      </c>
      <c r="K624" s="54">
        <v>64431</v>
      </c>
      <c r="L624" s="55">
        <v>64492</v>
      </c>
      <c r="M624" s="54">
        <v>64670</v>
      </c>
      <c r="N624" s="55">
        <v>64770</v>
      </c>
      <c r="O624" s="54">
        <v>65038</v>
      </c>
    </row>
    <row r="625" s="57" customFormat="1" spans="1:15">
      <c r="A625" s="54">
        <v>62555</v>
      </c>
      <c r="B625" s="55">
        <v>62665</v>
      </c>
      <c r="C625" s="54">
        <v>62837</v>
      </c>
      <c r="D625" s="55">
        <v>62905</v>
      </c>
      <c r="E625" s="54">
        <v>62985</v>
      </c>
      <c r="F625" s="55">
        <v>63351</v>
      </c>
      <c r="G625" s="54">
        <v>63464</v>
      </c>
      <c r="H625" s="55">
        <v>63627</v>
      </c>
      <c r="I625" s="54">
        <v>63823</v>
      </c>
      <c r="J625" s="55">
        <v>63963</v>
      </c>
      <c r="K625" s="54">
        <v>64433</v>
      </c>
      <c r="L625" s="55">
        <v>64493</v>
      </c>
      <c r="M625" s="54">
        <v>64671</v>
      </c>
      <c r="N625" s="55">
        <v>64771</v>
      </c>
      <c r="O625" s="54">
        <v>65039</v>
      </c>
    </row>
    <row r="626" s="57" customFormat="1" spans="1:15">
      <c r="A626" s="54">
        <v>62556</v>
      </c>
      <c r="B626" s="55">
        <v>62666</v>
      </c>
      <c r="C626" s="54">
        <v>62838</v>
      </c>
      <c r="D626" s="55">
        <v>62907</v>
      </c>
      <c r="E626" s="54">
        <v>62987</v>
      </c>
      <c r="F626" s="55">
        <v>63352</v>
      </c>
      <c r="G626" s="54">
        <v>63465</v>
      </c>
      <c r="H626" s="55">
        <v>63628</v>
      </c>
      <c r="I626" s="54">
        <v>63825</v>
      </c>
      <c r="J626" s="55">
        <v>63965</v>
      </c>
      <c r="K626" s="54">
        <v>64434</v>
      </c>
      <c r="L626" s="55">
        <v>64494</v>
      </c>
      <c r="M626" s="54">
        <v>64673</v>
      </c>
      <c r="N626" s="55">
        <v>64776</v>
      </c>
      <c r="O626" s="54">
        <v>65040</v>
      </c>
    </row>
    <row r="627" s="57" customFormat="1" spans="1:15">
      <c r="A627" s="54">
        <v>62557</v>
      </c>
      <c r="B627" s="55">
        <v>62667</v>
      </c>
      <c r="C627" s="54">
        <v>62842</v>
      </c>
      <c r="D627" s="55">
        <v>62908</v>
      </c>
      <c r="E627" s="54">
        <v>62988</v>
      </c>
      <c r="F627" s="55">
        <v>63353</v>
      </c>
      <c r="G627" s="54">
        <v>63466</v>
      </c>
      <c r="H627" s="55">
        <v>63631</v>
      </c>
      <c r="I627" s="54">
        <v>63827</v>
      </c>
      <c r="J627" s="55">
        <v>63966</v>
      </c>
      <c r="K627" s="54">
        <v>64436</v>
      </c>
      <c r="L627" s="55">
        <v>64496</v>
      </c>
      <c r="M627" s="54">
        <v>64674</v>
      </c>
      <c r="N627" s="55">
        <v>64778</v>
      </c>
      <c r="O627" s="54">
        <v>65041</v>
      </c>
    </row>
    <row r="628" s="57" customFormat="1" spans="1:15">
      <c r="A628" s="54">
        <v>62558</v>
      </c>
      <c r="B628" s="55">
        <v>62668</v>
      </c>
      <c r="C628" s="54">
        <v>62844</v>
      </c>
      <c r="D628" s="55">
        <v>62909</v>
      </c>
      <c r="E628" s="54">
        <v>62990</v>
      </c>
      <c r="F628" s="55">
        <v>63357</v>
      </c>
      <c r="G628" s="54">
        <v>63468</v>
      </c>
      <c r="H628" s="55">
        <v>63636</v>
      </c>
      <c r="I628" s="54">
        <v>63829</v>
      </c>
      <c r="J628" s="55">
        <v>63967</v>
      </c>
      <c r="K628" s="54">
        <v>64438</v>
      </c>
      <c r="L628" s="55">
        <v>64497</v>
      </c>
      <c r="M628" s="54">
        <v>64676</v>
      </c>
      <c r="N628" s="55">
        <v>64779</v>
      </c>
      <c r="O628" s="54">
        <v>65042</v>
      </c>
    </row>
    <row r="629" s="57" customFormat="1" spans="1:15">
      <c r="A629" s="54">
        <v>62560</v>
      </c>
      <c r="B629" s="55">
        <v>62670</v>
      </c>
      <c r="C629" s="54">
        <v>62845</v>
      </c>
      <c r="D629" s="55">
        <v>62912</v>
      </c>
      <c r="E629" s="54">
        <v>62991</v>
      </c>
      <c r="F629" s="55">
        <v>63359</v>
      </c>
      <c r="G629" s="54">
        <v>63469</v>
      </c>
      <c r="H629" s="55">
        <v>63637</v>
      </c>
      <c r="I629" s="54">
        <v>63830</v>
      </c>
      <c r="J629" s="55">
        <v>64001</v>
      </c>
      <c r="K629" s="54">
        <v>64439</v>
      </c>
      <c r="L629" s="55">
        <v>64620</v>
      </c>
      <c r="M629" s="54">
        <v>64679</v>
      </c>
      <c r="N629" s="55">
        <v>64780</v>
      </c>
      <c r="O629" s="54">
        <v>65046</v>
      </c>
    </row>
    <row r="630" s="57" customFormat="1" spans="1:15">
      <c r="A630" s="54">
        <v>62565</v>
      </c>
      <c r="B630" s="55">
        <v>62671</v>
      </c>
      <c r="C630" s="54">
        <v>62847</v>
      </c>
      <c r="D630" s="55">
        <v>62914</v>
      </c>
      <c r="E630" s="54">
        <v>62992</v>
      </c>
      <c r="F630" s="55">
        <v>63361</v>
      </c>
      <c r="G630" s="54">
        <v>63471</v>
      </c>
      <c r="H630" s="55">
        <v>63645</v>
      </c>
      <c r="I630" s="54">
        <v>63834</v>
      </c>
      <c r="J630" s="55">
        <v>64011</v>
      </c>
      <c r="K630" s="54">
        <v>64440</v>
      </c>
      <c r="L630" s="55">
        <v>64622</v>
      </c>
      <c r="M630" s="54">
        <v>64680</v>
      </c>
      <c r="N630" s="55">
        <v>64781</v>
      </c>
      <c r="O630" s="54">
        <v>65047</v>
      </c>
    </row>
    <row r="631" s="57" customFormat="1" spans="1:15">
      <c r="A631" s="54">
        <v>62567</v>
      </c>
      <c r="B631" s="55">
        <v>62672</v>
      </c>
      <c r="C631" s="54">
        <v>62850</v>
      </c>
      <c r="D631" s="55">
        <v>62916</v>
      </c>
      <c r="E631" s="54">
        <v>62994</v>
      </c>
      <c r="F631" s="55">
        <v>63369</v>
      </c>
      <c r="G631" s="54">
        <v>63472</v>
      </c>
      <c r="H631" s="55">
        <v>63648</v>
      </c>
      <c r="I631" s="54">
        <v>63837</v>
      </c>
      <c r="J631" s="55">
        <v>64016</v>
      </c>
      <c r="K631" s="54">
        <v>64442</v>
      </c>
      <c r="L631" s="55">
        <v>64623</v>
      </c>
      <c r="M631" s="54">
        <v>64681</v>
      </c>
      <c r="N631" s="55">
        <v>64783</v>
      </c>
      <c r="O631" s="54">
        <v>65048</v>
      </c>
    </row>
    <row r="632" s="57" customFormat="1" spans="1:15">
      <c r="A632" s="54">
        <v>62571</v>
      </c>
      <c r="B632" s="55">
        <v>62673</v>
      </c>
      <c r="C632" s="54">
        <v>62851</v>
      </c>
      <c r="D632" s="55">
        <v>62917</v>
      </c>
      <c r="E632" s="54">
        <v>62995</v>
      </c>
      <c r="F632" s="55">
        <v>63373</v>
      </c>
      <c r="G632" s="54">
        <v>63473</v>
      </c>
      <c r="H632" s="55">
        <v>63650</v>
      </c>
      <c r="I632" s="54">
        <v>63839</v>
      </c>
      <c r="J632" s="55">
        <v>64017</v>
      </c>
      <c r="K632" s="54">
        <v>64443</v>
      </c>
      <c r="L632" s="55">
        <v>64624</v>
      </c>
      <c r="M632" s="54">
        <v>64682</v>
      </c>
      <c r="N632" s="55">
        <v>64784</v>
      </c>
      <c r="O632" s="54">
        <v>65051</v>
      </c>
    </row>
    <row r="633" s="57" customFormat="1" spans="1:15">
      <c r="A633" s="54">
        <v>62572</v>
      </c>
      <c r="B633" s="55">
        <v>62674</v>
      </c>
      <c r="C633" s="54">
        <v>62853</v>
      </c>
      <c r="D633" s="55">
        <v>62919</v>
      </c>
      <c r="E633" s="54">
        <v>62996</v>
      </c>
      <c r="F633" s="55">
        <v>63377</v>
      </c>
      <c r="G633" s="54">
        <v>63474</v>
      </c>
      <c r="H633" s="55">
        <v>63653</v>
      </c>
      <c r="I633" s="54">
        <v>63845</v>
      </c>
      <c r="J633" s="55">
        <v>64018</v>
      </c>
      <c r="K633" s="54">
        <v>64444</v>
      </c>
      <c r="L633" s="55">
        <v>64625</v>
      </c>
      <c r="M633" s="54">
        <v>64683</v>
      </c>
      <c r="N633" s="55">
        <v>64790</v>
      </c>
      <c r="O633" s="54">
        <v>65052</v>
      </c>
    </row>
    <row r="634" s="57" customFormat="1" spans="1:15">
      <c r="A634" s="54">
        <v>62573</v>
      </c>
      <c r="B634" s="55">
        <v>62675</v>
      </c>
      <c r="C634" s="54">
        <v>62854</v>
      </c>
      <c r="D634" s="55">
        <v>62923</v>
      </c>
      <c r="E634" s="54">
        <v>62997</v>
      </c>
      <c r="F634" s="55">
        <v>63378</v>
      </c>
      <c r="G634" s="54">
        <v>63530</v>
      </c>
      <c r="H634" s="55">
        <v>63654</v>
      </c>
      <c r="I634" s="54">
        <v>63846</v>
      </c>
      <c r="J634" s="55">
        <v>64019</v>
      </c>
      <c r="K634" s="54">
        <v>64445</v>
      </c>
      <c r="L634" s="55">
        <v>64630</v>
      </c>
      <c r="M634" s="54">
        <v>64686</v>
      </c>
      <c r="N634" s="55">
        <v>64831</v>
      </c>
      <c r="O634" s="54">
        <v>65053</v>
      </c>
    </row>
    <row r="635" s="57" customFormat="1" spans="1:15">
      <c r="A635" s="54">
        <v>62601</v>
      </c>
      <c r="B635" s="55">
        <v>62677</v>
      </c>
      <c r="C635" s="54">
        <v>62855</v>
      </c>
      <c r="D635" s="55">
        <v>62924</v>
      </c>
      <c r="E635" s="54">
        <v>62998</v>
      </c>
      <c r="F635" s="55">
        <v>63380</v>
      </c>
      <c r="G635" s="54">
        <v>63531</v>
      </c>
      <c r="H635" s="55">
        <v>63660</v>
      </c>
      <c r="I635" s="54">
        <v>63848</v>
      </c>
      <c r="J635" s="55">
        <v>64020</v>
      </c>
      <c r="K635" s="54">
        <v>64446</v>
      </c>
      <c r="L635" s="55">
        <v>64631</v>
      </c>
      <c r="M635" s="54">
        <v>64688</v>
      </c>
      <c r="N635" s="55">
        <v>64832</v>
      </c>
      <c r="O635" s="54">
        <v>65054</v>
      </c>
    </row>
    <row r="636" s="57" customFormat="1" spans="1:15">
      <c r="A636" s="54">
        <v>62610</v>
      </c>
      <c r="B636" s="55">
        <v>62681</v>
      </c>
      <c r="C636" s="54">
        <v>62857</v>
      </c>
      <c r="D636" s="55">
        <v>62926</v>
      </c>
      <c r="E636" s="54">
        <v>63014</v>
      </c>
      <c r="F636" s="55">
        <v>63381</v>
      </c>
      <c r="G636" s="54">
        <v>63532</v>
      </c>
      <c r="H636" s="55">
        <v>63664</v>
      </c>
      <c r="I636" s="54">
        <v>63850</v>
      </c>
      <c r="J636" s="55">
        <v>64021</v>
      </c>
      <c r="K636" s="54">
        <v>64448</v>
      </c>
      <c r="L636" s="55">
        <v>64632</v>
      </c>
      <c r="M636" s="54">
        <v>64689</v>
      </c>
      <c r="N636" s="55">
        <v>64833</v>
      </c>
      <c r="O636" s="54">
        <v>65055</v>
      </c>
    </row>
    <row r="637" s="57" customFormat="1" spans="1:15">
      <c r="A637" s="54">
        <v>62611</v>
      </c>
      <c r="B637" s="55">
        <v>62682</v>
      </c>
      <c r="C637" s="54">
        <v>62858</v>
      </c>
      <c r="D637" s="55">
        <v>62932</v>
      </c>
      <c r="E637" s="54">
        <v>63015</v>
      </c>
      <c r="F637" s="55">
        <v>63382</v>
      </c>
      <c r="G637" s="54">
        <v>63533</v>
      </c>
      <c r="H637" s="55">
        <v>63670</v>
      </c>
      <c r="I637" s="54">
        <v>63851</v>
      </c>
      <c r="J637" s="55">
        <v>64022</v>
      </c>
      <c r="K637" s="54">
        <v>64449</v>
      </c>
      <c r="L637" s="55">
        <v>64633</v>
      </c>
      <c r="M637" s="54">
        <v>64720</v>
      </c>
      <c r="N637" s="55">
        <v>64842</v>
      </c>
      <c r="O637" s="54">
        <v>65059</v>
      </c>
    </row>
    <row r="638" s="57" customFormat="1" spans="1:15">
      <c r="A638" s="54">
        <v>62612</v>
      </c>
      <c r="B638" s="55">
        <v>62685</v>
      </c>
      <c r="C638" s="54">
        <v>62859</v>
      </c>
      <c r="D638" s="55">
        <v>62934</v>
      </c>
      <c r="E638" s="54">
        <v>63023</v>
      </c>
      <c r="F638" s="55">
        <v>63383</v>
      </c>
      <c r="G638" s="54">
        <v>63534</v>
      </c>
      <c r="H638" s="55">
        <v>63673</v>
      </c>
      <c r="I638" s="54">
        <v>63852</v>
      </c>
      <c r="J638" s="55">
        <v>64035</v>
      </c>
      <c r="K638" s="54">
        <v>64451</v>
      </c>
      <c r="L638" s="55">
        <v>64635</v>
      </c>
      <c r="M638" s="54">
        <v>64722</v>
      </c>
      <c r="N638" s="55">
        <v>64843</v>
      </c>
      <c r="O638" s="54">
        <v>65063</v>
      </c>
    </row>
    <row r="639" s="57" customFormat="1" spans="1:15">
      <c r="A639" s="54">
        <v>62613</v>
      </c>
      <c r="B639" s="55">
        <v>62686</v>
      </c>
      <c r="C639" s="54">
        <v>62860</v>
      </c>
      <c r="D639" s="55">
        <v>62935</v>
      </c>
      <c r="E639" s="54">
        <v>63036</v>
      </c>
      <c r="F639" s="55">
        <v>63384</v>
      </c>
      <c r="G639" s="54">
        <v>63535</v>
      </c>
      <c r="H639" s="55">
        <v>63730</v>
      </c>
      <c r="I639" s="54">
        <v>63855</v>
      </c>
      <c r="J639" s="55">
        <v>64036</v>
      </c>
      <c r="K639" s="54">
        <v>64453</v>
      </c>
      <c r="L639" s="55">
        <v>64636</v>
      </c>
      <c r="M639" s="54">
        <v>64723</v>
      </c>
      <c r="N639" s="55">
        <v>64844</v>
      </c>
      <c r="O639" s="54">
        <v>65066</v>
      </c>
    </row>
    <row r="640" s="57" customFormat="1" spans="1:15">
      <c r="A640" s="54">
        <v>62617</v>
      </c>
      <c r="B640" s="55">
        <v>62688</v>
      </c>
      <c r="C640" s="54">
        <v>62862</v>
      </c>
      <c r="D640" s="55">
        <v>62941</v>
      </c>
      <c r="E640" s="54">
        <v>63037</v>
      </c>
      <c r="F640" s="55">
        <v>63390</v>
      </c>
      <c r="G640" s="54">
        <v>63536</v>
      </c>
      <c r="H640" s="55">
        <v>63732</v>
      </c>
      <c r="I640" s="54">
        <v>63860</v>
      </c>
      <c r="J640" s="55">
        <v>64037</v>
      </c>
      <c r="K640" s="54">
        <v>64454</v>
      </c>
      <c r="L640" s="55">
        <v>64637</v>
      </c>
      <c r="M640" s="54">
        <v>64724</v>
      </c>
      <c r="N640" s="55">
        <v>64847</v>
      </c>
      <c r="O640" s="54">
        <v>65069</v>
      </c>
    </row>
    <row r="641" s="57" customFormat="1" spans="1:15">
      <c r="A641" s="54">
        <v>62618</v>
      </c>
      <c r="B641" s="55">
        <v>62691</v>
      </c>
      <c r="C641" s="54">
        <v>62863</v>
      </c>
      <c r="D641" s="55">
        <v>62942</v>
      </c>
      <c r="E641" s="54">
        <v>63041</v>
      </c>
      <c r="F641" s="55">
        <v>63430</v>
      </c>
      <c r="G641" s="54">
        <v>63537</v>
      </c>
      <c r="H641" s="55">
        <v>63735</v>
      </c>
      <c r="I641" s="54">
        <v>63862</v>
      </c>
      <c r="J641" s="55">
        <v>64040</v>
      </c>
      <c r="K641" s="54">
        <v>64455</v>
      </c>
      <c r="L641" s="55">
        <v>64638</v>
      </c>
      <c r="M641" s="54">
        <v>64725</v>
      </c>
      <c r="N641" s="55">
        <v>64848</v>
      </c>
      <c r="O641" s="54">
        <v>65072</v>
      </c>
    </row>
    <row r="642" s="57" customFormat="1" spans="1:15">
      <c r="A642" s="54">
        <v>62621</v>
      </c>
      <c r="B642" s="55">
        <v>62694</v>
      </c>
      <c r="C642" s="54">
        <v>62866</v>
      </c>
      <c r="D642" s="55">
        <v>62943</v>
      </c>
      <c r="E642" s="54">
        <v>63047</v>
      </c>
      <c r="F642" s="55">
        <v>63431</v>
      </c>
      <c r="G642" s="54">
        <v>63538</v>
      </c>
      <c r="H642" s="55">
        <v>63736</v>
      </c>
      <c r="I642" s="54">
        <v>63867</v>
      </c>
      <c r="J642" s="55">
        <v>64061</v>
      </c>
      <c r="K642" s="54">
        <v>64458</v>
      </c>
      <c r="L642" s="55">
        <v>64639</v>
      </c>
      <c r="M642" s="54">
        <v>64726</v>
      </c>
      <c r="N642" s="55">
        <v>64853</v>
      </c>
      <c r="O642" s="54">
        <v>65074</v>
      </c>
    </row>
    <row r="643" s="57" customFormat="1" spans="1:15">
      <c r="A643" s="54">
        <v>62624</v>
      </c>
      <c r="B643" s="55">
        <v>62803</v>
      </c>
      <c r="C643" s="54">
        <v>62867</v>
      </c>
      <c r="D643" s="55">
        <v>62950</v>
      </c>
      <c r="E643" s="54">
        <v>63050</v>
      </c>
      <c r="F643" s="55">
        <v>63432</v>
      </c>
      <c r="G643" s="54">
        <v>63539</v>
      </c>
      <c r="H643" s="55">
        <v>63738</v>
      </c>
      <c r="I643" s="54">
        <v>63868</v>
      </c>
      <c r="J643" s="55">
        <v>64062</v>
      </c>
      <c r="K643" s="54">
        <v>64459</v>
      </c>
      <c r="L643" s="55">
        <v>64640</v>
      </c>
      <c r="M643" s="54">
        <v>64728</v>
      </c>
      <c r="N643" s="55">
        <v>64854</v>
      </c>
      <c r="O643" s="54">
        <v>65075</v>
      </c>
    </row>
    <row r="644" s="57" customFormat="1" spans="1:15">
      <c r="A644" s="54">
        <v>62625</v>
      </c>
      <c r="B644" s="55">
        <v>62805</v>
      </c>
      <c r="C644" s="54">
        <v>62868</v>
      </c>
      <c r="D644" s="55">
        <v>62952</v>
      </c>
      <c r="E644" s="54">
        <v>63055</v>
      </c>
      <c r="F644" s="55">
        <v>63434</v>
      </c>
      <c r="G644" s="54">
        <v>63541</v>
      </c>
      <c r="H644" s="55">
        <v>63739</v>
      </c>
      <c r="I644" s="54">
        <v>63869</v>
      </c>
      <c r="J644" s="55">
        <v>64067</v>
      </c>
      <c r="K644" s="54">
        <v>64461</v>
      </c>
      <c r="L644" s="55">
        <v>64641</v>
      </c>
      <c r="M644" s="54">
        <v>64730</v>
      </c>
      <c r="N644" s="55">
        <v>64855</v>
      </c>
      <c r="O644" s="54">
        <v>65076</v>
      </c>
    </row>
    <row r="645" s="57" customFormat="1" spans="1:15">
      <c r="A645" s="54">
        <v>62626</v>
      </c>
      <c r="B645" s="55">
        <v>62806</v>
      </c>
      <c r="C645" s="54">
        <v>62869</v>
      </c>
      <c r="D645" s="55">
        <v>62953</v>
      </c>
      <c r="E645" s="54">
        <v>63057</v>
      </c>
      <c r="F645" s="55">
        <v>63435</v>
      </c>
      <c r="G645" s="54">
        <v>63543</v>
      </c>
      <c r="H645" s="55">
        <v>63740</v>
      </c>
      <c r="I645" s="54">
        <v>63870</v>
      </c>
      <c r="J645" s="55">
        <v>64071</v>
      </c>
      <c r="K645" s="54">
        <v>64463</v>
      </c>
      <c r="L645" s="55">
        <v>64642</v>
      </c>
      <c r="M645" s="54">
        <v>64733</v>
      </c>
      <c r="N645" s="55">
        <v>64856</v>
      </c>
      <c r="O645" s="54">
        <v>65079</v>
      </c>
    </row>
    <row r="646" s="57" customFormat="1" spans="1:15">
      <c r="A646" s="54">
        <v>62627</v>
      </c>
      <c r="B646" s="55">
        <v>62807</v>
      </c>
      <c r="C646" s="54">
        <v>62870</v>
      </c>
      <c r="D646" s="55">
        <v>62954</v>
      </c>
      <c r="E646" s="54">
        <v>63060</v>
      </c>
      <c r="F646" s="55">
        <v>63436</v>
      </c>
      <c r="G646" s="54">
        <v>63545</v>
      </c>
      <c r="H646" s="55">
        <v>63743</v>
      </c>
      <c r="I646" s="54">
        <v>63871</v>
      </c>
      <c r="J646" s="55">
        <v>64074</v>
      </c>
      <c r="K646" s="54">
        <v>64465</v>
      </c>
      <c r="L646" s="55">
        <v>64643</v>
      </c>
      <c r="M646" s="54">
        <v>64734</v>
      </c>
      <c r="N646" s="55">
        <v>64859</v>
      </c>
      <c r="O646" s="54">
        <v>65080</v>
      </c>
    </row>
    <row r="647" s="57" customFormat="1" spans="1:15">
      <c r="A647" s="54">
        <v>62628</v>
      </c>
      <c r="B647" s="55">
        <v>62808</v>
      </c>
      <c r="C647" s="54">
        <v>62871</v>
      </c>
      <c r="D647" s="55">
        <v>62956</v>
      </c>
      <c r="E647" s="54">
        <v>63061</v>
      </c>
      <c r="F647" s="55">
        <v>63437</v>
      </c>
      <c r="G647" s="54">
        <v>63546</v>
      </c>
      <c r="H647" s="55">
        <v>63744</v>
      </c>
      <c r="I647" s="54">
        <v>63873</v>
      </c>
      <c r="J647" s="55">
        <v>64076</v>
      </c>
      <c r="K647" s="54">
        <v>64466</v>
      </c>
      <c r="L647" s="55">
        <v>64644</v>
      </c>
      <c r="M647" s="54">
        <v>64738</v>
      </c>
      <c r="N647" s="55">
        <v>64861</v>
      </c>
      <c r="O647" s="54">
        <v>65081</v>
      </c>
    </row>
    <row r="648" s="57" customFormat="1" spans="1:15">
      <c r="A648" s="54">
        <v>62630</v>
      </c>
      <c r="B648" s="55">
        <v>62809</v>
      </c>
      <c r="C648" s="54">
        <v>62872</v>
      </c>
      <c r="D648" s="55">
        <v>62957</v>
      </c>
      <c r="E648" s="54">
        <v>63066</v>
      </c>
      <c r="F648" s="55">
        <v>63438</v>
      </c>
      <c r="G648" s="54">
        <v>63547</v>
      </c>
      <c r="H648" s="55">
        <v>63745</v>
      </c>
      <c r="I648" s="54">
        <v>63874</v>
      </c>
      <c r="J648" s="55">
        <v>64077</v>
      </c>
      <c r="K648" s="54">
        <v>64467</v>
      </c>
      <c r="L648" s="55">
        <v>64645</v>
      </c>
      <c r="M648" s="54">
        <v>64739</v>
      </c>
      <c r="N648" s="55">
        <v>64862</v>
      </c>
      <c r="O648" s="54">
        <v>65082</v>
      </c>
    </row>
    <row r="649" s="57" customFormat="1" spans="1:15">
      <c r="A649" s="54">
        <v>62631</v>
      </c>
      <c r="B649" s="55">
        <v>62810</v>
      </c>
      <c r="C649" s="54">
        <v>62875</v>
      </c>
      <c r="D649" s="55">
        <v>62958</v>
      </c>
      <c r="E649" s="54">
        <v>63068</v>
      </c>
      <c r="F649" s="55">
        <v>63440</v>
      </c>
      <c r="G649" s="54">
        <v>63548</v>
      </c>
      <c r="H649" s="55">
        <v>63747</v>
      </c>
      <c r="I649" s="54">
        <v>63875</v>
      </c>
      <c r="J649" s="55">
        <v>64084</v>
      </c>
      <c r="K649" s="54">
        <v>64469</v>
      </c>
      <c r="L649" s="55">
        <v>64647</v>
      </c>
      <c r="M649" s="54">
        <v>64741</v>
      </c>
      <c r="N649" s="55">
        <v>64863</v>
      </c>
      <c r="O649" s="54">
        <v>65083</v>
      </c>
    </row>
    <row r="650" s="57" customFormat="1" spans="1:15">
      <c r="A650" s="54">
        <v>62633</v>
      </c>
      <c r="B650" s="55">
        <v>62811</v>
      </c>
      <c r="C650" s="54">
        <v>62877</v>
      </c>
      <c r="D650" s="55">
        <v>62960</v>
      </c>
      <c r="E650" s="54">
        <v>63072</v>
      </c>
      <c r="F650" s="55">
        <v>63441</v>
      </c>
      <c r="G650" s="54">
        <v>63549</v>
      </c>
      <c r="H650" s="55">
        <v>63748</v>
      </c>
      <c r="I650" s="54">
        <v>63876</v>
      </c>
      <c r="J650" s="55">
        <v>64085</v>
      </c>
      <c r="K650" s="54">
        <v>64470</v>
      </c>
      <c r="L650" s="55">
        <v>64648</v>
      </c>
      <c r="M650" s="54">
        <v>64742</v>
      </c>
      <c r="N650" s="55">
        <v>64865</v>
      </c>
      <c r="O650" s="54">
        <v>65084</v>
      </c>
    </row>
    <row r="651" s="57" customFormat="1" spans="1:15">
      <c r="A651" s="54">
        <v>62634</v>
      </c>
      <c r="B651" s="55">
        <v>62814</v>
      </c>
      <c r="C651" s="54">
        <v>62878</v>
      </c>
      <c r="D651" s="55">
        <v>62961</v>
      </c>
      <c r="E651" s="54">
        <v>63077</v>
      </c>
      <c r="F651" s="55">
        <v>63443</v>
      </c>
      <c r="G651" s="54">
        <v>63551</v>
      </c>
      <c r="H651" s="55">
        <v>63750</v>
      </c>
      <c r="I651" s="54">
        <v>63877</v>
      </c>
      <c r="J651" s="55">
        <v>64088</v>
      </c>
      <c r="K651" s="54">
        <v>64471</v>
      </c>
      <c r="L651" s="55">
        <v>64649</v>
      </c>
      <c r="M651" s="54">
        <v>64744</v>
      </c>
      <c r="N651" s="55">
        <v>64867</v>
      </c>
      <c r="O651" s="54">
        <v>65085</v>
      </c>
    </row>
    <row r="652" s="57" customFormat="1" spans="1:15">
      <c r="A652" s="54">
        <v>62635</v>
      </c>
      <c r="B652" s="55">
        <v>62815</v>
      </c>
      <c r="C652" s="54">
        <v>62880</v>
      </c>
      <c r="D652" s="55">
        <v>62963</v>
      </c>
      <c r="E652" s="54">
        <v>63087</v>
      </c>
      <c r="F652" s="55">
        <v>63445</v>
      </c>
      <c r="G652" s="54">
        <v>63552</v>
      </c>
      <c r="H652" s="55">
        <v>63753</v>
      </c>
      <c r="I652" s="54">
        <v>63879</v>
      </c>
      <c r="J652" s="55">
        <v>64096</v>
      </c>
      <c r="K652" s="54">
        <v>64473</v>
      </c>
      <c r="L652" s="55">
        <v>64650</v>
      </c>
      <c r="M652" s="54">
        <v>64746</v>
      </c>
      <c r="N652" s="55">
        <v>64873</v>
      </c>
      <c r="O652" s="54">
        <v>65230</v>
      </c>
    </row>
    <row r="653" s="57" customFormat="1" spans="1:15">
      <c r="A653" s="54">
        <v>62638</v>
      </c>
      <c r="B653" s="55">
        <v>62816</v>
      </c>
      <c r="C653" s="54">
        <v>62882</v>
      </c>
      <c r="D653" s="55">
        <v>62964</v>
      </c>
      <c r="E653" s="54">
        <v>63091</v>
      </c>
      <c r="F653" s="55">
        <v>63447</v>
      </c>
      <c r="G653" s="54">
        <v>63555</v>
      </c>
      <c r="H653" s="55">
        <v>63760</v>
      </c>
      <c r="I653" s="54">
        <v>63931</v>
      </c>
      <c r="J653" s="55">
        <v>64098</v>
      </c>
      <c r="K653" s="54">
        <v>64474</v>
      </c>
      <c r="L653" s="55">
        <v>64651</v>
      </c>
      <c r="M653" s="54">
        <v>64747</v>
      </c>
      <c r="N653" s="55">
        <v>65001</v>
      </c>
      <c r="O653" s="54">
        <v>65231</v>
      </c>
    </row>
    <row r="654" s="57" customFormat="1" spans="1:15">
      <c r="A654" s="54">
        <v>62639</v>
      </c>
      <c r="B654" s="55">
        <v>62817</v>
      </c>
      <c r="C654" s="54">
        <v>62884</v>
      </c>
      <c r="D654" s="55">
        <v>62967</v>
      </c>
      <c r="E654" s="54">
        <v>63330</v>
      </c>
      <c r="F654" s="55">
        <v>63448</v>
      </c>
      <c r="G654" s="54">
        <v>63556</v>
      </c>
      <c r="H654" s="55">
        <v>63766</v>
      </c>
      <c r="I654" s="54">
        <v>63932</v>
      </c>
      <c r="J654" s="55">
        <v>64164</v>
      </c>
      <c r="K654" s="54">
        <v>64475</v>
      </c>
      <c r="L654" s="55">
        <v>64652</v>
      </c>
      <c r="M654" s="54">
        <v>64748</v>
      </c>
      <c r="N654" s="55">
        <v>65013</v>
      </c>
      <c r="O654" s="54">
        <v>65232</v>
      </c>
    </row>
    <row r="655" s="57" customFormat="1" spans="1:15">
      <c r="A655" s="54">
        <v>62640</v>
      </c>
      <c r="B655" s="55">
        <v>62818</v>
      </c>
      <c r="C655" s="54">
        <v>62885</v>
      </c>
      <c r="D655" s="55">
        <v>62969</v>
      </c>
      <c r="E655" s="54">
        <v>63332</v>
      </c>
      <c r="F655" s="55">
        <v>63451</v>
      </c>
      <c r="G655" s="54">
        <v>63558</v>
      </c>
      <c r="H655" s="55">
        <v>63767</v>
      </c>
      <c r="I655" s="54">
        <v>63933</v>
      </c>
      <c r="J655" s="55">
        <v>64166</v>
      </c>
      <c r="K655" s="54">
        <v>64476</v>
      </c>
      <c r="L655" s="55">
        <v>64653</v>
      </c>
      <c r="M655" s="54">
        <v>64750</v>
      </c>
      <c r="N655" s="55">
        <v>65016</v>
      </c>
      <c r="O655" s="54">
        <v>65236</v>
      </c>
    </row>
    <row r="656" s="57" customFormat="1" spans="1:15">
      <c r="A656" s="54">
        <v>62642</v>
      </c>
      <c r="B656" s="55">
        <v>62820</v>
      </c>
      <c r="C656" s="54">
        <v>62886</v>
      </c>
      <c r="D656" s="55">
        <v>62970</v>
      </c>
      <c r="E656" s="54">
        <v>63333</v>
      </c>
      <c r="F656" s="55">
        <v>63452</v>
      </c>
      <c r="G656" s="54">
        <v>63559</v>
      </c>
      <c r="H656" s="55">
        <v>63769</v>
      </c>
      <c r="I656" s="54">
        <v>63934</v>
      </c>
      <c r="J656" s="55">
        <v>64401</v>
      </c>
      <c r="K656" s="54">
        <v>64477</v>
      </c>
      <c r="L656" s="55">
        <v>64654</v>
      </c>
      <c r="M656" s="54">
        <v>64751</v>
      </c>
      <c r="N656" s="55">
        <v>65018</v>
      </c>
      <c r="O656" s="54">
        <v>65239</v>
      </c>
    </row>
    <row r="657" s="57" customFormat="1" spans="1:15">
      <c r="A657" s="54">
        <v>65240</v>
      </c>
      <c r="B657" s="55">
        <v>65345</v>
      </c>
      <c r="C657" s="54">
        <v>65591</v>
      </c>
      <c r="D657" s="55">
        <v>65689</v>
      </c>
      <c r="E657" s="54">
        <v>65790</v>
      </c>
      <c r="F657" s="55">
        <v>66097</v>
      </c>
      <c r="G657" s="54">
        <v>66526</v>
      </c>
      <c r="H657" s="55">
        <v>66758</v>
      </c>
      <c r="I657" s="54">
        <v>66872</v>
      </c>
      <c r="J657" s="55">
        <v>67029</v>
      </c>
      <c r="K657" s="54">
        <v>67135</v>
      </c>
      <c r="L657" s="55">
        <v>67436</v>
      </c>
      <c r="M657" s="54">
        <v>67523</v>
      </c>
      <c r="N657" s="55">
        <v>67638</v>
      </c>
      <c r="O657" s="54">
        <v>67837</v>
      </c>
    </row>
    <row r="658" s="57" customFormat="1" spans="1:15">
      <c r="A658" s="54">
        <v>65246</v>
      </c>
      <c r="B658" s="55">
        <v>65347</v>
      </c>
      <c r="C658" s="54">
        <v>65601</v>
      </c>
      <c r="D658" s="55">
        <v>65701</v>
      </c>
      <c r="E658" s="54">
        <v>65791</v>
      </c>
      <c r="F658" s="55">
        <v>66403</v>
      </c>
      <c r="G658" s="54">
        <v>66528</v>
      </c>
      <c r="H658" s="55">
        <v>66760</v>
      </c>
      <c r="I658" s="54">
        <v>66873</v>
      </c>
      <c r="J658" s="55">
        <v>67031</v>
      </c>
      <c r="K658" s="54">
        <v>67138</v>
      </c>
      <c r="L658" s="55">
        <v>67437</v>
      </c>
      <c r="M658" s="54">
        <v>67524</v>
      </c>
      <c r="N658" s="55">
        <v>67639</v>
      </c>
      <c r="O658" s="54">
        <v>67838</v>
      </c>
    </row>
    <row r="659" s="57" customFormat="1" spans="1:15">
      <c r="A659" s="54">
        <v>65247</v>
      </c>
      <c r="B659" s="55">
        <v>65348</v>
      </c>
      <c r="C659" s="54">
        <v>65604</v>
      </c>
      <c r="D659" s="55">
        <v>65705</v>
      </c>
      <c r="E659" s="54">
        <v>65793</v>
      </c>
      <c r="F659" s="55">
        <v>66407</v>
      </c>
      <c r="G659" s="54">
        <v>66531</v>
      </c>
      <c r="H659" s="55">
        <v>66761</v>
      </c>
      <c r="I659" s="54">
        <v>66901</v>
      </c>
      <c r="J659" s="55">
        <v>67035</v>
      </c>
      <c r="K659" s="54">
        <v>67140</v>
      </c>
      <c r="L659" s="55">
        <v>67438</v>
      </c>
      <c r="M659" s="54">
        <v>67525</v>
      </c>
      <c r="N659" s="55">
        <v>67640</v>
      </c>
      <c r="O659" s="54">
        <v>67849</v>
      </c>
    </row>
    <row r="660" s="57" customFormat="1" spans="1:15">
      <c r="A660" s="54">
        <v>65248</v>
      </c>
      <c r="B660" s="55">
        <v>65349</v>
      </c>
      <c r="C660" s="54">
        <v>65605</v>
      </c>
      <c r="D660" s="55">
        <v>65708</v>
      </c>
      <c r="E660" s="54">
        <v>66008</v>
      </c>
      <c r="F660" s="55">
        <v>66408</v>
      </c>
      <c r="G660" s="54">
        <v>66533</v>
      </c>
      <c r="H660" s="55">
        <v>66767</v>
      </c>
      <c r="I660" s="54">
        <v>66930</v>
      </c>
      <c r="J660" s="55">
        <v>67038</v>
      </c>
      <c r="K660" s="54">
        <v>67143</v>
      </c>
      <c r="L660" s="55">
        <v>67439</v>
      </c>
      <c r="M660" s="54">
        <v>67526</v>
      </c>
      <c r="N660" s="55">
        <v>67642</v>
      </c>
      <c r="O660" s="54">
        <v>67854</v>
      </c>
    </row>
    <row r="661" s="57" customFormat="1" spans="1:15">
      <c r="A661" s="54">
        <v>65250</v>
      </c>
      <c r="B661" s="55">
        <v>65350</v>
      </c>
      <c r="C661" s="54">
        <v>65606</v>
      </c>
      <c r="D661" s="55">
        <v>65710</v>
      </c>
      <c r="E661" s="54">
        <v>66010</v>
      </c>
      <c r="F661" s="55">
        <v>66411</v>
      </c>
      <c r="G661" s="54">
        <v>66534</v>
      </c>
      <c r="H661" s="55">
        <v>66769</v>
      </c>
      <c r="I661" s="54">
        <v>66932</v>
      </c>
      <c r="J661" s="55">
        <v>67039</v>
      </c>
      <c r="K661" s="54">
        <v>67144</v>
      </c>
      <c r="L661" s="55">
        <v>67441</v>
      </c>
      <c r="M661" s="54">
        <v>67529</v>
      </c>
      <c r="N661" s="55">
        <v>67644</v>
      </c>
      <c r="O661" s="54">
        <v>67855</v>
      </c>
    </row>
    <row r="662" s="57" customFormat="1" spans="1:15">
      <c r="A662" s="54">
        <v>65254</v>
      </c>
      <c r="B662" s="55">
        <v>65351</v>
      </c>
      <c r="C662" s="54">
        <v>65608</v>
      </c>
      <c r="D662" s="55">
        <v>65711</v>
      </c>
      <c r="E662" s="54">
        <v>66015</v>
      </c>
      <c r="F662" s="55">
        <v>66414</v>
      </c>
      <c r="G662" s="54">
        <v>66535</v>
      </c>
      <c r="H662" s="55">
        <v>66770</v>
      </c>
      <c r="I662" s="54">
        <v>66935</v>
      </c>
      <c r="J662" s="55">
        <v>67041</v>
      </c>
      <c r="K662" s="54">
        <v>67146</v>
      </c>
      <c r="L662" s="55">
        <v>67442</v>
      </c>
      <c r="M662" s="54">
        <v>67530</v>
      </c>
      <c r="N662" s="55">
        <v>67647</v>
      </c>
      <c r="O662" s="54">
        <v>67859</v>
      </c>
    </row>
    <row r="663" s="57" customFormat="1" spans="1:15">
      <c r="A663" s="54">
        <v>65256</v>
      </c>
      <c r="B663" s="55">
        <v>65354</v>
      </c>
      <c r="C663" s="54">
        <v>65609</v>
      </c>
      <c r="D663" s="55">
        <v>65715</v>
      </c>
      <c r="E663" s="54">
        <v>66016</v>
      </c>
      <c r="F663" s="55">
        <v>66415</v>
      </c>
      <c r="G663" s="54">
        <v>66537</v>
      </c>
      <c r="H663" s="55">
        <v>66771</v>
      </c>
      <c r="I663" s="54">
        <v>66936</v>
      </c>
      <c r="J663" s="55">
        <v>67045</v>
      </c>
      <c r="K663" s="54">
        <v>67149</v>
      </c>
      <c r="L663" s="55">
        <v>67443</v>
      </c>
      <c r="M663" s="54">
        <v>67543</v>
      </c>
      <c r="N663" s="55">
        <v>67648</v>
      </c>
      <c r="O663" s="54">
        <v>67860</v>
      </c>
    </row>
    <row r="664" s="57" customFormat="1" spans="1:15">
      <c r="A664" s="54">
        <v>65257</v>
      </c>
      <c r="B664" s="55">
        <v>65355</v>
      </c>
      <c r="C664" s="54">
        <v>65611</v>
      </c>
      <c r="D664" s="55">
        <v>65720</v>
      </c>
      <c r="E664" s="54">
        <v>66017</v>
      </c>
      <c r="F664" s="55">
        <v>66416</v>
      </c>
      <c r="G664" s="54">
        <v>66538</v>
      </c>
      <c r="H664" s="55">
        <v>66772</v>
      </c>
      <c r="I664" s="54">
        <v>66937</v>
      </c>
      <c r="J664" s="55">
        <v>67047</v>
      </c>
      <c r="K664" s="54">
        <v>67151</v>
      </c>
      <c r="L664" s="55">
        <v>67445</v>
      </c>
      <c r="M664" s="54">
        <v>67544</v>
      </c>
      <c r="N664" s="55">
        <v>67649</v>
      </c>
      <c r="O664" s="54">
        <v>67861</v>
      </c>
    </row>
    <row r="665" s="57" customFormat="1" spans="1:15">
      <c r="A665" s="54">
        <v>65258</v>
      </c>
      <c r="B665" s="55">
        <v>65360</v>
      </c>
      <c r="C665" s="54">
        <v>65612</v>
      </c>
      <c r="D665" s="55">
        <v>65722</v>
      </c>
      <c r="E665" s="54">
        <v>66020</v>
      </c>
      <c r="F665" s="55">
        <v>66417</v>
      </c>
      <c r="G665" s="54">
        <v>66540</v>
      </c>
      <c r="H665" s="55">
        <v>66773</v>
      </c>
      <c r="I665" s="54">
        <v>66938</v>
      </c>
      <c r="J665" s="55">
        <v>67050</v>
      </c>
      <c r="K665" s="54">
        <v>67154</v>
      </c>
      <c r="L665" s="55">
        <v>67446</v>
      </c>
      <c r="M665" s="54">
        <v>67545</v>
      </c>
      <c r="N665" s="55">
        <v>67651</v>
      </c>
      <c r="O665" s="54">
        <v>67864</v>
      </c>
    </row>
    <row r="666" s="57" customFormat="1" spans="1:15">
      <c r="A666" s="54">
        <v>65259</v>
      </c>
      <c r="B666" s="55">
        <v>65433</v>
      </c>
      <c r="C666" s="54">
        <v>65614</v>
      </c>
      <c r="D666" s="55">
        <v>65724</v>
      </c>
      <c r="E666" s="54">
        <v>66021</v>
      </c>
      <c r="F666" s="55">
        <v>66418</v>
      </c>
      <c r="G666" s="54">
        <v>66541</v>
      </c>
      <c r="H666" s="55">
        <v>66775</v>
      </c>
      <c r="I666" s="54">
        <v>66939</v>
      </c>
      <c r="J666" s="55">
        <v>67051</v>
      </c>
      <c r="K666" s="54">
        <v>67159</v>
      </c>
      <c r="L666" s="55">
        <v>67448</v>
      </c>
      <c r="M666" s="54">
        <v>67546</v>
      </c>
      <c r="N666" s="55">
        <v>67656</v>
      </c>
      <c r="O666" s="54">
        <v>67865</v>
      </c>
    </row>
    <row r="667" s="57" customFormat="1" spans="1:15">
      <c r="A667" s="54">
        <v>65260</v>
      </c>
      <c r="B667" s="55">
        <v>65444</v>
      </c>
      <c r="C667" s="54">
        <v>65617</v>
      </c>
      <c r="D667" s="55">
        <v>65725</v>
      </c>
      <c r="E667" s="54">
        <v>66023</v>
      </c>
      <c r="F667" s="55">
        <v>66419</v>
      </c>
      <c r="G667" s="54">
        <v>66543</v>
      </c>
      <c r="H667" s="55">
        <v>66776</v>
      </c>
      <c r="I667" s="54">
        <v>66940</v>
      </c>
      <c r="J667" s="55">
        <v>67053</v>
      </c>
      <c r="K667" s="54">
        <v>67232</v>
      </c>
      <c r="L667" s="55">
        <v>67449</v>
      </c>
      <c r="M667" s="54">
        <v>67547</v>
      </c>
      <c r="N667" s="55">
        <v>67657</v>
      </c>
      <c r="O667" s="54">
        <v>67867</v>
      </c>
    </row>
    <row r="668" s="57" customFormat="1" spans="1:15">
      <c r="A668" s="54">
        <v>65261</v>
      </c>
      <c r="B668" s="55">
        <v>65446</v>
      </c>
      <c r="C668" s="54">
        <v>65618</v>
      </c>
      <c r="D668" s="55">
        <v>65728</v>
      </c>
      <c r="E668" s="54">
        <v>66026</v>
      </c>
      <c r="F668" s="55">
        <v>66422</v>
      </c>
      <c r="G668" s="54">
        <v>66546</v>
      </c>
      <c r="H668" s="55">
        <v>66778</v>
      </c>
      <c r="I668" s="54">
        <v>66941</v>
      </c>
      <c r="J668" s="55">
        <v>67054</v>
      </c>
      <c r="K668" s="54">
        <v>67301</v>
      </c>
      <c r="L668" s="55">
        <v>67450</v>
      </c>
      <c r="M668" s="54">
        <v>67548</v>
      </c>
      <c r="N668" s="55">
        <v>67659</v>
      </c>
      <c r="O668" s="54">
        <v>67869</v>
      </c>
    </row>
    <row r="669" s="57" customFormat="1" spans="1:15">
      <c r="A669" s="54">
        <v>65262</v>
      </c>
      <c r="B669" s="55">
        <v>65456</v>
      </c>
      <c r="C669" s="54">
        <v>65620</v>
      </c>
      <c r="D669" s="55">
        <v>65729</v>
      </c>
      <c r="E669" s="54">
        <v>66032</v>
      </c>
      <c r="F669" s="55">
        <v>66423</v>
      </c>
      <c r="G669" s="54">
        <v>66548</v>
      </c>
      <c r="H669" s="55">
        <v>66779</v>
      </c>
      <c r="I669" s="54">
        <v>66944</v>
      </c>
      <c r="J669" s="55">
        <v>67056</v>
      </c>
      <c r="K669" s="54">
        <v>67330</v>
      </c>
      <c r="L669" s="55">
        <v>67451</v>
      </c>
      <c r="M669" s="54">
        <v>67550</v>
      </c>
      <c r="N669" s="55">
        <v>67661</v>
      </c>
      <c r="O669" s="54">
        <v>67871</v>
      </c>
    </row>
    <row r="670" s="57" customFormat="1" spans="1:15">
      <c r="A670" s="54">
        <v>65263</v>
      </c>
      <c r="B670" s="55">
        <v>65457</v>
      </c>
      <c r="C670" s="54">
        <v>65622</v>
      </c>
      <c r="D670" s="55">
        <v>65730</v>
      </c>
      <c r="E670" s="54">
        <v>66035</v>
      </c>
      <c r="F670" s="55">
        <v>66424</v>
      </c>
      <c r="G670" s="54">
        <v>66549</v>
      </c>
      <c r="H670" s="55">
        <v>66780</v>
      </c>
      <c r="I670" s="54">
        <v>66945</v>
      </c>
      <c r="J670" s="55">
        <v>67058</v>
      </c>
      <c r="K670" s="54">
        <v>67332</v>
      </c>
      <c r="L670" s="55">
        <v>67454</v>
      </c>
      <c r="M670" s="54">
        <v>67552</v>
      </c>
      <c r="N670" s="55">
        <v>67663</v>
      </c>
      <c r="O670" s="54">
        <v>67876</v>
      </c>
    </row>
    <row r="671" s="57" customFormat="1" spans="1:15">
      <c r="A671" s="54">
        <v>65264</v>
      </c>
      <c r="B671" s="55">
        <v>65459</v>
      </c>
      <c r="C671" s="54">
        <v>65623</v>
      </c>
      <c r="D671" s="55">
        <v>65731</v>
      </c>
      <c r="E671" s="54">
        <v>66040</v>
      </c>
      <c r="F671" s="55">
        <v>66425</v>
      </c>
      <c r="G671" s="54">
        <v>66550</v>
      </c>
      <c r="H671" s="55">
        <v>66781</v>
      </c>
      <c r="I671" s="54">
        <v>66948</v>
      </c>
      <c r="J671" s="55">
        <v>67059</v>
      </c>
      <c r="K671" s="54">
        <v>67333</v>
      </c>
      <c r="L671" s="55">
        <v>67455</v>
      </c>
      <c r="M671" s="54">
        <v>67554</v>
      </c>
      <c r="N671" s="55">
        <v>67667</v>
      </c>
      <c r="O671" s="54">
        <v>67877</v>
      </c>
    </row>
    <row r="672" s="57" customFormat="1" spans="1:15">
      <c r="A672" s="54">
        <v>65274</v>
      </c>
      <c r="B672" s="55">
        <v>65462</v>
      </c>
      <c r="C672" s="54">
        <v>65624</v>
      </c>
      <c r="D672" s="55">
        <v>65732</v>
      </c>
      <c r="E672" s="54">
        <v>66041</v>
      </c>
      <c r="F672" s="55">
        <v>66427</v>
      </c>
      <c r="G672" s="54">
        <v>66551</v>
      </c>
      <c r="H672" s="55">
        <v>66830</v>
      </c>
      <c r="I672" s="54">
        <v>66949</v>
      </c>
      <c r="J672" s="55">
        <v>67061</v>
      </c>
      <c r="K672" s="54">
        <v>67335</v>
      </c>
      <c r="L672" s="55">
        <v>67456</v>
      </c>
      <c r="M672" s="54">
        <v>67556</v>
      </c>
      <c r="N672" s="55">
        <v>67669</v>
      </c>
      <c r="O672" s="54">
        <v>67878</v>
      </c>
    </row>
    <row r="673" s="57" customFormat="1" spans="1:15">
      <c r="A673" s="54">
        <v>65275</v>
      </c>
      <c r="B673" s="55">
        <v>65464</v>
      </c>
      <c r="C673" s="54">
        <v>65626</v>
      </c>
      <c r="D673" s="55">
        <v>65733</v>
      </c>
      <c r="E673" s="54">
        <v>66050</v>
      </c>
      <c r="F673" s="55">
        <v>66428</v>
      </c>
      <c r="G673" s="54">
        <v>66552</v>
      </c>
      <c r="H673" s="55">
        <v>66833</v>
      </c>
      <c r="I673" s="54">
        <v>66951</v>
      </c>
      <c r="J673" s="55">
        <v>67063</v>
      </c>
      <c r="K673" s="54">
        <v>67336</v>
      </c>
      <c r="L673" s="55">
        <v>67457</v>
      </c>
      <c r="M673" s="54">
        <v>67557</v>
      </c>
      <c r="N673" s="55">
        <v>67672</v>
      </c>
      <c r="O673" s="54">
        <v>67880</v>
      </c>
    </row>
    <row r="674" s="57" customFormat="1" spans="1:15">
      <c r="A674" s="54">
        <v>65276</v>
      </c>
      <c r="B674" s="55">
        <v>65466</v>
      </c>
      <c r="C674" s="54">
        <v>65627</v>
      </c>
      <c r="D674" s="55">
        <v>65737</v>
      </c>
      <c r="E674" s="54">
        <v>66052</v>
      </c>
      <c r="F674" s="55">
        <v>66429</v>
      </c>
      <c r="G674" s="54">
        <v>66554</v>
      </c>
      <c r="H674" s="55">
        <v>66834</v>
      </c>
      <c r="I674" s="54">
        <v>66952</v>
      </c>
      <c r="J674" s="55">
        <v>67065</v>
      </c>
      <c r="K674" s="54">
        <v>67341</v>
      </c>
      <c r="L674" s="55">
        <v>67458</v>
      </c>
      <c r="M674" s="54">
        <v>67560</v>
      </c>
      <c r="N674" s="55">
        <v>67701</v>
      </c>
      <c r="O674" s="54">
        <v>67882</v>
      </c>
    </row>
    <row r="675" s="57" customFormat="1" spans="1:15">
      <c r="A675" s="54">
        <v>65279</v>
      </c>
      <c r="B675" s="55">
        <v>65473</v>
      </c>
      <c r="C675" s="54">
        <v>65629</v>
      </c>
      <c r="D675" s="55">
        <v>65740</v>
      </c>
      <c r="E675" s="54">
        <v>66053</v>
      </c>
      <c r="F675" s="55">
        <v>66431</v>
      </c>
      <c r="G675" s="54">
        <v>66630</v>
      </c>
      <c r="H675" s="55">
        <v>66835</v>
      </c>
      <c r="I675" s="54">
        <v>66953</v>
      </c>
      <c r="J675" s="55">
        <v>67066</v>
      </c>
      <c r="K675" s="54">
        <v>67342</v>
      </c>
      <c r="L675" s="55">
        <v>67459</v>
      </c>
      <c r="M675" s="54">
        <v>67561</v>
      </c>
      <c r="N675" s="55">
        <v>67730</v>
      </c>
      <c r="O675" s="54">
        <v>67950</v>
      </c>
    </row>
    <row r="676" s="57" customFormat="1" spans="1:15">
      <c r="A676" s="54">
        <v>65280</v>
      </c>
      <c r="B676" s="55">
        <v>65483</v>
      </c>
      <c r="C676" s="54">
        <v>65633</v>
      </c>
      <c r="D676" s="55">
        <v>65746</v>
      </c>
      <c r="E676" s="54">
        <v>66054</v>
      </c>
      <c r="F676" s="55">
        <v>66432</v>
      </c>
      <c r="G676" s="54">
        <v>66701</v>
      </c>
      <c r="H676" s="55">
        <v>66838</v>
      </c>
      <c r="I676" s="54">
        <v>66955</v>
      </c>
      <c r="J676" s="55">
        <v>67068</v>
      </c>
      <c r="K676" s="54">
        <v>67346</v>
      </c>
      <c r="L676" s="55">
        <v>67464</v>
      </c>
      <c r="M676" s="54">
        <v>67563</v>
      </c>
      <c r="N676" s="55">
        <v>67731</v>
      </c>
      <c r="O676" s="54">
        <v>67951</v>
      </c>
    </row>
    <row r="677" s="57" customFormat="1" spans="1:15">
      <c r="A677" s="54">
        <v>65281</v>
      </c>
      <c r="B677" s="55">
        <v>65484</v>
      </c>
      <c r="C677" s="54">
        <v>65640</v>
      </c>
      <c r="D677" s="55">
        <v>65752</v>
      </c>
      <c r="E677" s="54">
        <v>66056</v>
      </c>
      <c r="F677" s="55">
        <v>66436</v>
      </c>
      <c r="G677" s="54">
        <v>66711</v>
      </c>
      <c r="H677" s="55">
        <v>66839</v>
      </c>
      <c r="I677" s="54">
        <v>66956</v>
      </c>
      <c r="J677" s="55">
        <v>67070</v>
      </c>
      <c r="K677" s="54">
        <v>67347</v>
      </c>
      <c r="L677" s="55">
        <v>67466</v>
      </c>
      <c r="M677" s="54">
        <v>67564</v>
      </c>
      <c r="N677" s="55">
        <v>67732</v>
      </c>
      <c r="O677" s="54">
        <v>67952</v>
      </c>
    </row>
    <row r="678" s="57" customFormat="1" spans="1:15">
      <c r="A678" s="54">
        <v>65282</v>
      </c>
      <c r="B678" s="55">
        <v>65534</v>
      </c>
      <c r="C678" s="54">
        <v>65644</v>
      </c>
      <c r="D678" s="55">
        <v>65753</v>
      </c>
      <c r="E678" s="54">
        <v>66058</v>
      </c>
      <c r="F678" s="55">
        <v>66438</v>
      </c>
      <c r="G678" s="54">
        <v>66713</v>
      </c>
      <c r="H678" s="55">
        <v>66842</v>
      </c>
      <c r="I678" s="54">
        <v>66961</v>
      </c>
      <c r="J678" s="55">
        <v>67071</v>
      </c>
      <c r="K678" s="54">
        <v>67349</v>
      </c>
      <c r="L678" s="55">
        <v>67467</v>
      </c>
      <c r="M678" s="54">
        <v>67565</v>
      </c>
      <c r="N678" s="55">
        <v>67733</v>
      </c>
      <c r="O678" s="54">
        <v>68002</v>
      </c>
    </row>
    <row r="679" s="57" customFormat="1" spans="1:15">
      <c r="A679" s="54">
        <v>65284</v>
      </c>
      <c r="B679" s="55">
        <v>65535</v>
      </c>
      <c r="C679" s="54">
        <v>65648</v>
      </c>
      <c r="D679" s="55">
        <v>65754</v>
      </c>
      <c r="E679" s="54">
        <v>66060</v>
      </c>
      <c r="F679" s="55">
        <v>66439</v>
      </c>
      <c r="G679" s="54">
        <v>66716</v>
      </c>
      <c r="H679" s="55">
        <v>66843</v>
      </c>
      <c r="I679" s="54">
        <v>66962</v>
      </c>
      <c r="J679" s="55">
        <v>67072</v>
      </c>
      <c r="K679" s="54">
        <v>67351</v>
      </c>
      <c r="L679" s="55">
        <v>67468</v>
      </c>
      <c r="M679" s="54">
        <v>67566</v>
      </c>
      <c r="N679" s="55">
        <v>67734</v>
      </c>
      <c r="O679" s="54">
        <v>68003</v>
      </c>
    </row>
    <row r="680" s="57" customFormat="1" spans="1:15">
      <c r="A680" s="54">
        <v>65286</v>
      </c>
      <c r="B680" s="55">
        <v>65540</v>
      </c>
      <c r="C680" s="54">
        <v>65649</v>
      </c>
      <c r="D680" s="55">
        <v>65755</v>
      </c>
      <c r="E680" s="54">
        <v>66064</v>
      </c>
      <c r="F680" s="55">
        <v>66440</v>
      </c>
      <c r="G680" s="54">
        <v>66717</v>
      </c>
      <c r="H680" s="55">
        <v>66845</v>
      </c>
      <c r="I680" s="54">
        <v>66964</v>
      </c>
      <c r="J680" s="55">
        <v>67073</v>
      </c>
      <c r="K680" s="54">
        <v>67352</v>
      </c>
      <c r="L680" s="55">
        <v>67470</v>
      </c>
      <c r="M680" s="54">
        <v>67567</v>
      </c>
      <c r="N680" s="55">
        <v>67735</v>
      </c>
      <c r="O680" s="54">
        <v>68004</v>
      </c>
    </row>
    <row r="681" s="57" customFormat="1" spans="1:15">
      <c r="A681" s="54">
        <v>65287</v>
      </c>
      <c r="B681" s="55">
        <v>65541</v>
      </c>
      <c r="C681" s="54">
        <v>65650</v>
      </c>
      <c r="D681" s="55">
        <v>65756</v>
      </c>
      <c r="E681" s="54">
        <v>66066</v>
      </c>
      <c r="F681" s="55">
        <v>66449</v>
      </c>
      <c r="G681" s="54">
        <v>66724</v>
      </c>
      <c r="H681" s="55">
        <v>66846</v>
      </c>
      <c r="I681" s="54">
        <v>66966</v>
      </c>
      <c r="J681" s="55">
        <v>67074</v>
      </c>
      <c r="K681" s="54">
        <v>67353</v>
      </c>
      <c r="L681" s="55">
        <v>67473</v>
      </c>
      <c r="M681" s="54">
        <v>67570</v>
      </c>
      <c r="N681" s="55">
        <v>67737</v>
      </c>
      <c r="O681" s="54">
        <v>68014</v>
      </c>
    </row>
    <row r="682" s="57" customFormat="1" spans="1:15">
      <c r="A682" s="54">
        <v>65321</v>
      </c>
      <c r="B682" s="55">
        <v>65542</v>
      </c>
      <c r="C682" s="54">
        <v>65652</v>
      </c>
      <c r="D682" s="55">
        <v>65759</v>
      </c>
      <c r="E682" s="54">
        <v>66070</v>
      </c>
      <c r="F682" s="55">
        <v>66450</v>
      </c>
      <c r="G682" s="54">
        <v>66725</v>
      </c>
      <c r="H682" s="55">
        <v>66849</v>
      </c>
      <c r="I682" s="54">
        <v>66967</v>
      </c>
      <c r="J682" s="55">
        <v>67103</v>
      </c>
      <c r="K682" s="54">
        <v>67354</v>
      </c>
      <c r="L682" s="55">
        <v>67474</v>
      </c>
      <c r="M682" s="54">
        <v>67572</v>
      </c>
      <c r="N682" s="55">
        <v>67738</v>
      </c>
      <c r="O682" s="54">
        <v>68015</v>
      </c>
    </row>
    <row r="683" s="57" customFormat="1" spans="1:15">
      <c r="A683" s="54">
        <v>65322</v>
      </c>
      <c r="B683" s="55">
        <v>65543</v>
      </c>
      <c r="C683" s="54">
        <v>65653</v>
      </c>
      <c r="D683" s="55">
        <v>65760</v>
      </c>
      <c r="E683" s="54">
        <v>66072</v>
      </c>
      <c r="F683" s="55">
        <v>66451</v>
      </c>
      <c r="G683" s="54">
        <v>66727</v>
      </c>
      <c r="H683" s="55">
        <v>66851</v>
      </c>
      <c r="I683" s="54">
        <v>66968</v>
      </c>
      <c r="J683" s="55">
        <v>67104</v>
      </c>
      <c r="K683" s="54">
        <v>67356</v>
      </c>
      <c r="L683" s="55">
        <v>67475</v>
      </c>
      <c r="M683" s="54">
        <v>67574</v>
      </c>
      <c r="N683" s="55">
        <v>67739</v>
      </c>
      <c r="O683" s="54">
        <v>68016</v>
      </c>
    </row>
    <row r="684" s="57" customFormat="1" spans="1:15">
      <c r="A684" s="54">
        <v>65324</v>
      </c>
      <c r="B684" s="55">
        <v>65548</v>
      </c>
      <c r="C684" s="54">
        <v>65656</v>
      </c>
      <c r="D684" s="55">
        <v>65764</v>
      </c>
      <c r="E684" s="54">
        <v>66073</v>
      </c>
      <c r="F684" s="55">
        <v>66501</v>
      </c>
      <c r="G684" s="54">
        <v>66728</v>
      </c>
      <c r="H684" s="55">
        <v>66852</v>
      </c>
      <c r="I684" s="54">
        <v>67001</v>
      </c>
      <c r="J684" s="55">
        <v>67105</v>
      </c>
      <c r="K684" s="54">
        <v>67361</v>
      </c>
      <c r="L684" s="55">
        <v>67480</v>
      </c>
      <c r="M684" s="54">
        <v>67575</v>
      </c>
      <c r="N684" s="55">
        <v>67740</v>
      </c>
      <c r="O684" s="54">
        <v>68017</v>
      </c>
    </row>
    <row r="685" s="57" customFormat="1" spans="1:15">
      <c r="A685" s="54">
        <v>65325</v>
      </c>
      <c r="B685" s="55">
        <v>65552</v>
      </c>
      <c r="C685" s="54">
        <v>65658</v>
      </c>
      <c r="D685" s="55">
        <v>65766</v>
      </c>
      <c r="E685" s="54">
        <v>66075</v>
      </c>
      <c r="F685" s="55">
        <v>66507</v>
      </c>
      <c r="G685" s="54">
        <v>66732</v>
      </c>
      <c r="H685" s="55">
        <v>66854</v>
      </c>
      <c r="I685" s="54">
        <v>67003</v>
      </c>
      <c r="J685" s="55">
        <v>67106</v>
      </c>
      <c r="K685" s="54">
        <v>67364</v>
      </c>
      <c r="L685" s="55">
        <v>67483</v>
      </c>
      <c r="M685" s="54">
        <v>67576</v>
      </c>
      <c r="N685" s="55">
        <v>67743</v>
      </c>
      <c r="O685" s="54">
        <v>68018</v>
      </c>
    </row>
    <row r="686" s="57" customFormat="1" spans="1:15">
      <c r="A686" s="54">
        <v>65326</v>
      </c>
      <c r="B686" s="55">
        <v>65555</v>
      </c>
      <c r="C686" s="54">
        <v>65659</v>
      </c>
      <c r="D686" s="55">
        <v>65767</v>
      </c>
      <c r="E686" s="54">
        <v>66076</v>
      </c>
      <c r="F686" s="55">
        <v>66508</v>
      </c>
      <c r="G686" s="54">
        <v>66733</v>
      </c>
      <c r="H686" s="55">
        <v>66856</v>
      </c>
      <c r="I686" s="54">
        <v>67004</v>
      </c>
      <c r="J686" s="55">
        <v>67108</v>
      </c>
      <c r="K686" s="54">
        <v>67410</v>
      </c>
      <c r="L686" s="55">
        <v>67485</v>
      </c>
      <c r="M686" s="54">
        <v>67578</v>
      </c>
      <c r="N686" s="55">
        <v>67745</v>
      </c>
      <c r="O686" s="54">
        <v>68020</v>
      </c>
    </row>
    <row r="687" s="57" customFormat="1" spans="1:15">
      <c r="A687" s="54">
        <v>65327</v>
      </c>
      <c r="B687" s="55">
        <v>65557</v>
      </c>
      <c r="C687" s="54">
        <v>65660</v>
      </c>
      <c r="D687" s="55">
        <v>65770</v>
      </c>
      <c r="E687" s="54">
        <v>66078</v>
      </c>
      <c r="F687" s="55">
        <v>66509</v>
      </c>
      <c r="G687" s="54">
        <v>66735</v>
      </c>
      <c r="H687" s="55">
        <v>66857</v>
      </c>
      <c r="I687" s="54">
        <v>67008</v>
      </c>
      <c r="J687" s="55">
        <v>67111</v>
      </c>
      <c r="K687" s="54">
        <v>67416</v>
      </c>
      <c r="L687" s="55">
        <v>67487</v>
      </c>
      <c r="M687" s="54">
        <v>67579</v>
      </c>
      <c r="N687" s="55">
        <v>67747</v>
      </c>
      <c r="O687" s="54">
        <v>68030</v>
      </c>
    </row>
    <row r="688" s="57" customFormat="1" spans="1:15">
      <c r="A688" s="54">
        <v>65329</v>
      </c>
      <c r="B688" s="55">
        <v>65560</v>
      </c>
      <c r="C688" s="54">
        <v>65661</v>
      </c>
      <c r="D688" s="55">
        <v>65771</v>
      </c>
      <c r="E688" s="54">
        <v>66079</v>
      </c>
      <c r="F688" s="55">
        <v>66510</v>
      </c>
      <c r="G688" s="54">
        <v>66736</v>
      </c>
      <c r="H688" s="55">
        <v>66858</v>
      </c>
      <c r="I688" s="54">
        <v>67012</v>
      </c>
      <c r="J688" s="55">
        <v>67112</v>
      </c>
      <c r="K688" s="54">
        <v>67417</v>
      </c>
      <c r="L688" s="55">
        <v>67490</v>
      </c>
      <c r="M688" s="54">
        <v>67583</v>
      </c>
      <c r="N688" s="55">
        <v>67748</v>
      </c>
      <c r="O688" s="54">
        <v>68031</v>
      </c>
    </row>
    <row r="689" s="57" customFormat="1" spans="1:15">
      <c r="A689" s="54">
        <v>65330</v>
      </c>
      <c r="B689" s="55">
        <v>65566</v>
      </c>
      <c r="C689" s="54">
        <v>65662</v>
      </c>
      <c r="D689" s="55">
        <v>65773</v>
      </c>
      <c r="E689" s="54">
        <v>66080</v>
      </c>
      <c r="F689" s="55">
        <v>66512</v>
      </c>
      <c r="G689" s="54">
        <v>66738</v>
      </c>
      <c r="H689" s="55">
        <v>66859</v>
      </c>
      <c r="I689" s="54">
        <v>67013</v>
      </c>
      <c r="J689" s="55">
        <v>67118</v>
      </c>
      <c r="K689" s="54">
        <v>67418</v>
      </c>
      <c r="L689" s="55">
        <v>67491</v>
      </c>
      <c r="M689" s="54">
        <v>67584</v>
      </c>
      <c r="N689" s="55">
        <v>67749</v>
      </c>
      <c r="O689" s="54">
        <v>68033</v>
      </c>
    </row>
    <row r="690" s="57" customFormat="1" spans="1:15">
      <c r="A690" s="54">
        <v>65332</v>
      </c>
      <c r="B690" s="55">
        <v>65567</v>
      </c>
      <c r="C690" s="54">
        <v>65666</v>
      </c>
      <c r="D690" s="55">
        <v>65774</v>
      </c>
      <c r="E690" s="54">
        <v>66086</v>
      </c>
      <c r="F690" s="55">
        <v>66514</v>
      </c>
      <c r="G690" s="54">
        <v>66739</v>
      </c>
      <c r="H690" s="55">
        <v>66860</v>
      </c>
      <c r="I690" s="54">
        <v>67017</v>
      </c>
      <c r="J690" s="55">
        <v>67119</v>
      </c>
      <c r="K690" s="54">
        <v>67420</v>
      </c>
      <c r="L690" s="55">
        <v>67492</v>
      </c>
      <c r="M690" s="54">
        <v>67621</v>
      </c>
      <c r="N690" s="55">
        <v>67751</v>
      </c>
      <c r="O690" s="54">
        <v>68034</v>
      </c>
    </row>
    <row r="691" s="57" customFormat="1" spans="1:15">
      <c r="A691" s="54">
        <v>65333</v>
      </c>
      <c r="B691" s="55">
        <v>65570</v>
      </c>
      <c r="C691" s="54">
        <v>65668</v>
      </c>
      <c r="D691" s="55">
        <v>65775</v>
      </c>
      <c r="E691" s="54">
        <v>66087</v>
      </c>
      <c r="F691" s="55">
        <v>66515</v>
      </c>
      <c r="G691" s="54">
        <v>66740</v>
      </c>
      <c r="H691" s="55">
        <v>66861</v>
      </c>
      <c r="I691" s="54">
        <v>67019</v>
      </c>
      <c r="J691" s="55">
        <v>67120</v>
      </c>
      <c r="K691" s="54">
        <v>67422</v>
      </c>
      <c r="L691" s="55">
        <v>67510</v>
      </c>
      <c r="M691" s="54">
        <v>67622</v>
      </c>
      <c r="N691" s="55">
        <v>67752</v>
      </c>
      <c r="O691" s="54">
        <v>68035</v>
      </c>
    </row>
    <row r="692" s="57" customFormat="1" spans="1:15">
      <c r="A692" s="54">
        <v>65334</v>
      </c>
      <c r="B692" s="55">
        <v>65571</v>
      </c>
      <c r="C692" s="54">
        <v>65669</v>
      </c>
      <c r="D692" s="55">
        <v>65776</v>
      </c>
      <c r="E692" s="54">
        <v>66088</v>
      </c>
      <c r="F692" s="55">
        <v>66516</v>
      </c>
      <c r="G692" s="54">
        <v>66741</v>
      </c>
      <c r="H692" s="55">
        <v>66862</v>
      </c>
      <c r="I692" s="54">
        <v>67020</v>
      </c>
      <c r="J692" s="55">
        <v>67123</v>
      </c>
      <c r="K692" s="54">
        <v>67425</v>
      </c>
      <c r="L692" s="55">
        <v>67512</v>
      </c>
      <c r="M692" s="54">
        <v>67625</v>
      </c>
      <c r="N692" s="55">
        <v>67753</v>
      </c>
      <c r="O692" s="54">
        <v>68036</v>
      </c>
    </row>
    <row r="693" s="57" customFormat="1" spans="1:15">
      <c r="A693" s="54">
        <v>65335</v>
      </c>
      <c r="B693" s="55">
        <v>65580</v>
      </c>
      <c r="C693" s="54">
        <v>65674</v>
      </c>
      <c r="D693" s="55">
        <v>65777</v>
      </c>
      <c r="E693" s="54">
        <v>66090</v>
      </c>
      <c r="F693" s="55">
        <v>66520</v>
      </c>
      <c r="G693" s="54">
        <v>66743</v>
      </c>
      <c r="H693" s="55">
        <v>66864</v>
      </c>
      <c r="I693" s="54">
        <v>67021</v>
      </c>
      <c r="J693" s="55">
        <v>67124</v>
      </c>
      <c r="K693" s="54">
        <v>67427</v>
      </c>
      <c r="L693" s="55">
        <v>67514</v>
      </c>
      <c r="M693" s="54">
        <v>67626</v>
      </c>
      <c r="N693" s="55">
        <v>67756</v>
      </c>
      <c r="O693" s="54">
        <v>68037</v>
      </c>
    </row>
    <row r="694" s="57" customFormat="1" spans="1:15">
      <c r="A694" s="54">
        <v>65336</v>
      </c>
      <c r="B694" s="55">
        <v>65582</v>
      </c>
      <c r="C694" s="54">
        <v>65679</v>
      </c>
      <c r="D694" s="55">
        <v>65781</v>
      </c>
      <c r="E694" s="54">
        <v>66091</v>
      </c>
      <c r="F694" s="55">
        <v>66521</v>
      </c>
      <c r="G694" s="54">
        <v>66746</v>
      </c>
      <c r="H694" s="55">
        <v>66865</v>
      </c>
      <c r="I694" s="54">
        <v>67022</v>
      </c>
      <c r="J694" s="55">
        <v>67127</v>
      </c>
      <c r="K694" s="54">
        <v>67428</v>
      </c>
      <c r="L694" s="55">
        <v>67516</v>
      </c>
      <c r="M694" s="54">
        <v>67627</v>
      </c>
      <c r="N694" s="55">
        <v>67757</v>
      </c>
      <c r="O694" s="54">
        <v>68038</v>
      </c>
    </row>
    <row r="695" s="57" customFormat="1" spans="1:15">
      <c r="A695" s="54">
        <v>65337</v>
      </c>
      <c r="B695" s="55">
        <v>65584</v>
      </c>
      <c r="C695" s="54">
        <v>65680</v>
      </c>
      <c r="D695" s="55">
        <v>65785</v>
      </c>
      <c r="E695" s="54">
        <v>66092</v>
      </c>
      <c r="F695" s="55">
        <v>66522</v>
      </c>
      <c r="G695" s="54">
        <v>66748</v>
      </c>
      <c r="H695" s="55">
        <v>66868</v>
      </c>
      <c r="I695" s="54">
        <v>67024</v>
      </c>
      <c r="J695" s="55">
        <v>67131</v>
      </c>
      <c r="K695" s="54">
        <v>67430</v>
      </c>
      <c r="L695" s="55">
        <v>67520</v>
      </c>
      <c r="M695" s="54">
        <v>67629</v>
      </c>
      <c r="N695" s="55">
        <v>67758</v>
      </c>
      <c r="O695" s="54">
        <v>68039</v>
      </c>
    </row>
    <row r="696" s="57" customFormat="1" spans="1:15">
      <c r="A696" s="54">
        <v>65338</v>
      </c>
      <c r="B696" s="55">
        <v>65588</v>
      </c>
      <c r="C696" s="54">
        <v>65681</v>
      </c>
      <c r="D696" s="55">
        <v>65786</v>
      </c>
      <c r="E696" s="54">
        <v>66094</v>
      </c>
      <c r="F696" s="55">
        <v>66523</v>
      </c>
      <c r="G696" s="54">
        <v>66753</v>
      </c>
      <c r="H696" s="55">
        <v>66869</v>
      </c>
      <c r="I696" s="54">
        <v>67025</v>
      </c>
      <c r="J696" s="55">
        <v>67132</v>
      </c>
      <c r="K696" s="54">
        <v>67431</v>
      </c>
      <c r="L696" s="55">
        <v>67521</v>
      </c>
      <c r="M696" s="54">
        <v>67632</v>
      </c>
      <c r="N696" s="55">
        <v>67834</v>
      </c>
      <c r="O696" s="54">
        <v>68040</v>
      </c>
    </row>
    <row r="697" s="57" customFormat="1" spans="1:15">
      <c r="A697" s="54">
        <v>65344</v>
      </c>
      <c r="B697" s="55">
        <v>65589</v>
      </c>
      <c r="C697" s="54">
        <v>65682</v>
      </c>
      <c r="D697" s="55">
        <v>65788</v>
      </c>
      <c r="E697" s="54">
        <v>66095</v>
      </c>
      <c r="F697" s="55">
        <v>66524</v>
      </c>
      <c r="G697" s="54">
        <v>66756</v>
      </c>
      <c r="H697" s="55">
        <v>66871</v>
      </c>
      <c r="I697" s="54">
        <v>67026</v>
      </c>
      <c r="J697" s="55">
        <v>67134</v>
      </c>
      <c r="K697" s="54">
        <v>67432</v>
      </c>
      <c r="L697" s="55">
        <v>67522</v>
      </c>
      <c r="M697" s="54">
        <v>67637</v>
      </c>
      <c r="N697" s="55">
        <v>67835</v>
      </c>
      <c r="O697" s="54">
        <v>68044</v>
      </c>
    </row>
    <row r="698" s="57" customFormat="1" spans="1:15">
      <c r="A698" s="54">
        <v>68045</v>
      </c>
      <c r="B698" s="55">
        <v>68337</v>
      </c>
      <c r="C698" s="54">
        <v>68406</v>
      </c>
      <c r="D698" s="55">
        <v>68464</v>
      </c>
      <c r="E698" s="54">
        <v>68715</v>
      </c>
      <c r="F698" s="55">
        <v>68772</v>
      </c>
      <c r="G698" s="54">
        <v>68852</v>
      </c>
      <c r="H698" s="55">
        <v>68947</v>
      </c>
      <c r="I698" s="54">
        <v>69130</v>
      </c>
      <c r="J698" s="55">
        <v>70080</v>
      </c>
      <c r="K698" s="54">
        <v>70514</v>
      </c>
      <c r="L698" s="55">
        <v>70661</v>
      </c>
      <c r="M698" s="54">
        <v>71023</v>
      </c>
      <c r="N698" s="55">
        <v>71237</v>
      </c>
      <c r="O698" s="54">
        <v>71358</v>
      </c>
    </row>
    <row r="699" s="57" customFormat="1" spans="1:15">
      <c r="A699" s="54">
        <v>68047</v>
      </c>
      <c r="B699" s="55">
        <v>68338</v>
      </c>
      <c r="C699" s="54">
        <v>68407</v>
      </c>
      <c r="D699" s="55">
        <v>68465</v>
      </c>
      <c r="E699" s="54">
        <v>68716</v>
      </c>
      <c r="F699" s="55">
        <v>68773</v>
      </c>
      <c r="G699" s="54">
        <v>68853</v>
      </c>
      <c r="H699" s="55">
        <v>68949</v>
      </c>
      <c r="I699" s="54">
        <v>69133</v>
      </c>
      <c r="J699" s="55">
        <v>70081</v>
      </c>
      <c r="K699" s="54">
        <v>70515</v>
      </c>
      <c r="L699" s="55">
        <v>70662</v>
      </c>
      <c r="M699" s="54">
        <v>71024</v>
      </c>
      <c r="N699" s="55">
        <v>71238</v>
      </c>
      <c r="O699" s="54">
        <v>71362</v>
      </c>
    </row>
    <row r="700" s="57" customFormat="1" spans="1:15">
      <c r="A700" s="54">
        <v>68048</v>
      </c>
      <c r="B700" s="55">
        <v>68339</v>
      </c>
      <c r="C700" s="54">
        <v>68409</v>
      </c>
      <c r="D700" s="55">
        <v>68466</v>
      </c>
      <c r="E700" s="54">
        <v>68717</v>
      </c>
      <c r="F700" s="55">
        <v>68777</v>
      </c>
      <c r="G700" s="54">
        <v>68854</v>
      </c>
      <c r="H700" s="55">
        <v>68950</v>
      </c>
      <c r="I700" s="54">
        <v>69134</v>
      </c>
      <c r="J700" s="55">
        <v>70082</v>
      </c>
      <c r="K700" s="54">
        <v>70516</v>
      </c>
      <c r="L700" s="55">
        <v>70712</v>
      </c>
      <c r="M700" s="54">
        <v>71027</v>
      </c>
      <c r="N700" s="55">
        <v>71242</v>
      </c>
      <c r="O700" s="54">
        <v>71366</v>
      </c>
    </row>
    <row r="701" s="57" customFormat="1" spans="1:15">
      <c r="A701" s="54">
        <v>68050</v>
      </c>
      <c r="B701" s="55">
        <v>68340</v>
      </c>
      <c r="C701" s="54">
        <v>68410</v>
      </c>
      <c r="D701" s="55">
        <v>68620</v>
      </c>
      <c r="E701" s="54">
        <v>68718</v>
      </c>
      <c r="F701" s="55">
        <v>68779</v>
      </c>
      <c r="G701" s="54">
        <v>68856</v>
      </c>
      <c r="H701" s="55">
        <v>68952</v>
      </c>
      <c r="I701" s="54">
        <v>69135</v>
      </c>
      <c r="J701" s="55">
        <v>70083</v>
      </c>
      <c r="K701" s="54">
        <v>70521</v>
      </c>
      <c r="L701" s="55">
        <v>70715</v>
      </c>
      <c r="M701" s="54">
        <v>71028</v>
      </c>
      <c r="N701" s="55">
        <v>71243</v>
      </c>
      <c r="O701" s="54">
        <v>71367</v>
      </c>
    </row>
    <row r="702" s="57" customFormat="1" spans="1:15">
      <c r="A702" s="54">
        <v>68054</v>
      </c>
      <c r="B702" s="55">
        <v>68341</v>
      </c>
      <c r="C702" s="54">
        <v>68413</v>
      </c>
      <c r="D702" s="55">
        <v>68622</v>
      </c>
      <c r="E702" s="54">
        <v>68720</v>
      </c>
      <c r="F702" s="55">
        <v>68780</v>
      </c>
      <c r="G702" s="54">
        <v>68858</v>
      </c>
      <c r="H702" s="55">
        <v>68954</v>
      </c>
      <c r="I702" s="54">
        <v>69138</v>
      </c>
      <c r="J702" s="55">
        <v>70085</v>
      </c>
      <c r="K702" s="54">
        <v>70531</v>
      </c>
      <c r="L702" s="55">
        <v>70717</v>
      </c>
      <c r="M702" s="54">
        <v>71029</v>
      </c>
      <c r="N702" s="55">
        <v>71249</v>
      </c>
      <c r="O702" s="54">
        <v>71368</v>
      </c>
    </row>
    <row r="703" s="57" customFormat="1" spans="1:15">
      <c r="A703" s="54">
        <v>68057</v>
      </c>
      <c r="B703" s="55">
        <v>68342</v>
      </c>
      <c r="C703" s="54">
        <v>68414</v>
      </c>
      <c r="D703" s="55">
        <v>68623</v>
      </c>
      <c r="E703" s="54">
        <v>68722</v>
      </c>
      <c r="F703" s="55">
        <v>68781</v>
      </c>
      <c r="G703" s="54">
        <v>68861</v>
      </c>
      <c r="H703" s="55">
        <v>68955</v>
      </c>
      <c r="I703" s="54">
        <v>69143</v>
      </c>
      <c r="J703" s="55">
        <v>70086</v>
      </c>
      <c r="K703" s="54">
        <v>70534</v>
      </c>
      <c r="L703" s="55">
        <v>70720</v>
      </c>
      <c r="M703" s="54">
        <v>71030</v>
      </c>
      <c r="N703" s="55">
        <v>71251</v>
      </c>
      <c r="O703" s="54">
        <v>71369</v>
      </c>
    </row>
    <row r="704" s="57" customFormat="1" spans="1:15">
      <c r="A704" s="54">
        <v>68058</v>
      </c>
      <c r="B704" s="55">
        <v>68343</v>
      </c>
      <c r="C704" s="54">
        <v>68415</v>
      </c>
      <c r="D704" s="55">
        <v>68624</v>
      </c>
      <c r="E704" s="54">
        <v>68723</v>
      </c>
      <c r="F704" s="55">
        <v>68783</v>
      </c>
      <c r="G704" s="54">
        <v>68862</v>
      </c>
      <c r="H704" s="55">
        <v>68956</v>
      </c>
      <c r="I704" s="54">
        <v>69145</v>
      </c>
      <c r="J704" s="55">
        <v>70090</v>
      </c>
      <c r="K704" s="54">
        <v>70537</v>
      </c>
      <c r="L704" s="55">
        <v>70722</v>
      </c>
      <c r="M704" s="54">
        <v>71032</v>
      </c>
      <c r="N704" s="55">
        <v>71254</v>
      </c>
      <c r="O704" s="54">
        <v>71371</v>
      </c>
    </row>
    <row r="705" s="57" customFormat="1" spans="1:15">
      <c r="A705" s="54">
        <v>68061</v>
      </c>
      <c r="B705" s="55">
        <v>68344</v>
      </c>
      <c r="C705" s="54">
        <v>68416</v>
      </c>
      <c r="D705" s="55">
        <v>68626</v>
      </c>
      <c r="E705" s="54">
        <v>68724</v>
      </c>
      <c r="F705" s="55">
        <v>68784</v>
      </c>
      <c r="G705" s="54">
        <v>68863</v>
      </c>
      <c r="H705" s="55">
        <v>68957</v>
      </c>
      <c r="I705" s="54">
        <v>69146</v>
      </c>
      <c r="J705" s="55">
        <v>70091</v>
      </c>
      <c r="K705" s="54">
        <v>70538</v>
      </c>
      <c r="L705" s="55">
        <v>70725</v>
      </c>
      <c r="M705" s="54">
        <v>71034</v>
      </c>
      <c r="N705" s="55">
        <v>71256</v>
      </c>
      <c r="O705" s="54">
        <v>71373</v>
      </c>
    </row>
    <row r="706" s="57" customFormat="1" spans="1:15">
      <c r="A706" s="54">
        <v>68062</v>
      </c>
      <c r="B706" s="55">
        <v>68345</v>
      </c>
      <c r="C706" s="54">
        <v>68417</v>
      </c>
      <c r="D706" s="55">
        <v>68627</v>
      </c>
      <c r="E706" s="54">
        <v>68725</v>
      </c>
      <c r="F706" s="55">
        <v>68785</v>
      </c>
      <c r="G706" s="54">
        <v>68864</v>
      </c>
      <c r="H706" s="55">
        <v>68958</v>
      </c>
      <c r="I706" s="54">
        <v>69150</v>
      </c>
      <c r="J706" s="55">
        <v>70339</v>
      </c>
      <c r="K706" s="54">
        <v>70540</v>
      </c>
      <c r="L706" s="55">
        <v>70729</v>
      </c>
      <c r="M706" s="54">
        <v>71038</v>
      </c>
      <c r="N706" s="55">
        <v>71259</v>
      </c>
      <c r="O706" s="54">
        <v>71377</v>
      </c>
    </row>
    <row r="707" s="57" customFormat="1" spans="1:15">
      <c r="A707" s="54">
        <v>68065</v>
      </c>
      <c r="B707" s="55">
        <v>68346</v>
      </c>
      <c r="C707" s="54">
        <v>68418</v>
      </c>
      <c r="D707" s="55">
        <v>68628</v>
      </c>
      <c r="E707" s="54">
        <v>68727</v>
      </c>
      <c r="F707" s="55">
        <v>68786</v>
      </c>
      <c r="G707" s="54">
        <v>68865</v>
      </c>
      <c r="H707" s="55">
        <v>68959</v>
      </c>
      <c r="I707" s="54">
        <v>69151</v>
      </c>
      <c r="J707" s="55">
        <v>70340</v>
      </c>
      <c r="K707" s="54">
        <v>70542</v>
      </c>
      <c r="L707" s="55">
        <v>70730</v>
      </c>
      <c r="M707" s="54">
        <v>71039</v>
      </c>
      <c r="N707" s="55">
        <v>71261</v>
      </c>
      <c r="O707" s="54">
        <v>71378</v>
      </c>
    </row>
    <row r="708" s="57" customFormat="1" spans="1:15">
      <c r="A708" s="54">
        <v>68066</v>
      </c>
      <c r="B708" s="55">
        <v>68347</v>
      </c>
      <c r="C708" s="54">
        <v>68419</v>
      </c>
      <c r="D708" s="55">
        <v>68629</v>
      </c>
      <c r="E708" s="54">
        <v>68728</v>
      </c>
      <c r="F708" s="55">
        <v>68787</v>
      </c>
      <c r="G708" s="54">
        <v>68866</v>
      </c>
      <c r="H708" s="55">
        <v>68960</v>
      </c>
      <c r="I708" s="54">
        <v>69153</v>
      </c>
      <c r="J708" s="55">
        <v>70341</v>
      </c>
      <c r="K708" s="54">
        <v>70543</v>
      </c>
      <c r="L708" s="55">
        <v>70732</v>
      </c>
      <c r="M708" s="54">
        <v>71040</v>
      </c>
      <c r="N708" s="55">
        <v>71263</v>
      </c>
      <c r="O708" s="54">
        <v>71404</v>
      </c>
    </row>
    <row r="709" s="57" customFormat="1" spans="1:15">
      <c r="A709" s="54">
        <v>68067</v>
      </c>
      <c r="B709" s="55">
        <v>68348</v>
      </c>
      <c r="C709" s="54">
        <v>68420</v>
      </c>
      <c r="D709" s="55">
        <v>68632</v>
      </c>
      <c r="E709" s="54">
        <v>68729</v>
      </c>
      <c r="F709" s="55">
        <v>68788</v>
      </c>
      <c r="G709" s="54">
        <v>68869</v>
      </c>
      <c r="H709" s="55">
        <v>68961</v>
      </c>
      <c r="I709" s="54">
        <v>69154</v>
      </c>
      <c r="J709" s="55">
        <v>70344</v>
      </c>
      <c r="K709" s="54">
        <v>70544</v>
      </c>
      <c r="L709" s="55">
        <v>70736</v>
      </c>
      <c r="M709" s="54">
        <v>71043</v>
      </c>
      <c r="N709" s="55">
        <v>71266</v>
      </c>
      <c r="O709" s="54">
        <v>71407</v>
      </c>
    </row>
    <row r="710" s="57" customFormat="1" spans="1:15">
      <c r="A710" s="54">
        <v>68070</v>
      </c>
      <c r="B710" s="55">
        <v>68349</v>
      </c>
      <c r="C710" s="54">
        <v>68421</v>
      </c>
      <c r="D710" s="55">
        <v>68633</v>
      </c>
      <c r="E710" s="54">
        <v>68730</v>
      </c>
      <c r="F710" s="55">
        <v>68789</v>
      </c>
      <c r="G710" s="54">
        <v>68870</v>
      </c>
      <c r="H710" s="55">
        <v>68963</v>
      </c>
      <c r="I710" s="54">
        <v>69155</v>
      </c>
      <c r="J710" s="55">
        <v>70346</v>
      </c>
      <c r="K710" s="54">
        <v>70548</v>
      </c>
      <c r="L710" s="55">
        <v>70738</v>
      </c>
      <c r="M710" s="54">
        <v>71044</v>
      </c>
      <c r="N710" s="55">
        <v>71268</v>
      </c>
      <c r="O710" s="54">
        <v>71409</v>
      </c>
    </row>
    <row r="711" s="57" customFormat="1" spans="1:15">
      <c r="A711" s="54">
        <v>68071</v>
      </c>
      <c r="B711" s="55">
        <v>68350</v>
      </c>
      <c r="C711" s="54">
        <v>68422</v>
      </c>
      <c r="D711" s="55">
        <v>68634</v>
      </c>
      <c r="E711" s="54">
        <v>68732</v>
      </c>
      <c r="F711" s="55">
        <v>68790</v>
      </c>
      <c r="G711" s="54">
        <v>68872</v>
      </c>
      <c r="H711" s="55">
        <v>68964</v>
      </c>
      <c r="I711" s="54">
        <v>69160</v>
      </c>
      <c r="J711" s="55">
        <v>70352</v>
      </c>
      <c r="K711" s="54">
        <v>70549</v>
      </c>
      <c r="L711" s="55">
        <v>70740</v>
      </c>
      <c r="M711" s="54">
        <v>71045</v>
      </c>
      <c r="N711" s="55">
        <v>71269</v>
      </c>
      <c r="O711" s="54">
        <v>71411</v>
      </c>
    </row>
    <row r="712" s="57" customFormat="1" spans="1:15">
      <c r="A712" s="54">
        <v>68073</v>
      </c>
      <c r="B712" s="55">
        <v>68351</v>
      </c>
      <c r="C712" s="54">
        <v>68423</v>
      </c>
      <c r="D712" s="55">
        <v>68635</v>
      </c>
      <c r="E712" s="54">
        <v>68733</v>
      </c>
      <c r="F712" s="55">
        <v>68791</v>
      </c>
      <c r="G712" s="54">
        <v>68873</v>
      </c>
      <c r="H712" s="55">
        <v>68966</v>
      </c>
      <c r="I712" s="54">
        <v>69162</v>
      </c>
      <c r="J712" s="55">
        <v>70353</v>
      </c>
      <c r="K712" s="54">
        <v>70552</v>
      </c>
      <c r="L712" s="55">
        <v>70744</v>
      </c>
      <c r="M712" s="54">
        <v>71046</v>
      </c>
      <c r="N712" s="55">
        <v>71275</v>
      </c>
      <c r="O712" s="54">
        <v>71415</v>
      </c>
    </row>
    <row r="713" s="57" customFormat="1" spans="1:15">
      <c r="A713" s="54">
        <v>68301</v>
      </c>
      <c r="B713" s="55">
        <v>68352</v>
      </c>
      <c r="C713" s="54">
        <v>68424</v>
      </c>
      <c r="D713" s="55">
        <v>68636</v>
      </c>
      <c r="E713" s="54">
        <v>68734</v>
      </c>
      <c r="F713" s="55">
        <v>68792</v>
      </c>
      <c r="G713" s="54">
        <v>68874</v>
      </c>
      <c r="H713" s="55">
        <v>68967</v>
      </c>
      <c r="I713" s="54">
        <v>69165</v>
      </c>
      <c r="J713" s="55">
        <v>70354</v>
      </c>
      <c r="K713" s="54">
        <v>70554</v>
      </c>
      <c r="L713" s="55">
        <v>70748</v>
      </c>
      <c r="M713" s="54">
        <v>71047</v>
      </c>
      <c r="N713" s="55">
        <v>71276</v>
      </c>
      <c r="O713" s="54">
        <v>71417</v>
      </c>
    </row>
    <row r="714" s="57" customFormat="1" spans="1:15">
      <c r="A714" s="54">
        <v>68303</v>
      </c>
      <c r="B714" s="55">
        <v>68354</v>
      </c>
      <c r="C714" s="54">
        <v>68428</v>
      </c>
      <c r="D714" s="55">
        <v>68638</v>
      </c>
      <c r="E714" s="54">
        <v>68736</v>
      </c>
      <c r="F714" s="55">
        <v>68812</v>
      </c>
      <c r="G714" s="54">
        <v>68875</v>
      </c>
      <c r="H714" s="55">
        <v>68970</v>
      </c>
      <c r="I714" s="54">
        <v>69169</v>
      </c>
      <c r="J714" s="55">
        <v>70355</v>
      </c>
      <c r="K714" s="54">
        <v>70556</v>
      </c>
      <c r="L714" s="55">
        <v>70749</v>
      </c>
      <c r="M714" s="54">
        <v>71049</v>
      </c>
      <c r="N714" s="55">
        <v>71282</v>
      </c>
      <c r="O714" s="54">
        <v>71418</v>
      </c>
    </row>
    <row r="715" s="57" customFormat="1" spans="1:15">
      <c r="A715" s="54">
        <v>68304</v>
      </c>
      <c r="B715" s="55">
        <v>68355</v>
      </c>
      <c r="C715" s="54">
        <v>68431</v>
      </c>
      <c r="D715" s="55">
        <v>68640</v>
      </c>
      <c r="E715" s="54">
        <v>68737</v>
      </c>
      <c r="F715" s="55">
        <v>68814</v>
      </c>
      <c r="G715" s="54">
        <v>68876</v>
      </c>
      <c r="H715" s="55">
        <v>68971</v>
      </c>
      <c r="I715" s="54">
        <v>69170</v>
      </c>
      <c r="J715" s="55">
        <v>70356</v>
      </c>
      <c r="K715" s="54">
        <v>70559</v>
      </c>
      <c r="L715" s="55">
        <v>70750</v>
      </c>
      <c r="M715" s="54">
        <v>71051</v>
      </c>
      <c r="N715" s="55">
        <v>71284</v>
      </c>
      <c r="O715" s="54">
        <v>71422</v>
      </c>
    </row>
    <row r="716" s="57" customFormat="1" spans="1:15">
      <c r="A716" s="54">
        <v>68305</v>
      </c>
      <c r="B716" s="55">
        <v>68357</v>
      </c>
      <c r="C716" s="54">
        <v>68433</v>
      </c>
      <c r="D716" s="55">
        <v>68641</v>
      </c>
      <c r="E716" s="54">
        <v>68739</v>
      </c>
      <c r="F716" s="55">
        <v>68815</v>
      </c>
      <c r="G716" s="54">
        <v>68878</v>
      </c>
      <c r="H716" s="55">
        <v>68973</v>
      </c>
      <c r="I716" s="54">
        <v>69190</v>
      </c>
      <c r="J716" s="55">
        <v>70357</v>
      </c>
      <c r="K716" s="54">
        <v>70577</v>
      </c>
      <c r="L716" s="55">
        <v>70752</v>
      </c>
      <c r="M716" s="54">
        <v>71052</v>
      </c>
      <c r="N716" s="55">
        <v>71286</v>
      </c>
      <c r="O716" s="54">
        <v>71423</v>
      </c>
    </row>
    <row r="717" s="57" customFormat="1" spans="1:15">
      <c r="A717" s="54">
        <v>68307</v>
      </c>
      <c r="B717" s="55">
        <v>68358</v>
      </c>
      <c r="C717" s="54">
        <v>68436</v>
      </c>
      <c r="D717" s="55">
        <v>68642</v>
      </c>
      <c r="E717" s="54">
        <v>68740</v>
      </c>
      <c r="F717" s="55">
        <v>68816</v>
      </c>
      <c r="G717" s="54">
        <v>68882</v>
      </c>
      <c r="H717" s="55">
        <v>68974</v>
      </c>
      <c r="I717" s="54">
        <v>69217</v>
      </c>
      <c r="J717" s="55">
        <v>70358</v>
      </c>
      <c r="K717" s="54">
        <v>70580</v>
      </c>
      <c r="L717" s="55">
        <v>70753</v>
      </c>
      <c r="M717" s="54">
        <v>71060</v>
      </c>
      <c r="N717" s="55">
        <v>71295</v>
      </c>
      <c r="O717" s="54">
        <v>71424</v>
      </c>
    </row>
    <row r="718" s="57" customFormat="1" spans="1:15">
      <c r="A718" s="54">
        <v>68313</v>
      </c>
      <c r="B718" s="55">
        <v>68359</v>
      </c>
      <c r="C718" s="54">
        <v>68437</v>
      </c>
      <c r="D718" s="55">
        <v>68643</v>
      </c>
      <c r="E718" s="54">
        <v>68741</v>
      </c>
      <c r="F718" s="55">
        <v>68817</v>
      </c>
      <c r="G718" s="54">
        <v>68883</v>
      </c>
      <c r="H718" s="55">
        <v>68975</v>
      </c>
      <c r="I718" s="54">
        <v>69301</v>
      </c>
      <c r="J718" s="55">
        <v>70373</v>
      </c>
      <c r="K718" s="54">
        <v>70581</v>
      </c>
      <c r="L718" s="55">
        <v>70755</v>
      </c>
      <c r="M718" s="54">
        <v>71061</v>
      </c>
      <c r="N718" s="55">
        <v>71316</v>
      </c>
      <c r="O718" s="54">
        <v>71426</v>
      </c>
    </row>
    <row r="719" s="57" customFormat="1" spans="1:15">
      <c r="A719" s="54">
        <v>68314</v>
      </c>
      <c r="B719" s="55">
        <v>68360</v>
      </c>
      <c r="C719" s="54">
        <v>68438</v>
      </c>
      <c r="D719" s="55">
        <v>68644</v>
      </c>
      <c r="E719" s="54">
        <v>68743</v>
      </c>
      <c r="F719" s="55">
        <v>68818</v>
      </c>
      <c r="G719" s="54">
        <v>68920</v>
      </c>
      <c r="H719" s="55">
        <v>68976</v>
      </c>
      <c r="I719" s="54">
        <v>69333</v>
      </c>
      <c r="J719" s="55">
        <v>70375</v>
      </c>
      <c r="K719" s="54">
        <v>70582</v>
      </c>
      <c r="L719" s="55">
        <v>70756</v>
      </c>
      <c r="M719" s="54">
        <v>71063</v>
      </c>
      <c r="N719" s="55">
        <v>71322</v>
      </c>
      <c r="O719" s="54">
        <v>71427</v>
      </c>
    </row>
    <row r="720" s="57" customFormat="1" spans="1:15">
      <c r="A720" s="54">
        <v>68315</v>
      </c>
      <c r="B720" s="55">
        <v>68361</v>
      </c>
      <c r="C720" s="54">
        <v>68439</v>
      </c>
      <c r="D720" s="55">
        <v>68647</v>
      </c>
      <c r="E720" s="54">
        <v>68745</v>
      </c>
      <c r="F720" s="55">
        <v>68819</v>
      </c>
      <c r="G720" s="54">
        <v>68922</v>
      </c>
      <c r="H720" s="55">
        <v>68978</v>
      </c>
      <c r="I720" s="54">
        <v>69334</v>
      </c>
      <c r="J720" s="55">
        <v>70377</v>
      </c>
      <c r="K720" s="54">
        <v>70584</v>
      </c>
      <c r="L720" s="55">
        <v>70757</v>
      </c>
      <c r="M720" s="54">
        <v>71065</v>
      </c>
      <c r="N720" s="55">
        <v>71323</v>
      </c>
      <c r="O720" s="54">
        <v>71429</v>
      </c>
    </row>
    <row r="721" s="57" customFormat="1" spans="1:15">
      <c r="A721" s="54">
        <v>68316</v>
      </c>
      <c r="B721" s="55">
        <v>68364</v>
      </c>
      <c r="C721" s="54">
        <v>68440</v>
      </c>
      <c r="D721" s="55">
        <v>68648</v>
      </c>
      <c r="E721" s="54">
        <v>68747</v>
      </c>
      <c r="F721" s="55">
        <v>68820</v>
      </c>
      <c r="G721" s="54">
        <v>68923</v>
      </c>
      <c r="H721" s="55">
        <v>68979</v>
      </c>
      <c r="I721" s="54">
        <v>69336</v>
      </c>
      <c r="J721" s="55">
        <v>70390</v>
      </c>
      <c r="K721" s="54">
        <v>70585</v>
      </c>
      <c r="L721" s="55">
        <v>70759</v>
      </c>
      <c r="M721" s="54">
        <v>71068</v>
      </c>
      <c r="N721" s="55">
        <v>71324</v>
      </c>
      <c r="O721" s="54">
        <v>71430</v>
      </c>
    </row>
    <row r="722" s="57" customFormat="1" spans="1:15">
      <c r="A722" s="54">
        <v>68317</v>
      </c>
      <c r="B722" s="55">
        <v>68365</v>
      </c>
      <c r="C722" s="54">
        <v>68441</v>
      </c>
      <c r="D722" s="55">
        <v>68649</v>
      </c>
      <c r="E722" s="54">
        <v>68748</v>
      </c>
      <c r="F722" s="55">
        <v>68822</v>
      </c>
      <c r="G722" s="54">
        <v>68924</v>
      </c>
      <c r="H722" s="55">
        <v>68980</v>
      </c>
      <c r="I722" s="54">
        <v>69337</v>
      </c>
      <c r="J722" s="55">
        <v>70391</v>
      </c>
      <c r="K722" s="54">
        <v>70586</v>
      </c>
      <c r="L722" s="55">
        <v>70761</v>
      </c>
      <c r="M722" s="54">
        <v>71069</v>
      </c>
      <c r="N722" s="55">
        <v>71325</v>
      </c>
      <c r="O722" s="54">
        <v>71432</v>
      </c>
    </row>
    <row r="723" s="57" customFormat="1" spans="1:15">
      <c r="A723" s="54">
        <v>68318</v>
      </c>
      <c r="B723" s="55">
        <v>68367</v>
      </c>
      <c r="C723" s="54">
        <v>68442</v>
      </c>
      <c r="D723" s="55">
        <v>68651</v>
      </c>
      <c r="E723" s="54">
        <v>68751</v>
      </c>
      <c r="F723" s="55">
        <v>68824</v>
      </c>
      <c r="G723" s="54">
        <v>68925</v>
      </c>
      <c r="H723" s="55">
        <v>68981</v>
      </c>
      <c r="I723" s="54">
        <v>69339</v>
      </c>
      <c r="J723" s="55">
        <v>70392</v>
      </c>
      <c r="K723" s="54">
        <v>70589</v>
      </c>
      <c r="L723" s="55">
        <v>70762</v>
      </c>
      <c r="M723" s="54">
        <v>71071</v>
      </c>
      <c r="N723" s="55">
        <v>71326</v>
      </c>
      <c r="O723" s="54">
        <v>71433</v>
      </c>
    </row>
    <row r="724" s="57" customFormat="1" spans="1:15">
      <c r="A724" s="54">
        <v>68319</v>
      </c>
      <c r="B724" s="55">
        <v>68368</v>
      </c>
      <c r="C724" s="54">
        <v>68443</v>
      </c>
      <c r="D724" s="55">
        <v>68652</v>
      </c>
      <c r="E724" s="54">
        <v>68752</v>
      </c>
      <c r="F724" s="55">
        <v>68825</v>
      </c>
      <c r="G724" s="54">
        <v>68927</v>
      </c>
      <c r="H724" s="55">
        <v>68982</v>
      </c>
      <c r="I724" s="54">
        <v>69348</v>
      </c>
      <c r="J724" s="55">
        <v>70397</v>
      </c>
      <c r="K724" s="54">
        <v>70591</v>
      </c>
      <c r="L724" s="55">
        <v>70772</v>
      </c>
      <c r="M724" s="54">
        <v>71072</v>
      </c>
      <c r="N724" s="55">
        <v>71327</v>
      </c>
      <c r="O724" s="54">
        <v>71435</v>
      </c>
    </row>
    <row r="725" s="57" customFormat="1" spans="1:15">
      <c r="A725" s="54">
        <v>68320</v>
      </c>
      <c r="B725" s="55">
        <v>68370</v>
      </c>
      <c r="C725" s="54">
        <v>68445</v>
      </c>
      <c r="D725" s="55">
        <v>68653</v>
      </c>
      <c r="E725" s="54">
        <v>68755</v>
      </c>
      <c r="F725" s="55">
        <v>68826</v>
      </c>
      <c r="G725" s="54">
        <v>68928</v>
      </c>
      <c r="H725" s="55">
        <v>69021</v>
      </c>
      <c r="I725" s="54">
        <v>69349</v>
      </c>
      <c r="J725" s="55">
        <v>70431</v>
      </c>
      <c r="K725" s="54">
        <v>70633</v>
      </c>
      <c r="L725" s="55">
        <v>70773</v>
      </c>
      <c r="M725" s="54">
        <v>71073</v>
      </c>
      <c r="N725" s="55">
        <v>71328</v>
      </c>
      <c r="O725" s="54">
        <v>71438</v>
      </c>
    </row>
    <row r="726" s="57" customFormat="1" spans="1:15">
      <c r="A726" s="54">
        <v>68321</v>
      </c>
      <c r="B726" s="55">
        <v>68371</v>
      </c>
      <c r="C726" s="54">
        <v>68446</v>
      </c>
      <c r="D726" s="55">
        <v>68654</v>
      </c>
      <c r="E726" s="54">
        <v>68756</v>
      </c>
      <c r="F726" s="55">
        <v>68827</v>
      </c>
      <c r="G726" s="54">
        <v>68929</v>
      </c>
      <c r="H726" s="55">
        <v>69022</v>
      </c>
      <c r="I726" s="54">
        <v>69352</v>
      </c>
      <c r="J726" s="55">
        <v>70436</v>
      </c>
      <c r="K726" s="54">
        <v>70638</v>
      </c>
      <c r="L726" s="55">
        <v>70775</v>
      </c>
      <c r="M726" s="54">
        <v>71078</v>
      </c>
      <c r="N726" s="55">
        <v>71331</v>
      </c>
      <c r="O726" s="54">
        <v>71440</v>
      </c>
    </row>
    <row r="727" s="57" customFormat="1" spans="1:15">
      <c r="A727" s="54">
        <v>68322</v>
      </c>
      <c r="B727" s="55">
        <v>68372</v>
      </c>
      <c r="C727" s="54">
        <v>68447</v>
      </c>
      <c r="D727" s="55">
        <v>68655</v>
      </c>
      <c r="E727" s="54">
        <v>68757</v>
      </c>
      <c r="F727" s="55">
        <v>68831</v>
      </c>
      <c r="G727" s="54">
        <v>68930</v>
      </c>
      <c r="H727" s="55">
        <v>69025</v>
      </c>
      <c r="I727" s="54">
        <v>69353</v>
      </c>
      <c r="J727" s="55">
        <v>70438</v>
      </c>
      <c r="K727" s="54">
        <v>70639</v>
      </c>
      <c r="L727" s="55">
        <v>70777</v>
      </c>
      <c r="M727" s="54">
        <v>71079</v>
      </c>
      <c r="N727" s="55">
        <v>71333</v>
      </c>
      <c r="O727" s="54">
        <v>71441</v>
      </c>
    </row>
    <row r="728" s="57" customFormat="1" spans="1:15">
      <c r="A728" s="54">
        <v>68323</v>
      </c>
      <c r="B728" s="55">
        <v>68374</v>
      </c>
      <c r="C728" s="54">
        <v>68448</v>
      </c>
      <c r="D728" s="55">
        <v>68658</v>
      </c>
      <c r="E728" s="54">
        <v>68758</v>
      </c>
      <c r="F728" s="55">
        <v>68832</v>
      </c>
      <c r="G728" s="54">
        <v>68932</v>
      </c>
      <c r="H728" s="55">
        <v>69028</v>
      </c>
      <c r="I728" s="54">
        <v>69356</v>
      </c>
      <c r="J728" s="55">
        <v>70442</v>
      </c>
      <c r="K728" s="54">
        <v>70644</v>
      </c>
      <c r="L728" s="55">
        <v>70781</v>
      </c>
      <c r="M728" s="54">
        <v>71082</v>
      </c>
      <c r="N728" s="55">
        <v>71334</v>
      </c>
      <c r="O728" s="54">
        <v>71446</v>
      </c>
    </row>
    <row r="729" s="57" customFormat="1" spans="1:15">
      <c r="A729" s="54">
        <v>68324</v>
      </c>
      <c r="B729" s="55">
        <v>68376</v>
      </c>
      <c r="C729" s="54">
        <v>68450</v>
      </c>
      <c r="D729" s="55">
        <v>68660</v>
      </c>
      <c r="E729" s="54">
        <v>68761</v>
      </c>
      <c r="F729" s="55">
        <v>68835</v>
      </c>
      <c r="G729" s="54">
        <v>68933</v>
      </c>
      <c r="H729" s="55">
        <v>69029</v>
      </c>
      <c r="I729" s="54">
        <v>69358</v>
      </c>
      <c r="J729" s="55">
        <v>70444</v>
      </c>
      <c r="K729" s="54">
        <v>70645</v>
      </c>
      <c r="L729" s="55">
        <v>70783</v>
      </c>
      <c r="M729" s="54">
        <v>71219</v>
      </c>
      <c r="N729" s="55">
        <v>71336</v>
      </c>
      <c r="O729" s="54">
        <v>71447</v>
      </c>
    </row>
    <row r="730" s="57" customFormat="1" spans="1:15">
      <c r="A730" s="54">
        <v>68325</v>
      </c>
      <c r="B730" s="55">
        <v>68377</v>
      </c>
      <c r="C730" s="54">
        <v>68453</v>
      </c>
      <c r="D730" s="55">
        <v>68662</v>
      </c>
      <c r="E730" s="54">
        <v>68763</v>
      </c>
      <c r="F730" s="55">
        <v>68836</v>
      </c>
      <c r="G730" s="54">
        <v>68935</v>
      </c>
      <c r="H730" s="55">
        <v>69031</v>
      </c>
      <c r="I730" s="54">
        <v>70036</v>
      </c>
      <c r="J730" s="55">
        <v>70446</v>
      </c>
      <c r="K730" s="54">
        <v>70647</v>
      </c>
      <c r="L730" s="55">
        <v>70784</v>
      </c>
      <c r="M730" s="54">
        <v>71222</v>
      </c>
      <c r="N730" s="55">
        <v>71339</v>
      </c>
      <c r="O730" s="54">
        <v>71449</v>
      </c>
    </row>
    <row r="731" s="57" customFormat="1" spans="1:15">
      <c r="A731" s="54">
        <v>68326</v>
      </c>
      <c r="B731" s="55">
        <v>68378</v>
      </c>
      <c r="C731" s="54">
        <v>68454</v>
      </c>
      <c r="D731" s="55">
        <v>68663</v>
      </c>
      <c r="E731" s="54">
        <v>68764</v>
      </c>
      <c r="F731" s="55">
        <v>68837</v>
      </c>
      <c r="G731" s="54">
        <v>68937</v>
      </c>
      <c r="H731" s="55">
        <v>69033</v>
      </c>
      <c r="I731" s="54">
        <v>70040</v>
      </c>
      <c r="J731" s="55">
        <v>70449</v>
      </c>
      <c r="K731" s="54">
        <v>70648</v>
      </c>
      <c r="L731" s="55">
        <v>70788</v>
      </c>
      <c r="M731" s="54">
        <v>71226</v>
      </c>
      <c r="N731" s="55">
        <v>71342</v>
      </c>
      <c r="O731" s="54">
        <v>71452</v>
      </c>
    </row>
    <row r="732" s="57" customFormat="1" spans="1:15">
      <c r="A732" s="54">
        <v>68327</v>
      </c>
      <c r="B732" s="55">
        <v>68380</v>
      </c>
      <c r="C732" s="54">
        <v>68455</v>
      </c>
      <c r="D732" s="55">
        <v>68665</v>
      </c>
      <c r="E732" s="54">
        <v>68765</v>
      </c>
      <c r="F732" s="55">
        <v>68838</v>
      </c>
      <c r="G732" s="54">
        <v>68938</v>
      </c>
      <c r="H732" s="55">
        <v>69036</v>
      </c>
      <c r="I732" s="54">
        <v>70041</v>
      </c>
      <c r="J732" s="55">
        <v>70453</v>
      </c>
      <c r="K732" s="54">
        <v>70650</v>
      </c>
      <c r="L732" s="55">
        <v>70789</v>
      </c>
      <c r="M732" s="54">
        <v>71227</v>
      </c>
      <c r="N732" s="55">
        <v>71345</v>
      </c>
      <c r="O732" s="54">
        <v>71454</v>
      </c>
    </row>
    <row r="733" s="57" customFormat="1" spans="1:15">
      <c r="A733" s="54">
        <v>68328</v>
      </c>
      <c r="B733" s="55">
        <v>68382</v>
      </c>
      <c r="C733" s="54">
        <v>68456</v>
      </c>
      <c r="D733" s="55">
        <v>68666</v>
      </c>
      <c r="E733" s="54">
        <v>68766</v>
      </c>
      <c r="F733" s="55">
        <v>68841</v>
      </c>
      <c r="G733" s="54">
        <v>68939</v>
      </c>
      <c r="H733" s="55">
        <v>69041</v>
      </c>
      <c r="I733" s="54">
        <v>70046</v>
      </c>
      <c r="J733" s="55">
        <v>70456</v>
      </c>
      <c r="K733" s="54">
        <v>70653</v>
      </c>
      <c r="L733" s="55">
        <v>71001</v>
      </c>
      <c r="M733" s="54">
        <v>71229</v>
      </c>
      <c r="N733" s="55">
        <v>71346</v>
      </c>
      <c r="O733" s="54">
        <v>71456</v>
      </c>
    </row>
    <row r="734" s="57" customFormat="1" spans="1:15">
      <c r="A734" s="54">
        <v>68329</v>
      </c>
      <c r="B734" s="55">
        <v>68401</v>
      </c>
      <c r="C734" s="54">
        <v>68457</v>
      </c>
      <c r="D734" s="55">
        <v>68667</v>
      </c>
      <c r="E734" s="54">
        <v>68767</v>
      </c>
      <c r="F734" s="55">
        <v>68842</v>
      </c>
      <c r="G734" s="54">
        <v>68940</v>
      </c>
      <c r="H734" s="55">
        <v>69043</v>
      </c>
      <c r="I734" s="54">
        <v>70049</v>
      </c>
      <c r="J734" s="55">
        <v>70462</v>
      </c>
      <c r="K734" s="54">
        <v>70654</v>
      </c>
      <c r="L734" s="55">
        <v>71004</v>
      </c>
      <c r="M734" s="54">
        <v>71230</v>
      </c>
      <c r="N734" s="55">
        <v>71353</v>
      </c>
      <c r="O734" s="54">
        <v>71460</v>
      </c>
    </row>
    <row r="735" s="57" customFormat="1" spans="1:15">
      <c r="A735" s="54">
        <v>68331</v>
      </c>
      <c r="B735" s="55">
        <v>68402</v>
      </c>
      <c r="C735" s="54">
        <v>68458</v>
      </c>
      <c r="D735" s="55">
        <v>68669</v>
      </c>
      <c r="E735" s="54">
        <v>68768</v>
      </c>
      <c r="F735" s="55">
        <v>68843</v>
      </c>
      <c r="G735" s="54">
        <v>68941</v>
      </c>
      <c r="H735" s="55">
        <v>69120</v>
      </c>
      <c r="I735" s="54">
        <v>70052</v>
      </c>
      <c r="J735" s="55">
        <v>70465</v>
      </c>
      <c r="K735" s="54">
        <v>70655</v>
      </c>
      <c r="L735" s="55">
        <v>71007</v>
      </c>
      <c r="M735" s="54">
        <v>71232</v>
      </c>
      <c r="N735" s="55">
        <v>71354</v>
      </c>
      <c r="O735" s="54">
        <v>71465</v>
      </c>
    </row>
    <row r="736" s="57" customFormat="1" spans="1:15">
      <c r="A736" s="54">
        <v>68332</v>
      </c>
      <c r="B736" s="55">
        <v>68403</v>
      </c>
      <c r="C736" s="54">
        <v>68460</v>
      </c>
      <c r="D736" s="55">
        <v>68710</v>
      </c>
      <c r="E736" s="54">
        <v>68769</v>
      </c>
      <c r="F736" s="55">
        <v>68844</v>
      </c>
      <c r="G736" s="54">
        <v>68942</v>
      </c>
      <c r="H736" s="55">
        <v>69122</v>
      </c>
      <c r="I736" s="54">
        <v>70057</v>
      </c>
      <c r="J736" s="55">
        <v>70467</v>
      </c>
      <c r="K736" s="54">
        <v>70657</v>
      </c>
      <c r="L736" s="55">
        <v>71008</v>
      </c>
      <c r="M736" s="54">
        <v>71233</v>
      </c>
      <c r="N736" s="55">
        <v>71355</v>
      </c>
      <c r="O736" s="54">
        <v>71467</v>
      </c>
    </row>
    <row r="737" s="57" customFormat="1" spans="1:15">
      <c r="A737" s="54">
        <v>68335</v>
      </c>
      <c r="B737" s="55">
        <v>68404</v>
      </c>
      <c r="C737" s="54">
        <v>68461</v>
      </c>
      <c r="D737" s="55">
        <v>68711</v>
      </c>
      <c r="E737" s="54">
        <v>68770</v>
      </c>
      <c r="F737" s="55">
        <v>68846</v>
      </c>
      <c r="G737" s="54">
        <v>68944</v>
      </c>
      <c r="H737" s="55">
        <v>69125</v>
      </c>
      <c r="I737" s="54">
        <v>70066</v>
      </c>
      <c r="J737" s="55">
        <v>70512</v>
      </c>
      <c r="K737" s="54">
        <v>70658</v>
      </c>
      <c r="L737" s="55">
        <v>71018</v>
      </c>
      <c r="M737" s="54">
        <v>71234</v>
      </c>
      <c r="N737" s="55">
        <v>71356</v>
      </c>
      <c r="O737" s="54">
        <v>71469</v>
      </c>
    </row>
    <row r="738" s="57" customFormat="1" spans="1:15">
      <c r="A738" s="54">
        <v>68336</v>
      </c>
      <c r="B738" s="55">
        <v>68405</v>
      </c>
      <c r="C738" s="54">
        <v>68463</v>
      </c>
      <c r="D738" s="55">
        <v>68713</v>
      </c>
      <c r="E738" s="54">
        <v>68771</v>
      </c>
      <c r="F738" s="55">
        <v>68850</v>
      </c>
      <c r="G738" s="54">
        <v>68945</v>
      </c>
      <c r="H738" s="55">
        <v>69129</v>
      </c>
      <c r="I738" s="54">
        <v>70067</v>
      </c>
      <c r="J738" s="55">
        <v>70513</v>
      </c>
      <c r="K738" s="54">
        <v>70660</v>
      </c>
      <c r="L738" s="55">
        <v>71019</v>
      </c>
      <c r="M738" s="54">
        <v>71235</v>
      </c>
      <c r="N738" s="55">
        <v>71357</v>
      </c>
      <c r="O738" s="54">
        <v>71474</v>
      </c>
    </row>
    <row r="739" s="57" customFormat="1" spans="1:15">
      <c r="A739" s="54">
        <v>71475</v>
      </c>
      <c r="B739" s="55">
        <v>71752</v>
      </c>
      <c r="C739" s="54">
        <v>71953</v>
      </c>
      <c r="D739" s="55">
        <v>72082</v>
      </c>
      <c r="E739" s="54">
        <v>72330</v>
      </c>
      <c r="F739" s="55">
        <v>72434</v>
      </c>
      <c r="G739" s="54">
        <v>72536</v>
      </c>
      <c r="H739" s="55">
        <v>72661</v>
      </c>
      <c r="I739" s="54">
        <v>72928</v>
      </c>
      <c r="J739" s="55">
        <v>73050</v>
      </c>
      <c r="K739" s="54">
        <v>73481</v>
      </c>
      <c r="L739" s="55">
        <v>73639</v>
      </c>
      <c r="M739" s="54">
        <v>73754</v>
      </c>
      <c r="N739" s="55">
        <v>74027</v>
      </c>
      <c r="O739" s="54">
        <v>74352</v>
      </c>
    </row>
    <row r="740" s="57" customFormat="1" spans="1:15">
      <c r="A740" s="54">
        <v>71479</v>
      </c>
      <c r="B740" s="55">
        <v>71758</v>
      </c>
      <c r="C740" s="54">
        <v>71956</v>
      </c>
      <c r="D740" s="55">
        <v>72083</v>
      </c>
      <c r="E740" s="54">
        <v>72331</v>
      </c>
      <c r="F740" s="55">
        <v>72435</v>
      </c>
      <c r="G740" s="54">
        <v>72537</v>
      </c>
      <c r="H740" s="55">
        <v>72662</v>
      </c>
      <c r="I740" s="54">
        <v>72930</v>
      </c>
      <c r="J740" s="55">
        <v>73051</v>
      </c>
      <c r="K740" s="54">
        <v>73487</v>
      </c>
      <c r="L740" s="55">
        <v>73641</v>
      </c>
      <c r="M740" s="54">
        <v>73756</v>
      </c>
      <c r="N740" s="55">
        <v>74029</v>
      </c>
      <c r="O740" s="54">
        <v>74359</v>
      </c>
    </row>
    <row r="741" s="57" customFormat="1" spans="1:15">
      <c r="A741" s="54">
        <v>71480</v>
      </c>
      <c r="B741" s="55">
        <v>71763</v>
      </c>
      <c r="C741" s="54">
        <v>71957</v>
      </c>
      <c r="D741" s="55">
        <v>72084</v>
      </c>
      <c r="E741" s="54">
        <v>72333</v>
      </c>
      <c r="F741" s="55">
        <v>72436</v>
      </c>
      <c r="G741" s="54">
        <v>72539</v>
      </c>
      <c r="H741" s="55">
        <v>72666</v>
      </c>
      <c r="I741" s="54">
        <v>72932</v>
      </c>
      <c r="J741" s="55">
        <v>73052</v>
      </c>
      <c r="K741" s="54">
        <v>73526</v>
      </c>
      <c r="L741" s="55">
        <v>73644</v>
      </c>
      <c r="M741" s="54">
        <v>73757</v>
      </c>
      <c r="N741" s="55">
        <v>74030</v>
      </c>
      <c r="O741" s="54">
        <v>74360</v>
      </c>
    </row>
    <row r="742" s="57" customFormat="1" spans="1:15">
      <c r="A742" s="54">
        <v>71483</v>
      </c>
      <c r="B742" s="55">
        <v>71764</v>
      </c>
      <c r="C742" s="54">
        <v>71958</v>
      </c>
      <c r="D742" s="55">
        <v>72085</v>
      </c>
      <c r="E742" s="54">
        <v>72338</v>
      </c>
      <c r="F742" s="55">
        <v>72437</v>
      </c>
      <c r="G742" s="54">
        <v>72540</v>
      </c>
      <c r="H742" s="55">
        <v>72668</v>
      </c>
      <c r="I742" s="54">
        <v>72933</v>
      </c>
      <c r="J742" s="55">
        <v>73053</v>
      </c>
      <c r="K742" s="54">
        <v>73527</v>
      </c>
      <c r="L742" s="55">
        <v>73645</v>
      </c>
      <c r="M742" s="54">
        <v>73758</v>
      </c>
      <c r="N742" s="55">
        <v>74032</v>
      </c>
      <c r="O742" s="54">
        <v>74363</v>
      </c>
    </row>
    <row r="743" s="57" customFormat="1" spans="1:15">
      <c r="A743" s="54">
        <v>71486</v>
      </c>
      <c r="B743" s="55">
        <v>71765</v>
      </c>
      <c r="C743" s="54">
        <v>71959</v>
      </c>
      <c r="D743" s="55">
        <v>72087</v>
      </c>
      <c r="E743" s="54">
        <v>72342</v>
      </c>
      <c r="F743" s="55">
        <v>72438</v>
      </c>
      <c r="G743" s="54">
        <v>72544</v>
      </c>
      <c r="H743" s="55">
        <v>72669</v>
      </c>
      <c r="I743" s="54">
        <v>72934</v>
      </c>
      <c r="J743" s="55">
        <v>73054</v>
      </c>
      <c r="K743" s="54">
        <v>73528</v>
      </c>
      <c r="L743" s="55">
        <v>73646</v>
      </c>
      <c r="M743" s="54">
        <v>73759</v>
      </c>
      <c r="N743" s="55">
        <v>74034</v>
      </c>
      <c r="O743" s="54">
        <v>74365</v>
      </c>
    </row>
    <row r="744" s="57" customFormat="1" spans="1:15">
      <c r="A744" s="54">
        <v>71496</v>
      </c>
      <c r="B744" s="55">
        <v>71766</v>
      </c>
      <c r="C744" s="54">
        <v>71960</v>
      </c>
      <c r="D744" s="55">
        <v>72088</v>
      </c>
      <c r="E744" s="54">
        <v>72346</v>
      </c>
      <c r="F744" s="55">
        <v>72440</v>
      </c>
      <c r="G744" s="54">
        <v>72550</v>
      </c>
      <c r="H744" s="55">
        <v>72672</v>
      </c>
      <c r="I744" s="54">
        <v>72937</v>
      </c>
      <c r="J744" s="55">
        <v>73055</v>
      </c>
      <c r="K744" s="54">
        <v>73529</v>
      </c>
      <c r="L744" s="55">
        <v>73647</v>
      </c>
      <c r="M744" s="54">
        <v>73760</v>
      </c>
      <c r="N744" s="55">
        <v>74036</v>
      </c>
      <c r="O744" s="54">
        <v>74366</v>
      </c>
    </row>
    <row r="745" s="57" customFormat="1" spans="1:15">
      <c r="A745" s="54">
        <v>71630</v>
      </c>
      <c r="B745" s="55">
        <v>71770</v>
      </c>
      <c r="C745" s="54">
        <v>71961</v>
      </c>
      <c r="D745" s="55">
        <v>72101</v>
      </c>
      <c r="E745" s="54">
        <v>72347</v>
      </c>
      <c r="F745" s="55">
        <v>72441</v>
      </c>
      <c r="G745" s="54">
        <v>72554</v>
      </c>
      <c r="H745" s="55">
        <v>72679</v>
      </c>
      <c r="I745" s="54">
        <v>72938</v>
      </c>
      <c r="J745" s="55">
        <v>73057</v>
      </c>
      <c r="K745" s="54">
        <v>73530</v>
      </c>
      <c r="L745" s="55">
        <v>73648</v>
      </c>
      <c r="M745" s="54">
        <v>73762</v>
      </c>
      <c r="N745" s="55">
        <v>74038</v>
      </c>
      <c r="O745" s="54">
        <v>74367</v>
      </c>
    </row>
    <row r="746" s="57" customFormat="1" spans="1:15">
      <c r="A746" s="54">
        <v>71638</v>
      </c>
      <c r="B746" s="55">
        <v>71772</v>
      </c>
      <c r="C746" s="54">
        <v>71965</v>
      </c>
      <c r="D746" s="55">
        <v>72102</v>
      </c>
      <c r="E746" s="54">
        <v>72348</v>
      </c>
      <c r="F746" s="55">
        <v>72442</v>
      </c>
      <c r="G746" s="54">
        <v>72555</v>
      </c>
      <c r="H746" s="55">
        <v>72721</v>
      </c>
      <c r="I746" s="54">
        <v>72940</v>
      </c>
      <c r="J746" s="55">
        <v>73059</v>
      </c>
      <c r="K746" s="54">
        <v>73532</v>
      </c>
      <c r="L746" s="55">
        <v>73650</v>
      </c>
      <c r="M746" s="54">
        <v>73764</v>
      </c>
      <c r="N746" s="55">
        <v>74039</v>
      </c>
      <c r="O746" s="54">
        <v>74421</v>
      </c>
    </row>
    <row r="747" s="57" customFormat="1" spans="1:15">
      <c r="A747" s="54">
        <v>71639</v>
      </c>
      <c r="B747" s="55">
        <v>71820</v>
      </c>
      <c r="C747" s="54">
        <v>71968</v>
      </c>
      <c r="D747" s="55">
        <v>72107</v>
      </c>
      <c r="E747" s="54">
        <v>72350</v>
      </c>
      <c r="F747" s="55">
        <v>72443</v>
      </c>
      <c r="G747" s="54">
        <v>72556</v>
      </c>
      <c r="H747" s="55">
        <v>72727</v>
      </c>
      <c r="I747" s="54">
        <v>72943</v>
      </c>
      <c r="J747" s="55">
        <v>73061</v>
      </c>
      <c r="K747" s="54">
        <v>73537</v>
      </c>
      <c r="L747" s="55">
        <v>73651</v>
      </c>
      <c r="M747" s="54">
        <v>73766</v>
      </c>
      <c r="N747" s="55">
        <v>74043</v>
      </c>
      <c r="O747" s="54">
        <v>74422</v>
      </c>
    </row>
    <row r="748" s="57" customFormat="1" spans="1:15">
      <c r="A748" s="54">
        <v>71640</v>
      </c>
      <c r="B748" s="55">
        <v>71822</v>
      </c>
      <c r="C748" s="54">
        <v>71970</v>
      </c>
      <c r="D748" s="55">
        <v>72108</v>
      </c>
      <c r="E748" s="54">
        <v>72351</v>
      </c>
      <c r="F748" s="55">
        <v>72444</v>
      </c>
      <c r="G748" s="54">
        <v>72562</v>
      </c>
      <c r="H748" s="55">
        <v>72732</v>
      </c>
      <c r="I748" s="54">
        <v>72944</v>
      </c>
      <c r="J748" s="55">
        <v>73062</v>
      </c>
      <c r="K748" s="54">
        <v>73538</v>
      </c>
      <c r="L748" s="55">
        <v>73654</v>
      </c>
      <c r="M748" s="54">
        <v>73771</v>
      </c>
      <c r="N748" s="55">
        <v>74044</v>
      </c>
      <c r="O748" s="54">
        <v>74423</v>
      </c>
    </row>
    <row r="749" s="57" customFormat="1" spans="1:15">
      <c r="A749" s="54">
        <v>71642</v>
      </c>
      <c r="B749" s="55">
        <v>71823</v>
      </c>
      <c r="C749" s="54">
        <v>71971</v>
      </c>
      <c r="D749" s="55">
        <v>72111</v>
      </c>
      <c r="E749" s="54">
        <v>72352</v>
      </c>
      <c r="F749" s="55">
        <v>72447</v>
      </c>
      <c r="G749" s="54">
        <v>72564</v>
      </c>
      <c r="H749" s="55">
        <v>72733</v>
      </c>
      <c r="I749" s="54">
        <v>72945</v>
      </c>
      <c r="J749" s="55">
        <v>73063</v>
      </c>
      <c r="K749" s="54">
        <v>73539</v>
      </c>
      <c r="L749" s="55">
        <v>73655</v>
      </c>
      <c r="M749" s="54">
        <v>73772</v>
      </c>
      <c r="N749" s="55">
        <v>74045</v>
      </c>
      <c r="O749" s="54">
        <v>74425</v>
      </c>
    </row>
    <row r="750" s="57" customFormat="1" spans="1:15">
      <c r="A750" s="54">
        <v>71643</v>
      </c>
      <c r="B750" s="55">
        <v>71825</v>
      </c>
      <c r="C750" s="54">
        <v>71972</v>
      </c>
      <c r="D750" s="55">
        <v>72112</v>
      </c>
      <c r="E750" s="54">
        <v>72353</v>
      </c>
      <c r="F750" s="55">
        <v>72449</v>
      </c>
      <c r="G750" s="54">
        <v>72565</v>
      </c>
      <c r="H750" s="55">
        <v>72736</v>
      </c>
      <c r="I750" s="54">
        <v>72946</v>
      </c>
      <c r="J750" s="55">
        <v>73068</v>
      </c>
      <c r="K750" s="54">
        <v>73540</v>
      </c>
      <c r="L750" s="55">
        <v>73661</v>
      </c>
      <c r="M750" s="54">
        <v>73773</v>
      </c>
      <c r="N750" s="55">
        <v>74047</v>
      </c>
      <c r="O750" s="54">
        <v>74426</v>
      </c>
    </row>
    <row r="751" s="57" customFormat="1" spans="1:15">
      <c r="A751" s="54">
        <v>71644</v>
      </c>
      <c r="B751" s="55">
        <v>71826</v>
      </c>
      <c r="C751" s="54">
        <v>72005</v>
      </c>
      <c r="D751" s="55">
        <v>72122</v>
      </c>
      <c r="E751" s="54">
        <v>72354</v>
      </c>
      <c r="F751" s="55">
        <v>72450</v>
      </c>
      <c r="G751" s="54">
        <v>72567</v>
      </c>
      <c r="H751" s="55">
        <v>72738</v>
      </c>
      <c r="I751" s="54">
        <v>72947</v>
      </c>
      <c r="J751" s="55">
        <v>73073</v>
      </c>
      <c r="K751" s="54">
        <v>73541</v>
      </c>
      <c r="L751" s="55">
        <v>73662</v>
      </c>
      <c r="M751" s="54">
        <v>73801</v>
      </c>
      <c r="N751" s="55">
        <v>74048</v>
      </c>
      <c r="O751" s="54">
        <v>74427</v>
      </c>
    </row>
    <row r="752" s="57" customFormat="1" spans="1:15">
      <c r="A752" s="54">
        <v>71646</v>
      </c>
      <c r="B752" s="55">
        <v>71828</v>
      </c>
      <c r="C752" s="54">
        <v>72006</v>
      </c>
      <c r="D752" s="55">
        <v>72125</v>
      </c>
      <c r="E752" s="54">
        <v>72355</v>
      </c>
      <c r="F752" s="55">
        <v>72453</v>
      </c>
      <c r="G752" s="54">
        <v>72568</v>
      </c>
      <c r="H752" s="55">
        <v>72740</v>
      </c>
      <c r="I752" s="54">
        <v>72948</v>
      </c>
      <c r="J752" s="55">
        <v>73074</v>
      </c>
      <c r="K752" s="54">
        <v>73542</v>
      </c>
      <c r="L752" s="55">
        <v>73663</v>
      </c>
      <c r="M752" s="54">
        <v>73802</v>
      </c>
      <c r="N752" s="55">
        <v>74051</v>
      </c>
      <c r="O752" s="54">
        <v>74428</v>
      </c>
    </row>
    <row r="753" s="57" customFormat="1" spans="1:15">
      <c r="A753" s="54">
        <v>71647</v>
      </c>
      <c r="B753" s="55">
        <v>71832</v>
      </c>
      <c r="C753" s="54">
        <v>72010</v>
      </c>
      <c r="D753" s="55">
        <v>72126</v>
      </c>
      <c r="E753" s="54">
        <v>72358</v>
      </c>
      <c r="F753" s="55">
        <v>72454</v>
      </c>
      <c r="G753" s="54">
        <v>72571</v>
      </c>
      <c r="H753" s="55">
        <v>72744</v>
      </c>
      <c r="I753" s="54">
        <v>72949</v>
      </c>
      <c r="J753" s="55">
        <v>73075</v>
      </c>
      <c r="K753" s="54">
        <v>73546</v>
      </c>
      <c r="L753" s="55">
        <v>73664</v>
      </c>
      <c r="M753" s="54">
        <v>73832</v>
      </c>
      <c r="N753" s="55">
        <v>74052</v>
      </c>
      <c r="O753" s="54">
        <v>74430</v>
      </c>
    </row>
    <row r="754" s="57" customFormat="1" spans="1:15">
      <c r="A754" s="54">
        <v>71653</v>
      </c>
      <c r="B754" s="55">
        <v>71835</v>
      </c>
      <c r="C754" s="54">
        <v>72016</v>
      </c>
      <c r="D754" s="55">
        <v>72127</v>
      </c>
      <c r="E754" s="54">
        <v>72360</v>
      </c>
      <c r="F754" s="55">
        <v>72455</v>
      </c>
      <c r="G754" s="54">
        <v>72572</v>
      </c>
      <c r="H754" s="55">
        <v>72747</v>
      </c>
      <c r="I754" s="54">
        <v>72950</v>
      </c>
      <c r="J754" s="55">
        <v>73077</v>
      </c>
      <c r="K754" s="54">
        <v>73547</v>
      </c>
      <c r="L754" s="55">
        <v>73666</v>
      </c>
      <c r="M754" s="54">
        <v>73834</v>
      </c>
      <c r="N754" s="55">
        <v>74054</v>
      </c>
      <c r="O754" s="54">
        <v>74431</v>
      </c>
    </row>
    <row r="755" s="57" customFormat="1" spans="1:15">
      <c r="A755" s="54">
        <v>71658</v>
      </c>
      <c r="B755" s="55">
        <v>71837</v>
      </c>
      <c r="C755" s="54">
        <v>72017</v>
      </c>
      <c r="D755" s="55">
        <v>72128</v>
      </c>
      <c r="E755" s="54">
        <v>72365</v>
      </c>
      <c r="F755" s="55">
        <v>72456</v>
      </c>
      <c r="G755" s="54">
        <v>72573</v>
      </c>
      <c r="H755" s="55">
        <v>72749</v>
      </c>
      <c r="I755" s="54">
        <v>72952</v>
      </c>
      <c r="J755" s="55">
        <v>73080</v>
      </c>
      <c r="K755" s="54">
        <v>73548</v>
      </c>
      <c r="L755" s="55">
        <v>73669</v>
      </c>
      <c r="M755" s="54">
        <v>73835</v>
      </c>
      <c r="N755" s="55">
        <v>74058</v>
      </c>
      <c r="O755" s="54">
        <v>74432</v>
      </c>
    </row>
    <row r="756" s="57" customFormat="1" spans="1:15">
      <c r="A756" s="54">
        <v>71660</v>
      </c>
      <c r="B756" s="55">
        <v>71838</v>
      </c>
      <c r="C756" s="54">
        <v>72020</v>
      </c>
      <c r="D756" s="55">
        <v>72129</v>
      </c>
      <c r="E756" s="54">
        <v>72366</v>
      </c>
      <c r="F756" s="55">
        <v>72457</v>
      </c>
      <c r="G756" s="54">
        <v>72575</v>
      </c>
      <c r="H756" s="55">
        <v>72768</v>
      </c>
      <c r="I756" s="54">
        <v>72958</v>
      </c>
      <c r="J756" s="55">
        <v>73086</v>
      </c>
      <c r="K756" s="54">
        <v>73549</v>
      </c>
      <c r="L756" s="55">
        <v>73673</v>
      </c>
      <c r="M756" s="54">
        <v>73838</v>
      </c>
      <c r="N756" s="55">
        <v>74059</v>
      </c>
      <c r="O756" s="54">
        <v>74434</v>
      </c>
    </row>
    <row r="757" s="57" customFormat="1" spans="1:15">
      <c r="A757" s="54">
        <v>71661</v>
      </c>
      <c r="B757" s="55">
        <v>71842</v>
      </c>
      <c r="C757" s="54">
        <v>72021</v>
      </c>
      <c r="D757" s="55">
        <v>72130</v>
      </c>
      <c r="E757" s="54">
        <v>72369</v>
      </c>
      <c r="F757" s="55">
        <v>72458</v>
      </c>
      <c r="G757" s="54">
        <v>72576</v>
      </c>
      <c r="H757" s="55">
        <v>72769</v>
      </c>
      <c r="I757" s="54">
        <v>73001</v>
      </c>
      <c r="J757" s="55">
        <v>73090</v>
      </c>
      <c r="K757" s="54">
        <v>73550</v>
      </c>
      <c r="L757" s="55">
        <v>73716</v>
      </c>
      <c r="M757" s="54">
        <v>73840</v>
      </c>
      <c r="N757" s="55">
        <v>74060</v>
      </c>
      <c r="O757" s="54">
        <v>74435</v>
      </c>
    </row>
    <row r="758" s="57" customFormat="1" spans="1:15">
      <c r="A758" s="54">
        <v>71662</v>
      </c>
      <c r="B758" s="55">
        <v>71847</v>
      </c>
      <c r="C758" s="54">
        <v>72024</v>
      </c>
      <c r="D758" s="55">
        <v>72131</v>
      </c>
      <c r="E758" s="54">
        <v>72370</v>
      </c>
      <c r="F758" s="55">
        <v>72460</v>
      </c>
      <c r="G758" s="54">
        <v>72577</v>
      </c>
      <c r="H758" s="55">
        <v>72773</v>
      </c>
      <c r="I758" s="54">
        <v>73002</v>
      </c>
      <c r="J758" s="55">
        <v>73092</v>
      </c>
      <c r="K758" s="54">
        <v>73552</v>
      </c>
      <c r="L758" s="55">
        <v>73717</v>
      </c>
      <c r="M758" s="54">
        <v>73841</v>
      </c>
      <c r="N758" s="55">
        <v>74061</v>
      </c>
      <c r="O758" s="54">
        <v>74436</v>
      </c>
    </row>
    <row r="759" s="57" customFormat="1" spans="1:15">
      <c r="A759" s="54">
        <v>71663</v>
      </c>
      <c r="B759" s="55">
        <v>71851</v>
      </c>
      <c r="C759" s="54">
        <v>72025</v>
      </c>
      <c r="D759" s="55">
        <v>72132</v>
      </c>
      <c r="E759" s="54">
        <v>72372</v>
      </c>
      <c r="F759" s="55">
        <v>72461</v>
      </c>
      <c r="G759" s="54">
        <v>72579</v>
      </c>
      <c r="H759" s="55">
        <v>72774</v>
      </c>
      <c r="I759" s="54">
        <v>73004</v>
      </c>
      <c r="J759" s="55">
        <v>73095</v>
      </c>
      <c r="K759" s="54">
        <v>73553</v>
      </c>
      <c r="L759" s="55">
        <v>73718</v>
      </c>
      <c r="M759" s="54">
        <v>73847</v>
      </c>
      <c r="N759" s="55">
        <v>74062</v>
      </c>
      <c r="O759" s="54">
        <v>74437</v>
      </c>
    </row>
    <row r="760" s="57" customFormat="1" spans="1:15">
      <c r="A760" s="54">
        <v>71665</v>
      </c>
      <c r="B760" s="55">
        <v>71852</v>
      </c>
      <c r="C760" s="54">
        <v>72028</v>
      </c>
      <c r="D760" s="55">
        <v>72133</v>
      </c>
      <c r="E760" s="54">
        <v>72373</v>
      </c>
      <c r="F760" s="55">
        <v>72462</v>
      </c>
      <c r="G760" s="54">
        <v>72581</v>
      </c>
      <c r="H760" s="55">
        <v>72821</v>
      </c>
      <c r="I760" s="54">
        <v>73005</v>
      </c>
      <c r="J760" s="55">
        <v>73098</v>
      </c>
      <c r="K760" s="54">
        <v>73554</v>
      </c>
      <c r="L760" s="55">
        <v>73720</v>
      </c>
      <c r="M760" s="54">
        <v>73852</v>
      </c>
      <c r="N760" s="55">
        <v>74070</v>
      </c>
      <c r="O760" s="54">
        <v>74438</v>
      </c>
    </row>
    <row r="761" s="57" customFormat="1" spans="1:15">
      <c r="A761" s="54">
        <v>71667</v>
      </c>
      <c r="B761" s="55">
        <v>71855</v>
      </c>
      <c r="C761" s="54">
        <v>72029</v>
      </c>
      <c r="D761" s="55">
        <v>72134</v>
      </c>
      <c r="E761" s="54">
        <v>72374</v>
      </c>
      <c r="F761" s="55">
        <v>72466</v>
      </c>
      <c r="G761" s="54">
        <v>72585</v>
      </c>
      <c r="H761" s="55">
        <v>72823</v>
      </c>
      <c r="I761" s="54">
        <v>73006</v>
      </c>
      <c r="J761" s="55">
        <v>73432</v>
      </c>
      <c r="K761" s="54">
        <v>73556</v>
      </c>
      <c r="L761" s="55">
        <v>73724</v>
      </c>
      <c r="M761" s="54">
        <v>73853</v>
      </c>
      <c r="N761" s="55">
        <v>74079</v>
      </c>
      <c r="O761" s="54">
        <v>74440</v>
      </c>
    </row>
    <row r="762" s="57" customFormat="1" spans="1:15">
      <c r="A762" s="54">
        <v>71670</v>
      </c>
      <c r="B762" s="55">
        <v>71857</v>
      </c>
      <c r="C762" s="54">
        <v>72036</v>
      </c>
      <c r="D762" s="55">
        <v>72135</v>
      </c>
      <c r="E762" s="54">
        <v>72376</v>
      </c>
      <c r="F762" s="55">
        <v>72467</v>
      </c>
      <c r="G762" s="54">
        <v>72610</v>
      </c>
      <c r="H762" s="55">
        <v>72824</v>
      </c>
      <c r="I762" s="54">
        <v>73009</v>
      </c>
      <c r="J762" s="55">
        <v>73436</v>
      </c>
      <c r="K762" s="54">
        <v>73557</v>
      </c>
      <c r="L762" s="55">
        <v>73726</v>
      </c>
      <c r="M762" s="54">
        <v>73857</v>
      </c>
      <c r="N762" s="55">
        <v>74080</v>
      </c>
      <c r="O762" s="54">
        <v>74441</v>
      </c>
    </row>
    <row r="763" s="57" customFormat="1" spans="1:15">
      <c r="A763" s="54">
        <v>71671</v>
      </c>
      <c r="B763" s="55">
        <v>71858</v>
      </c>
      <c r="C763" s="54">
        <v>72039</v>
      </c>
      <c r="D763" s="55">
        <v>72136</v>
      </c>
      <c r="E763" s="54">
        <v>72383</v>
      </c>
      <c r="F763" s="55">
        <v>72469</v>
      </c>
      <c r="G763" s="54">
        <v>72611</v>
      </c>
      <c r="H763" s="55">
        <v>72827</v>
      </c>
      <c r="I763" s="54">
        <v>73010</v>
      </c>
      <c r="J763" s="55">
        <v>73437</v>
      </c>
      <c r="K763" s="54">
        <v>73560</v>
      </c>
      <c r="L763" s="55">
        <v>73727</v>
      </c>
      <c r="M763" s="54">
        <v>73858</v>
      </c>
      <c r="N763" s="55">
        <v>74081</v>
      </c>
      <c r="O763" s="54">
        <v>74445</v>
      </c>
    </row>
    <row r="764" s="57" customFormat="1" spans="1:15">
      <c r="A764" s="54">
        <v>71674</v>
      </c>
      <c r="B764" s="55">
        <v>71859</v>
      </c>
      <c r="C764" s="54">
        <v>72040</v>
      </c>
      <c r="D764" s="55">
        <v>72137</v>
      </c>
      <c r="E764" s="54">
        <v>72384</v>
      </c>
      <c r="F764" s="55">
        <v>72470</v>
      </c>
      <c r="G764" s="54">
        <v>72616</v>
      </c>
      <c r="H764" s="55">
        <v>72828</v>
      </c>
      <c r="I764" s="54">
        <v>73011</v>
      </c>
      <c r="J764" s="55">
        <v>73438</v>
      </c>
      <c r="K764" s="54">
        <v>73561</v>
      </c>
      <c r="L764" s="55">
        <v>73728</v>
      </c>
      <c r="M764" s="54">
        <v>73859</v>
      </c>
      <c r="N764" s="55">
        <v>74082</v>
      </c>
      <c r="O764" s="54">
        <v>74450</v>
      </c>
    </row>
    <row r="765" s="57" customFormat="1" spans="1:15">
      <c r="A765" s="54">
        <v>71675</v>
      </c>
      <c r="B765" s="55">
        <v>71860</v>
      </c>
      <c r="C765" s="54">
        <v>72041</v>
      </c>
      <c r="D765" s="55">
        <v>72142</v>
      </c>
      <c r="E765" s="54">
        <v>72386</v>
      </c>
      <c r="F765" s="55">
        <v>72471</v>
      </c>
      <c r="G765" s="54">
        <v>72619</v>
      </c>
      <c r="H765" s="55">
        <v>72832</v>
      </c>
      <c r="I765" s="54">
        <v>73015</v>
      </c>
      <c r="J765" s="55">
        <v>73439</v>
      </c>
      <c r="K765" s="54">
        <v>73562</v>
      </c>
      <c r="L765" s="55">
        <v>73729</v>
      </c>
      <c r="M765" s="54">
        <v>73860</v>
      </c>
      <c r="N765" s="55">
        <v>74084</v>
      </c>
      <c r="O765" s="54">
        <v>74451</v>
      </c>
    </row>
    <row r="766" s="57" customFormat="1" spans="1:15">
      <c r="A766" s="54">
        <v>71676</v>
      </c>
      <c r="B766" s="55">
        <v>71862</v>
      </c>
      <c r="C766" s="54">
        <v>72042</v>
      </c>
      <c r="D766" s="55">
        <v>72156</v>
      </c>
      <c r="E766" s="54">
        <v>72390</v>
      </c>
      <c r="F766" s="55">
        <v>72473</v>
      </c>
      <c r="G766" s="54">
        <v>72623</v>
      </c>
      <c r="H766" s="55">
        <v>72833</v>
      </c>
      <c r="I766" s="54">
        <v>73017</v>
      </c>
      <c r="J766" s="55">
        <v>73440</v>
      </c>
      <c r="K766" s="54">
        <v>73564</v>
      </c>
      <c r="L766" s="55">
        <v>73730</v>
      </c>
      <c r="M766" s="54">
        <v>73901</v>
      </c>
      <c r="N766" s="55">
        <v>74301</v>
      </c>
      <c r="O766" s="54">
        <v>74452</v>
      </c>
    </row>
    <row r="767" s="57" customFormat="1" spans="1:15">
      <c r="A767" s="54">
        <v>71678</v>
      </c>
      <c r="B767" s="55">
        <v>71866</v>
      </c>
      <c r="C767" s="54">
        <v>72044</v>
      </c>
      <c r="D767" s="55">
        <v>72157</v>
      </c>
      <c r="E767" s="54">
        <v>72392</v>
      </c>
      <c r="F767" s="55">
        <v>72478</v>
      </c>
      <c r="G767" s="54">
        <v>72629</v>
      </c>
      <c r="H767" s="55">
        <v>72835</v>
      </c>
      <c r="I767" s="54">
        <v>73021</v>
      </c>
      <c r="J767" s="55">
        <v>73441</v>
      </c>
      <c r="K767" s="54">
        <v>73565</v>
      </c>
      <c r="L767" s="55">
        <v>73731</v>
      </c>
      <c r="M767" s="54">
        <v>73932</v>
      </c>
      <c r="N767" s="55">
        <v>74330</v>
      </c>
      <c r="O767" s="54">
        <v>74454</v>
      </c>
    </row>
    <row r="768" s="57" customFormat="1" spans="1:15">
      <c r="A768" s="54">
        <v>71720</v>
      </c>
      <c r="B768" s="55">
        <v>71920</v>
      </c>
      <c r="C768" s="54">
        <v>72045</v>
      </c>
      <c r="D768" s="55">
        <v>72170</v>
      </c>
      <c r="E768" s="54">
        <v>72395</v>
      </c>
      <c r="F768" s="55">
        <v>72479</v>
      </c>
      <c r="G768" s="54">
        <v>72630</v>
      </c>
      <c r="H768" s="55">
        <v>72837</v>
      </c>
      <c r="I768" s="54">
        <v>73024</v>
      </c>
      <c r="J768" s="55">
        <v>73442</v>
      </c>
      <c r="K768" s="54">
        <v>73566</v>
      </c>
      <c r="L768" s="55">
        <v>73733</v>
      </c>
      <c r="M768" s="54">
        <v>73938</v>
      </c>
      <c r="N768" s="55">
        <v>74331</v>
      </c>
      <c r="O768" s="54">
        <v>74458</v>
      </c>
    </row>
    <row r="769" s="57" customFormat="1" spans="1:15">
      <c r="A769" s="54">
        <v>71724</v>
      </c>
      <c r="B769" s="55">
        <v>71921</v>
      </c>
      <c r="C769" s="54">
        <v>72046</v>
      </c>
      <c r="D769" s="55">
        <v>72175</v>
      </c>
      <c r="E769" s="54">
        <v>72412</v>
      </c>
      <c r="F769" s="55">
        <v>72513</v>
      </c>
      <c r="G769" s="54">
        <v>72631</v>
      </c>
      <c r="H769" s="55">
        <v>72838</v>
      </c>
      <c r="I769" s="54">
        <v>73026</v>
      </c>
      <c r="J769" s="55">
        <v>73443</v>
      </c>
      <c r="K769" s="54">
        <v>73567</v>
      </c>
      <c r="L769" s="55">
        <v>73735</v>
      </c>
      <c r="M769" s="54">
        <v>73942</v>
      </c>
      <c r="N769" s="55">
        <v>74332</v>
      </c>
      <c r="O769" s="54">
        <v>74459</v>
      </c>
    </row>
    <row r="770" s="57" customFormat="1" spans="1:15">
      <c r="A770" s="54">
        <v>71725</v>
      </c>
      <c r="B770" s="55">
        <v>71929</v>
      </c>
      <c r="C770" s="54">
        <v>72047</v>
      </c>
      <c r="D770" s="55">
        <v>72179</v>
      </c>
      <c r="E770" s="54">
        <v>72413</v>
      </c>
      <c r="F770" s="55">
        <v>72520</v>
      </c>
      <c r="G770" s="54">
        <v>72632</v>
      </c>
      <c r="H770" s="55">
        <v>72840</v>
      </c>
      <c r="I770" s="54">
        <v>73027</v>
      </c>
      <c r="J770" s="55">
        <v>73444</v>
      </c>
      <c r="K770" s="54">
        <v>73568</v>
      </c>
      <c r="L770" s="55">
        <v>73736</v>
      </c>
      <c r="M770" s="54">
        <v>73945</v>
      </c>
      <c r="N770" s="55">
        <v>74333</v>
      </c>
      <c r="O770" s="54">
        <v>74460</v>
      </c>
    </row>
    <row r="771" s="57" customFormat="1" spans="1:15">
      <c r="A771" s="54">
        <v>71728</v>
      </c>
      <c r="B771" s="55">
        <v>71933</v>
      </c>
      <c r="C771" s="54">
        <v>72055</v>
      </c>
      <c r="D771" s="55">
        <v>72180</v>
      </c>
      <c r="E771" s="54">
        <v>72414</v>
      </c>
      <c r="F771" s="55">
        <v>72521</v>
      </c>
      <c r="G771" s="54">
        <v>72633</v>
      </c>
      <c r="H771" s="55">
        <v>72842</v>
      </c>
      <c r="I771" s="54">
        <v>73028</v>
      </c>
      <c r="J771" s="55">
        <v>73446</v>
      </c>
      <c r="K771" s="54">
        <v>73569</v>
      </c>
      <c r="L771" s="55">
        <v>73737</v>
      </c>
      <c r="M771" s="54">
        <v>73950</v>
      </c>
      <c r="N771" s="55">
        <v>74335</v>
      </c>
      <c r="O771" s="54">
        <v>74461</v>
      </c>
    </row>
    <row r="772" s="57" customFormat="1" spans="1:15">
      <c r="A772" s="54">
        <v>71740</v>
      </c>
      <c r="B772" s="55">
        <v>71937</v>
      </c>
      <c r="C772" s="54">
        <v>72057</v>
      </c>
      <c r="D772" s="55">
        <v>72182</v>
      </c>
      <c r="E772" s="54">
        <v>72415</v>
      </c>
      <c r="F772" s="55">
        <v>72522</v>
      </c>
      <c r="G772" s="54">
        <v>72634</v>
      </c>
      <c r="H772" s="55">
        <v>72843</v>
      </c>
      <c r="I772" s="54">
        <v>73029</v>
      </c>
      <c r="J772" s="55">
        <v>73447</v>
      </c>
      <c r="K772" s="54">
        <v>73570</v>
      </c>
      <c r="L772" s="55">
        <v>73738</v>
      </c>
      <c r="M772" s="54">
        <v>73951</v>
      </c>
      <c r="N772" s="55">
        <v>74337</v>
      </c>
      <c r="O772" s="54">
        <v>74462</v>
      </c>
    </row>
    <row r="773" s="57" customFormat="1" spans="1:15">
      <c r="A773" s="54">
        <v>71742</v>
      </c>
      <c r="B773" s="55">
        <v>71940</v>
      </c>
      <c r="C773" s="54">
        <v>72060</v>
      </c>
      <c r="D773" s="55">
        <v>72313</v>
      </c>
      <c r="E773" s="54">
        <v>72416</v>
      </c>
      <c r="F773" s="55">
        <v>72523</v>
      </c>
      <c r="G773" s="54">
        <v>72635</v>
      </c>
      <c r="H773" s="55">
        <v>72845</v>
      </c>
      <c r="I773" s="54">
        <v>73030</v>
      </c>
      <c r="J773" s="55">
        <v>73448</v>
      </c>
      <c r="K773" s="54">
        <v>73572</v>
      </c>
      <c r="L773" s="55">
        <v>73739</v>
      </c>
      <c r="M773" s="54">
        <v>74009</v>
      </c>
      <c r="N773" s="55">
        <v>74338</v>
      </c>
      <c r="O773" s="54">
        <v>74469</v>
      </c>
    </row>
    <row r="774" s="57" customFormat="1" spans="1:15">
      <c r="A774" s="54">
        <v>71743</v>
      </c>
      <c r="B774" s="55">
        <v>71941</v>
      </c>
      <c r="C774" s="54">
        <v>72063</v>
      </c>
      <c r="D774" s="55">
        <v>72320</v>
      </c>
      <c r="E774" s="54">
        <v>72419</v>
      </c>
      <c r="F774" s="55">
        <v>72524</v>
      </c>
      <c r="G774" s="54">
        <v>72638</v>
      </c>
      <c r="H774" s="55">
        <v>72846</v>
      </c>
      <c r="I774" s="54">
        <v>73031</v>
      </c>
      <c r="J774" s="55">
        <v>73449</v>
      </c>
      <c r="K774" s="54">
        <v>73573</v>
      </c>
      <c r="L774" s="55">
        <v>73741</v>
      </c>
      <c r="M774" s="54">
        <v>74010</v>
      </c>
      <c r="N774" s="55">
        <v>74340</v>
      </c>
      <c r="O774" s="54">
        <v>74470</v>
      </c>
    </row>
    <row r="775" s="57" customFormat="1" spans="1:15">
      <c r="A775" s="54">
        <v>71744</v>
      </c>
      <c r="B775" s="55">
        <v>71944</v>
      </c>
      <c r="C775" s="54">
        <v>72064</v>
      </c>
      <c r="D775" s="55">
        <v>72322</v>
      </c>
      <c r="E775" s="54">
        <v>72422</v>
      </c>
      <c r="F775" s="55">
        <v>72525</v>
      </c>
      <c r="G775" s="54">
        <v>72642</v>
      </c>
      <c r="H775" s="55">
        <v>72847</v>
      </c>
      <c r="I775" s="54">
        <v>73032</v>
      </c>
      <c r="J775" s="55">
        <v>73453</v>
      </c>
      <c r="K775" s="54">
        <v>73620</v>
      </c>
      <c r="L775" s="55">
        <v>73742</v>
      </c>
      <c r="M775" s="54">
        <v>74016</v>
      </c>
      <c r="N775" s="55">
        <v>74342</v>
      </c>
      <c r="O775" s="54">
        <v>74471</v>
      </c>
    </row>
    <row r="776" s="57" customFormat="1" spans="1:15">
      <c r="A776" s="54">
        <v>71747</v>
      </c>
      <c r="B776" s="55">
        <v>71945</v>
      </c>
      <c r="C776" s="54">
        <v>72067</v>
      </c>
      <c r="D776" s="55">
        <v>72324</v>
      </c>
      <c r="E776" s="54">
        <v>72429</v>
      </c>
      <c r="F776" s="55">
        <v>72527</v>
      </c>
      <c r="G776" s="54">
        <v>72644</v>
      </c>
      <c r="H776" s="55">
        <v>72853</v>
      </c>
      <c r="I776" s="54">
        <v>73042</v>
      </c>
      <c r="J776" s="55">
        <v>73455</v>
      </c>
      <c r="K776" s="54">
        <v>73622</v>
      </c>
      <c r="L776" s="55">
        <v>73743</v>
      </c>
      <c r="M776" s="54">
        <v>74020</v>
      </c>
      <c r="N776" s="55">
        <v>74343</v>
      </c>
      <c r="O776" s="54">
        <v>74472</v>
      </c>
    </row>
    <row r="777" s="57" customFormat="1" spans="1:15">
      <c r="A777" s="54">
        <v>71748</v>
      </c>
      <c r="B777" s="55">
        <v>71949</v>
      </c>
      <c r="C777" s="54">
        <v>72070</v>
      </c>
      <c r="D777" s="55">
        <v>72325</v>
      </c>
      <c r="E777" s="54">
        <v>72430</v>
      </c>
      <c r="F777" s="55">
        <v>72529</v>
      </c>
      <c r="G777" s="54">
        <v>72657</v>
      </c>
      <c r="H777" s="55">
        <v>72863</v>
      </c>
      <c r="I777" s="54">
        <v>73044</v>
      </c>
      <c r="J777" s="55">
        <v>73458</v>
      </c>
      <c r="K777" s="54">
        <v>73624</v>
      </c>
      <c r="L777" s="55">
        <v>73747</v>
      </c>
      <c r="M777" s="54">
        <v>74022</v>
      </c>
      <c r="N777" s="55">
        <v>74346</v>
      </c>
      <c r="O777" s="54">
        <v>74530</v>
      </c>
    </row>
    <row r="778" s="57" customFormat="1" spans="1:15">
      <c r="A778" s="54">
        <v>71749</v>
      </c>
      <c r="B778" s="55">
        <v>71950</v>
      </c>
      <c r="C778" s="54">
        <v>72074</v>
      </c>
      <c r="D778" s="55">
        <v>72326</v>
      </c>
      <c r="E778" s="54">
        <v>72432</v>
      </c>
      <c r="F778" s="55">
        <v>72532</v>
      </c>
      <c r="G778" s="54">
        <v>72658</v>
      </c>
      <c r="H778" s="55">
        <v>72924</v>
      </c>
      <c r="I778" s="54">
        <v>73045</v>
      </c>
      <c r="J778" s="55">
        <v>73460</v>
      </c>
      <c r="K778" s="54">
        <v>73626</v>
      </c>
      <c r="L778" s="55">
        <v>73749</v>
      </c>
      <c r="M778" s="54">
        <v>74023</v>
      </c>
      <c r="N778" s="55">
        <v>74347</v>
      </c>
      <c r="O778" s="54">
        <v>74533</v>
      </c>
    </row>
    <row r="779" s="57" customFormat="1" spans="1:15">
      <c r="A779" s="54">
        <v>71751</v>
      </c>
      <c r="B779" s="55">
        <v>71952</v>
      </c>
      <c r="C779" s="54">
        <v>72081</v>
      </c>
      <c r="D779" s="55">
        <v>72327</v>
      </c>
      <c r="E779" s="54">
        <v>72433</v>
      </c>
      <c r="F779" s="55">
        <v>72534</v>
      </c>
      <c r="G779" s="54">
        <v>72660</v>
      </c>
      <c r="H779" s="55">
        <v>72927</v>
      </c>
      <c r="I779" s="54">
        <v>73047</v>
      </c>
      <c r="J779" s="55">
        <v>73463</v>
      </c>
      <c r="K779" s="54">
        <v>73632</v>
      </c>
      <c r="L779" s="55">
        <v>73750</v>
      </c>
      <c r="M779" s="54">
        <v>74026</v>
      </c>
      <c r="N779" s="55">
        <v>74349</v>
      </c>
      <c r="O779" s="54">
        <v>74534</v>
      </c>
    </row>
    <row r="780" s="57" customFormat="1" spans="1:15">
      <c r="A780" s="54">
        <v>74535</v>
      </c>
      <c r="B780" s="55">
        <v>74740</v>
      </c>
      <c r="C780" s="54">
        <v>74940</v>
      </c>
      <c r="D780" s="55">
        <v>75437</v>
      </c>
      <c r="E780" s="54">
        <v>75571</v>
      </c>
      <c r="F780" s="55">
        <v>75831</v>
      </c>
      <c r="G780" s="54">
        <v>76050</v>
      </c>
      <c r="H780" s="55">
        <v>76385</v>
      </c>
      <c r="I780" s="54">
        <v>76534</v>
      </c>
      <c r="J780" s="55">
        <v>76673</v>
      </c>
      <c r="K780" s="54">
        <v>76949</v>
      </c>
      <c r="L780" s="55">
        <v>77440</v>
      </c>
      <c r="M780" s="54">
        <v>77655</v>
      </c>
      <c r="N780" s="55">
        <v>77995</v>
      </c>
      <c r="O780" s="54">
        <v>78140</v>
      </c>
    </row>
    <row r="781" s="57" customFormat="1" spans="1:15">
      <c r="A781" s="54">
        <v>74540</v>
      </c>
      <c r="B781" s="55">
        <v>74741</v>
      </c>
      <c r="C781" s="54">
        <v>74941</v>
      </c>
      <c r="D781" s="55">
        <v>75438</v>
      </c>
      <c r="E781" s="54">
        <v>75572</v>
      </c>
      <c r="F781" s="55">
        <v>75834</v>
      </c>
      <c r="G781" s="54">
        <v>76055</v>
      </c>
      <c r="H781" s="55">
        <v>76389</v>
      </c>
      <c r="I781" s="54">
        <v>76539</v>
      </c>
      <c r="J781" s="55">
        <v>76675</v>
      </c>
      <c r="K781" s="54">
        <v>76951</v>
      </c>
      <c r="L781" s="55">
        <v>77442</v>
      </c>
      <c r="M781" s="54">
        <v>77659</v>
      </c>
      <c r="N781" s="55">
        <v>78002</v>
      </c>
      <c r="O781" s="54">
        <v>78141</v>
      </c>
    </row>
    <row r="782" s="57" customFormat="1" spans="1:15">
      <c r="A782" s="54">
        <v>74542</v>
      </c>
      <c r="B782" s="55">
        <v>74743</v>
      </c>
      <c r="C782" s="54">
        <v>74943</v>
      </c>
      <c r="D782" s="55">
        <v>75439</v>
      </c>
      <c r="E782" s="54">
        <v>75573</v>
      </c>
      <c r="F782" s="55">
        <v>75835</v>
      </c>
      <c r="G782" s="54">
        <v>76061</v>
      </c>
      <c r="H782" s="55">
        <v>76424</v>
      </c>
      <c r="I782" s="54">
        <v>76550</v>
      </c>
      <c r="J782" s="55">
        <v>76677</v>
      </c>
      <c r="K782" s="54">
        <v>76957</v>
      </c>
      <c r="L782" s="55">
        <v>77443</v>
      </c>
      <c r="M782" s="54">
        <v>77660</v>
      </c>
      <c r="N782" s="55">
        <v>78003</v>
      </c>
      <c r="O782" s="54">
        <v>78142</v>
      </c>
    </row>
    <row r="783" s="57" customFormat="1" spans="1:15">
      <c r="A783" s="54">
        <v>74545</v>
      </c>
      <c r="B783" s="55">
        <v>74750</v>
      </c>
      <c r="C783" s="54">
        <v>74944</v>
      </c>
      <c r="D783" s="55">
        <v>75440</v>
      </c>
      <c r="E783" s="54">
        <v>75574</v>
      </c>
      <c r="F783" s="55">
        <v>75839</v>
      </c>
      <c r="G783" s="54">
        <v>76064</v>
      </c>
      <c r="H783" s="55">
        <v>76426</v>
      </c>
      <c r="I783" s="54">
        <v>76556</v>
      </c>
      <c r="J783" s="55">
        <v>76678</v>
      </c>
      <c r="K783" s="54">
        <v>76958</v>
      </c>
      <c r="L783" s="55">
        <v>77445</v>
      </c>
      <c r="M783" s="54">
        <v>77665</v>
      </c>
      <c r="N783" s="55">
        <v>78004</v>
      </c>
      <c r="O783" s="54">
        <v>78145</v>
      </c>
    </row>
    <row r="784" s="57" customFormat="1" spans="1:15">
      <c r="A784" s="54">
        <v>74546</v>
      </c>
      <c r="B784" s="55">
        <v>74754</v>
      </c>
      <c r="C784" s="54">
        <v>74945</v>
      </c>
      <c r="D784" s="55">
        <v>75441</v>
      </c>
      <c r="E784" s="54">
        <v>75633</v>
      </c>
      <c r="F784" s="55">
        <v>75840</v>
      </c>
      <c r="G784" s="54">
        <v>76066</v>
      </c>
      <c r="H784" s="55">
        <v>76427</v>
      </c>
      <c r="I784" s="54">
        <v>76557</v>
      </c>
      <c r="J784" s="55">
        <v>76679</v>
      </c>
      <c r="K784" s="54">
        <v>77306</v>
      </c>
      <c r="L784" s="55">
        <v>77446</v>
      </c>
      <c r="M784" s="54">
        <v>77835</v>
      </c>
      <c r="N784" s="55">
        <v>78007</v>
      </c>
      <c r="O784" s="54">
        <v>78146</v>
      </c>
    </row>
    <row r="785" s="57" customFormat="1" spans="1:15">
      <c r="A785" s="54">
        <v>74547</v>
      </c>
      <c r="B785" s="55">
        <v>74764</v>
      </c>
      <c r="C785" s="54">
        <v>74948</v>
      </c>
      <c r="D785" s="55">
        <v>75442</v>
      </c>
      <c r="E785" s="54">
        <v>75636</v>
      </c>
      <c r="F785" s="55">
        <v>75844</v>
      </c>
      <c r="G785" s="54">
        <v>76067</v>
      </c>
      <c r="H785" s="55">
        <v>76430</v>
      </c>
      <c r="I785" s="54">
        <v>76561</v>
      </c>
      <c r="J785" s="55">
        <v>76680</v>
      </c>
      <c r="K785" s="54">
        <v>77320</v>
      </c>
      <c r="L785" s="55">
        <v>77448</v>
      </c>
      <c r="M785" s="54">
        <v>77836</v>
      </c>
      <c r="N785" s="55">
        <v>78009</v>
      </c>
      <c r="O785" s="54">
        <v>78147</v>
      </c>
    </row>
    <row r="786" s="57" customFormat="1" spans="1:15">
      <c r="A786" s="54">
        <v>74553</v>
      </c>
      <c r="B786" s="55">
        <v>74801</v>
      </c>
      <c r="C786" s="54">
        <v>74951</v>
      </c>
      <c r="D786" s="55">
        <v>75444</v>
      </c>
      <c r="E786" s="54">
        <v>75637</v>
      </c>
      <c r="F786" s="55">
        <v>75845</v>
      </c>
      <c r="G786" s="54">
        <v>76068</v>
      </c>
      <c r="H786" s="55">
        <v>76431</v>
      </c>
      <c r="I786" s="54">
        <v>76567</v>
      </c>
      <c r="J786" s="55">
        <v>76681</v>
      </c>
      <c r="K786" s="54">
        <v>77326</v>
      </c>
      <c r="L786" s="55">
        <v>77451</v>
      </c>
      <c r="M786" s="54">
        <v>77837</v>
      </c>
      <c r="N786" s="55">
        <v>78010</v>
      </c>
      <c r="O786" s="54">
        <v>78151</v>
      </c>
    </row>
    <row r="787" s="57" customFormat="1" spans="1:15">
      <c r="A787" s="54">
        <v>74561</v>
      </c>
      <c r="B787" s="55">
        <v>74824</v>
      </c>
      <c r="C787" s="54">
        <v>74956</v>
      </c>
      <c r="D787" s="55">
        <v>75446</v>
      </c>
      <c r="E787" s="54">
        <v>75638</v>
      </c>
      <c r="F787" s="55">
        <v>75846</v>
      </c>
      <c r="G787" s="54">
        <v>76070</v>
      </c>
      <c r="H787" s="55">
        <v>76432</v>
      </c>
      <c r="I787" s="54">
        <v>76569</v>
      </c>
      <c r="J787" s="55">
        <v>76684</v>
      </c>
      <c r="K787" s="54">
        <v>77328</v>
      </c>
      <c r="L787" s="55">
        <v>77453</v>
      </c>
      <c r="M787" s="54">
        <v>77838</v>
      </c>
      <c r="N787" s="55">
        <v>78012</v>
      </c>
      <c r="O787" s="54">
        <v>78152</v>
      </c>
    </row>
    <row r="788" s="57" customFormat="1" spans="1:15">
      <c r="A788" s="54">
        <v>74567</v>
      </c>
      <c r="B788" s="55">
        <v>74825</v>
      </c>
      <c r="C788" s="54">
        <v>74959</v>
      </c>
      <c r="D788" s="55">
        <v>75447</v>
      </c>
      <c r="E788" s="54">
        <v>75640</v>
      </c>
      <c r="F788" s="55">
        <v>75848</v>
      </c>
      <c r="G788" s="54">
        <v>76073</v>
      </c>
      <c r="H788" s="55">
        <v>76435</v>
      </c>
      <c r="I788" s="54">
        <v>76570</v>
      </c>
      <c r="J788" s="55">
        <v>76685</v>
      </c>
      <c r="K788" s="54">
        <v>77331</v>
      </c>
      <c r="L788" s="55">
        <v>77454</v>
      </c>
      <c r="M788" s="54">
        <v>77850</v>
      </c>
      <c r="N788" s="55">
        <v>78013</v>
      </c>
      <c r="O788" s="54">
        <v>78155</v>
      </c>
    </row>
    <row r="789" s="57" customFormat="1" spans="1:15">
      <c r="A789" s="54">
        <v>74570</v>
      </c>
      <c r="B789" s="55">
        <v>74827</v>
      </c>
      <c r="C789" s="54">
        <v>74960</v>
      </c>
      <c r="D789" s="55">
        <v>75448</v>
      </c>
      <c r="E789" s="54">
        <v>75643</v>
      </c>
      <c r="F789" s="55">
        <v>75853</v>
      </c>
      <c r="G789" s="54">
        <v>76077</v>
      </c>
      <c r="H789" s="55">
        <v>76436</v>
      </c>
      <c r="I789" s="54">
        <v>76577</v>
      </c>
      <c r="J789" s="55">
        <v>76689</v>
      </c>
      <c r="K789" s="54">
        <v>77332</v>
      </c>
      <c r="L789" s="55">
        <v>77455</v>
      </c>
      <c r="M789" s="54">
        <v>77852</v>
      </c>
      <c r="N789" s="55">
        <v>78016</v>
      </c>
      <c r="O789" s="54">
        <v>78159</v>
      </c>
    </row>
    <row r="790" s="57" customFormat="1" spans="1:15">
      <c r="A790" s="54">
        <v>74577</v>
      </c>
      <c r="B790" s="55">
        <v>74829</v>
      </c>
      <c r="C790" s="54">
        <v>74964</v>
      </c>
      <c r="D790" s="55">
        <v>75449</v>
      </c>
      <c r="E790" s="54">
        <v>75645</v>
      </c>
      <c r="F790" s="55">
        <v>75855</v>
      </c>
      <c r="G790" s="54">
        <v>76084</v>
      </c>
      <c r="H790" s="55">
        <v>76437</v>
      </c>
      <c r="I790" s="54">
        <v>76578</v>
      </c>
      <c r="J790" s="55">
        <v>76691</v>
      </c>
      <c r="K790" s="54">
        <v>77334</v>
      </c>
      <c r="L790" s="55">
        <v>77456</v>
      </c>
      <c r="M790" s="54">
        <v>77855</v>
      </c>
      <c r="N790" s="55">
        <v>78017</v>
      </c>
      <c r="O790" s="54">
        <v>78160</v>
      </c>
    </row>
    <row r="791" s="57" customFormat="1" spans="1:15">
      <c r="A791" s="54">
        <v>74578</v>
      </c>
      <c r="B791" s="55">
        <v>74831</v>
      </c>
      <c r="C791" s="54">
        <v>74965</v>
      </c>
      <c r="D791" s="55">
        <v>75451</v>
      </c>
      <c r="E791" s="54">
        <v>75650</v>
      </c>
      <c r="F791" s="55">
        <v>75856</v>
      </c>
      <c r="G791" s="54">
        <v>76085</v>
      </c>
      <c r="H791" s="55">
        <v>76442</v>
      </c>
      <c r="I791" s="54">
        <v>76621</v>
      </c>
      <c r="J791" s="55">
        <v>76692</v>
      </c>
      <c r="K791" s="54">
        <v>77335</v>
      </c>
      <c r="L791" s="55">
        <v>77457</v>
      </c>
      <c r="M791" s="54">
        <v>77856</v>
      </c>
      <c r="N791" s="55">
        <v>78022</v>
      </c>
      <c r="O791" s="54">
        <v>78161</v>
      </c>
    </row>
    <row r="792" s="57" customFormat="1" spans="1:15">
      <c r="A792" s="54">
        <v>74604</v>
      </c>
      <c r="B792" s="55">
        <v>74832</v>
      </c>
      <c r="C792" s="54">
        <v>75058</v>
      </c>
      <c r="D792" s="55">
        <v>75452</v>
      </c>
      <c r="E792" s="54">
        <v>75653</v>
      </c>
      <c r="F792" s="55">
        <v>75858</v>
      </c>
      <c r="G792" s="54">
        <v>76088</v>
      </c>
      <c r="H792" s="55">
        <v>76443</v>
      </c>
      <c r="I792" s="54">
        <v>76622</v>
      </c>
      <c r="J792" s="55">
        <v>76802</v>
      </c>
      <c r="K792" s="54">
        <v>77343</v>
      </c>
      <c r="L792" s="55">
        <v>77458</v>
      </c>
      <c r="M792" s="54">
        <v>77857</v>
      </c>
      <c r="N792" s="55">
        <v>78025</v>
      </c>
      <c r="O792" s="54">
        <v>78162</v>
      </c>
    </row>
    <row r="793" s="57" customFormat="1" spans="1:15">
      <c r="A793" s="54">
        <v>74630</v>
      </c>
      <c r="B793" s="55">
        <v>74833</v>
      </c>
      <c r="C793" s="54">
        <v>75102</v>
      </c>
      <c r="D793" s="55">
        <v>75453</v>
      </c>
      <c r="E793" s="54">
        <v>75656</v>
      </c>
      <c r="F793" s="55">
        <v>75859</v>
      </c>
      <c r="G793" s="54">
        <v>76225</v>
      </c>
      <c r="H793" s="55">
        <v>76445</v>
      </c>
      <c r="I793" s="54">
        <v>76623</v>
      </c>
      <c r="J793" s="55">
        <v>76821</v>
      </c>
      <c r="K793" s="54">
        <v>77344</v>
      </c>
      <c r="L793" s="55">
        <v>77461</v>
      </c>
      <c r="M793" s="54">
        <v>77859</v>
      </c>
      <c r="N793" s="55">
        <v>78026</v>
      </c>
      <c r="O793" s="54">
        <v>78164</v>
      </c>
    </row>
    <row r="794" s="57" customFormat="1" spans="1:15">
      <c r="A794" s="54">
        <v>74631</v>
      </c>
      <c r="B794" s="55">
        <v>74834</v>
      </c>
      <c r="C794" s="54">
        <v>75124</v>
      </c>
      <c r="D794" s="55">
        <v>75457</v>
      </c>
      <c r="E794" s="54">
        <v>75657</v>
      </c>
      <c r="F794" s="55">
        <v>75860</v>
      </c>
      <c r="G794" s="54">
        <v>76228</v>
      </c>
      <c r="H794" s="55">
        <v>76446</v>
      </c>
      <c r="I794" s="54">
        <v>76624</v>
      </c>
      <c r="J794" s="55">
        <v>76823</v>
      </c>
      <c r="K794" s="54">
        <v>77349</v>
      </c>
      <c r="L794" s="55">
        <v>77464</v>
      </c>
      <c r="M794" s="54">
        <v>77861</v>
      </c>
      <c r="N794" s="55">
        <v>78050</v>
      </c>
      <c r="O794" s="54">
        <v>78338</v>
      </c>
    </row>
    <row r="795" s="57" customFormat="1" spans="1:15">
      <c r="A795" s="54">
        <v>74632</v>
      </c>
      <c r="B795" s="55">
        <v>74836</v>
      </c>
      <c r="C795" s="54">
        <v>75125</v>
      </c>
      <c r="D795" s="55">
        <v>75458</v>
      </c>
      <c r="E795" s="54">
        <v>75667</v>
      </c>
      <c r="F795" s="55">
        <v>75861</v>
      </c>
      <c r="G795" s="54">
        <v>76230</v>
      </c>
      <c r="H795" s="55">
        <v>76448</v>
      </c>
      <c r="I795" s="54">
        <v>76627</v>
      </c>
      <c r="J795" s="55">
        <v>76825</v>
      </c>
      <c r="K795" s="54">
        <v>77350</v>
      </c>
      <c r="L795" s="55">
        <v>77465</v>
      </c>
      <c r="M795" s="54">
        <v>77864</v>
      </c>
      <c r="N795" s="55">
        <v>78052</v>
      </c>
      <c r="O795" s="54">
        <v>78339</v>
      </c>
    </row>
    <row r="796" s="57" customFormat="1" spans="1:15">
      <c r="A796" s="54">
        <v>74633</v>
      </c>
      <c r="B796" s="55">
        <v>74840</v>
      </c>
      <c r="C796" s="54">
        <v>75127</v>
      </c>
      <c r="D796" s="55">
        <v>75462</v>
      </c>
      <c r="E796" s="54">
        <v>75668</v>
      </c>
      <c r="F796" s="55">
        <v>75880</v>
      </c>
      <c r="G796" s="54">
        <v>76233</v>
      </c>
      <c r="H796" s="55">
        <v>76450</v>
      </c>
      <c r="I796" s="54">
        <v>76628</v>
      </c>
      <c r="J796" s="55">
        <v>76834</v>
      </c>
      <c r="K796" s="54">
        <v>77351</v>
      </c>
      <c r="L796" s="55">
        <v>77466</v>
      </c>
      <c r="M796" s="54">
        <v>77867</v>
      </c>
      <c r="N796" s="55">
        <v>78055</v>
      </c>
      <c r="O796" s="54">
        <v>78340</v>
      </c>
    </row>
    <row r="797" s="57" customFormat="1" spans="1:15">
      <c r="A797" s="54">
        <v>74636</v>
      </c>
      <c r="B797" s="55">
        <v>74842</v>
      </c>
      <c r="C797" s="54">
        <v>75140</v>
      </c>
      <c r="D797" s="55">
        <v>75468</v>
      </c>
      <c r="E797" s="54">
        <v>75682</v>
      </c>
      <c r="F797" s="55">
        <v>75884</v>
      </c>
      <c r="G797" s="54">
        <v>76234</v>
      </c>
      <c r="H797" s="55">
        <v>76454</v>
      </c>
      <c r="I797" s="54">
        <v>76629</v>
      </c>
      <c r="J797" s="55">
        <v>76837</v>
      </c>
      <c r="K797" s="54">
        <v>77358</v>
      </c>
      <c r="L797" s="55">
        <v>77470</v>
      </c>
      <c r="M797" s="54">
        <v>77871</v>
      </c>
      <c r="N797" s="55">
        <v>78056</v>
      </c>
      <c r="O797" s="54">
        <v>78341</v>
      </c>
    </row>
    <row r="798" s="57" customFormat="1" spans="1:15">
      <c r="A798" s="54">
        <v>74637</v>
      </c>
      <c r="B798" s="55">
        <v>74843</v>
      </c>
      <c r="C798" s="54">
        <v>75143</v>
      </c>
      <c r="D798" s="55">
        <v>75469</v>
      </c>
      <c r="E798" s="54">
        <v>75684</v>
      </c>
      <c r="F798" s="55">
        <v>75886</v>
      </c>
      <c r="G798" s="54">
        <v>76238</v>
      </c>
      <c r="H798" s="55">
        <v>76455</v>
      </c>
      <c r="I798" s="54">
        <v>76630</v>
      </c>
      <c r="J798" s="55">
        <v>76842</v>
      </c>
      <c r="K798" s="54">
        <v>77359</v>
      </c>
      <c r="L798" s="55">
        <v>77475</v>
      </c>
      <c r="M798" s="54">
        <v>77872</v>
      </c>
      <c r="N798" s="55">
        <v>78057</v>
      </c>
      <c r="O798" s="54">
        <v>78343</v>
      </c>
    </row>
    <row r="799" s="57" customFormat="1" spans="1:15">
      <c r="A799" s="54">
        <v>74640</v>
      </c>
      <c r="B799" s="55">
        <v>74844</v>
      </c>
      <c r="C799" s="54">
        <v>75144</v>
      </c>
      <c r="D799" s="55">
        <v>75470</v>
      </c>
      <c r="E799" s="54">
        <v>75685</v>
      </c>
      <c r="F799" s="55">
        <v>75925</v>
      </c>
      <c r="G799" s="54">
        <v>76239</v>
      </c>
      <c r="H799" s="55">
        <v>76457</v>
      </c>
      <c r="I799" s="54">
        <v>76631</v>
      </c>
      <c r="J799" s="55">
        <v>76844</v>
      </c>
      <c r="K799" s="54">
        <v>77360</v>
      </c>
      <c r="L799" s="55">
        <v>77480</v>
      </c>
      <c r="M799" s="54">
        <v>77873</v>
      </c>
      <c r="N799" s="55">
        <v>78059</v>
      </c>
      <c r="O799" s="54">
        <v>78350</v>
      </c>
    </row>
    <row r="800" s="57" customFormat="1" spans="1:15">
      <c r="A800" s="54">
        <v>74641</v>
      </c>
      <c r="B800" s="55">
        <v>74848</v>
      </c>
      <c r="C800" s="54">
        <v>75148</v>
      </c>
      <c r="D800" s="55">
        <v>75471</v>
      </c>
      <c r="E800" s="54">
        <v>75686</v>
      </c>
      <c r="F800" s="55">
        <v>75934</v>
      </c>
      <c r="G800" s="54">
        <v>76252</v>
      </c>
      <c r="H800" s="55">
        <v>76458</v>
      </c>
      <c r="I800" s="54">
        <v>76632</v>
      </c>
      <c r="J800" s="55">
        <v>76857</v>
      </c>
      <c r="K800" s="54">
        <v>77363</v>
      </c>
      <c r="L800" s="55">
        <v>77481</v>
      </c>
      <c r="M800" s="54">
        <v>77875</v>
      </c>
      <c r="N800" s="55">
        <v>78060</v>
      </c>
      <c r="O800" s="54">
        <v>78351</v>
      </c>
    </row>
    <row r="801" s="57" customFormat="1" spans="1:15">
      <c r="A801" s="54">
        <v>74643</v>
      </c>
      <c r="B801" s="55">
        <v>74849</v>
      </c>
      <c r="C801" s="54">
        <v>75155</v>
      </c>
      <c r="D801" s="55">
        <v>75472</v>
      </c>
      <c r="E801" s="54">
        <v>75689</v>
      </c>
      <c r="F801" s="55">
        <v>75935</v>
      </c>
      <c r="G801" s="54">
        <v>76261</v>
      </c>
      <c r="H801" s="55">
        <v>76460</v>
      </c>
      <c r="I801" s="54">
        <v>76634</v>
      </c>
      <c r="J801" s="55">
        <v>76861</v>
      </c>
      <c r="K801" s="54">
        <v>77364</v>
      </c>
      <c r="L801" s="55">
        <v>77483</v>
      </c>
      <c r="M801" s="54">
        <v>77876</v>
      </c>
      <c r="N801" s="55">
        <v>78061</v>
      </c>
      <c r="O801" s="54">
        <v>78352</v>
      </c>
    </row>
    <row r="802" s="57" customFormat="1" spans="1:15">
      <c r="A802" s="54">
        <v>74644</v>
      </c>
      <c r="B802" s="55">
        <v>74850</v>
      </c>
      <c r="C802" s="54">
        <v>75158</v>
      </c>
      <c r="D802" s="55">
        <v>75473</v>
      </c>
      <c r="E802" s="54">
        <v>75691</v>
      </c>
      <c r="F802" s="55">
        <v>75936</v>
      </c>
      <c r="G802" s="54">
        <v>76264</v>
      </c>
      <c r="H802" s="55">
        <v>76462</v>
      </c>
      <c r="I802" s="54">
        <v>76635</v>
      </c>
      <c r="J802" s="55">
        <v>76862</v>
      </c>
      <c r="K802" s="54">
        <v>77367</v>
      </c>
      <c r="L802" s="55">
        <v>77485</v>
      </c>
      <c r="M802" s="54">
        <v>77878</v>
      </c>
      <c r="N802" s="55">
        <v>78063</v>
      </c>
      <c r="O802" s="54">
        <v>78355</v>
      </c>
    </row>
    <row r="803" s="57" customFormat="1" spans="1:15">
      <c r="A803" s="54">
        <v>74646</v>
      </c>
      <c r="B803" s="55">
        <v>74852</v>
      </c>
      <c r="C803" s="54">
        <v>75161</v>
      </c>
      <c r="D803" s="55">
        <v>75474</v>
      </c>
      <c r="E803" s="54">
        <v>75705</v>
      </c>
      <c r="F803" s="55">
        <v>75937</v>
      </c>
      <c r="G803" s="54">
        <v>76265</v>
      </c>
      <c r="H803" s="55">
        <v>76467</v>
      </c>
      <c r="I803" s="54">
        <v>76637</v>
      </c>
      <c r="J803" s="55">
        <v>76864</v>
      </c>
      <c r="K803" s="54">
        <v>77369</v>
      </c>
      <c r="L803" s="55">
        <v>77488</v>
      </c>
      <c r="M803" s="54">
        <v>77879</v>
      </c>
      <c r="N803" s="55">
        <v>78064</v>
      </c>
      <c r="O803" s="54">
        <v>78357</v>
      </c>
    </row>
    <row r="804" s="57" customFormat="1" spans="1:15">
      <c r="A804" s="54">
        <v>74647</v>
      </c>
      <c r="B804" s="55">
        <v>74854</v>
      </c>
      <c r="C804" s="54">
        <v>75163</v>
      </c>
      <c r="D804" s="55">
        <v>75478</v>
      </c>
      <c r="E804" s="54">
        <v>75750</v>
      </c>
      <c r="F804" s="55">
        <v>75939</v>
      </c>
      <c r="G804" s="54">
        <v>76270</v>
      </c>
      <c r="H804" s="55">
        <v>76469</v>
      </c>
      <c r="I804" s="54">
        <v>76638</v>
      </c>
      <c r="J804" s="55">
        <v>76865</v>
      </c>
      <c r="K804" s="54">
        <v>77371</v>
      </c>
      <c r="L804" s="55">
        <v>77514</v>
      </c>
      <c r="M804" s="54">
        <v>77880</v>
      </c>
      <c r="N804" s="55">
        <v>78065</v>
      </c>
      <c r="O804" s="54">
        <v>78361</v>
      </c>
    </row>
    <row r="805" s="57" customFormat="1" spans="1:15">
      <c r="A805" s="54">
        <v>74651</v>
      </c>
      <c r="B805" s="55">
        <v>74855</v>
      </c>
      <c r="C805" s="54">
        <v>75169</v>
      </c>
      <c r="D805" s="55">
        <v>75481</v>
      </c>
      <c r="E805" s="54">
        <v>75752</v>
      </c>
      <c r="F805" s="55">
        <v>75941</v>
      </c>
      <c r="G805" s="54">
        <v>76271</v>
      </c>
      <c r="H805" s="55">
        <v>76470</v>
      </c>
      <c r="I805" s="54">
        <v>76639</v>
      </c>
      <c r="J805" s="55">
        <v>76866</v>
      </c>
      <c r="K805" s="54">
        <v>77374</v>
      </c>
      <c r="L805" s="55">
        <v>77519</v>
      </c>
      <c r="M805" s="54">
        <v>77882</v>
      </c>
      <c r="N805" s="55">
        <v>78066</v>
      </c>
      <c r="O805" s="54">
        <v>78368</v>
      </c>
    </row>
    <row r="806" s="57" customFormat="1" spans="1:15">
      <c r="A806" s="54">
        <v>74652</v>
      </c>
      <c r="B806" s="55">
        <v>74856</v>
      </c>
      <c r="C806" s="54">
        <v>75411</v>
      </c>
      <c r="D806" s="55">
        <v>75486</v>
      </c>
      <c r="E806" s="54">
        <v>75754</v>
      </c>
      <c r="F806" s="55">
        <v>75949</v>
      </c>
      <c r="G806" s="54">
        <v>76272</v>
      </c>
      <c r="H806" s="55">
        <v>76471</v>
      </c>
      <c r="I806" s="54">
        <v>76640</v>
      </c>
      <c r="J806" s="55">
        <v>76874</v>
      </c>
      <c r="K806" s="54">
        <v>77376</v>
      </c>
      <c r="L806" s="55">
        <v>77533</v>
      </c>
      <c r="M806" s="54">
        <v>77950</v>
      </c>
      <c r="N806" s="55">
        <v>78067</v>
      </c>
      <c r="O806" s="54">
        <v>78370</v>
      </c>
    </row>
    <row r="807" s="57" customFormat="1" spans="1:15">
      <c r="A807" s="54">
        <v>74653</v>
      </c>
      <c r="B807" s="55">
        <v>74859</v>
      </c>
      <c r="C807" s="54">
        <v>75412</v>
      </c>
      <c r="D807" s="55">
        <v>75487</v>
      </c>
      <c r="E807" s="54">
        <v>75755</v>
      </c>
      <c r="F807" s="55">
        <v>75951</v>
      </c>
      <c r="G807" s="54">
        <v>76273</v>
      </c>
      <c r="H807" s="55">
        <v>76474</v>
      </c>
      <c r="I807" s="54">
        <v>76642</v>
      </c>
      <c r="J807" s="55">
        <v>76875</v>
      </c>
      <c r="K807" s="54">
        <v>77399</v>
      </c>
      <c r="L807" s="55">
        <v>77538</v>
      </c>
      <c r="M807" s="54">
        <v>77954</v>
      </c>
      <c r="N807" s="55">
        <v>78071</v>
      </c>
      <c r="O807" s="54">
        <v>78371</v>
      </c>
    </row>
    <row r="808" s="57" customFormat="1" spans="1:15">
      <c r="A808" s="54">
        <v>74722</v>
      </c>
      <c r="B808" s="55">
        <v>74860</v>
      </c>
      <c r="C808" s="54">
        <v>75413</v>
      </c>
      <c r="D808" s="55">
        <v>75488</v>
      </c>
      <c r="E808" s="54">
        <v>75756</v>
      </c>
      <c r="F808" s="55">
        <v>75954</v>
      </c>
      <c r="G808" s="54">
        <v>76357</v>
      </c>
      <c r="H808" s="55">
        <v>76475</v>
      </c>
      <c r="I808" s="54">
        <v>76644</v>
      </c>
      <c r="J808" s="55">
        <v>76877</v>
      </c>
      <c r="K808" s="54">
        <v>77412</v>
      </c>
      <c r="L808" s="55">
        <v>77560</v>
      </c>
      <c r="M808" s="54">
        <v>77957</v>
      </c>
      <c r="N808" s="55">
        <v>78075</v>
      </c>
      <c r="O808" s="54">
        <v>78372</v>
      </c>
    </row>
    <row r="809" s="57" customFormat="1" spans="1:15">
      <c r="A809" s="54">
        <v>74723</v>
      </c>
      <c r="B809" s="55">
        <v>74864</v>
      </c>
      <c r="C809" s="54">
        <v>75415</v>
      </c>
      <c r="D809" s="55">
        <v>75491</v>
      </c>
      <c r="E809" s="54">
        <v>75758</v>
      </c>
      <c r="F809" s="55">
        <v>75956</v>
      </c>
      <c r="G809" s="54">
        <v>76360</v>
      </c>
      <c r="H809" s="55">
        <v>76476</v>
      </c>
      <c r="I809" s="54">
        <v>76648</v>
      </c>
      <c r="J809" s="55">
        <v>76883</v>
      </c>
      <c r="K809" s="54">
        <v>77414</v>
      </c>
      <c r="L809" s="55">
        <v>77561</v>
      </c>
      <c r="M809" s="54">
        <v>77962</v>
      </c>
      <c r="N809" s="55">
        <v>78076</v>
      </c>
      <c r="O809" s="54">
        <v>78375</v>
      </c>
    </row>
    <row r="810" s="57" customFormat="1" spans="1:15">
      <c r="A810" s="54">
        <v>74724</v>
      </c>
      <c r="B810" s="55">
        <v>74865</v>
      </c>
      <c r="C810" s="54">
        <v>75420</v>
      </c>
      <c r="D810" s="55">
        <v>75493</v>
      </c>
      <c r="E810" s="54">
        <v>75763</v>
      </c>
      <c r="F810" s="55">
        <v>75966</v>
      </c>
      <c r="G810" s="54">
        <v>76365</v>
      </c>
      <c r="H810" s="55">
        <v>76481</v>
      </c>
      <c r="I810" s="54">
        <v>76649</v>
      </c>
      <c r="J810" s="55">
        <v>76890</v>
      </c>
      <c r="K810" s="54">
        <v>77415</v>
      </c>
      <c r="L810" s="55">
        <v>77564</v>
      </c>
      <c r="M810" s="54">
        <v>77963</v>
      </c>
      <c r="N810" s="55">
        <v>78102</v>
      </c>
      <c r="O810" s="54">
        <v>78377</v>
      </c>
    </row>
    <row r="811" s="57" customFormat="1" spans="1:15">
      <c r="A811" s="54">
        <v>74726</v>
      </c>
      <c r="B811" s="55">
        <v>74866</v>
      </c>
      <c r="C811" s="54">
        <v>75421</v>
      </c>
      <c r="D811" s="55">
        <v>75494</v>
      </c>
      <c r="E811" s="54">
        <v>75765</v>
      </c>
      <c r="F811" s="55">
        <v>75968</v>
      </c>
      <c r="G811" s="54">
        <v>76366</v>
      </c>
      <c r="H811" s="55">
        <v>76483</v>
      </c>
      <c r="I811" s="54">
        <v>76650</v>
      </c>
      <c r="J811" s="55">
        <v>76932</v>
      </c>
      <c r="K811" s="54">
        <v>77417</v>
      </c>
      <c r="L811" s="55">
        <v>77575</v>
      </c>
      <c r="M811" s="54">
        <v>77964</v>
      </c>
      <c r="N811" s="55">
        <v>78107</v>
      </c>
      <c r="O811" s="54">
        <v>78379</v>
      </c>
    </row>
    <row r="812" s="57" customFormat="1" spans="1:15">
      <c r="A812" s="54">
        <v>74727</v>
      </c>
      <c r="B812" s="55">
        <v>74869</v>
      </c>
      <c r="C812" s="54">
        <v>75422</v>
      </c>
      <c r="D812" s="55">
        <v>75496</v>
      </c>
      <c r="E812" s="54">
        <v>75766</v>
      </c>
      <c r="F812" s="55">
        <v>75969</v>
      </c>
      <c r="G812" s="54">
        <v>76370</v>
      </c>
      <c r="H812" s="55">
        <v>76484</v>
      </c>
      <c r="I812" s="54">
        <v>76652</v>
      </c>
      <c r="J812" s="55">
        <v>76933</v>
      </c>
      <c r="K812" s="54">
        <v>77418</v>
      </c>
      <c r="L812" s="55">
        <v>77577</v>
      </c>
      <c r="M812" s="54">
        <v>77968</v>
      </c>
      <c r="N812" s="55">
        <v>78111</v>
      </c>
      <c r="O812" s="54">
        <v>78383</v>
      </c>
    </row>
    <row r="813" s="57" customFormat="1" spans="1:15">
      <c r="A813" s="54">
        <v>74728</v>
      </c>
      <c r="B813" s="55">
        <v>74872</v>
      </c>
      <c r="C813" s="54">
        <v>75423</v>
      </c>
      <c r="D813" s="55">
        <v>75497</v>
      </c>
      <c r="E813" s="54">
        <v>75773</v>
      </c>
      <c r="F813" s="55">
        <v>75972</v>
      </c>
      <c r="G813" s="54">
        <v>76371</v>
      </c>
      <c r="H813" s="55">
        <v>76486</v>
      </c>
      <c r="I813" s="54">
        <v>76653</v>
      </c>
      <c r="J813" s="55">
        <v>76934</v>
      </c>
      <c r="K813" s="54">
        <v>77419</v>
      </c>
      <c r="L813" s="55">
        <v>77585</v>
      </c>
      <c r="M813" s="54">
        <v>77972</v>
      </c>
      <c r="N813" s="55">
        <v>78113</v>
      </c>
      <c r="O813" s="54">
        <v>78384</v>
      </c>
    </row>
    <row r="814" s="57" customFormat="1" spans="1:15">
      <c r="A814" s="54">
        <v>74729</v>
      </c>
      <c r="B814" s="55">
        <v>74873</v>
      </c>
      <c r="C814" s="54">
        <v>75424</v>
      </c>
      <c r="D814" s="55">
        <v>75550</v>
      </c>
      <c r="E814" s="54">
        <v>75779</v>
      </c>
      <c r="F814" s="55">
        <v>75975</v>
      </c>
      <c r="G814" s="54">
        <v>76372</v>
      </c>
      <c r="H814" s="55">
        <v>76487</v>
      </c>
      <c r="I814" s="54">
        <v>76660</v>
      </c>
      <c r="J814" s="55">
        <v>76935</v>
      </c>
      <c r="K814" s="54">
        <v>77420</v>
      </c>
      <c r="L814" s="55">
        <v>77613</v>
      </c>
      <c r="M814" s="54">
        <v>77974</v>
      </c>
      <c r="N814" s="55">
        <v>78116</v>
      </c>
      <c r="O814" s="54">
        <v>78385</v>
      </c>
    </row>
    <row r="815" s="57" customFormat="1" spans="1:15">
      <c r="A815" s="54">
        <v>74730</v>
      </c>
      <c r="B815" s="55">
        <v>74875</v>
      </c>
      <c r="C815" s="54">
        <v>75425</v>
      </c>
      <c r="D815" s="55">
        <v>75556</v>
      </c>
      <c r="E815" s="54">
        <v>75783</v>
      </c>
      <c r="F815" s="55">
        <v>75979</v>
      </c>
      <c r="G815" s="54">
        <v>76373</v>
      </c>
      <c r="H815" s="55">
        <v>76491</v>
      </c>
      <c r="I815" s="54">
        <v>76661</v>
      </c>
      <c r="J815" s="55">
        <v>76936</v>
      </c>
      <c r="K815" s="54">
        <v>77422</v>
      </c>
      <c r="L815" s="55">
        <v>77615</v>
      </c>
      <c r="M815" s="54">
        <v>77975</v>
      </c>
      <c r="N815" s="55">
        <v>78117</v>
      </c>
      <c r="O815" s="54">
        <v>78387</v>
      </c>
    </row>
    <row r="816" s="57" customFormat="1" spans="1:15">
      <c r="A816" s="54">
        <v>74731</v>
      </c>
      <c r="B816" s="55">
        <v>74880</v>
      </c>
      <c r="C816" s="54">
        <v>75426</v>
      </c>
      <c r="D816" s="55">
        <v>75562</v>
      </c>
      <c r="E816" s="54">
        <v>75784</v>
      </c>
      <c r="F816" s="55">
        <v>76023</v>
      </c>
      <c r="G816" s="54">
        <v>76374</v>
      </c>
      <c r="H816" s="55">
        <v>76511</v>
      </c>
      <c r="I816" s="54">
        <v>76664</v>
      </c>
      <c r="J816" s="55">
        <v>76937</v>
      </c>
      <c r="K816" s="54">
        <v>77426</v>
      </c>
      <c r="L816" s="55">
        <v>77617</v>
      </c>
      <c r="M816" s="54">
        <v>77982</v>
      </c>
      <c r="N816" s="55">
        <v>78118</v>
      </c>
      <c r="O816" s="54">
        <v>78389</v>
      </c>
    </row>
    <row r="817" s="57" customFormat="1" spans="1:15">
      <c r="A817" s="54">
        <v>74733</v>
      </c>
      <c r="B817" s="55">
        <v>74881</v>
      </c>
      <c r="C817" s="54">
        <v>75428</v>
      </c>
      <c r="D817" s="55">
        <v>75563</v>
      </c>
      <c r="E817" s="54">
        <v>75788</v>
      </c>
      <c r="F817" s="55">
        <v>76035</v>
      </c>
      <c r="G817" s="54">
        <v>76377</v>
      </c>
      <c r="H817" s="55">
        <v>76519</v>
      </c>
      <c r="I817" s="54">
        <v>76665</v>
      </c>
      <c r="J817" s="55">
        <v>76940</v>
      </c>
      <c r="K817" s="54">
        <v>77432</v>
      </c>
      <c r="L817" s="55">
        <v>77625</v>
      </c>
      <c r="M817" s="54">
        <v>77984</v>
      </c>
      <c r="N817" s="55">
        <v>78119</v>
      </c>
      <c r="O817" s="54">
        <v>78390</v>
      </c>
    </row>
    <row r="818" s="57" customFormat="1" spans="1:15">
      <c r="A818" s="54">
        <v>74734</v>
      </c>
      <c r="B818" s="55">
        <v>74883</v>
      </c>
      <c r="C818" s="54">
        <v>75429</v>
      </c>
      <c r="D818" s="55">
        <v>75566</v>
      </c>
      <c r="E818" s="54">
        <v>75789</v>
      </c>
      <c r="F818" s="55">
        <v>76041</v>
      </c>
      <c r="G818" s="54">
        <v>76379</v>
      </c>
      <c r="H818" s="55">
        <v>76520</v>
      </c>
      <c r="I818" s="54">
        <v>76666</v>
      </c>
      <c r="J818" s="55">
        <v>76941</v>
      </c>
      <c r="K818" s="54">
        <v>77434</v>
      </c>
      <c r="L818" s="55">
        <v>77629</v>
      </c>
      <c r="M818" s="54">
        <v>77987</v>
      </c>
      <c r="N818" s="55">
        <v>78122</v>
      </c>
      <c r="O818" s="54">
        <v>78391</v>
      </c>
    </row>
    <row r="819" s="57" customFormat="1" spans="1:15">
      <c r="A819" s="54">
        <v>74736</v>
      </c>
      <c r="B819" s="55">
        <v>74884</v>
      </c>
      <c r="C819" s="54">
        <v>75434</v>
      </c>
      <c r="D819" s="55">
        <v>75567</v>
      </c>
      <c r="E819" s="54">
        <v>75802</v>
      </c>
      <c r="F819" s="55">
        <v>76043</v>
      </c>
      <c r="G819" s="54">
        <v>76380</v>
      </c>
      <c r="H819" s="55">
        <v>76527</v>
      </c>
      <c r="I819" s="54">
        <v>76670</v>
      </c>
      <c r="J819" s="55">
        <v>76943</v>
      </c>
      <c r="K819" s="54">
        <v>77435</v>
      </c>
      <c r="L819" s="55">
        <v>77632</v>
      </c>
      <c r="M819" s="54">
        <v>77990</v>
      </c>
      <c r="N819" s="55">
        <v>78125</v>
      </c>
      <c r="O819" s="54">
        <v>78393</v>
      </c>
    </row>
    <row r="820" s="57" customFormat="1" spans="1:15">
      <c r="A820" s="54">
        <v>74737</v>
      </c>
      <c r="B820" s="55">
        <v>74932</v>
      </c>
      <c r="C820" s="54">
        <v>75435</v>
      </c>
      <c r="D820" s="55">
        <v>75568</v>
      </c>
      <c r="E820" s="54">
        <v>75803</v>
      </c>
      <c r="F820" s="55">
        <v>76044</v>
      </c>
      <c r="G820" s="54">
        <v>76384</v>
      </c>
      <c r="H820" s="55">
        <v>76530</v>
      </c>
      <c r="I820" s="54">
        <v>76671</v>
      </c>
      <c r="J820" s="55">
        <v>76945</v>
      </c>
      <c r="K820" s="54">
        <v>77436</v>
      </c>
      <c r="L820" s="55">
        <v>77650</v>
      </c>
      <c r="M820" s="54">
        <v>77994</v>
      </c>
      <c r="N820" s="55">
        <v>78133</v>
      </c>
      <c r="O820" s="54">
        <v>78538</v>
      </c>
    </row>
    <row r="821" s="57" customFormat="1" spans="1:15">
      <c r="A821" s="54">
        <v>78543</v>
      </c>
      <c r="B821" s="55">
        <v>78850</v>
      </c>
      <c r="C821" s="54">
        <v>79042</v>
      </c>
      <c r="D821" s="55">
        <v>79243</v>
      </c>
      <c r="E821" s="54">
        <v>79377</v>
      </c>
      <c r="F821" s="55">
        <v>79561</v>
      </c>
      <c r="G821" s="54">
        <v>80102</v>
      </c>
      <c r="H821" s="55">
        <v>80478</v>
      </c>
      <c r="I821" s="54">
        <v>80808</v>
      </c>
      <c r="J821" s="55">
        <v>81121</v>
      </c>
      <c r="K821" s="54">
        <v>81330</v>
      </c>
      <c r="L821" s="55">
        <v>81653</v>
      </c>
      <c r="M821" s="54">
        <v>82432</v>
      </c>
      <c r="N821" s="55">
        <v>83110</v>
      </c>
      <c r="O821" s="54">
        <v>83274</v>
      </c>
    </row>
    <row r="822" s="57" customFormat="1" spans="1:15">
      <c r="A822" s="54">
        <v>78545</v>
      </c>
      <c r="B822" s="55">
        <v>78852</v>
      </c>
      <c r="C822" s="54">
        <v>79043</v>
      </c>
      <c r="D822" s="55">
        <v>79244</v>
      </c>
      <c r="E822" s="54">
        <v>79378</v>
      </c>
      <c r="F822" s="55">
        <v>79562</v>
      </c>
      <c r="G822" s="54">
        <v>80105</v>
      </c>
      <c r="H822" s="55">
        <v>80482</v>
      </c>
      <c r="I822" s="54">
        <v>80809</v>
      </c>
      <c r="J822" s="55">
        <v>81122</v>
      </c>
      <c r="K822" s="54">
        <v>81332</v>
      </c>
      <c r="L822" s="55">
        <v>81654</v>
      </c>
      <c r="M822" s="54">
        <v>82434</v>
      </c>
      <c r="N822" s="55">
        <v>83112</v>
      </c>
      <c r="O822" s="54">
        <v>83276</v>
      </c>
    </row>
    <row r="823" s="57" customFormat="1" spans="1:15">
      <c r="A823" s="54">
        <v>78548</v>
      </c>
      <c r="B823" s="55">
        <v>78861</v>
      </c>
      <c r="C823" s="54">
        <v>79044</v>
      </c>
      <c r="D823" s="55">
        <v>79245</v>
      </c>
      <c r="E823" s="54">
        <v>79379</v>
      </c>
      <c r="F823" s="55">
        <v>79565</v>
      </c>
      <c r="G823" s="54">
        <v>80106</v>
      </c>
      <c r="H823" s="55">
        <v>80483</v>
      </c>
      <c r="I823" s="54">
        <v>80810</v>
      </c>
      <c r="J823" s="55">
        <v>81123</v>
      </c>
      <c r="K823" s="54">
        <v>81334</v>
      </c>
      <c r="L823" s="55">
        <v>81655</v>
      </c>
      <c r="M823" s="54">
        <v>82435</v>
      </c>
      <c r="N823" s="55">
        <v>83114</v>
      </c>
      <c r="O823" s="54">
        <v>83277</v>
      </c>
    </row>
    <row r="824" s="57" customFormat="1" spans="1:15">
      <c r="A824" s="54">
        <v>78549</v>
      </c>
      <c r="B824" s="55">
        <v>78870</v>
      </c>
      <c r="C824" s="54">
        <v>79045</v>
      </c>
      <c r="D824" s="55">
        <v>79250</v>
      </c>
      <c r="E824" s="54">
        <v>79381</v>
      </c>
      <c r="F824" s="55">
        <v>79567</v>
      </c>
      <c r="G824" s="54">
        <v>80107</v>
      </c>
      <c r="H824" s="55">
        <v>80510</v>
      </c>
      <c r="I824" s="54">
        <v>80812</v>
      </c>
      <c r="J824" s="55">
        <v>81125</v>
      </c>
      <c r="K824" s="54">
        <v>81335</v>
      </c>
      <c r="L824" s="55">
        <v>81656</v>
      </c>
      <c r="M824" s="54">
        <v>82441</v>
      </c>
      <c r="N824" s="55">
        <v>83115</v>
      </c>
      <c r="O824" s="54">
        <v>83286</v>
      </c>
    </row>
    <row r="825" s="57" customFormat="1" spans="1:15">
      <c r="A825" s="54">
        <v>78569</v>
      </c>
      <c r="B825" s="55">
        <v>78872</v>
      </c>
      <c r="C825" s="54">
        <v>79052</v>
      </c>
      <c r="D825" s="55">
        <v>79252</v>
      </c>
      <c r="E825" s="54">
        <v>79501</v>
      </c>
      <c r="F825" s="55">
        <v>79714</v>
      </c>
      <c r="G825" s="54">
        <v>80116</v>
      </c>
      <c r="H825" s="55">
        <v>80512</v>
      </c>
      <c r="I825" s="54">
        <v>80813</v>
      </c>
      <c r="J825" s="55">
        <v>81127</v>
      </c>
      <c r="K825" s="54">
        <v>81403</v>
      </c>
      <c r="L825" s="55">
        <v>82050</v>
      </c>
      <c r="M825" s="54">
        <v>82443</v>
      </c>
      <c r="N825" s="55">
        <v>83116</v>
      </c>
      <c r="O825" s="54">
        <v>83287</v>
      </c>
    </row>
    <row r="826" s="57" customFormat="1" spans="1:15">
      <c r="A826" s="54">
        <v>78582</v>
      </c>
      <c r="B826" s="55">
        <v>78877</v>
      </c>
      <c r="C826" s="54">
        <v>79053</v>
      </c>
      <c r="D826" s="55">
        <v>79255</v>
      </c>
      <c r="E826" s="54">
        <v>79502</v>
      </c>
      <c r="F826" s="55">
        <v>79718</v>
      </c>
      <c r="G826" s="54">
        <v>80117</v>
      </c>
      <c r="H826" s="55">
        <v>80532</v>
      </c>
      <c r="I826" s="54">
        <v>80814</v>
      </c>
      <c r="J826" s="55">
        <v>81130</v>
      </c>
      <c r="K826" s="54">
        <v>81410</v>
      </c>
      <c r="L826" s="55">
        <v>82054</v>
      </c>
      <c r="M826" s="54">
        <v>82450</v>
      </c>
      <c r="N826" s="55">
        <v>83118</v>
      </c>
      <c r="O826" s="54">
        <v>83311</v>
      </c>
    </row>
    <row r="827" s="57" customFormat="1" spans="1:15">
      <c r="A827" s="54">
        <v>78583</v>
      </c>
      <c r="B827" s="55">
        <v>78879</v>
      </c>
      <c r="C827" s="54">
        <v>79054</v>
      </c>
      <c r="D827" s="55">
        <v>79256</v>
      </c>
      <c r="E827" s="54">
        <v>79504</v>
      </c>
      <c r="F827" s="55">
        <v>79719</v>
      </c>
      <c r="G827" s="54">
        <v>80118</v>
      </c>
      <c r="H827" s="55">
        <v>80535</v>
      </c>
      <c r="I827" s="54">
        <v>80815</v>
      </c>
      <c r="J827" s="55">
        <v>81131</v>
      </c>
      <c r="K827" s="54">
        <v>81411</v>
      </c>
      <c r="L827" s="55">
        <v>82059</v>
      </c>
      <c r="M827" s="54">
        <v>82510</v>
      </c>
      <c r="N827" s="55">
        <v>83119</v>
      </c>
      <c r="O827" s="54">
        <v>83312</v>
      </c>
    </row>
    <row r="828" s="57" customFormat="1" spans="1:15">
      <c r="A828" s="54">
        <v>78594</v>
      </c>
      <c r="B828" s="55">
        <v>78881</v>
      </c>
      <c r="C828" s="54">
        <v>79059</v>
      </c>
      <c r="D828" s="55">
        <v>79257</v>
      </c>
      <c r="E828" s="54">
        <v>79505</v>
      </c>
      <c r="F828" s="55">
        <v>79720</v>
      </c>
      <c r="G828" s="54">
        <v>80131</v>
      </c>
      <c r="H828" s="55">
        <v>80540</v>
      </c>
      <c r="I828" s="54">
        <v>80821</v>
      </c>
      <c r="J828" s="55">
        <v>81132</v>
      </c>
      <c r="K828" s="54">
        <v>81413</v>
      </c>
      <c r="L828" s="55">
        <v>82060</v>
      </c>
      <c r="M828" s="54">
        <v>82513</v>
      </c>
      <c r="N828" s="55">
        <v>83120</v>
      </c>
      <c r="O828" s="54">
        <v>83313</v>
      </c>
    </row>
    <row r="829" s="57" customFormat="1" spans="1:15">
      <c r="A829" s="54">
        <v>78598</v>
      </c>
      <c r="B829" s="55">
        <v>78883</v>
      </c>
      <c r="C829" s="54">
        <v>79061</v>
      </c>
      <c r="D829" s="55">
        <v>79258</v>
      </c>
      <c r="E829" s="54">
        <v>79506</v>
      </c>
      <c r="F829" s="55">
        <v>79731</v>
      </c>
      <c r="G829" s="54">
        <v>80135</v>
      </c>
      <c r="H829" s="55">
        <v>80541</v>
      </c>
      <c r="I829" s="54">
        <v>80822</v>
      </c>
      <c r="J829" s="55">
        <v>81135</v>
      </c>
      <c r="K829" s="54">
        <v>81414</v>
      </c>
      <c r="L829" s="55">
        <v>82063</v>
      </c>
      <c r="M829" s="54">
        <v>82516</v>
      </c>
      <c r="N829" s="55">
        <v>83121</v>
      </c>
      <c r="O829" s="54">
        <v>83314</v>
      </c>
    </row>
    <row r="830" s="57" customFormat="1" spans="1:15">
      <c r="A830" s="54">
        <v>78603</v>
      </c>
      <c r="B830" s="55">
        <v>78885</v>
      </c>
      <c r="C830" s="54">
        <v>79063</v>
      </c>
      <c r="D830" s="55">
        <v>79261</v>
      </c>
      <c r="E830" s="54">
        <v>79508</v>
      </c>
      <c r="F830" s="55">
        <v>79735</v>
      </c>
      <c r="G830" s="54">
        <v>80136</v>
      </c>
      <c r="H830" s="55">
        <v>80542</v>
      </c>
      <c r="I830" s="54">
        <v>80826</v>
      </c>
      <c r="J830" s="55">
        <v>81136</v>
      </c>
      <c r="K830" s="54">
        <v>81415</v>
      </c>
      <c r="L830" s="55">
        <v>82070</v>
      </c>
      <c r="M830" s="54">
        <v>82520</v>
      </c>
      <c r="N830" s="55">
        <v>83122</v>
      </c>
      <c r="O830" s="54">
        <v>83316</v>
      </c>
    </row>
    <row r="831" s="57" customFormat="1" spans="1:15">
      <c r="A831" s="54">
        <v>78605</v>
      </c>
      <c r="B831" s="55">
        <v>78886</v>
      </c>
      <c r="C831" s="54">
        <v>79064</v>
      </c>
      <c r="D831" s="55">
        <v>79311</v>
      </c>
      <c r="E831" s="54">
        <v>79510</v>
      </c>
      <c r="F831" s="55">
        <v>79738</v>
      </c>
      <c r="G831" s="54">
        <v>80137</v>
      </c>
      <c r="H831" s="55">
        <v>80545</v>
      </c>
      <c r="I831" s="54">
        <v>80828</v>
      </c>
      <c r="J831" s="55">
        <v>81137</v>
      </c>
      <c r="K831" s="54">
        <v>81418</v>
      </c>
      <c r="L831" s="55">
        <v>82073</v>
      </c>
      <c r="M831" s="54">
        <v>82523</v>
      </c>
      <c r="N831" s="55">
        <v>83123</v>
      </c>
      <c r="O831" s="54">
        <v>83321</v>
      </c>
    </row>
    <row r="832" s="57" customFormat="1" spans="1:15">
      <c r="A832" s="54">
        <v>78606</v>
      </c>
      <c r="B832" s="55">
        <v>78931</v>
      </c>
      <c r="C832" s="54">
        <v>79065</v>
      </c>
      <c r="D832" s="55">
        <v>79312</v>
      </c>
      <c r="E832" s="54">
        <v>79511</v>
      </c>
      <c r="F832" s="55">
        <v>79740</v>
      </c>
      <c r="G832" s="54">
        <v>80420</v>
      </c>
      <c r="H832" s="55">
        <v>80549</v>
      </c>
      <c r="I832" s="54">
        <v>80835</v>
      </c>
      <c r="J832" s="55">
        <v>81140</v>
      </c>
      <c r="K832" s="54">
        <v>81419</v>
      </c>
      <c r="L832" s="55">
        <v>82082</v>
      </c>
      <c r="M832" s="54">
        <v>82524</v>
      </c>
      <c r="N832" s="55">
        <v>83124</v>
      </c>
      <c r="O832" s="54">
        <v>83322</v>
      </c>
    </row>
    <row r="833" s="57" customFormat="1" spans="1:15">
      <c r="A833" s="54">
        <v>78609</v>
      </c>
      <c r="B833" s="55">
        <v>78934</v>
      </c>
      <c r="C833" s="54">
        <v>79066</v>
      </c>
      <c r="D833" s="55">
        <v>79313</v>
      </c>
      <c r="E833" s="54">
        <v>79512</v>
      </c>
      <c r="F833" s="55">
        <v>79742</v>
      </c>
      <c r="G833" s="54">
        <v>80421</v>
      </c>
      <c r="H833" s="55">
        <v>80610</v>
      </c>
      <c r="I833" s="54">
        <v>80836</v>
      </c>
      <c r="J833" s="55">
        <v>81141</v>
      </c>
      <c r="K833" s="54">
        <v>81422</v>
      </c>
      <c r="L833" s="55">
        <v>82201</v>
      </c>
      <c r="M833" s="54">
        <v>82604</v>
      </c>
      <c r="N833" s="55">
        <v>83126</v>
      </c>
      <c r="O833" s="54">
        <v>83323</v>
      </c>
    </row>
    <row r="834" s="57" customFormat="1" spans="1:15">
      <c r="A834" s="54">
        <v>78611</v>
      </c>
      <c r="B834" s="55">
        <v>78938</v>
      </c>
      <c r="C834" s="54">
        <v>79068</v>
      </c>
      <c r="D834" s="55">
        <v>79316</v>
      </c>
      <c r="E834" s="54">
        <v>79517</v>
      </c>
      <c r="F834" s="55">
        <v>79743</v>
      </c>
      <c r="G834" s="54">
        <v>80424</v>
      </c>
      <c r="H834" s="55">
        <v>80611</v>
      </c>
      <c r="I834" s="54">
        <v>80860</v>
      </c>
      <c r="J834" s="55">
        <v>81144</v>
      </c>
      <c r="K834" s="54">
        <v>81423</v>
      </c>
      <c r="L834" s="55">
        <v>82212</v>
      </c>
      <c r="M834" s="54">
        <v>82631</v>
      </c>
      <c r="N834" s="55">
        <v>83127</v>
      </c>
      <c r="O834" s="54">
        <v>83324</v>
      </c>
    </row>
    <row r="835" s="57" customFormat="1" spans="1:15">
      <c r="A835" s="54">
        <v>78612</v>
      </c>
      <c r="B835" s="55">
        <v>78941</v>
      </c>
      <c r="C835" s="54">
        <v>79070</v>
      </c>
      <c r="D835" s="55">
        <v>79320</v>
      </c>
      <c r="E835" s="54">
        <v>79519</v>
      </c>
      <c r="F835" s="55">
        <v>79744</v>
      </c>
      <c r="G835" s="54">
        <v>80425</v>
      </c>
      <c r="H835" s="55">
        <v>80612</v>
      </c>
      <c r="I835" s="54">
        <v>80863</v>
      </c>
      <c r="J835" s="55">
        <v>81146</v>
      </c>
      <c r="K835" s="54">
        <v>81424</v>
      </c>
      <c r="L835" s="55">
        <v>82214</v>
      </c>
      <c r="M835" s="54">
        <v>82633</v>
      </c>
      <c r="N835" s="55">
        <v>83128</v>
      </c>
      <c r="O835" s="54">
        <v>83325</v>
      </c>
    </row>
    <row r="836" s="57" customFormat="1" spans="1:15">
      <c r="A836" s="54">
        <v>78614</v>
      </c>
      <c r="B836" s="55">
        <v>78942</v>
      </c>
      <c r="C836" s="54">
        <v>79079</v>
      </c>
      <c r="D836" s="55">
        <v>79322</v>
      </c>
      <c r="E836" s="54">
        <v>79520</v>
      </c>
      <c r="F836" s="55">
        <v>79749</v>
      </c>
      <c r="G836" s="54">
        <v>80426</v>
      </c>
      <c r="H836" s="55">
        <v>80622</v>
      </c>
      <c r="I836" s="54">
        <v>80928</v>
      </c>
      <c r="J836" s="55">
        <v>81147</v>
      </c>
      <c r="K836" s="54">
        <v>81425</v>
      </c>
      <c r="L836" s="55">
        <v>82215</v>
      </c>
      <c r="M836" s="54">
        <v>82637</v>
      </c>
      <c r="N836" s="55">
        <v>83203</v>
      </c>
      <c r="O836" s="54">
        <v>83327</v>
      </c>
    </row>
    <row r="837" s="57" customFormat="1" spans="1:15">
      <c r="A837" s="54">
        <v>78615</v>
      </c>
      <c r="B837" s="55">
        <v>78943</v>
      </c>
      <c r="C837" s="54">
        <v>79081</v>
      </c>
      <c r="D837" s="55">
        <v>79323</v>
      </c>
      <c r="E837" s="54">
        <v>79521</v>
      </c>
      <c r="F837" s="55">
        <v>79752</v>
      </c>
      <c r="G837" s="54">
        <v>80427</v>
      </c>
      <c r="H837" s="55">
        <v>80624</v>
      </c>
      <c r="I837" s="54">
        <v>80929</v>
      </c>
      <c r="J837" s="55">
        <v>81148</v>
      </c>
      <c r="K837" s="54">
        <v>81426</v>
      </c>
      <c r="L837" s="55">
        <v>82221</v>
      </c>
      <c r="M837" s="54">
        <v>82643</v>
      </c>
      <c r="N837" s="55">
        <v>83210</v>
      </c>
      <c r="O837" s="54">
        <v>83330</v>
      </c>
    </row>
    <row r="838" s="57" customFormat="1" spans="1:15">
      <c r="A838" s="54">
        <v>78622</v>
      </c>
      <c r="B838" s="55">
        <v>78944</v>
      </c>
      <c r="C838" s="54">
        <v>79082</v>
      </c>
      <c r="D838" s="55">
        <v>79325</v>
      </c>
      <c r="E838" s="54">
        <v>79525</v>
      </c>
      <c r="F838" s="55">
        <v>79756</v>
      </c>
      <c r="G838" s="54">
        <v>80428</v>
      </c>
      <c r="H838" s="55">
        <v>80642</v>
      </c>
      <c r="I838" s="54">
        <v>80938</v>
      </c>
      <c r="J838" s="55">
        <v>81153</v>
      </c>
      <c r="K838" s="54">
        <v>81427</v>
      </c>
      <c r="L838" s="55">
        <v>82225</v>
      </c>
      <c r="M838" s="54">
        <v>82648</v>
      </c>
      <c r="N838" s="55">
        <v>83211</v>
      </c>
      <c r="O838" s="54">
        <v>83332</v>
      </c>
    </row>
    <row r="839" s="57" customFormat="1" spans="1:15">
      <c r="A839" s="54">
        <v>78624</v>
      </c>
      <c r="B839" s="55">
        <v>78945</v>
      </c>
      <c r="C839" s="54">
        <v>79084</v>
      </c>
      <c r="D839" s="55">
        <v>79329</v>
      </c>
      <c r="E839" s="54">
        <v>79526</v>
      </c>
      <c r="F839" s="55">
        <v>79758</v>
      </c>
      <c r="G839" s="54">
        <v>80429</v>
      </c>
      <c r="H839" s="55">
        <v>80644</v>
      </c>
      <c r="I839" s="54">
        <v>81022</v>
      </c>
      <c r="J839" s="55">
        <v>81154</v>
      </c>
      <c r="K839" s="54">
        <v>81428</v>
      </c>
      <c r="L839" s="55">
        <v>82227</v>
      </c>
      <c r="M839" s="54">
        <v>82649</v>
      </c>
      <c r="N839" s="55">
        <v>83214</v>
      </c>
      <c r="O839" s="54">
        <v>83334</v>
      </c>
    </row>
    <row r="840" s="57" customFormat="1" spans="1:15">
      <c r="A840" s="54">
        <v>78629</v>
      </c>
      <c r="B840" s="55">
        <v>78947</v>
      </c>
      <c r="C840" s="54">
        <v>79085</v>
      </c>
      <c r="D840" s="55">
        <v>79331</v>
      </c>
      <c r="E840" s="54">
        <v>79527</v>
      </c>
      <c r="F840" s="55">
        <v>79772</v>
      </c>
      <c r="G840" s="54">
        <v>80430</v>
      </c>
      <c r="H840" s="55">
        <v>80646</v>
      </c>
      <c r="I840" s="54">
        <v>81030</v>
      </c>
      <c r="J840" s="55">
        <v>81157</v>
      </c>
      <c r="K840" s="54">
        <v>81429</v>
      </c>
      <c r="L840" s="55">
        <v>82240</v>
      </c>
      <c r="M840" s="54">
        <v>82711</v>
      </c>
      <c r="N840" s="55">
        <v>83217</v>
      </c>
      <c r="O840" s="54">
        <v>83335</v>
      </c>
    </row>
    <row r="841" s="57" customFormat="1" spans="1:15">
      <c r="A841" s="54">
        <v>78631</v>
      </c>
      <c r="B841" s="55">
        <v>78952</v>
      </c>
      <c r="C841" s="54">
        <v>79086</v>
      </c>
      <c r="D841" s="55">
        <v>79336</v>
      </c>
      <c r="E841" s="54">
        <v>79528</v>
      </c>
      <c r="F841" s="55">
        <v>79777</v>
      </c>
      <c r="G841" s="54">
        <v>80433</v>
      </c>
      <c r="H841" s="55">
        <v>80648</v>
      </c>
      <c r="I841" s="54">
        <v>81036</v>
      </c>
      <c r="J841" s="55">
        <v>81210</v>
      </c>
      <c r="K841" s="54">
        <v>81430</v>
      </c>
      <c r="L841" s="55">
        <v>82242</v>
      </c>
      <c r="M841" s="54">
        <v>82732</v>
      </c>
      <c r="N841" s="55">
        <v>83223</v>
      </c>
      <c r="O841" s="54">
        <v>83336</v>
      </c>
    </row>
    <row r="842" s="57" customFormat="1" spans="1:15">
      <c r="A842" s="54">
        <v>78635</v>
      </c>
      <c r="B842" s="55">
        <v>78954</v>
      </c>
      <c r="C842" s="54">
        <v>79087</v>
      </c>
      <c r="D842" s="55">
        <v>79338</v>
      </c>
      <c r="E842" s="54">
        <v>79529</v>
      </c>
      <c r="F842" s="55">
        <v>79780</v>
      </c>
      <c r="G842" s="54">
        <v>80436</v>
      </c>
      <c r="H842" s="55">
        <v>80650</v>
      </c>
      <c r="I842" s="54">
        <v>81038</v>
      </c>
      <c r="J842" s="55">
        <v>81211</v>
      </c>
      <c r="K842" s="54">
        <v>81432</v>
      </c>
      <c r="L842" s="55">
        <v>82244</v>
      </c>
      <c r="M842" s="54">
        <v>82832</v>
      </c>
      <c r="N842" s="55">
        <v>83226</v>
      </c>
      <c r="O842" s="54">
        <v>83337</v>
      </c>
    </row>
    <row r="843" s="57" customFormat="1" spans="1:15">
      <c r="A843" s="54">
        <v>78638</v>
      </c>
      <c r="B843" s="55">
        <v>78957</v>
      </c>
      <c r="C843" s="54">
        <v>79088</v>
      </c>
      <c r="D843" s="55">
        <v>79339</v>
      </c>
      <c r="E843" s="54">
        <v>79530</v>
      </c>
      <c r="F843" s="55">
        <v>79781</v>
      </c>
      <c r="G843" s="54">
        <v>80438</v>
      </c>
      <c r="H843" s="55">
        <v>80652</v>
      </c>
      <c r="I843" s="54">
        <v>81039</v>
      </c>
      <c r="J843" s="55">
        <v>81222</v>
      </c>
      <c r="K843" s="54">
        <v>81433</v>
      </c>
      <c r="L843" s="55">
        <v>82301</v>
      </c>
      <c r="M843" s="54">
        <v>82834</v>
      </c>
      <c r="N843" s="55">
        <v>83228</v>
      </c>
      <c r="O843" s="54">
        <v>83344</v>
      </c>
    </row>
    <row r="844" s="57" customFormat="1" spans="1:15">
      <c r="A844" s="54">
        <v>78639</v>
      </c>
      <c r="B844" s="55">
        <v>78962</v>
      </c>
      <c r="C844" s="54">
        <v>79091</v>
      </c>
      <c r="D844" s="55">
        <v>79342</v>
      </c>
      <c r="E844" s="54">
        <v>79532</v>
      </c>
      <c r="F844" s="55">
        <v>79782</v>
      </c>
      <c r="G844" s="54">
        <v>80442</v>
      </c>
      <c r="H844" s="55">
        <v>80720</v>
      </c>
      <c r="I844" s="54">
        <v>81042</v>
      </c>
      <c r="J844" s="55">
        <v>81224</v>
      </c>
      <c r="K844" s="54">
        <v>81435</v>
      </c>
      <c r="L844" s="55">
        <v>82321</v>
      </c>
      <c r="M844" s="54">
        <v>82836</v>
      </c>
      <c r="N844" s="55">
        <v>83230</v>
      </c>
      <c r="O844" s="54">
        <v>83347</v>
      </c>
    </row>
    <row r="845" s="57" customFormat="1" spans="1:15">
      <c r="A845" s="54">
        <v>78648</v>
      </c>
      <c r="B845" s="55">
        <v>78963</v>
      </c>
      <c r="C845" s="54">
        <v>79092</v>
      </c>
      <c r="D845" s="55">
        <v>79343</v>
      </c>
      <c r="E845" s="54">
        <v>79533</v>
      </c>
      <c r="F845" s="55">
        <v>79783</v>
      </c>
      <c r="G845" s="54">
        <v>80444</v>
      </c>
      <c r="H845" s="55">
        <v>80721</v>
      </c>
      <c r="I845" s="54">
        <v>81046</v>
      </c>
      <c r="J845" s="55">
        <v>81228</v>
      </c>
      <c r="K845" s="54">
        <v>81524</v>
      </c>
      <c r="L845" s="55">
        <v>82323</v>
      </c>
      <c r="M845" s="54">
        <v>82838</v>
      </c>
      <c r="N845" s="55">
        <v>83232</v>
      </c>
      <c r="O845" s="54">
        <v>83348</v>
      </c>
    </row>
    <row r="846" s="57" customFormat="1" spans="1:15">
      <c r="A846" s="54">
        <v>78650</v>
      </c>
      <c r="B846" s="55">
        <v>79001</v>
      </c>
      <c r="C846" s="54">
        <v>79095</v>
      </c>
      <c r="D846" s="55">
        <v>79344</v>
      </c>
      <c r="E846" s="54">
        <v>79534</v>
      </c>
      <c r="F846" s="55">
        <v>79785</v>
      </c>
      <c r="G846" s="54">
        <v>80446</v>
      </c>
      <c r="H846" s="55">
        <v>80726</v>
      </c>
      <c r="I846" s="54">
        <v>81047</v>
      </c>
      <c r="J846" s="55">
        <v>81230</v>
      </c>
      <c r="K846" s="54">
        <v>81525</v>
      </c>
      <c r="L846" s="55">
        <v>82324</v>
      </c>
      <c r="M846" s="54">
        <v>82839</v>
      </c>
      <c r="N846" s="55">
        <v>83233</v>
      </c>
      <c r="O846" s="54">
        <v>83349</v>
      </c>
    </row>
    <row r="847" s="57" customFormat="1" spans="1:15">
      <c r="A847" s="54">
        <v>78655</v>
      </c>
      <c r="B847" s="55">
        <v>79003</v>
      </c>
      <c r="C847" s="54">
        <v>79096</v>
      </c>
      <c r="D847" s="55">
        <v>79346</v>
      </c>
      <c r="E847" s="54">
        <v>79535</v>
      </c>
      <c r="F847" s="55">
        <v>79788</v>
      </c>
      <c r="G847" s="54">
        <v>80451</v>
      </c>
      <c r="H847" s="55">
        <v>80728</v>
      </c>
      <c r="I847" s="54">
        <v>81050</v>
      </c>
      <c r="J847" s="55">
        <v>81233</v>
      </c>
      <c r="K847" s="54">
        <v>81625</v>
      </c>
      <c r="L847" s="55">
        <v>82325</v>
      </c>
      <c r="M847" s="54">
        <v>82842</v>
      </c>
      <c r="N847" s="55">
        <v>83234</v>
      </c>
      <c r="O847" s="54">
        <v>83350</v>
      </c>
    </row>
    <row r="848" s="57" customFormat="1" spans="1:15">
      <c r="A848" s="54">
        <v>78656</v>
      </c>
      <c r="B848" s="55">
        <v>79005</v>
      </c>
      <c r="C848" s="54">
        <v>79097</v>
      </c>
      <c r="D848" s="55">
        <v>79347</v>
      </c>
      <c r="E848" s="54">
        <v>79536</v>
      </c>
      <c r="F848" s="55">
        <v>79830</v>
      </c>
      <c r="G848" s="54">
        <v>80452</v>
      </c>
      <c r="H848" s="55">
        <v>80731</v>
      </c>
      <c r="I848" s="54">
        <v>81052</v>
      </c>
      <c r="J848" s="55">
        <v>81235</v>
      </c>
      <c r="K848" s="54">
        <v>81626</v>
      </c>
      <c r="L848" s="55">
        <v>82327</v>
      </c>
      <c r="M848" s="54">
        <v>82922</v>
      </c>
      <c r="N848" s="55">
        <v>83236</v>
      </c>
      <c r="O848" s="54">
        <v>83352</v>
      </c>
    </row>
    <row r="849" s="57" customFormat="1" spans="1:15">
      <c r="A849" s="54">
        <v>78657</v>
      </c>
      <c r="B849" s="55">
        <v>79009</v>
      </c>
      <c r="C849" s="54">
        <v>79098</v>
      </c>
      <c r="D849" s="55">
        <v>79353</v>
      </c>
      <c r="E849" s="54">
        <v>79538</v>
      </c>
      <c r="F849" s="55">
        <v>79831</v>
      </c>
      <c r="G849" s="54">
        <v>80453</v>
      </c>
      <c r="H849" s="55">
        <v>80733</v>
      </c>
      <c r="I849" s="54">
        <v>81054</v>
      </c>
      <c r="J849" s="55">
        <v>81236</v>
      </c>
      <c r="K849" s="54">
        <v>81630</v>
      </c>
      <c r="L849" s="55">
        <v>82331</v>
      </c>
      <c r="M849" s="54">
        <v>82923</v>
      </c>
      <c r="N849" s="55">
        <v>83237</v>
      </c>
      <c r="O849" s="54">
        <v>83353</v>
      </c>
    </row>
    <row r="850" s="57" customFormat="1" spans="1:15">
      <c r="A850" s="54">
        <v>78658</v>
      </c>
      <c r="B850" s="55">
        <v>79013</v>
      </c>
      <c r="C850" s="54">
        <v>79201</v>
      </c>
      <c r="D850" s="55">
        <v>79355</v>
      </c>
      <c r="E850" s="54">
        <v>79539</v>
      </c>
      <c r="F850" s="55">
        <v>79832</v>
      </c>
      <c r="G850" s="54">
        <v>80455</v>
      </c>
      <c r="H850" s="55">
        <v>80734</v>
      </c>
      <c r="I850" s="54">
        <v>81055</v>
      </c>
      <c r="J850" s="55">
        <v>81237</v>
      </c>
      <c r="K850" s="54">
        <v>81633</v>
      </c>
      <c r="L850" s="55">
        <v>82332</v>
      </c>
      <c r="M850" s="54">
        <v>82925</v>
      </c>
      <c r="N850" s="55">
        <v>83238</v>
      </c>
      <c r="O850" s="54">
        <v>83355</v>
      </c>
    </row>
    <row r="851" s="57" customFormat="1" spans="1:15">
      <c r="A851" s="54">
        <v>78659</v>
      </c>
      <c r="B851" s="55">
        <v>79019</v>
      </c>
      <c r="C851" s="54">
        <v>79221</v>
      </c>
      <c r="D851" s="55">
        <v>79356</v>
      </c>
      <c r="E851" s="54">
        <v>79541</v>
      </c>
      <c r="F851" s="55">
        <v>79834</v>
      </c>
      <c r="G851" s="54">
        <v>80461</v>
      </c>
      <c r="H851" s="55">
        <v>80737</v>
      </c>
      <c r="I851" s="54">
        <v>81058</v>
      </c>
      <c r="J851" s="55">
        <v>81239</v>
      </c>
      <c r="K851" s="54">
        <v>81635</v>
      </c>
      <c r="L851" s="55">
        <v>82335</v>
      </c>
      <c r="M851" s="54">
        <v>82930</v>
      </c>
      <c r="N851" s="55">
        <v>83239</v>
      </c>
      <c r="O851" s="54">
        <v>83414</v>
      </c>
    </row>
    <row r="852" s="57" customFormat="1" spans="1:15">
      <c r="A852" s="54">
        <v>78661</v>
      </c>
      <c r="B852" s="55">
        <v>79021</v>
      </c>
      <c r="C852" s="54">
        <v>79225</v>
      </c>
      <c r="D852" s="55">
        <v>79357</v>
      </c>
      <c r="E852" s="54">
        <v>79543</v>
      </c>
      <c r="F852" s="55">
        <v>79839</v>
      </c>
      <c r="G852" s="54">
        <v>80463</v>
      </c>
      <c r="H852" s="55">
        <v>80740</v>
      </c>
      <c r="I852" s="54">
        <v>81062</v>
      </c>
      <c r="J852" s="55">
        <v>81240</v>
      </c>
      <c r="K852" s="54">
        <v>81636</v>
      </c>
      <c r="L852" s="55">
        <v>82336</v>
      </c>
      <c r="M852" s="54">
        <v>82931</v>
      </c>
      <c r="N852" s="55">
        <v>83241</v>
      </c>
      <c r="O852" s="54">
        <v>83420</v>
      </c>
    </row>
    <row r="853" s="57" customFormat="1" spans="1:15">
      <c r="A853" s="54">
        <v>78662</v>
      </c>
      <c r="B853" s="55">
        <v>79022</v>
      </c>
      <c r="C853" s="54">
        <v>79226</v>
      </c>
      <c r="D853" s="55">
        <v>79358</v>
      </c>
      <c r="E853" s="54">
        <v>79544</v>
      </c>
      <c r="F853" s="55">
        <v>79843</v>
      </c>
      <c r="G853" s="54">
        <v>80466</v>
      </c>
      <c r="H853" s="55">
        <v>80741</v>
      </c>
      <c r="I853" s="54">
        <v>81063</v>
      </c>
      <c r="J853" s="55">
        <v>81241</v>
      </c>
      <c r="K853" s="54">
        <v>81639</v>
      </c>
      <c r="L853" s="55">
        <v>82401</v>
      </c>
      <c r="M853" s="54">
        <v>82935</v>
      </c>
      <c r="N853" s="55">
        <v>83245</v>
      </c>
      <c r="O853" s="54">
        <v>83423</v>
      </c>
    </row>
    <row r="854" s="57" customFormat="1" spans="1:15">
      <c r="A854" s="54">
        <v>78670</v>
      </c>
      <c r="B854" s="55">
        <v>79024</v>
      </c>
      <c r="C854" s="54">
        <v>79227</v>
      </c>
      <c r="D854" s="55">
        <v>79359</v>
      </c>
      <c r="E854" s="54">
        <v>79545</v>
      </c>
      <c r="F854" s="55">
        <v>79845</v>
      </c>
      <c r="G854" s="54">
        <v>80467</v>
      </c>
      <c r="H854" s="55">
        <v>80742</v>
      </c>
      <c r="I854" s="54">
        <v>81064</v>
      </c>
      <c r="J854" s="55">
        <v>81248</v>
      </c>
      <c r="K854" s="54">
        <v>81641</v>
      </c>
      <c r="L854" s="55">
        <v>82410</v>
      </c>
      <c r="M854" s="54">
        <v>82937</v>
      </c>
      <c r="N854" s="55">
        <v>83251</v>
      </c>
      <c r="O854" s="54">
        <v>83424</v>
      </c>
    </row>
    <row r="855" s="57" customFormat="1" spans="1:15">
      <c r="A855" s="54">
        <v>78671</v>
      </c>
      <c r="B855" s="55">
        <v>79025</v>
      </c>
      <c r="C855" s="54">
        <v>79232</v>
      </c>
      <c r="D855" s="55">
        <v>79360</v>
      </c>
      <c r="E855" s="54">
        <v>79546</v>
      </c>
      <c r="F855" s="55">
        <v>79848</v>
      </c>
      <c r="G855" s="54">
        <v>80469</v>
      </c>
      <c r="H855" s="55">
        <v>80746</v>
      </c>
      <c r="I855" s="54">
        <v>81067</v>
      </c>
      <c r="J855" s="55">
        <v>81251</v>
      </c>
      <c r="K855" s="54">
        <v>81642</v>
      </c>
      <c r="L855" s="55">
        <v>82411</v>
      </c>
      <c r="M855" s="54">
        <v>82939</v>
      </c>
      <c r="N855" s="55">
        <v>83252</v>
      </c>
      <c r="O855" s="54">
        <v>83427</v>
      </c>
    </row>
    <row r="856" s="57" customFormat="1" spans="1:15">
      <c r="A856" s="54">
        <v>78672</v>
      </c>
      <c r="B856" s="55">
        <v>79027</v>
      </c>
      <c r="C856" s="54">
        <v>79233</v>
      </c>
      <c r="D856" s="55">
        <v>79364</v>
      </c>
      <c r="E856" s="54">
        <v>79547</v>
      </c>
      <c r="F856" s="55">
        <v>79850</v>
      </c>
      <c r="G856" s="54">
        <v>80470</v>
      </c>
      <c r="H856" s="55">
        <v>80747</v>
      </c>
      <c r="I856" s="54">
        <v>81073</v>
      </c>
      <c r="J856" s="55">
        <v>81253</v>
      </c>
      <c r="K856" s="54">
        <v>81643</v>
      </c>
      <c r="L856" s="55">
        <v>82412</v>
      </c>
      <c r="M856" s="54">
        <v>82943</v>
      </c>
      <c r="N856" s="55">
        <v>83254</v>
      </c>
      <c r="O856" s="54">
        <v>83428</v>
      </c>
    </row>
    <row r="857" s="57" customFormat="1" spans="1:15">
      <c r="A857" s="54">
        <v>78742</v>
      </c>
      <c r="B857" s="55">
        <v>79031</v>
      </c>
      <c r="C857" s="54">
        <v>79235</v>
      </c>
      <c r="D857" s="55">
        <v>79369</v>
      </c>
      <c r="E857" s="54">
        <v>79549</v>
      </c>
      <c r="F857" s="55">
        <v>79851</v>
      </c>
      <c r="G857" s="54">
        <v>80471</v>
      </c>
      <c r="H857" s="55">
        <v>80750</v>
      </c>
      <c r="I857" s="54">
        <v>81076</v>
      </c>
      <c r="J857" s="55">
        <v>81323</v>
      </c>
      <c r="K857" s="54">
        <v>81645</v>
      </c>
      <c r="L857" s="55">
        <v>82420</v>
      </c>
      <c r="M857" s="54">
        <v>82944</v>
      </c>
      <c r="N857" s="55">
        <v>83261</v>
      </c>
      <c r="O857" s="54">
        <v>83429</v>
      </c>
    </row>
    <row r="858" s="57" customFormat="1" spans="1:15">
      <c r="A858" s="54">
        <v>78827</v>
      </c>
      <c r="B858" s="55">
        <v>79035</v>
      </c>
      <c r="C858" s="54">
        <v>79236</v>
      </c>
      <c r="D858" s="55">
        <v>79370</v>
      </c>
      <c r="E858" s="54">
        <v>79550</v>
      </c>
      <c r="F858" s="55">
        <v>79852</v>
      </c>
      <c r="G858" s="54">
        <v>80473</v>
      </c>
      <c r="H858" s="55">
        <v>80757</v>
      </c>
      <c r="I858" s="54">
        <v>81082</v>
      </c>
      <c r="J858" s="55">
        <v>81326</v>
      </c>
      <c r="K858" s="54">
        <v>81646</v>
      </c>
      <c r="L858" s="55">
        <v>82421</v>
      </c>
      <c r="M858" s="54">
        <v>83011</v>
      </c>
      <c r="N858" s="55">
        <v>83262</v>
      </c>
      <c r="O858" s="54">
        <v>83431</v>
      </c>
    </row>
    <row r="859" s="57" customFormat="1" spans="1:15">
      <c r="A859" s="54">
        <v>78832</v>
      </c>
      <c r="B859" s="55">
        <v>79036</v>
      </c>
      <c r="C859" s="54">
        <v>79237</v>
      </c>
      <c r="D859" s="55">
        <v>79371</v>
      </c>
      <c r="E859" s="54">
        <v>79553</v>
      </c>
      <c r="F859" s="55">
        <v>79853</v>
      </c>
      <c r="G859" s="54">
        <v>80474</v>
      </c>
      <c r="H859" s="55">
        <v>80758</v>
      </c>
      <c r="I859" s="54">
        <v>81087</v>
      </c>
      <c r="J859" s="55">
        <v>81327</v>
      </c>
      <c r="K859" s="54">
        <v>81647</v>
      </c>
      <c r="L859" s="55">
        <v>82423</v>
      </c>
      <c r="M859" s="54">
        <v>83012</v>
      </c>
      <c r="N859" s="55">
        <v>83263</v>
      </c>
      <c r="O859" s="54">
        <v>83433</v>
      </c>
    </row>
    <row r="860" s="57" customFormat="1" spans="1:15">
      <c r="A860" s="54">
        <v>78838</v>
      </c>
      <c r="B860" s="55">
        <v>79039</v>
      </c>
      <c r="C860" s="54">
        <v>79240</v>
      </c>
      <c r="D860" s="55">
        <v>79372</v>
      </c>
      <c r="E860" s="54">
        <v>79556</v>
      </c>
      <c r="F860" s="55">
        <v>79855</v>
      </c>
      <c r="G860" s="54">
        <v>80475</v>
      </c>
      <c r="H860" s="55">
        <v>80759</v>
      </c>
      <c r="I860" s="54">
        <v>81092</v>
      </c>
      <c r="J860" s="55">
        <v>81328</v>
      </c>
      <c r="K860" s="54">
        <v>81648</v>
      </c>
      <c r="L860" s="55">
        <v>82426</v>
      </c>
      <c r="M860" s="54">
        <v>83014</v>
      </c>
      <c r="N860" s="55">
        <v>83271</v>
      </c>
      <c r="O860" s="54">
        <v>83434</v>
      </c>
    </row>
    <row r="861" s="57" customFormat="1" spans="1:15">
      <c r="A861" s="54">
        <v>78839</v>
      </c>
      <c r="B861" s="55">
        <v>79041</v>
      </c>
      <c r="C861" s="54">
        <v>79241</v>
      </c>
      <c r="D861" s="55">
        <v>79373</v>
      </c>
      <c r="E861" s="54">
        <v>79560</v>
      </c>
      <c r="F861" s="55">
        <v>80025</v>
      </c>
      <c r="G861" s="54">
        <v>80476</v>
      </c>
      <c r="H861" s="55">
        <v>80807</v>
      </c>
      <c r="I861" s="54">
        <v>81120</v>
      </c>
      <c r="J861" s="55">
        <v>81329</v>
      </c>
      <c r="K861" s="54">
        <v>81649</v>
      </c>
      <c r="L861" s="55">
        <v>82431</v>
      </c>
      <c r="M861" s="54">
        <v>83101</v>
      </c>
      <c r="N861" s="55">
        <v>83272</v>
      </c>
      <c r="O861" s="54">
        <v>83435</v>
      </c>
    </row>
    <row r="862" s="57" customFormat="1" spans="1:15">
      <c r="A862" s="54">
        <v>83436</v>
      </c>
      <c r="B862" s="55">
        <v>83632</v>
      </c>
      <c r="C862" s="54">
        <v>83848</v>
      </c>
      <c r="D862" s="55">
        <v>84073</v>
      </c>
      <c r="E862" s="54">
        <v>84528</v>
      </c>
      <c r="F862" s="55">
        <v>84711</v>
      </c>
      <c r="G862" s="54">
        <v>84782</v>
      </c>
      <c r="H862" s="55">
        <v>85390</v>
      </c>
      <c r="I862" s="54">
        <v>85925</v>
      </c>
      <c r="J862" s="55">
        <v>86514</v>
      </c>
      <c r="K862" s="54">
        <v>87325</v>
      </c>
      <c r="L862" s="55">
        <v>87732</v>
      </c>
      <c r="M862" s="54">
        <v>88231</v>
      </c>
      <c r="N862" s="55">
        <v>88441</v>
      </c>
      <c r="O862" s="54">
        <v>89447</v>
      </c>
    </row>
    <row r="863" s="57" customFormat="1" spans="1:15">
      <c r="A863" s="54">
        <v>83438</v>
      </c>
      <c r="B863" s="55">
        <v>83633</v>
      </c>
      <c r="C863" s="54">
        <v>83849</v>
      </c>
      <c r="D863" s="55">
        <v>84076</v>
      </c>
      <c r="E863" s="54">
        <v>84530</v>
      </c>
      <c r="F863" s="55">
        <v>84712</v>
      </c>
      <c r="G863" s="54">
        <v>84783</v>
      </c>
      <c r="H863" s="55">
        <v>85501</v>
      </c>
      <c r="I863" s="54">
        <v>85931</v>
      </c>
      <c r="J863" s="55">
        <v>86515</v>
      </c>
      <c r="K863" s="54">
        <v>87327</v>
      </c>
      <c r="L863" s="55">
        <v>87736</v>
      </c>
      <c r="M863" s="54">
        <v>88232</v>
      </c>
      <c r="N863" s="55">
        <v>89003</v>
      </c>
      <c r="O863" s="54">
        <v>89496</v>
      </c>
    </row>
    <row r="864" s="57" customFormat="1" spans="1:15">
      <c r="A864" s="54">
        <v>83443</v>
      </c>
      <c r="B864" s="55">
        <v>83635</v>
      </c>
      <c r="C864" s="54">
        <v>83850</v>
      </c>
      <c r="D864" s="55">
        <v>84078</v>
      </c>
      <c r="E864" s="54">
        <v>84532</v>
      </c>
      <c r="F864" s="55">
        <v>84713</v>
      </c>
      <c r="G864" s="54">
        <v>85118</v>
      </c>
      <c r="H864" s="55">
        <v>85502</v>
      </c>
      <c r="I864" s="54">
        <v>85932</v>
      </c>
      <c r="J864" s="55">
        <v>86535</v>
      </c>
      <c r="K864" s="54">
        <v>87328</v>
      </c>
      <c r="L864" s="55">
        <v>87740</v>
      </c>
      <c r="M864" s="54">
        <v>88242</v>
      </c>
      <c r="N864" s="55">
        <v>89004</v>
      </c>
      <c r="O864" s="54">
        <v>89704</v>
      </c>
    </row>
    <row r="865" s="57" customFormat="1" spans="1:15">
      <c r="A865" s="54">
        <v>83444</v>
      </c>
      <c r="B865" s="55">
        <v>83637</v>
      </c>
      <c r="C865" s="54">
        <v>83851</v>
      </c>
      <c r="D865" s="55">
        <v>84079</v>
      </c>
      <c r="E865" s="54">
        <v>84533</v>
      </c>
      <c r="F865" s="55">
        <v>84715</v>
      </c>
      <c r="G865" s="54">
        <v>85121</v>
      </c>
      <c r="H865" s="55">
        <v>85533</v>
      </c>
      <c r="I865" s="54">
        <v>85934</v>
      </c>
      <c r="J865" s="55">
        <v>87001</v>
      </c>
      <c r="K865" s="54">
        <v>87347</v>
      </c>
      <c r="L865" s="55">
        <v>87747</v>
      </c>
      <c r="M865" s="54">
        <v>88250</v>
      </c>
      <c r="N865" s="55">
        <v>89005</v>
      </c>
      <c r="O865" s="54">
        <v>89801</v>
      </c>
    </row>
    <row r="866" s="57" customFormat="1" spans="1:15">
      <c r="A866" s="54">
        <v>83445</v>
      </c>
      <c r="B866" s="55">
        <v>83638</v>
      </c>
      <c r="C866" s="54">
        <v>83853</v>
      </c>
      <c r="D866" s="55">
        <v>84080</v>
      </c>
      <c r="E866" s="54">
        <v>84535</v>
      </c>
      <c r="F866" s="55">
        <v>84717</v>
      </c>
      <c r="G866" s="54">
        <v>85131</v>
      </c>
      <c r="H866" s="55">
        <v>85534</v>
      </c>
      <c r="I866" s="54">
        <v>85938</v>
      </c>
      <c r="J866" s="55">
        <v>87002</v>
      </c>
      <c r="K866" s="54">
        <v>87365</v>
      </c>
      <c r="L866" s="55">
        <v>87753</v>
      </c>
      <c r="M866" s="54">
        <v>88252</v>
      </c>
      <c r="N866" s="55">
        <v>89007</v>
      </c>
      <c r="O866" s="54">
        <v>89803</v>
      </c>
    </row>
    <row r="867" s="57" customFormat="1" spans="1:15">
      <c r="A867" s="54">
        <v>83447</v>
      </c>
      <c r="B867" s="55">
        <v>83639</v>
      </c>
      <c r="C867" s="54">
        <v>83855</v>
      </c>
      <c r="D867" s="55">
        <v>84082</v>
      </c>
      <c r="E867" s="54">
        <v>84540</v>
      </c>
      <c r="F867" s="55">
        <v>84718</v>
      </c>
      <c r="G867" s="54">
        <v>85132</v>
      </c>
      <c r="H867" s="55">
        <v>85535</v>
      </c>
      <c r="I867" s="54">
        <v>85942</v>
      </c>
      <c r="J867" s="55">
        <v>87006</v>
      </c>
      <c r="K867" s="54">
        <v>87375</v>
      </c>
      <c r="L867" s="55">
        <v>87801</v>
      </c>
      <c r="M867" s="54">
        <v>88253</v>
      </c>
      <c r="N867" s="55">
        <v>89013</v>
      </c>
      <c r="O867" s="54">
        <v>89820</v>
      </c>
    </row>
    <row r="868" s="57" customFormat="1" spans="1:15">
      <c r="A868" s="54">
        <v>83448</v>
      </c>
      <c r="B868" s="55">
        <v>83641</v>
      </c>
      <c r="C868" s="54">
        <v>83857</v>
      </c>
      <c r="D868" s="55">
        <v>84083</v>
      </c>
      <c r="E868" s="54">
        <v>84542</v>
      </c>
      <c r="F868" s="55">
        <v>84719</v>
      </c>
      <c r="G868" s="54">
        <v>85135</v>
      </c>
      <c r="H868" s="55">
        <v>85536</v>
      </c>
      <c r="I868" s="54">
        <v>86015</v>
      </c>
      <c r="J868" s="55">
        <v>87007</v>
      </c>
      <c r="K868" s="54">
        <v>87413</v>
      </c>
      <c r="L868" s="55">
        <v>87823</v>
      </c>
      <c r="M868" s="54">
        <v>88255</v>
      </c>
      <c r="N868" s="55">
        <v>89018</v>
      </c>
      <c r="O868" s="54">
        <v>89822</v>
      </c>
    </row>
    <row r="869" s="57" customFormat="1" spans="1:15">
      <c r="A869" s="54">
        <v>83449</v>
      </c>
      <c r="B869" s="55">
        <v>83643</v>
      </c>
      <c r="C869" s="54">
        <v>83861</v>
      </c>
      <c r="D869" s="55">
        <v>84085</v>
      </c>
      <c r="E869" s="54">
        <v>84620</v>
      </c>
      <c r="F869" s="55">
        <v>84722</v>
      </c>
      <c r="G869" s="54">
        <v>85137</v>
      </c>
      <c r="H869" s="55">
        <v>85539</v>
      </c>
      <c r="I869" s="54">
        <v>86016</v>
      </c>
      <c r="J869" s="55">
        <v>87009</v>
      </c>
      <c r="K869" s="54">
        <v>87418</v>
      </c>
      <c r="L869" s="55">
        <v>87825</v>
      </c>
      <c r="M869" s="54">
        <v>88256</v>
      </c>
      <c r="N869" s="55">
        <v>89019</v>
      </c>
      <c r="O869" s="54">
        <v>89825</v>
      </c>
    </row>
    <row r="870" s="57" customFormat="1" spans="1:15">
      <c r="A870" s="54">
        <v>83450</v>
      </c>
      <c r="B870" s="55">
        <v>83645</v>
      </c>
      <c r="C870" s="54">
        <v>83867</v>
      </c>
      <c r="D870" s="55">
        <v>84086</v>
      </c>
      <c r="E870" s="54">
        <v>84621</v>
      </c>
      <c r="F870" s="55">
        <v>84723</v>
      </c>
      <c r="G870" s="54">
        <v>85141</v>
      </c>
      <c r="H870" s="55">
        <v>85540</v>
      </c>
      <c r="I870" s="54">
        <v>86017</v>
      </c>
      <c r="J870" s="55">
        <v>87010</v>
      </c>
      <c r="K870" s="54">
        <v>87420</v>
      </c>
      <c r="L870" s="55">
        <v>87830</v>
      </c>
      <c r="M870" s="54">
        <v>88260</v>
      </c>
      <c r="N870" s="55">
        <v>89020</v>
      </c>
      <c r="O870" s="54">
        <v>89826</v>
      </c>
    </row>
    <row r="871" s="57" customFormat="1" spans="1:15">
      <c r="A871" s="54">
        <v>83451</v>
      </c>
      <c r="B871" s="55">
        <v>83647</v>
      </c>
      <c r="C871" s="54">
        <v>83869</v>
      </c>
      <c r="D871" s="55">
        <v>84301</v>
      </c>
      <c r="E871" s="54">
        <v>84622</v>
      </c>
      <c r="F871" s="55">
        <v>84724</v>
      </c>
      <c r="G871" s="54">
        <v>85145</v>
      </c>
      <c r="H871" s="55">
        <v>85541</v>
      </c>
      <c r="I871" s="54">
        <v>86018</v>
      </c>
      <c r="J871" s="55">
        <v>87014</v>
      </c>
      <c r="K871" s="54">
        <v>87506</v>
      </c>
      <c r="L871" s="55">
        <v>87901</v>
      </c>
      <c r="M871" s="54">
        <v>88263</v>
      </c>
      <c r="N871" s="55">
        <v>89021</v>
      </c>
      <c r="O871" s="54">
        <v>89828</v>
      </c>
    </row>
    <row r="872" s="57" customFormat="1" spans="1:15">
      <c r="A872" s="54">
        <v>83452</v>
      </c>
      <c r="B872" s="55">
        <v>83654</v>
      </c>
      <c r="C872" s="54">
        <v>83871</v>
      </c>
      <c r="D872" s="55">
        <v>84305</v>
      </c>
      <c r="E872" s="54">
        <v>84623</v>
      </c>
      <c r="F872" s="55">
        <v>84725</v>
      </c>
      <c r="G872" s="54">
        <v>85172</v>
      </c>
      <c r="H872" s="55">
        <v>85542</v>
      </c>
      <c r="I872" s="54">
        <v>86023</v>
      </c>
      <c r="J872" s="55">
        <v>87015</v>
      </c>
      <c r="K872" s="54">
        <v>87511</v>
      </c>
      <c r="L872" s="55">
        <v>87930</v>
      </c>
      <c r="M872" s="54">
        <v>88264</v>
      </c>
      <c r="N872" s="55">
        <v>89023</v>
      </c>
      <c r="O872" s="54">
        <v>89832</v>
      </c>
    </row>
    <row r="873" s="57" customFormat="1" spans="1:15">
      <c r="A873" s="54">
        <v>83455</v>
      </c>
      <c r="B873" s="55">
        <v>83655</v>
      </c>
      <c r="C873" s="54">
        <v>83872</v>
      </c>
      <c r="D873" s="55">
        <v>84306</v>
      </c>
      <c r="E873" s="54">
        <v>84624</v>
      </c>
      <c r="F873" s="55">
        <v>84729</v>
      </c>
      <c r="G873" s="54">
        <v>85173</v>
      </c>
      <c r="H873" s="55">
        <v>85543</v>
      </c>
      <c r="I873" s="54">
        <v>86025</v>
      </c>
      <c r="J873" s="55">
        <v>87017</v>
      </c>
      <c r="K873" s="54">
        <v>87516</v>
      </c>
      <c r="L873" s="55">
        <v>87931</v>
      </c>
      <c r="M873" s="54">
        <v>88265</v>
      </c>
      <c r="N873" s="55">
        <v>89024</v>
      </c>
      <c r="O873" s="54">
        <v>89835</v>
      </c>
    </row>
    <row r="874" s="57" customFormat="1" spans="1:15">
      <c r="A874" s="54">
        <v>83467</v>
      </c>
      <c r="B874" s="55">
        <v>83660</v>
      </c>
      <c r="C874" s="54">
        <v>83873</v>
      </c>
      <c r="D874" s="55">
        <v>84307</v>
      </c>
      <c r="E874" s="54">
        <v>84627</v>
      </c>
      <c r="F874" s="55">
        <v>84730</v>
      </c>
      <c r="G874" s="54">
        <v>85190</v>
      </c>
      <c r="H874" s="55">
        <v>85544</v>
      </c>
      <c r="I874" s="54">
        <v>86028</v>
      </c>
      <c r="J874" s="55">
        <v>87020</v>
      </c>
      <c r="K874" s="54">
        <v>87519</v>
      </c>
      <c r="L874" s="55">
        <v>87933</v>
      </c>
      <c r="M874" s="54">
        <v>88267</v>
      </c>
      <c r="N874" s="55">
        <v>89025</v>
      </c>
      <c r="O874" s="54">
        <v>89883</v>
      </c>
    </row>
    <row r="875" s="57" customFormat="1" spans="1:15">
      <c r="A875" s="54">
        <v>83468</v>
      </c>
      <c r="B875" s="55">
        <v>83661</v>
      </c>
      <c r="C875" s="54">
        <v>83876</v>
      </c>
      <c r="D875" s="55">
        <v>84308</v>
      </c>
      <c r="E875" s="54">
        <v>84628</v>
      </c>
      <c r="F875" s="55">
        <v>84732</v>
      </c>
      <c r="G875" s="54">
        <v>85231</v>
      </c>
      <c r="H875" s="55">
        <v>85545</v>
      </c>
      <c r="I875" s="54">
        <v>86029</v>
      </c>
      <c r="J875" s="55">
        <v>87022</v>
      </c>
      <c r="K875" s="54">
        <v>87522</v>
      </c>
      <c r="L875" s="55">
        <v>87936</v>
      </c>
      <c r="M875" s="54">
        <v>88268</v>
      </c>
      <c r="N875" s="55">
        <v>89027</v>
      </c>
      <c r="O875" s="54">
        <v>90264</v>
      </c>
    </row>
    <row r="876" s="57" customFormat="1" spans="1:15">
      <c r="A876" s="54">
        <v>83520</v>
      </c>
      <c r="B876" s="55">
        <v>83672</v>
      </c>
      <c r="C876" s="54">
        <v>84001</v>
      </c>
      <c r="D876" s="55">
        <v>84309</v>
      </c>
      <c r="E876" s="54">
        <v>84629</v>
      </c>
      <c r="F876" s="55">
        <v>84734</v>
      </c>
      <c r="G876" s="54">
        <v>85232</v>
      </c>
      <c r="H876" s="55">
        <v>85546</v>
      </c>
      <c r="I876" s="54">
        <v>86031</v>
      </c>
      <c r="J876" s="55">
        <v>87023</v>
      </c>
      <c r="K876" s="54">
        <v>87523</v>
      </c>
      <c r="L876" s="55">
        <v>87937</v>
      </c>
      <c r="M876" s="54">
        <v>88312</v>
      </c>
      <c r="N876" s="55">
        <v>89036</v>
      </c>
      <c r="O876" s="54">
        <v>90290</v>
      </c>
    </row>
    <row r="877" s="57" customFormat="1" spans="1:15">
      <c r="A877" s="54">
        <v>83522</v>
      </c>
      <c r="B877" s="55">
        <v>83676</v>
      </c>
      <c r="C877" s="54">
        <v>84002</v>
      </c>
      <c r="D877" s="55">
        <v>84310</v>
      </c>
      <c r="E877" s="54">
        <v>84630</v>
      </c>
      <c r="F877" s="55">
        <v>84736</v>
      </c>
      <c r="G877" s="54">
        <v>85235</v>
      </c>
      <c r="H877" s="55">
        <v>85548</v>
      </c>
      <c r="I877" s="54">
        <v>86032</v>
      </c>
      <c r="J877" s="55">
        <v>87024</v>
      </c>
      <c r="K877" s="54">
        <v>87525</v>
      </c>
      <c r="L877" s="55">
        <v>87940</v>
      </c>
      <c r="M877" s="54">
        <v>88314</v>
      </c>
      <c r="N877" s="55">
        <v>89040</v>
      </c>
      <c r="O877" s="54">
        <v>91759</v>
      </c>
    </row>
    <row r="878" s="57" customFormat="1" spans="1:15">
      <c r="A878" s="54">
        <v>83530</v>
      </c>
      <c r="B878" s="55">
        <v>83677</v>
      </c>
      <c r="C878" s="54">
        <v>84007</v>
      </c>
      <c r="D878" s="55">
        <v>84311</v>
      </c>
      <c r="E878" s="54">
        <v>84631</v>
      </c>
      <c r="F878" s="55">
        <v>84739</v>
      </c>
      <c r="G878" s="54">
        <v>85237</v>
      </c>
      <c r="H878" s="55">
        <v>85550</v>
      </c>
      <c r="I878" s="54">
        <v>86036</v>
      </c>
      <c r="J878" s="55">
        <v>87028</v>
      </c>
      <c r="K878" s="54">
        <v>87527</v>
      </c>
      <c r="L878" s="55">
        <v>87941</v>
      </c>
      <c r="M878" s="54">
        <v>88317</v>
      </c>
      <c r="N878" s="55">
        <v>89042</v>
      </c>
      <c r="O878" s="54">
        <v>91906</v>
      </c>
    </row>
    <row r="879" s="57" customFormat="1" spans="1:15">
      <c r="A879" s="54">
        <v>83535</v>
      </c>
      <c r="B879" s="55">
        <v>83801</v>
      </c>
      <c r="C879" s="54">
        <v>84008</v>
      </c>
      <c r="D879" s="55">
        <v>84312</v>
      </c>
      <c r="E879" s="54">
        <v>84632</v>
      </c>
      <c r="F879" s="55">
        <v>84740</v>
      </c>
      <c r="G879" s="54">
        <v>85241</v>
      </c>
      <c r="H879" s="55">
        <v>85551</v>
      </c>
      <c r="I879" s="54">
        <v>86039</v>
      </c>
      <c r="J879" s="55">
        <v>87034</v>
      </c>
      <c r="K879" s="54">
        <v>87529</v>
      </c>
      <c r="L879" s="55">
        <v>87942</v>
      </c>
      <c r="M879" s="54">
        <v>88323</v>
      </c>
      <c r="N879" s="55">
        <v>89045</v>
      </c>
      <c r="O879" s="54">
        <v>91916</v>
      </c>
    </row>
    <row r="880" s="57" customFormat="1" spans="1:15">
      <c r="A880" s="54">
        <v>83536</v>
      </c>
      <c r="B880" s="55">
        <v>83803</v>
      </c>
      <c r="C880" s="54">
        <v>84013</v>
      </c>
      <c r="D880" s="55">
        <v>84314</v>
      </c>
      <c r="E880" s="54">
        <v>84635</v>
      </c>
      <c r="F880" s="55">
        <v>84741</v>
      </c>
      <c r="G880" s="54">
        <v>85245</v>
      </c>
      <c r="H880" s="55">
        <v>85601</v>
      </c>
      <c r="I880" s="54">
        <v>86040</v>
      </c>
      <c r="J880" s="55">
        <v>87035</v>
      </c>
      <c r="K880" s="54">
        <v>87531</v>
      </c>
      <c r="L880" s="55">
        <v>88012</v>
      </c>
      <c r="M880" s="54">
        <v>88324</v>
      </c>
      <c r="N880" s="55">
        <v>89054</v>
      </c>
      <c r="O880" s="54">
        <v>91917</v>
      </c>
    </row>
    <row r="881" s="57" customFormat="1" spans="1:15">
      <c r="A881" s="54">
        <v>83540</v>
      </c>
      <c r="B881" s="55">
        <v>83804</v>
      </c>
      <c r="C881" s="54">
        <v>84017</v>
      </c>
      <c r="D881" s="55">
        <v>84316</v>
      </c>
      <c r="E881" s="54">
        <v>84636</v>
      </c>
      <c r="F881" s="55">
        <v>84744</v>
      </c>
      <c r="G881" s="54">
        <v>85272</v>
      </c>
      <c r="H881" s="55">
        <v>85602</v>
      </c>
      <c r="I881" s="54">
        <v>86042</v>
      </c>
      <c r="J881" s="55">
        <v>87037</v>
      </c>
      <c r="K881" s="54">
        <v>87535</v>
      </c>
      <c r="L881" s="55">
        <v>88023</v>
      </c>
      <c r="M881" s="54">
        <v>88325</v>
      </c>
      <c r="N881" s="55">
        <v>89060</v>
      </c>
      <c r="O881" s="54">
        <v>91934</v>
      </c>
    </row>
    <row r="882" s="57" customFormat="1" spans="1:15">
      <c r="A882" s="54">
        <v>83544</v>
      </c>
      <c r="B882" s="55">
        <v>83805</v>
      </c>
      <c r="C882" s="54">
        <v>84018</v>
      </c>
      <c r="D882" s="55">
        <v>84317</v>
      </c>
      <c r="E882" s="54">
        <v>84637</v>
      </c>
      <c r="F882" s="55">
        <v>84745</v>
      </c>
      <c r="G882" s="54">
        <v>85291</v>
      </c>
      <c r="H882" s="55">
        <v>85603</v>
      </c>
      <c r="I882" s="54">
        <v>86045</v>
      </c>
      <c r="J882" s="55">
        <v>87041</v>
      </c>
      <c r="K882" s="54">
        <v>87537</v>
      </c>
      <c r="L882" s="55">
        <v>88027</v>
      </c>
      <c r="M882" s="54">
        <v>88336</v>
      </c>
      <c r="N882" s="55">
        <v>89061</v>
      </c>
      <c r="O882" s="54">
        <v>91935</v>
      </c>
    </row>
    <row r="883" s="57" customFormat="1" spans="1:15">
      <c r="A883" s="54">
        <v>83545</v>
      </c>
      <c r="B883" s="55">
        <v>83806</v>
      </c>
      <c r="C883" s="54">
        <v>84021</v>
      </c>
      <c r="D883" s="55">
        <v>84320</v>
      </c>
      <c r="E883" s="54">
        <v>84638</v>
      </c>
      <c r="F883" s="55">
        <v>84747</v>
      </c>
      <c r="G883" s="54">
        <v>85292</v>
      </c>
      <c r="H883" s="55">
        <v>85605</v>
      </c>
      <c r="I883" s="54">
        <v>86046</v>
      </c>
      <c r="J883" s="55">
        <v>87042</v>
      </c>
      <c r="K883" s="54">
        <v>87540</v>
      </c>
      <c r="L883" s="55">
        <v>88028</v>
      </c>
      <c r="M883" s="54">
        <v>88337</v>
      </c>
      <c r="N883" s="55">
        <v>89070</v>
      </c>
      <c r="O883" s="54">
        <v>91948</v>
      </c>
    </row>
    <row r="884" s="57" customFormat="1" spans="1:15">
      <c r="A884" s="54">
        <v>83548</v>
      </c>
      <c r="B884" s="55">
        <v>83809</v>
      </c>
      <c r="C884" s="54">
        <v>84022</v>
      </c>
      <c r="D884" s="55">
        <v>84324</v>
      </c>
      <c r="E884" s="54">
        <v>84639</v>
      </c>
      <c r="F884" s="55">
        <v>84749</v>
      </c>
      <c r="G884" s="54">
        <v>85320</v>
      </c>
      <c r="H884" s="55">
        <v>85606</v>
      </c>
      <c r="I884" s="54">
        <v>86047</v>
      </c>
      <c r="J884" s="55">
        <v>87043</v>
      </c>
      <c r="K884" s="54">
        <v>87548</v>
      </c>
      <c r="L884" s="55">
        <v>88029</v>
      </c>
      <c r="M884" s="54">
        <v>88338</v>
      </c>
      <c r="N884" s="55">
        <v>89191</v>
      </c>
      <c r="O884" s="54">
        <v>92004</v>
      </c>
    </row>
    <row r="885" s="57" customFormat="1" spans="1:15">
      <c r="A885" s="54">
        <v>83549</v>
      </c>
      <c r="B885" s="55">
        <v>83810</v>
      </c>
      <c r="C885" s="54">
        <v>84026</v>
      </c>
      <c r="D885" s="55">
        <v>84327</v>
      </c>
      <c r="E885" s="54">
        <v>84640</v>
      </c>
      <c r="F885" s="55">
        <v>84750</v>
      </c>
      <c r="G885" s="54">
        <v>85321</v>
      </c>
      <c r="H885" s="55">
        <v>85616</v>
      </c>
      <c r="I885" s="54">
        <v>86052</v>
      </c>
      <c r="J885" s="55">
        <v>87044</v>
      </c>
      <c r="K885" s="54">
        <v>87552</v>
      </c>
      <c r="L885" s="55">
        <v>88030</v>
      </c>
      <c r="M885" s="54">
        <v>88339</v>
      </c>
      <c r="N885" s="55">
        <v>89301</v>
      </c>
      <c r="O885" s="54">
        <v>92036</v>
      </c>
    </row>
    <row r="886" s="57" customFormat="1" spans="1:15">
      <c r="A886" s="54">
        <v>83551</v>
      </c>
      <c r="B886" s="55">
        <v>83811</v>
      </c>
      <c r="C886" s="54">
        <v>84028</v>
      </c>
      <c r="D886" s="55">
        <v>84328</v>
      </c>
      <c r="E886" s="54">
        <v>84642</v>
      </c>
      <c r="F886" s="55">
        <v>84751</v>
      </c>
      <c r="G886" s="54">
        <v>85324</v>
      </c>
      <c r="H886" s="55">
        <v>85617</v>
      </c>
      <c r="I886" s="54">
        <v>86315</v>
      </c>
      <c r="J886" s="55">
        <v>87047</v>
      </c>
      <c r="K886" s="54">
        <v>87553</v>
      </c>
      <c r="L886" s="55">
        <v>88036</v>
      </c>
      <c r="M886" s="54">
        <v>88341</v>
      </c>
      <c r="N886" s="55">
        <v>89314</v>
      </c>
      <c r="O886" s="54">
        <v>92060</v>
      </c>
    </row>
    <row r="887" s="57" customFormat="1" spans="1:15">
      <c r="A887" s="54">
        <v>83553</v>
      </c>
      <c r="B887" s="55">
        <v>83812</v>
      </c>
      <c r="C887" s="54">
        <v>84031</v>
      </c>
      <c r="D887" s="55">
        <v>84330</v>
      </c>
      <c r="E887" s="54">
        <v>84643</v>
      </c>
      <c r="F887" s="55">
        <v>84752</v>
      </c>
      <c r="G887" s="54">
        <v>85325</v>
      </c>
      <c r="H887" s="55">
        <v>85618</v>
      </c>
      <c r="I887" s="54">
        <v>86324</v>
      </c>
      <c r="J887" s="55">
        <v>87049</v>
      </c>
      <c r="K887" s="54">
        <v>87557</v>
      </c>
      <c r="L887" s="55">
        <v>88039</v>
      </c>
      <c r="M887" s="54">
        <v>88343</v>
      </c>
      <c r="N887" s="55">
        <v>89315</v>
      </c>
      <c r="O887" s="54">
        <v>92061</v>
      </c>
    </row>
    <row r="888" s="57" customFormat="1" spans="1:15">
      <c r="A888" s="54">
        <v>83555</v>
      </c>
      <c r="B888" s="55">
        <v>83813</v>
      </c>
      <c r="C888" s="54">
        <v>84032</v>
      </c>
      <c r="D888" s="55">
        <v>84331</v>
      </c>
      <c r="E888" s="54">
        <v>84644</v>
      </c>
      <c r="F888" s="55">
        <v>84754</v>
      </c>
      <c r="G888" s="54">
        <v>85327</v>
      </c>
      <c r="H888" s="55">
        <v>85623</v>
      </c>
      <c r="I888" s="54">
        <v>86325</v>
      </c>
      <c r="J888" s="55">
        <v>87052</v>
      </c>
      <c r="K888" s="54">
        <v>87558</v>
      </c>
      <c r="L888" s="55">
        <v>88040</v>
      </c>
      <c r="M888" s="54">
        <v>88345</v>
      </c>
      <c r="N888" s="55">
        <v>89318</v>
      </c>
      <c r="O888" s="54">
        <v>92082</v>
      </c>
    </row>
    <row r="889" s="57" customFormat="1" spans="1:15">
      <c r="A889" s="54">
        <v>83601</v>
      </c>
      <c r="B889" s="55">
        <v>83821</v>
      </c>
      <c r="C889" s="54">
        <v>84033</v>
      </c>
      <c r="D889" s="55">
        <v>84333</v>
      </c>
      <c r="E889" s="54">
        <v>84645</v>
      </c>
      <c r="F889" s="55">
        <v>84755</v>
      </c>
      <c r="G889" s="54">
        <v>85334</v>
      </c>
      <c r="H889" s="55">
        <v>85624</v>
      </c>
      <c r="I889" s="54">
        <v>86331</v>
      </c>
      <c r="J889" s="55">
        <v>87053</v>
      </c>
      <c r="K889" s="54">
        <v>87560</v>
      </c>
      <c r="L889" s="55">
        <v>88043</v>
      </c>
      <c r="M889" s="54">
        <v>88348</v>
      </c>
      <c r="N889" s="55">
        <v>89319</v>
      </c>
      <c r="O889" s="54">
        <v>92147</v>
      </c>
    </row>
    <row r="890" s="57" customFormat="1" spans="1:15">
      <c r="A890" s="54">
        <v>83602</v>
      </c>
      <c r="B890" s="55">
        <v>83822</v>
      </c>
      <c r="C890" s="54">
        <v>84035</v>
      </c>
      <c r="D890" s="55">
        <v>84334</v>
      </c>
      <c r="E890" s="54">
        <v>84646</v>
      </c>
      <c r="F890" s="55">
        <v>84757</v>
      </c>
      <c r="G890" s="54">
        <v>85337</v>
      </c>
      <c r="H890" s="55">
        <v>85627</v>
      </c>
      <c r="I890" s="54">
        <v>86333</v>
      </c>
      <c r="J890" s="55">
        <v>87057</v>
      </c>
      <c r="K890" s="54">
        <v>87566</v>
      </c>
      <c r="L890" s="55">
        <v>88044</v>
      </c>
      <c r="M890" s="54">
        <v>88350</v>
      </c>
      <c r="N890" s="55">
        <v>89406</v>
      </c>
      <c r="O890" s="54">
        <v>92222</v>
      </c>
    </row>
    <row r="891" s="57" customFormat="1" spans="1:15">
      <c r="A891" s="54">
        <v>83611</v>
      </c>
      <c r="B891" s="55">
        <v>83825</v>
      </c>
      <c r="C891" s="54">
        <v>84036</v>
      </c>
      <c r="D891" s="55">
        <v>84338</v>
      </c>
      <c r="E891" s="54">
        <v>84647</v>
      </c>
      <c r="F891" s="55">
        <v>84758</v>
      </c>
      <c r="G891" s="54">
        <v>85343</v>
      </c>
      <c r="H891" s="55">
        <v>85629</v>
      </c>
      <c r="I891" s="54">
        <v>86334</v>
      </c>
      <c r="J891" s="55">
        <v>87059</v>
      </c>
      <c r="K891" s="54">
        <v>87567</v>
      </c>
      <c r="L891" s="55">
        <v>88048</v>
      </c>
      <c r="M891" s="54">
        <v>88351</v>
      </c>
      <c r="N891" s="55">
        <v>89410</v>
      </c>
      <c r="O891" s="54">
        <v>92225</v>
      </c>
    </row>
    <row r="892" s="57" customFormat="1" spans="1:15">
      <c r="A892" s="54">
        <v>83615</v>
      </c>
      <c r="B892" s="55">
        <v>83830</v>
      </c>
      <c r="C892" s="54">
        <v>84038</v>
      </c>
      <c r="D892" s="55">
        <v>84340</v>
      </c>
      <c r="E892" s="54">
        <v>84648</v>
      </c>
      <c r="F892" s="55">
        <v>84759</v>
      </c>
      <c r="G892" s="54">
        <v>85344</v>
      </c>
      <c r="H892" s="55">
        <v>85630</v>
      </c>
      <c r="I892" s="54">
        <v>86343</v>
      </c>
      <c r="J892" s="55">
        <v>87062</v>
      </c>
      <c r="K892" s="54">
        <v>87569</v>
      </c>
      <c r="L892" s="55">
        <v>88052</v>
      </c>
      <c r="M892" s="54">
        <v>88352</v>
      </c>
      <c r="N892" s="55">
        <v>89413</v>
      </c>
      <c r="O892" s="54">
        <v>92226</v>
      </c>
    </row>
    <row r="893" s="57" customFormat="1" spans="1:15">
      <c r="A893" s="54">
        <v>83617</v>
      </c>
      <c r="B893" s="55">
        <v>83832</v>
      </c>
      <c r="C893" s="54">
        <v>84039</v>
      </c>
      <c r="D893" s="55">
        <v>84501</v>
      </c>
      <c r="E893" s="54">
        <v>84650</v>
      </c>
      <c r="F893" s="55">
        <v>84760</v>
      </c>
      <c r="G893" s="54">
        <v>85346</v>
      </c>
      <c r="H893" s="55">
        <v>85631</v>
      </c>
      <c r="I893" s="54">
        <v>86413</v>
      </c>
      <c r="J893" s="55">
        <v>87064</v>
      </c>
      <c r="K893" s="54">
        <v>87571</v>
      </c>
      <c r="L893" s="55">
        <v>88054</v>
      </c>
      <c r="M893" s="54">
        <v>88353</v>
      </c>
      <c r="N893" s="55">
        <v>89419</v>
      </c>
      <c r="O893" s="54">
        <v>92233</v>
      </c>
    </row>
    <row r="894" s="57" customFormat="1" spans="1:15">
      <c r="A894" s="54">
        <v>83619</v>
      </c>
      <c r="B894" s="55">
        <v>83833</v>
      </c>
      <c r="C894" s="54">
        <v>84050</v>
      </c>
      <c r="D894" s="55">
        <v>84511</v>
      </c>
      <c r="E894" s="54">
        <v>84652</v>
      </c>
      <c r="F894" s="55">
        <v>84762</v>
      </c>
      <c r="G894" s="54">
        <v>85348</v>
      </c>
      <c r="H894" s="55">
        <v>85637</v>
      </c>
      <c r="I894" s="54">
        <v>86427</v>
      </c>
      <c r="J894" s="55">
        <v>87068</v>
      </c>
      <c r="K894" s="54">
        <v>87576</v>
      </c>
      <c r="L894" s="55">
        <v>88056</v>
      </c>
      <c r="M894" s="54">
        <v>88355</v>
      </c>
      <c r="N894" s="55">
        <v>89422</v>
      </c>
      <c r="O894" s="54">
        <v>92239</v>
      </c>
    </row>
    <row r="895" s="57" customFormat="1" spans="1:15">
      <c r="A895" s="54">
        <v>83620</v>
      </c>
      <c r="B895" s="55">
        <v>83834</v>
      </c>
      <c r="C895" s="54">
        <v>84051</v>
      </c>
      <c r="D895" s="55">
        <v>84512</v>
      </c>
      <c r="E895" s="54">
        <v>84654</v>
      </c>
      <c r="F895" s="55">
        <v>84763</v>
      </c>
      <c r="G895" s="54">
        <v>85352</v>
      </c>
      <c r="H895" s="55">
        <v>85638</v>
      </c>
      <c r="I895" s="54">
        <v>86434</v>
      </c>
      <c r="J895" s="55">
        <v>87072</v>
      </c>
      <c r="K895" s="54">
        <v>87578</v>
      </c>
      <c r="L895" s="55">
        <v>88061</v>
      </c>
      <c r="M895" s="54">
        <v>88401</v>
      </c>
      <c r="N895" s="55">
        <v>89428</v>
      </c>
      <c r="O895" s="54">
        <v>92242</v>
      </c>
    </row>
    <row r="896" s="57" customFormat="1" spans="1:15">
      <c r="A896" s="54">
        <v>83623</v>
      </c>
      <c r="B896" s="55">
        <v>83836</v>
      </c>
      <c r="C896" s="54">
        <v>84053</v>
      </c>
      <c r="D896" s="55">
        <v>84513</v>
      </c>
      <c r="E896" s="54">
        <v>84655</v>
      </c>
      <c r="F896" s="55">
        <v>84764</v>
      </c>
      <c r="G896" s="54">
        <v>85356</v>
      </c>
      <c r="H896" s="55">
        <v>85643</v>
      </c>
      <c r="I896" s="54">
        <v>86435</v>
      </c>
      <c r="J896" s="55">
        <v>87083</v>
      </c>
      <c r="K896" s="54">
        <v>87701</v>
      </c>
      <c r="L896" s="55">
        <v>88065</v>
      </c>
      <c r="M896" s="54">
        <v>88416</v>
      </c>
      <c r="N896" s="55">
        <v>89429</v>
      </c>
      <c r="O896" s="54">
        <v>92250</v>
      </c>
    </row>
    <row r="897" s="57" customFormat="1" spans="1:15">
      <c r="A897" s="54">
        <v>83624</v>
      </c>
      <c r="B897" s="55">
        <v>83839</v>
      </c>
      <c r="C897" s="54">
        <v>84061</v>
      </c>
      <c r="D897" s="55">
        <v>84518</v>
      </c>
      <c r="E897" s="54">
        <v>84656</v>
      </c>
      <c r="F897" s="55">
        <v>84766</v>
      </c>
      <c r="G897" s="54">
        <v>85357</v>
      </c>
      <c r="H897" s="55">
        <v>85644</v>
      </c>
      <c r="I897" s="54">
        <v>86436</v>
      </c>
      <c r="J897" s="55">
        <v>87301</v>
      </c>
      <c r="K897" s="54">
        <v>87711</v>
      </c>
      <c r="L897" s="55">
        <v>88072</v>
      </c>
      <c r="M897" s="54">
        <v>88424</v>
      </c>
      <c r="N897" s="55">
        <v>89430</v>
      </c>
      <c r="O897" s="54">
        <v>92252</v>
      </c>
    </row>
    <row r="898" s="57" customFormat="1" spans="1:15">
      <c r="A898" s="54">
        <v>83626</v>
      </c>
      <c r="B898" s="55">
        <v>83840</v>
      </c>
      <c r="C898" s="54">
        <v>84063</v>
      </c>
      <c r="D898" s="55">
        <v>84520</v>
      </c>
      <c r="E898" s="54">
        <v>84657</v>
      </c>
      <c r="F898" s="55">
        <v>84772</v>
      </c>
      <c r="G898" s="54">
        <v>85358</v>
      </c>
      <c r="H898" s="55">
        <v>85645</v>
      </c>
      <c r="I898" s="54">
        <v>86440</v>
      </c>
      <c r="J898" s="55">
        <v>87302</v>
      </c>
      <c r="K898" s="54">
        <v>87715</v>
      </c>
      <c r="L898" s="55">
        <v>88118</v>
      </c>
      <c r="M898" s="54">
        <v>88426</v>
      </c>
      <c r="N898" s="55">
        <v>89440</v>
      </c>
      <c r="O898" s="54">
        <v>92254</v>
      </c>
    </row>
    <row r="899" s="57" customFormat="1" spans="1:15">
      <c r="A899" s="54">
        <v>83627</v>
      </c>
      <c r="B899" s="55">
        <v>83841</v>
      </c>
      <c r="C899" s="54">
        <v>84066</v>
      </c>
      <c r="D899" s="55">
        <v>84521</v>
      </c>
      <c r="E899" s="54">
        <v>84662</v>
      </c>
      <c r="F899" s="55">
        <v>84774</v>
      </c>
      <c r="G899" s="54">
        <v>85359</v>
      </c>
      <c r="H899" s="55">
        <v>85646</v>
      </c>
      <c r="I899" s="54">
        <v>86446</v>
      </c>
      <c r="J899" s="55">
        <v>87312</v>
      </c>
      <c r="K899" s="54">
        <v>87722</v>
      </c>
      <c r="L899" s="55">
        <v>88124</v>
      </c>
      <c r="M899" s="54">
        <v>88433</v>
      </c>
      <c r="N899" s="55">
        <v>89442</v>
      </c>
      <c r="O899" s="54">
        <v>92256</v>
      </c>
    </row>
    <row r="900" s="57" customFormat="1" spans="1:15">
      <c r="A900" s="54">
        <v>83628</v>
      </c>
      <c r="B900" s="55">
        <v>83842</v>
      </c>
      <c r="C900" s="54">
        <v>84069</v>
      </c>
      <c r="D900" s="55">
        <v>84522</v>
      </c>
      <c r="E900" s="54">
        <v>84665</v>
      </c>
      <c r="F900" s="55">
        <v>84775</v>
      </c>
      <c r="G900" s="54">
        <v>85361</v>
      </c>
      <c r="H900" s="55">
        <v>85735</v>
      </c>
      <c r="I900" s="54">
        <v>86503</v>
      </c>
      <c r="J900" s="55">
        <v>87316</v>
      </c>
      <c r="K900" s="54">
        <v>87723</v>
      </c>
      <c r="L900" s="55">
        <v>88130</v>
      </c>
      <c r="M900" s="54">
        <v>88434</v>
      </c>
      <c r="N900" s="55">
        <v>89444</v>
      </c>
      <c r="O900" s="54">
        <v>92258</v>
      </c>
    </row>
    <row r="901" s="57" customFormat="1" spans="1:15">
      <c r="A901" s="54">
        <v>83629</v>
      </c>
      <c r="B901" s="55">
        <v>83845</v>
      </c>
      <c r="C901" s="54">
        <v>84071</v>
      </c>
      <c r="D901" s="55">
        <v>84525</v>
      </c>
      <c r="E901" s="54">
        <v>84667</v>
      </c>
      <c r="F901" s="55">
        <v>84776</v>
      </c>
      <c r="G901" s="54">
        <v>85362</v>
      </c>
      <c r="H901" s="55">
        <v>85912</v>
      </c>
      <c r="I901" s="54">
        <v>86504</v>
      </c>
      <c r="J901" s="55">
        <v>87320</v>
      </c>
      <c r="K901" s="54">
        <v>87724</v>
      </c>
      <c r="L901" s="55">
        <v>88132</v>
      </c>
      <c r="M901" s="54">
        <v>88435</v>
      </c>
      <c r="N901" s="55">
        <v>89445</v>
      </c>
      <c r="O901" s="54">
        <v>92259</v>
      </c>
    </row>
    <row r="902" s="57" customFormat="1" spans="1:15">
      <c r="A902" s="59">
        <v>83631</v>
      </c>
      <c r="B902" s="60">
        <v>83846</v>
      </c>
      <c r="C902" s="59">
        <v>84072</v>
      </c>
      <c r="D902" s="60">
        <v>84526</v>
      </c>
      <c r="E902" s="59">
        <v>84710</v>
      </c>
      <c r="F902" s="60">
        <v>84781</v>
      </c>
      <c r="G902" s="59">
        <v>85371</v>
      </c>
      <c r="H902" s="60">
        <v>85923</v>
      </c>
      <c r="I902" s="59">
        <v>86510</v>
      </c>
      <c r="J902" s="60">
        <v>87322</v>
      </c>
      <c r="K902" s="59">
        <v>87729</v>
      </c>
      <c r="L902" s="60">
        <v>88230</v>
      </c>
      <c r="M902" s="59">
        <v>88437</v>
      </c>
      <c r="N902" s="60">
        <v>89446</v>
      </c>
      <c r="O902" s="61">
        <v>92266</v>
      </c>
    </row>
    <row r="903" s="57" customFormat="1" spans="1:15">
      <c r="A903" s="54">
        <v>92268</v>
      </c>
      <c r="B903" s="55">
        <v>93212</v>
      </c>
      <c r="C903" s="54">
        <v>93512</v>
      </c>
      <c r="D903" s="55">
        <v>93660</v>
      </c>
      <c r="E903" s="54">
        <v>95033</v>
      </c>
      <c r="F903" s="55">
        <v>95365</v>
      </c>
      <c r="G903" s="54">
        <v>95527</v>
      </c>
      <c r="H903" s="55">
        <v>95633</v>
      </c>
      <c r="I903" s="54">
        <v>95935</v>
      </c>
      <c r="J903" s="55">
        <v>96029</v>
      </c>
      <c r="K903" s="54">
        <v>96124</v>
      </c>
      <c r="L903" s="55">
        <v>97108</v>
      </c>
      <c r="M903" s="54">
        <v>97394</v>
      </c>
      <c r="N903" s="55">
        <v>97469</v>
      </c>
      <c r="O903" s="54">
        <v>97731</v>
      </c>
    </row>
    <row r="904" s="57" customFormat="1" spans="1:15">
      <c r="A904" s="54">
        <v>92274</v>
      </c>
      <c r="B904" s="55">
        <v>93216</v>
      </c>
      <c r="C904" s="54">
        <v>93516</v>
      </c>
      <c r="D904" s="55">
        <v>93661</v>
      </c>
      <c r="E904" s="54">
        <v>95039</v>
      </c>
      <c r="F904" s="55">
        <v>95374</v>
      </c>
      <c r="G904" s="54">
        <v>95528</v>
      </c>
      <c r="H904" s="55">
        <v>95637</v>
      </c>
      <c r="I904" s="54">
        <v>95936</v>
      </c>
      <c r="J904" s="55">
        <v>96032</v>
      </c>
      <c r="K904" s="54">
        <v>96125</v>
      </c>
      <c r="L904" s="55">
        <v>97109</v>
      </c>
      <c r="M904" s="54">
        <v>97396</v>
      </c>
      <c r="N904" s="55">
        <v>97473</v>
      </c>
      <c r="O904" s="54">
        <v>97734</v>
      </c>
    </row>
    <row r="905" s="57" customFormat="1" spans="1:15">
      <c r="A905" s="54">
        <v>92277</v>
      </c>
      <c r="B905" s="55">
        <v>93218</v>
      </c>
      <c r="C905" s="54">
        <v>93522</v>
      </c>
      <c r="D905" s="55">
        <v>93665</v>
      </c>
      <c r="E905" s="54">
        <v>95045</v>
      </c>
      <c r="F905" s="55">
        <v>95379</v>
      </c>
      <c r="G905" s="54">
        <v>95531</v>
      </c>
      <c r="H905" s="55">
        <v>95638</v>
      </c>
      <c r="I905" s="54">
        <v>95937</v>
      </c>
      <c r="J905" s="55">
        <v>96033</v>
      </c>
      <c r="K905" s="54">
        <v>96126</v>
      </c>
      <c r="L905" s="55">
        <v>97110</v>
      </c>
      <c r="M905" s="54">
        <v>97410</v>
      </c>
      <c r="N905" s="55">
        <v>97479</v>
      </c>
      <c r="O905" s="54">
        <v>97737</v>
      </c>
    </row>
    <row r="906" s="57" customFormat="1" spans="1:15">
      <c r="A906" s="54">
        <v>92281</v>
      </c>
      <c r="B906" s="55">
        <v>93219</v>
      </c>
      <c r="C906" s="54">
        <v>93523</v>
      </c>
      <c r="D906" s="55">
        <v>93668</v>
      </c>
      <c r="E906" s="54">
        <v>95075</v>
      </c>
      <c r="F906" s="55">
        <v>95385</v>
      </c>
      <c r="G906" s="54">
        <v>95532</v>
      </c>
      <c r="H906" s="55">
        <v>95640</v>
      </c>
      <c r="I906" s="54">
        <v>95938</v>
      </c>
      <c r="J906" s="55">
        <v>96035</v>
      </c>
      <c r="K906" s="54">
        <v>96128</v>
      </c>
      <c r="L906" s="55">
        <v>97111</v>
      </c>
      <c r="M906" s="54">
        <v>97412</v>
      </c>
      <c r="N906" s="55">
        <v>97480</v>
      </c>
      <c r="O906" s="54">
        <v>97738</v>
      </c>
    </row>
    <row r="907" s="57" customFormat="1" spans="1:15">
      <c r="A907" s="54">
        <v>92282</v>
      </c>
      <c r="B907" s="55">
        <v>93224</v>
      </c>
      <c r="C907" s="54">
        <v>93526</v>
      </c>
      <c r="D907" s="55">
        <v>93669</v>
      </c>
      <c r="E907" s="54">
        <v>95141</v>
      </c>
      <c r="F907" s="55">
        <v>95386</v>
      </c>
      <c r="G907" s="54">
        <v>95536</v>
      </c>
      <c r="H907" s="55">
        <v>95641</v>
      </c>
      <c r="I907" s="54">
        <v>95941</v>
      </c>
      <c r="J907" s="55">
        <v>96037</v>
      </c>
      <c r="K907" s="54">
        <v>96129</v>
      </c>
      <c r="L907" s="55">
        <v>97112</v>
      </c>
      <c r="M907" s="54">
        <v>97413</v>
      </c>
      <c r="N907" s="55">
        <v>97481</v>
      </c>
      <c r="O907" s="54">
        <v>97739</v>
      </c>
    </row>
    <row r="908" s="57" customFormat="1" spans="1:15">
      <c r="A908" s="54">
        <v>92283</v>
      </c>
      <c r="B908" s="55">
        <v>93225</v>
      </c>
      <c r="C908" s="54">
        <v>93528</v>
      </c>
      <c r="D908" s="55">
        <v>93670</v>
      </c>
      <c r="E908" s="54">
        <v>95220</v>
      </c>
      <c r="F908" s="55">
        <v>95387</v>
      </c>
      <c r="G908" s="54">
        <v>95538</v>
      </c>
      <c r="H908" s="55">
        <v>95646</v>
      </c>
      <c r="I908" s="54">
        <v>95943</v>
      </c>
      <c r="J908" s="55">
        <v>96038</v>
      </c>
      <c r="K908" s="54">
        <v>96130</v>
      </c>
      <c r="L908" s="55">
        <v>97114</v>
      </c>
      <c r="M908" s="54">
        <v>97414</v>
      </c>
      <c r="N908" s="55">
        <v>97484</v>
      </c>
      <c r="O908" s="54">
        <v>97740</v>
      </c>
    </row>
    <row r="909" s="57" customFormat="1" spans="1:15">
      <c r="A909" s="54">
        <v>92285</v>
      </c>
      <c r="B909" s="55">
        <v>93234</v>
      </c>
      <c r="C909" s="54">
        <v>93529</v>
      </c>
      <c r="D909" s="55">
        <v>93908</v>
      </c>
      <c r="E909" s="54">
        <v>95221</v>
      </c>
      <c r="F909" s="55">
        <v>95388</v>
      </c>
      <c r="G909" s="54">
        <v>95542</v>
      </c>
      <c r="H909" s="55">
        <v>95653</v>
      </c>
      <c r="I909" s="54">
        <v>95947</v>
      </c>
      <c r="J909" s="55">
        <v>96040</v>
      </c>
      <c r="K909" s="54">
        <v>96133</v>
      </c>
      <c r="L909" s="55">
        <v>97117</v>
      </c>
      <c r="M909" s="54">
        <v>97415</v>
      </c>
      <c r="N909" s="55">
        <v>97486</v>
      </c>
      <c r="O909" s="54">
        <v>97741</v>
      </c>
    </row>
    <row r="910" s="57" customFormat="1" spans="1:15">
      <c r="A910" s="54">
        <v>92301</v>
      </c>
      <c r="B910" s="55">
        <v>93237</v>
      </c>
      <c r="C910" s="54">
        <v>93531</v>
      </c>
      <c r="D910" s="55">
        <v>93924</v>
      </c>
      <c r="E910" s="54">
        <v>95222</v>
      </c>
      <c r="F910" s="55">
        <v>95410</v>
      </c>
      <c r="G910" s="54">
        <v>95543</v>
      </c>
      <c r="H910" s="55">
        <v>95656</v>
      </c>
      <c r="I910" s="54">
        <v>95950</v>
      </c>
      <c r="J910" s="55">
        <v>96041</v>
      </c>
      <c r="K910" s="54">
        <v>96134</v>
      </c>
      <c r="L910" s="55">
        <v>97119</v>
      </c>
      <c r="M910" s="54">
        <v>97416</v>
      </c>
      <c r="N910" s="55">
        <v>97487</v>
      </c>
      <c r="O910" s="54">
        <v>97753</v>
      </c>
    </row>
    <row r="911" s="57" customFormat="1" spans="1:15">
      <c r="A911" s="54">
        <v>92310</v>
      </c>
      <c r="B911" s="55">
        <v>93238</v>
      </c>
      <c r="C911" s="54">
        <v>93532</v>
      </c>
      <c r="D911" s="55">
        <v>93925</v>
      </c>
      <c r="E911" s="54">
        <v>95223</v>
      </c>
      <c r="F911" s="55">
        <v>95415</v>
      </c>
      <c r="G911" s="54">
        <v>95546</v>
      </c>
      <c r="H911" s="55">
        <v>95664</v>
      </c>
      <c r="I911" s="54">
        <v>95953</v>
      </c>
      <c r="J911" s="55">
        <v>96046</v>
      </c>
      <c r="K911" s="54">
        <v>96135</v>
      </c>
      <c r="L911" s="55">
        <v>97121</v>
      </c>
      <c r="M911" s="54">
        <v>97417</v>
      </c>
      <c r="N911" s="55">
        <v>97488</v>
      </c>
      <c r="O911" s="54">
        <v>97754</v>
      </c>
    </row>
    <row r="912" s="57" customFormat="1" spans="1:15">
      <c r="A912" s="54">
        <v>92314</v>
      </c>
      <c r="B912" s="55">
        <v>93239</v>
      </c>
      <c r="C912" s="54">
        <v>93545</v>
      </c>
      <c r="D912" s="55">
        <v>93926</v>
      </c>
      <c r="E912" s="54">
        <v>95225</v>
      </c>
      <c r="F912" s="55">
        <v>95419</v>
      </c>
      <c r="G912" s="54">
        <v>95547</v>
      </c>
      <c r="H912" s="55">
        <v>95666</v>
      </c>
      <c r="I912" s="54">
        <v>95955</v>
      </c>
      <c r="J912" s="55">
        <v>96052</v>
      </c>
      <c r="K912" s="54">
        <v>96137</v>
      </c>
      <c r="L912" s="55">
        <v>97122</v>
      </c>
      <c r="M912" s="54">
        <v>97419</v>
      </c>
      <c r="N912" s="55">
        <v>97489</v>
      </c>
      <c r="O912" s="54">
        <v>97760</v>
      </c>
    </row>
    <row r="913" s="57" customFormat="1" spans="1:15">
      <c r="A913" s="54">
        <v>92321</v>
      </c>
      <c r="B913" s="55">
        <v>93240</v>
      </c>
      <c r="C913" s="54">
        <v>93549</v>
      </c>
      <c r="D913" s="55">
        <v>93927</v>
      </c>
      <c r="E913" s="54">
        <v>95228</v>
      </c>
      <c r="F913" s="55">
        <v>95420</v>
      </c>
      <c r="G913" s="54">
        <v>95548</v>
      </c>
      <c r="H913" s="55">
        <v>95667</v>
      </c>
      <c r="I913" s="54">
        <v>95956</v>
      </c>
      <c r="J913" s="55">
        <v>96053</v>
      </c>
      <c r="K913" s="54">
        <v>96140</v>
      </c>
      <c r="L913" s="55">
        <v>97130</v>
      </c>
      <c r="M913" s="54">
        <v>97420</v>
      </c>
      <c r="N913" s="55">
        <v>97490</v>
      </c>
      <c r="O913" s="54">
        <v>97810</v>
      </c>
    </row>
    <row r="914" s="57" customFormat="1" spans="1:15">
      <c r="A914" s="54">
        <v>92322</v>
      </c>
      <c r="B914" s="55">
        <v>93242</v>
      </c>
      <c r="C914" s="54">
        <v>93553</v>
      </c>
      <c r="D914" s="55">
        <v>93928</v>
      </c>
      <c r="E914" s="54">
        <v>95233</v>
      </c>
      <c r="F914" s="55">
        <v>95423</v>
      </c>
      <c r="G914" s="54">
        <v>95552</v>
      </c>
      <c r="H914" s="55">
        <v>95669</v>
      </c>
      <c r="I914" s="54">
        <v>95957</v>
      </c>
      <c r="J914" s="55">
        <v>96054</v>
      </c>
      <c r="K914" s="54">
        <v>96141</v>
      </c>
      <c r="L914" s="55">
        <v>97131</v>
      </c>
      <c r="M914" s="54">
        <v>97424</v>
      </c>
      <c r="N914" s="55">
        <v>97491</v>
      </c>
      <c r="O914" s="54">
        <v>97812</v>
      </c>
    </row>
    <row r="915" s="57" customFormat="1" spans="1:15">
      <c r="A915" s="54">
        <v>92327</v>
      </c>
      <c r="B915" s="55">
        <v>93243</v>
      </c>
      <c r="C915" s="54">
        <v>93554</v>
      </c>
      <c r="D915" s="55">
        <v>93930</v>
      </c>
      <c r="E915" s="54">
        <v>95236</v>
      </c>
      <c r="F915" s="55">
        <v>95426</v>
      </c>
      <c r="G915" s="54">
        <v>95553</v>
      </c>
      <c r="H915" s="55">
        <v>95674</v>
      </c>
      <c r="I915" s="54">
        <v>95958</v>
      </c>
      <c r="J915" s="55">
        <v>96055</v>
      </c>
      <c r="K915" s="54">
        <v>96143</v>
      </c>
      <c r="L915" s="55">
        <v>97133</v>
      </c>
      <c r="M915" s="54">
        <v>97425</v>
      </c>
      <c r="N915" s="55">
        <v>97492</v>
      </c>
      <c r="O915" s="54">
        <v>97814</v>
      </c>
    </row>
    <row r="916" s="57" customFormat="1" spans="1:15">
      <c r="A916" s="54">
        <v>92333</v>
      </c>
      <c r="B916" s="55">
        <v>93244</v>
      </c>
      <c r="C916" s="54">
        <v>93555</v>
      </c>
      <c r="D916" s="55">
        <v>93960</v>
      </c>
      <c r="E916" s="54">
        <v>95237</v>
      </c>
      <c r="F916" s="55">
        <v>95427</v>
      </c>
      <c r="G916" s="54">
        <v>95554</v>
      </c>
      <c r="H916" s="55">
        <v>95675</v>
      </c>
      <c r="I916" s="54">
        <v>95959</v>
      </c>
      <c r="J916" s="55">
        <v>96057</v>
      </c>
      <c r="K916" s="54">
        <v>96145</v>
      </c>
      <c r="L916" s="55">
        <v>97135</v>
      </c>
      <c r="M916" s="54">
        <v>97427</v>
      </c>
      <c r="N916" s="55">
        <v>97494</v>
      </c>
      <c r="O916" s="54">
        <v>97818</v>
      </c>
    </row>
    <row r="917" s="57" customFormat="1" spans="1:15">
      <c r="A917" s="54">
        <v>92338</v>
      </c>
      <c r="B917" s="55">
        <v>93249</v>
      </c>
      <c r="C917" s="54">
        <v>93561</v>
      </c>
      <c r="D917" s="55">
        <v>93962</v>
      </c>
      <c r="E917" s="54">
        <v>95247</v>
      </c>
      <c r="F917" s="55">
        <v>95428</v>
      </c>
      <c r="G917" s="54">
        <v>95555</v>
      </c>
      <c r="H917" s="55">
        <v>95679</v>
      </c>
      <c r="I917" s="54">
        <v>95960</v>
      </c>
      <c r="J917" s="55">
        <v>96062</v>
      </c>
      <c r="K917" s="54">
        <v>96162</v>
      </c>
      <c r="L917" s="55">
        <v>97136</v>
      </c>
      <c r="M917" s="54">
        <v>97430</v>
      </c>
      <c r="N917" s="55">
        <v>97495</v>
      </c>
      <c r="O917" s="54">
        <v>97820</v>
      </c>
    </row>
    <row r="918" s="57" customFormat="1" spans="1:15">
      <c r="A918" s="54">
        <v>92339</v>
      </c>
      <c r="B918" s="55">
        <v>93250</v>
      </c>
      <c r="C918" s="54">
        <v>93562</v>
      </c>
      <c r="D918" s="55">
        <v>94021</v>
      </c>
      <c r="E918" s="54">
        <v>95248</v>
      </c>
      <c r="F918" s="55">
        <v>95430</v>
      </c>
      <c r="G918" s="54">
        <v>95556</v>
      </c>
      <c r="H918" s="55">
        <v>95685</v>
      </c>
      <c r="I918" s="54">
        <v>95962</v>
      </c>
      <c r="J918" s="55">
        <v>96063</v>
      </c>
      <c r="K918" s="54">
        <v>97002</v>
      </c>
      <c r="L918" s="55">
        <v>97141</v>
      </c>
      <c r="M918" s="54">
        <v>97431</v>
      </c>
      <c r="N918" s="55">
        <v>97496</v>
      </c>
      <c r="O918" s="54">
        <v>97826</v>
      </c>
    </row>
    <row r="919" s="57" customFormat="1" spans="1:15">
      <c r="A919" s="54">
        <v>92341</v>
      </c>
      <c r="B919" s="55">
        <v>93254</v>
      </c>
      <c r="C919" s="54">
        <v>93581</v>
      </c>
      <c r="D919" s="55">
        <v>94074</v>
      </c>
      <c r="E919" s="54">
        <v>95249</v>
      </c>
      <c r="F919" s="55">
        <v>95432</v>
      </c>
      <c r="G919" s="54">
        <v>95558</v>
      </c>
      <c r="H919" s="55">
        <v>95689</v>
      </c>
      <c r="I919" s="54">
        <v>95963</v>
      </c>
      <c r="J919" s="55">
        <v>96067</v>
      </c>
      <c r="K919" s="54">
        <v>97010</v>
      </c>
      <c r="L919" s="55">
        <v>97144</v>
      </c>
      <c r="M919" s="54">
        <v>97434</v>
      </c>
      <c r="N919" s="55">
        <v>97497</v>
      </c>
      <c r="O919" s="54">
        <v>97827</v>
      </c>
    </row>
    <row r="920" s="57" customFormat="1" spans="1:15">
      <c r="A920" s="54">
        <v>92342</v>
      </c>
      <c r="B920" s="55">
        <v>93256</v>
      </c>
      <c r="C920" s="54">
        <v>93591</v>
      </c>
      <c r="D920" s="55">
        <v>94511</v>
      </c>
      <c r="E920" s="54">
        <v>95250</v>
      </c>
      <c r="F920" s="55">
        <v>95437</v>
      </c>
      <c r="G920" s="54">
        <v>95560</v>
      </c>
      <c r="H920" s="55">
        <v>95690</v>
      </c>
      <c r="I920" s="54">
        <v>95970</v>
      </c>
      <c r="J920" s="55">
        <v>96068</v>
      </c>
      <c r="K920" s="54">
        <v>97011</v>
      </c>
      <c r="L920" s="55">
        <v>97145</v>
      </c>
      <c r="M920" s="54">
        <v>97435</v>
      </c>
      <c r="N920" s="55">
        <v>97498</v>
      </c>
      <c r="O920" s="54">
        <v>97828</v>
      </c>
    </row>
    <row r="921" s="57" customFormat="1" spans="1:15">
      <c r="A921" s="54">
        <v>92356</v>
      </c>
      <c r="B921" s="55">
        <v>93261</v>
      </c>
      <c r="C921" s="54">
        <v>93592</v>
      </c>
      <c r="D921" s="55">
        <v>94512</v>
      </c>
      <c r="E921" s="54">
        <v>95251</v>
      </c>
      <c r="F921" s="55">
        <v>95442</v>
      </c>
      <c r="G921" s="54">
        <v>95562</v>
      </c>
      <c r="H921" s="55">
        <v>95692</v>
      </c>
      <c r="I921" s="54">
        <v>95971</v>
      </c>
      <c r="J921" s="55">
        <v>96069</v>
      </c>
      <c r="K921" s="54">
        <v>97014</v>
      </c>
      <c r="L921" s="55">
        <v>97147</v>
      </c>
      <c r="M921" s="54">
        <v>97436</v>
      </c>
      <c r="N921" s="55">
        <v>97499</v>
      </c>
      <c r="O921" s="54">
        <v>97831</v>
      </c>
    </row>
    <row r="922" s="57" customFormat="1" spans="1:15">
      <c r="A922" s="54">
        <v>92363</v>
      </c>
      <c r="B922" s="55">
        <v>93262</v>
      </c>
      <c r="C922" s="54">
        <v>93603</v>
      </c>
      <c r="D922" s="55">
        <v>94514</v>
      </c>
      <c r="E922" s="54">
        <v>95252</v>
      </c>
      <c r="F922" s="55">
        <v>95443</v>
      </c>
      <c r="G922" s="54">
        <v>95563</v>
      </c>
      <c r="H922" s="55">
        <v>95693</v>
      </c>
      <c r="I922" s="54">
        <v>95972</v>
      </c>
      <c r="J922" s="55">
        <v>96071</v>
      </c>
      <c r="K922" s="54">
        <v>97016</v>
      </c>
      <c r="L922" s="55">
        <v>97148</v>
      </c>
      <c r="M922" s="54">
        <v>97437</v>
      </c>
      <c r="N922" s="55">
        <v>97522</v>
      </c>
      <c r="O922" s="54">
        <v>97833</v>
      </c>
    </row>
    <row r="923" s="57" customFormat="1" spans="1:15">
      <c r="A923" s="54">
        <v>92364</v>
      </c>
      <c r="B923" s="55">
        <v>93266</v>
      </c>
      <c r="C923" s="54">
        <v>93604</v>
      </c>
      <c r="D923" s="55">
        <v>94569</v>
      </c>
      <c r="E923" s="54">
        <v>95253</v>
      </c>
      <c r="F923" s="55">
        <v>95445</v>
      </c>
      <c r="G923" s="54">
        <v>95564</v>
      </c>
      <c r="H923" s="55">
        <v>95694</v>
      </c>
      <c r="I923" s="54">
        <v>95974</v>
      </c>
      <c r="J923" s="55">
        <v>96080</v>
      </c>
      <c r="K923" s="54">
        <v>97017</v>
      </c>
      <c r="L923" s="55">
        <v>97149</v>
      </c>
      <c r="M923" s="54">
        <v>97438</v>
      </c>
      <c r="N923" s="55">
        <v>97523</v>
      </c>
      <c r="O923" s="54">
        <v>97835</v>
      </c>
    </row>
    <row r="924" s="57" customFormat="1" spans="1:15">
      <c r="A924" s="54">
        <v>92366</v>
      </c>
      <c r="B924" s="55">
        <v>93267</v>
      </c>
      <c r="C924" s="54">
        <v>93607</v>
      </c>
      <c r="D924" s="55">
        <v>94571</v>
      </c>
      <c r="E924" s="54">
        <v>95303</v>
      </c>
      <c r="F924" s="55">
        <v>95446</v>
      </c>
      <c r="G924" s="54">
        <v>95565</v>
      </c>
      <c r="H924" s="55">
        <v>95697</v>
      </c>
      <c r="I924" s="54">
        <v>95975</v>
      </c>
      <c r="J924" s="55">
        <v>96084</v>
      </c>
      <c r="K924" s="54">
        <v>97019</v>
      </c>
      <c r="L924" s="55">
        <v>97231</v>
      </c>
      <c r="M924" s="54">
        <v>97441</v>
      </c>
      <c r="N924" s="55">
        <v>97525</v>
      </c>
      <c r="O924" s="54">
        <v>97836</v>
      </c>
    </row>
    <row r="925" s="57" customFormat="1" spans="1:15">
      <c r="A925" s="54">
        <v>92371</v>
      </c>
      <c r="B925" s="55">
        <v>93268</v>
      </c>
      <c r="C925" s="54">
        <v>93609</v>
      </c>
      <c r="D925" s="55">
        <v>94576</v>
      </c>
      <c r="E925" s="54">
        <v>95305</v>
      </c>
      <c r="F925" s="55">
        <v>95449</v>
      </c>
      <c r="G925" s="54">
        <v>95567</v>
      </c>
      <c r="H925" s="55">
        <v>95698</v>
      </c>
      <c r="I925" s="54">
        <v>95977</v>
      </c>
      <c r="J925" s="55">
        <v>96088</v>
      </c>
      <c r="K925" s="54">
        <v>97023</v>
      </c>
      <c r="L925" s="55">
        <v>97327</v>
      </c>
      <c r="M925" s="54">
        <v>97442</v>
      </c>
      <c r="N925" s="55">
        <v>97530</v>
      </c>
      <c r="O925" s="54">
        <v>97839</v>
      </c>
    </row>
    <row r="926" s="57" customFormat="1" spans="1:15">
      <c r="A926" s="54">
        <v>92382</v>
      </c>
      <c r="B926" s="55">
        <v>93270</v>
      </c>
      <c r="C926" s="54">
        <v>93610</v>
      </c>
      <c r="D926" s="55">
        <v>94586</v>
      </c>
      <c r="E926" s="54">
        <v>95306</v>
      </c>
      <c r="F926" s="55">
        <v>95451</v>
      </c>
      <c r="G926" s="54">
        <v>95569</v>
      </c>
      <c r="H926" s="55">
        <v>95703</v>
      </c>
      <c r="I926" s="54">
        <v>95978</v>
      </c>
      <c r="J926" s="55">
        <v>96090</v>
      </c>
      <c r="K926" s="54">
        <v>97037</v>
      </c>
      <c r="L926" s="55">
        <v>97336</v>
      </c>
      <c r="M926" s="54">
        <v>97443</v>
      </c>
      <c r="N926" s="55">
        <v>97531</v>
      </c>
      <c r="O926" s="54">
        <v>97840</v>
      </c>
    </row>
    <row r="927" s="57" customFormat="1" spans="1:15">
      <c r="A927" s="54">
        <v>92384</v>
      </c>
      <c r="B927" s="55">
        <v>93272</v>
      </c>
      <c r="C927" s="54">
        <v>93614</v>
      </c>
      <c r="D927" s="55">
        <v>94922</v>
      </c>
      <c r="E927" s="54">
        <v>95309</v>
      </c>
      <c r="F927" s="55">
        <v>95452</v>
      </c>
      <c r="G927" s="54">
        <v>95570</v>
      </c>
      <c r="H927" s="55">
        <v>95709</v>
      </c>
      <c r="I927" s="54">
        <v>95979</v>
      </c>
      <c r="J927" s="55">
        <v>96093</v>
      </c>
      <c r="K927" s="54">
        <v>97038</v>
      </c>
      <c r="L927" s="55">
        <v>97344</v>
      </c>
      <c r="M927" s="54">
        <v>97444</v>
      </c>
      <c r="N927" s="55">
        <v>97532</v>
      </c>
      <c r="O927" s="54">
        <v>97841</v>
      </c>
    </row>
    <row r="928" s="57" customFormat="1" spans="1:15">
      <c r="A928" s="54">
        <v>92385</v>
      </c>
      <c r="B928" s="55">
        <v>93276</v>
      </c>
      <c r="C928" s="54">
        <v>93620</v>
      </c>
      <c r="D928" s="55">
        <v>94923</v>
      </c>
      <c r="E928" s="54">
        <v>95310</v>
      </c>
      <c r="F928" s="55">
        <v>95456</v>
      </c>
      <c r="G928" s="54">
        <v>95571</v>
      </c>
      <c r="H928" s="55">
        <v>95713</v>
      </c>
      <c r="I928" s="54">
        <v>95982</v>
      </c>
      <c r="J928" s="55">
        <v>96094</v>
      </c>
      <c r="K928" s="54">
        <v>97039</v>
      </c>
      <c r="L928" s="55">
        <v>97347</v>
      </c>
      <c r="M928" s="54">
        <v>97446</v>
      </c>
      <c r="N928" s="55">
        <v>97536</v>
      </c>
      <c r="O928" s="54">
        <v>97843</v>
      </c>
    </row>
    <row r="929" s="57" customFormat="1" spans="1:15">
      <c r="A929" s="54">
        <v>92397</v>
      </c>
      <c r="B929" s="55">
        <v>93280</v>
      </c>
      <c r="C929" s="54">
        <v>93621</v>
      </c>
      <c r="D929" s="55">
        <v>94924</v>
      </c>
      <c r="E929" s="54">
        <v>95313</v>
      </c>
      <c r="F929" s="55">
        <v>95457</v>
      </c>
      <c r="G929" s="54">
        <v>95573</v>
      </c>
      <c r="H929" s="55">
        <v>95714</v>
      </c>
      <c r="I929" s="54">
        <v>95983</v>
      </c>
      <c r="J929" s="55">
        <v>96096</v>
      </c>
      <c r="K929" s="54">
        <v>97041</v>
      </c>
      <c r="L929" s="55">
        <v>97348</v>
      </c>
      <c r="M929" s="54">
        <v>97449</v>
      </c>
      <c r="N929" s="55">
        <v>97537</v>
      </c>
      <c r="O929" s="54">
        <v>97844</v>
      </c>
    </row>
    <row r="930" s="57" customFormat="1" spans="1:15">
      <c r="A930" s="54">
        <v>92549</v>
      </c>
      <c r="B930" s="55">
        <v>93286</v>
      </c>
      <c r="C930" s="54">
        <v>93622</v>
      </c>
      <c r="D930" s="55">
        <v>94929</v>
      </c>
      <c r="E930" s="54">
        <v>95314</v>
      </c>
      <c r="F930" s="55">
        <v>95458</v>
      </c>
      <c r="G930" s="54">
        <v>95585</v>
      </c>
      <c r="H930" s="55">
        <v>95717</v>
      </c>
      <c r="I930" s="54">
        <v>95986</v>
      </c>
      <c r="J930" s="55">
        <v>96097</v>
      </c>
      <c r="K930" s="54">
        <v>97042</v>
      </c>
      <c r="L930" s="55">
        <v>97350</v>
      </c>
      <c r="M930" s="54">
        <v>97450</v>
      </c>
      <c r="N930" s="55">
        <v>97539</v>
      </c>
      <c r="O930" s="54">
        <v>97845</v>
      </c>
    </row>
    <row r="931" s="57" customFormat="1" spans="1:15">
      <c r="A931" s="54">
        <v>92676</v>
      </c>
      <c r="B931" s="55">
        <v>93424</v>
      </c>
      <c r="C931" s="54">
        <v>93626</v>
      </c>
      <c r="D931" s="55">
        <v>94933</v>
      </c>
      <c r="E931" s="54">
        <v>95316</v>
      </c>
      <c r="F931" s="55">
        <v>95460</v>
      </c>
      <c r="G931" s="54">
        <v>95587</v>
      </c>
      <c r="H931" s="55">
        <v>95724</v>
      </c>
      <c r="I931" s="54">
        <v>95987</v>
      </c>
      <c r="J931" s="55">
        <v>96101</v>
      </c>
      <c r="K931" s="54">
        <v>97044</v>
      </c>
      <c r="L931" s="55">
        <v>97358</v>
      </c>
      <c r="M931" s="54">
        <v>97452</v>
      </c>
      <c r="N931" s="55">
        <v>97544</v>
      </c>
      <c r="O931" s="54">
        <v>97846</v>
      </c>
    </row>
    <row r="932" s="57" customFormat="1" spans="1:15">
      <c r="A932" s="54">
        <v>93015</v>
      </c>
      <c r="B932" s="55">
        <v>93428</v>
      </c>
      <c r="C932" s="54">
        <v>93628</v>
      </c>
      <c r="D932" s="55">
        <v>94937</v>
      </c>
      <c r="E932" s="54">
        <v>95317</v>
      </c>
      <c r="F932" s="55">
        <v>95461</v>
      </c>
      <c r="G932" s="54">
        <v>95589</v>
      </c>
      <c r="H932" s="55">
        <v>95726</v>
      </c>
      <c r="I932" s="54">
        <v>95988</v>
      </c>
      <c r="J932" s="55">
        <v>96103</v>
      </c>
      <c r="K932" s="54">
        <v>97049</v>
      </c>
      <c r="L932" s="55">
        <v>97360</v>
      </c>
      <c r="M932" s="54">
        <v>97453</v>
      </c>
      <c r="N932" s="55">
        <v>97620</v>
      </c>
      <c r="O932" s="54">
        <v>97857</v>
      </c>
    </row>
    <row r="933" s="57" customFormat="1" spans="1:15">
      <c r="A933" s="54">
        <v>93016</v>
      </c>
      <c r="B933" s="55">
        <v>93429</v>
      </c>
      <c r="C933" s="54">
        <v>93633</v>
      </c>
      <c r="D933" s="55">
        <v>94940</v>
      </c>
      <c r="E933" s="54">
        <v>95318</v>
      </c>
      <c r="F933" s="55">
        <v>95462</v>
      </c>
      <c r="G933" s="54">
        <v>95601</v>
      </c>
      <c r="H933" s="55">
        <v>95728</v>
      </c>
      <c r="I933" s="54">
        <v>96006</v>
      </c>
      <c r="J933" s="55">
        <v>96106</v>
      </c>
      <c r="K933" s="54">
        <v>97050</v>
      </c>
      <c r="L933" s="55">
        <v>97368</v>
      </c>
      <c r="M933" s="54">
        <v>97454</v>
      </c>
      <c r="N933" s="55">
        <v>97627</v>
      </c>
      <c r="O933" s="54">
        <v>97861</v>
      </c>
    </row>
    <row r="934" s="57" customFormat="1" spans="1:15">
      <c r="A934" s="54">
        <v>93023</v>
      </c>
      <c r="B934" s="55">
        <v>93430</v>
      </c>
      <c r="C934" s="54">
        <v>93634</v>
      </c>
      <c r="D934" s="55">
        <v>94946</v>
      </c>
      <c r="E934" s="54">
        <v>95321</v>
      </c>
      <c r="F934" s="55">
        <v>95463</v>
      </c>
      <c r="G934" s="54">
        <v>95606</v>
      </c>
      <c r="H934" s="55">
        <v>95736</v>
      </c>
      <c r="I934" s="54">
        <v>96009</v>
      </c>
      <c r="J934" s="55">
        <v>96107</v>
      </c>
      <c r="K934" s="54">
        <v>97054</v>
      </c>
      <c r="L934" s="55">
        <v>97370</v>
      </c>
      <c r="M934" s="54">
        <v>97456</v>
      </c>
      <c r="N934" s="55">
        <v>97632</v>
      </c>
      <c r="O934" s="54">
        <v>97862</v>
      </c>
    </row>
    <row r="935" s="57" customFormat="1" spans="1:15">
      <c r="A935" s="54">
        <v>93024</v>
      </c>
      <c r="B935" s="55">
        <v>93432</v>
      </c>
      <c r="C935" s="54">
        <v>93635</v>
      </c>
      <c r="D935" s="55">
        <v>94950</v>
      </c>
      <c r="E935" s="54">
        <v>95322</v>
      </c>
      <c r="F935" s="55">
        <v>95464</v>
      </c>
      <c r="G935" s="54">
        <v>95607</v>
      </c>
      <c r="H935" s="55">
        <v>95912</v>
      </c>
      <c r="I935" s="54">
        <v>96013</v>
      </c>
      <c r="J935" s="55">
        <v>96108</v>
      </c>
      <c r="K935" s="54">
        <v>97057</v>
      </c>
      <c r="L935" s="55">
        <v>97371</v>
      </c>
      <c r="M935" s="54">
        <v>97457</v>
      </c>
      <c r="N935" s="55">
        <v>97633</v>
      </c>
      <c r="O935" s="54">
        <v>97865</v>
      </c>
    </row>
    <row r="936" s="57" customFormat="1" spans="1:15">
      <c r="A936" s="54">
        <v>93040</v>
      </c>
      <c r="B936" s="55">
        <v>93441</v>
      </c>
      <c r="C936" s="54">
        <v>93640</v>
      </c>
      <c r="D936" s="55">
        <v>94956</v>
      </c>
      <c r="E936" s="54">
        <v>95323</v>
      </c>
      <c r="F936" s="55">
        <v>95467</v>
      </c>
      <c r="G936" s="54">
        <v>95612</v>
      </c>
      <c r="H936" s="55">
        <v>95917</v>
      </c>
      <c r="I936" s="54">
        <v>96015</v>
      </c>
      <c r="J936" s="55">
        <v>96109</v>
      </c>
      <c r="K936" s="54">
        <v>97064</v>
      </c>
      <c r="L936" s="55">
        <v>97374</v>
      </c>
      <c r="M936" s="54">
        <v>97458</v>
      </c>
      <c r="N936" s="55">
        <v>97635</v>
      </c>
      <c r="O936" s="54">
        <v>97867</v>
      </c>
    </row>
    <row r="937" s="57" customFormat="1" spans="1:15">
      <c r="A937" s="54">
        <v>93066</v>
      </c>
      <c r="B937" s="55">
        <v>93450</v>
      </c>
      <c r="C937" s="54">
        <v>93644</v>
      </c>
      <c r="D937" s="55">
        <v>94963</v>
      </c>
      <c r="E937" s="54">
        <v>95325</v>
      </c>
      <c r="F937" s="55">
        <v>95469</v>
      </c>
      <c r="G937" s="54">
        <v>95613</v>
      </c>
      <c r="H937" s="55">
        <v>95918</v>
      </c>
      <c r="I937" s="54">
        <v>96016</v>
      </c>
      <c r="J937" s="55">
        <v>96110</v>
      </c>
      <c r="K937" s="54">
        <v>97065</v>
      </c>
      <c r="L937" s="55">
        <v>97375</v>
      </c>
      <c r="M937" s="54">
        <v>97461</v>
      </c>
      <c r="N937" s="55">
        <v>97636</v>
      </c>
      <c r="O937" s="54">
        <v>97869</v>
      </c>
    </row>
    <row r="938" s="57" customFormat="1" spans="1:15">
      <c r="A938" s="54">
        <v>93201</v>
      </c>
      <c r="B938" s="55">
        <v>93451</v>
      </c>
      <c r="C938" s="54">
        <v>93645</v>
      </c>
      <c r="D938" s="55">
        <v>94970</v>
      </c>
      <c r="E938" s="54">
        <v>95327</v>
      </c>
      <c r="F938" s="55">
        <v>95471</v>
      </c>
      <c r="G938" s="54">
        <v>95614</v>
      </c>
      <c r="H938" s="55">
        <v>95922</v>
      </c>
      <c r="I938" s="54">
        <v>96020</v>
      </c>
      <c r="J938" s="55">
        <v>96111</v>
      </c>
      <c r="K938" s="54">
        <v>97067</v>
      </c>
      <c r="L938" s="55">
        <v>97376</v>
      </c>
      <c r="M938" s="54">
        <v>97462</v>
      </c>
      <c r="N938" s="55">
        <v>97637</v>
      </c>
      <c r="O938" s="54">
        <v>97870</v>
      </c>
    </row>
    <row r="939" s="57" customFormat="1" spans="1:15">
      <c r="A939" s="54">
        <v>93203</v>
      </c>
      <c r="B939" s="55">
        <v>93452</v>
      </c>
      <c r="C939" s="54">
        <v>93646</v>
      </c>
      <c r="D939" s="55">
        <v>94971</v>
      </c>
      <c r="E939" s="54">
        <v>95329</v>
      </c>
      <c r="F939" s="55">
        <v>95485</v>
      </c>
      <c r="G939" s="54">
        <v>95615</v>
      </c>
      <c r="H939" s="55">
        <v>95923</v>
      </c>
      <c r="I939" s="54">
        <v>96021</v>
      </c>
      <c r="J939" s="55">
        <v>96113</v>
      </c>
      <c r="K939" s="54">
        <v>97101</v>
      </c>
      <c r="L939" s="55">
        <v>97377</v>
      </c>
      <c r="M939" s="54">
        <v>97463</v>
      </c>
      <c r="N939" s="55">
        <v>97640</v>
      </c>
      <c r="O939" s="54">
        <v>97873</v>
      </c>
    </row>
    <row r="940" s="57" customFormat="1" spans="1:15">
      <c r="A940" s="54">
        <v>93204</v>
      </c>
      <c r="B940" s="55">
        <v>93461</v>
      </c>
      <c r="C940" s="54">
        <v>93647</v>
      </c>
      <c r="D940" s="55">
        <v>94973</v>
      </c>
      <c r="E940" s="54">
        <v>95335</v>
      </c>
      <c r="F940" s="55">
        <v>95493</v>
      </c>
      <c r="G940" s="54">
        <v>95623</v>
      </c>
      <c r="H940" s="55">
        <v>95930</v>
      </c>
      <c r="I940" s="54">
        <v>96022</v>
      </c>
      <c r="J940" s="55">
        <v>96118</v>
      </c>
      <c r="K940" s="54">
        <v>97102</v>
      </c>
      <c r="L940" s="55">
        <v>97378</v>
      </c>
      <c r="M940" s="54">
        <v>97464</v>
      </c>
      <c r="N940" s="55">
        <v>97641</v>
      </c>
      <c r="O940" s="54">
        <v>97875</v>
      </c>
    </row>
    <row r="941" s="57" customFormat="1" spans="1:15">
      <c r="A941" s="54">
        <v>93205</v>
      </c>
      <c r="B941" s="55">
        <v>93501</v>
      </c>
      <c r="C941" s="54">
        <v>93649</v>
      </c>
      <c r="D941" s="55">
        <v>95006</v>
      </c>
      <c r="E941" s="54">
        <v>95338</v>
      </c>
      <c r="F941" s="55">
        <v>95497</v>
      </c>
      <c r="G941" s="54">
        <v>95627</v>
      </c>
      <c r="H941" s="55">
        <v>95931</v>
      </c>
      <c r="I941" s="54">
        <v>96025</v>
      </c>
      <c r="J941" s="55">
        <v>96120</v>
      </c>
      <c r="K941" s="54">
        <v>97103</v>
      </c>
      <c r="L941" s="55">
        <v>97380</v>
      </c>
      <c r="M941" s="54">
        <v>97465</v>
      </c>
      <c r="N941" s="55">
        <v>97711</v>
      </c>
      <c r="O941" s="54">
        <v>97876</v>
      </c>
    </row>
    <row r="942" s="57" customFormat="1" spans="1:15">
      <c r="A942" s="54">
        <v>93206</v>
      </c>
      <c r="B942" s="55">
        <v>93505</v>
      </c>
      <c r="C942" s="54">
        <v>93652</v>
      </c>
      <c r="D942" s="55">
        <v>95017</v>
      </c>
      <c r="E942" s="54">
        <v>95347</v>
      </c>
      <c r="F942" s="55">
        <v>95525</v>
      </c>
      <c r="G942" s="54">
        <v>95629</v>
      </c>
      <c r="H942" s="55">
        <v>95932</v>
      </c>
      <c r="I942" s="54">
        <v>96027</v>
      </c>
      <c r="J942" s="55">
        <v>96121</v>
      </c>
      <c r="K942" s="54">
        <v>97106</v>
      </c>
      <c r="L942" s="55">
        <v>97388</v>
      </c>
      <c r="M942" s="54">
        <v>97466</v>
      </c>
      <c r="N942" s="55">
        <v>97720</v>
      </c>
      <c r="O942" s="54">
        <v>97877</v>
      </c>
    </row>
    <row r="943" s="57" customFormat="1" spans="1:15">
      <c r="A943" s="54">
        <v>93210</v>
      </c>
      <c r="B943" s="55">
        <v>93510</v>
      </c>
      <c r="C943" s="54">
        <v>93656</v>
      </c>
      <c r="D943" s="55">
        <v>95026</v>
      </c>
      <c r="E943" s="54">
        <v>95360</v>
      </c>
      <c r="F943" s="55">
        <v>95526</v>
      </c>
      <c r="G943" s="54">
        <v>95631</v>
      </c>
      <c r="H943" s="55">
        <v>95934</v>
      </c>
      <c r="I943" s="54">
        <v>96028</v>
      </c>
      <c r="J943" s="55">
        <v>96122</v>
      </c>
      <c r="K943" s="54">
        <v>97107</v>
      </c>
      <c r="L943" s="55">
        <v>97391</v>
      </c>
      <c r="M943" s="54">
        <v>97467</v>
      </c>
      <c r="N943" s="55">
        <v>97730</v>
      </c>
      <c r="O943" s="54">
        <v>97885</v>
      </c>
    </row>
    <row r="944" s="57" customFormat="1" spans="1:15">
      <c r="A944" s="54">
        <v>97886</v>
      </c>
      <c r="B944" s="55">
        <v>98350</v>
      </c>
      <c r="C944" s="54">
        <v>98576</v>
      </c>
      <c r="D944" s="55">
        <v>98647</v>
      </c>
      <c r="E944" s="54">
        <v>98936</v>
      </c>
      <c r="F944" s="55">
        <v>99141</v>
      </c>
      <c r="G944" s="54">
        <v>99360</v>
      </c>
      <c r="H944" s="62"/>
      <c r="I944" s="63"/>
      <c r="J944" s="62"/>
      <c r="K944" s="63"/>
      <c r="L944" s="62"/>
      <c r="M944" s="63"/>
      <c r="N944" s="62"/>
      <c r="O944" s="63"/>
    </row>
    <row r="945" s="57" customFormat="1" spans="1:15">
      <c r="A945" s="54">
        <v>97901</v>
      </c>
      <c r="B945" s="55">
        <v>98351</v>
      </c>
      <c r="C945" s="54">
        <v>98577</v>
      </c>
      <c r="D945" s="55">
        <v>98648</v>
      </c>
      <c r="E945" s="54">
        <v>98937</v>
      </c>
      <c r="F945" s="55">
        <v>99146</v>
      </c>
      <c r="G945" s="54">
        <v>99361</v>
      </c>
      <c r="H945" s="62"/>
      <c r="I945" s="63"/>
      <c r="J945" s="62"/>
      <c r="K945" s="63"/>
      <c r="L945" s="62"/>
      <c r="M945" s="63"/>
      <c r="N945" s="62"/>
      <c r="O945" s="63"/>
    </row>
    <row r="946" s="57" customFormat="1" spans="1:15">
      <c r="A946" s="54">
        <v>97903</v>
      </c>
      <c r="B946" s="55">
        <v>98355</v>
      </c>
      <c r="C946" s="54">
        <v>98579</v>
      </c>
      <c r="D946" s="55">
        <v>98649</v>
      </c>
      <c r="E946" s="54">
        <v>98938</v>
      </c>
      <c r="F946" s="55">
        <v>99147</v>
      </c>
      <c r="G946" s="54">
        <v>99371</v>
      </c>
      <c r="H946" s="62"/>
      <c r="I946" s="63"/>
      <c r="J946" s="62"/>
      <c r="K946" s="63"/>
      <c r="L946" s="62"/>
      <c r="M946" s="63"/>
      <c r="N946" s="62"/>
      <c r="O946" s="63"/>
    </row>
    <row r="947" s="57" customFormat="1" spans="1:15">
      <c r="A947" s="54">
        <v>97906</v>
      </c>
      <c r="B947" s="55">
        <v>98356</v>
      </c>
      <c r="C947" s="54">
        <v>98580</v>
      </c>
      <c r="D947" s="55">
        <v>98651</v>
      </c>
      <c r="E947" s="54">
        <v>98940</v>
      </c>
      <c r="F947" s="55">
        <v>99148</v>
      </c>
      <c r="G947" s="54">
        <v>99402</v>
      </c>
      <c r="H947" s="62"/>
      <c r="I947" s="63"/>
      <c r="J947" s="62"/>
      <c r="K947" s="63"/>
      <c r="L947" s="62"/>
      <c r="M947" s="63"/>
      <c r="N947" s="62"/>
      <c r="O947" s="63"/>
    </row>
    <row r="948" s="57" customFormat="1" spans="1:15">
      <c r="A948" s="54">
        <v>97907</v>
      </c>
      <c r="B948" s="55">
        <v>98357</v>
      </c>
      <c r="C948" s="54">
        <v>98581</v>
      </c>
      <c r="D948" s="55">
        <v>98670</v>
      </c>
      <c r="E948" s="54">
        <v>98941</v>
      </c>
      <c r="F948" s="55">
        <v>99150</v>
      </c>
      <c r="G948" s="64"/>
      <c r="H948" s="62"/>
      <c r="I948" s="63"/>
      <c r="J948" s="62"/>
      <c r="K948" s="63"/>
      <c r="L948" s="62"/>
      <c r="M948" s="63"/>
      <c r="N948" s="62"/>
      <c r="O948" s="63"/>
    </row>
    <row r="949" s="57" customFormat="1" spans="1:15">
      <c r="A949" s="54">
        <v>97909</v>
      </c>
      <c r="B949" s="55">
        <v>98358</v>
      </c>
      <c r="C949" s="54">
        <v>98582</v>
      </c>
      <c r="D949" s="55">
        <v>98672</v>
      </c>
      <c r="E949" s="54">
        <v>98943</v>
      </c>
      <c r="F949" s="55">
        <v>99151</v>
      </c>
      <c r="G949" s="64"/>
      <c r="H949" s="62"/>
      <c r="I949" s="63"/>
      <c r="J949" s="62"/>
      <c r="K949" s="63"/>
      <c r="L949" s="62"/>
      <c r="M949" s="63"/>
      <c r="N949" s="62"/>
      <c r="O949" s="63"/>
    </row>
    <row r="950" s="57" customFormat="1" spans="1:15">
      <c r="A950" s="54">
        <v>97913</v>
      </c>
      <c r="B950" s="55">
        <v>98360</v>
      </c>
      <c r="C950" s="54">
        <v>98585</v>
      </c>
      <c r="D950" s="55">
        <v>98673</v>
      </c>
      <c r="E950" s="54">
        <v>98946</v>
      </c>
      <c r="F950" s="55">
        <v>99152</v>
      </c>
      <c r="G950" s="64"/>
      <c r="H950" s="62"/>
      <c r="I950" s="63"/>
      <c r="J950" s="62"/>
      <c r="K950" s="63"/>
      <c r="L950" s="62"/>
      <c r="M950" s="63"/>
      <c r="N950" s="62"/>
      <c r="O950" s="63"/>
    </row>
    <row r="951" s="57" customFormat="1" spans="1:15">
      <c r="A951" s="54">
        <v>97918</v>
      </c>
      <c r="B951" s="55">
        <v>98364</v>
      </c>
      <c r="C951" s="54">
        <v>98586</v>
      </c>
      <c r="D951" s="55">
        <v>98675</v>
      </c>
      <c r="E951" s="54">
        <v>98947</v>
      </c>
      <c r="F951" s="55">
        <v>99154</v>
      </c>
      <c r="G951" s="64"/>
      <c r="H951" s="62"/>
      <c r="I951" s="63"/>
      <c r="J951" s="62"/>
      <c r="K951" s="63"/>
      <c r="L951" s="62"/>
      <c r="M951" s="63"/>
      <c r="N951" s="62"/>
      <c r="O951" s="63"/>
    </row>
    <row r="952" s="57" customFormat="1" spans="1:15">
      <c r="A952" s="54">
        <v>98014</v>
      </c>
      <c r="B952" s="55">
        <v>98365</v>
      </c>
      <c r="C952" s="54">
        <v>98587</v>
      </c>
      <c r="D952" s="55">
        <v>98812</v>
      </c>
      <c r="E952" s="54">
        <v>98948</v>
      </c>
      <c r="F952" s="55">
        <v>99155</v>
      </c>
      <c r="G952" s="64"/>
      <c r="H952" s="62"/>
      <c r="I952" s="63"/>
      <c r="J952" s="62"/>
      <c r="K952" s="63"/>
      <c r="L952" s="62"/>
      <c r="M952" s="63"/>
      <c r="N952" s="62"/>
      <c r="O952" s="63"/>
    </row>
    <row r="953" s="57" customFormat="1" spans="1:15">
      <c r="A953" s="54">
        <v>98019</v>
      </c>
      <c r="B953" s="55">
        <v>98376</v>
      </c>
      <c r="C953" s="54">
        <v>98588</v>
      </c>
      <c r="D953" s="55">
        <v>98813</v>
      </c>
      <c r="E953" s="54">
        <v>98950</v>
      </c>
      <c r="F953" s="55">
        <v>99156</v>
      </c>
      <c r="G953" s="64"/>
      <c r="H953" s="62"/>
      <c r="I953" s="63"/>
      <c r="J953" s="62"/>
      <c r="K953" s="63"/>
      <c r="L953" s="62"/>
      <c r="M953" s="63"/>
      <c r="N953" s="62"/>
      <c r="O953" s="63"/>
    </row>
    <row r="954" s="57" customFormat="1" spans="1:15">
      <c r="A954" s="54">
        <v>98022</v>
      </c>
      <c r="B954" s="55">
        <v>98377</v>
      </c>
      <c r="C954" s="54">
        <v>98589</v>
      </c>
      <c r="D954" s="55">
        <v>98814</v>
      </c>
      <c r="E954" s="54">
        <v>98952</v>
      </c>
      <c r="F954" s="55">
        <v>99159</v>
      </c>
      <c r="G954" s="64"/>
      <c r="H954" s="62"/>
      <c r="I954" s="63"/>
      <c r="J954" s="62"/>
      <c r="K954" s="63"/>
      <c r="L954" s="62"/>
      <c r="M954" s="63"/>
      <c r="N954" s="62"/>
      <c r="O954" s="63"/>
    </row>
    <row r="955" s="57" customFormat="1" spans="1:15">
      <c r="A955" s="54">
        <v>98024</v>
      </c>
      <c r="B955" s="55">
        <v>98380</v>
      </c>
      <c r="C955" s="54">
        <v>98590</v>
      </c>
      <c r="D955" s="55">
        <v>98815</v>
      </c>
      <c r="E955" s="54">
        <v>99003</v>
      </c>
      <c r="F955" s="55">
        <v>99161</v>
      </c>
      <c r="G955" s="64"/>
      <c r="H955" s="62"/>
      <c r="I955" s="63"/>
      <c r="J955" s="62"/>
      <c r="K955" s="63"/>
      <c r="L955" s="62"/>
      <c r="M955" s="63"/>
      <c r="N955" s="62"/>
      <c r="O955" s="63"/>
    </row>
    <row r="956" s="57" customFormat="1" spans="1:15">
      <c r="A956" s="54">
        <v>98051</v>
      </c>
      <c r="B956" s="55">
        <v>98394</v>
      </c>
      <c r="C956" s="54">
        <v>98591</v>
      </c>
      <c r="D956" s="55">
        <v>98816</v>
      </c>
      <c r="E956" s="54">
        <v>99004</v>
      </c>
      <c r="F956" s="55">
        <v>99166</v>
      </c>
      <c r="G956" s="64"/>
      <c r="H956" s="62"/>
      <c r="I956" s="63"/>
      <c r="J956" s="62"/>
      <c r="K956" s="63"/>
      <c r="L956" s="62"/>
      <c r="M956" s="63"/>
      <c r="N956" s="62"/>
      <c r="O956" s="63"/>
    </row>
    <row r="957" s="57" customFormat="1" spans="1:15">
      <c r="A957" s="54">
        <v>98068</v>
      </c>
      <c r="B957" s="55">
        <v>98396</v>
      </c>
      <c r="C957" s="54">
        <v>98592</v>
      </c>
      <c r="D957" s="55">
        <v>98819</v>
      </c>
      <c r="E957" s="54">
        <v>99006</v>
      </c>
      <c r="F957" s="55">
        <v>99167</v>
      </c>
      <c r="G957" s="64"/>
      <c r="H957" s="62"/>
      <c r="I957" s="63"/>
      <c r="J957" s="62"/>
      <c r="K957" s="63"/>
      <c r="L957" s="62"/>
      <c r="M957" s="63"/>
      <c r="N957" s="62"/>
      <c r="O957" s="63"/>
    </row>
    <row r="958" s="57" customFormat="1" spans="1:15">
      <c r="A958" s="54">
        <v>98220</v>
      </c>
      <c r="B958" s="55">
        <v>98397</v>
      </c>
      <c r="C958" s="54">
        <v>98593</v>
      </c>
      <c r="D958" s="55">
        <v>98821</v>
      </c>
      <c r="E958" s="54">
        <v>99008</v>
      </c>
      <c r="F958" s="55">
        <v>99169</v>
      </c>
      <c r="G958" s="64"/>
      <c r="H958" s="62"/>
      <c r="I958" s="63"/>
      <c r="J958" s="62"/>
      <c r="K958" s="63"/>
      <c r="L958" s="62"/>
      <c r="M958" s="63"/>
      <c r="N958" s="62"/>
      <c r="O958" s="63"/>
    </row>
    <row r="959" s="57" customFormat="1" spans="1:15">
      <c r="A959" s="54">
        <v>98237</v>
      </c>
      <c r="B959" s="55">
        <v>98527</v>
      </c>
      <c r="C959" s="54">
        <v>98595</v>
      </c>
      <c r="D959" s="55">
        <v>98822</v>
      </c>
      <c r="E959" s="54">
        <v>99012</v>
      </c>
      <c r="F959" s="55">
        <v>99170</v>
      </c>
      <c r="G959" s="64"/>
      <c r="H959" s="62"/>
      <c r="I959" s="63"/>
      <c r="J959" s="62"/>
      <c r="K959" s="63"/>
      <c r="L959" s="62"/>
      <c r="M959" s="63"/>
      <c r="N959" s="62"/>
      <c r="O959" s="63"/>
    </row>
    <row r="960" s="57" customFormat="1" spans="1:15">
      <c r="A960" s="54">
        <v>98241</v>
      </c>
      <c r="B960" s="55">
        <v>98530</v>
      </c>
      <c r="C960" s="54">
        <v>98596</v>
      </c>
      <c r="D960" s="55">
        <v>98826</v>
      </c>
      <c r="E960" s="54">
        <v>99015</v>
      </c>
      <c r="F960" s="55">
        <v>99171</v>
      </c>
      <c r="G960" s="64"/>
      <c r="H960" s="62"/>
      <c r="I960" s="63"/>
      <c r="J960" s="62"/>
      <c r="K960" s="63"/>
      <c r="L960" s="62"/>
      <c r="M960" s="63"/>
      <c r="N960" s="62"/>
      <c r="O960" s="63"/>
    </row>
    <row r="961" s="57" customFormat="1" spans="1:15">
      <c r="A961" s="54">
        <v>98244</v>
      </c>
      <c r="B961" s="55">
        <v>98533</v>
      </c>
      <c r="C961" s="54">
        <v>98597</v>
      </c>
      <c r="D961" s="55">
        <v>98827</v>
      </c>
      <c r="E961" s="54">
        <v>99023</v>
      </c>
      <c r="F961" s="55">
        <v>99173</v>
      </c>
      <c r="G961" s="64"/>
      <c r="H961" s="62"/>
      <c r="I961" s="63"/>
      <c r="J961" s="62"/>
      <c r="K961" s="63"/>
      <c r="L961" s="62"/>
      <c r="M961" s="63"/>
      <c r="N961" s="62"/>
      <c r="O961" s="63"/>
    </row>
    <row r="962" s="57" customFormat="1" spans="1:15">
      <c r="A962" s="54">
        <v>98251</v>
      </c>
      <c r="B962" s="55">
        <v>98535</v>
      </c>
      <c r="C962" s="54">
        <v>98601</v>
      </c>
      <c r="D962" s="55">
        <v>98829</v>
      </c>
      <c r="E962" s="54">
        <v>99026</v>
      </c>
      <c r="F962" s="55">
        <v>99179</v>
      </c>
      <c r="G962" s="64"/>
      <c r="H962" s="62"/>
      <c r="I962" s="63"/>
      <c r="J962" s="62"/>
      <c r="K962" s="63"/>
      <c r="L962" s="62"/>
      <c r="M962" s="63"/>
      <c r="N962" s="62"/>
      <c r="O962" s="63"/>
    </row>
    <row r="963" s="57" customFormat="1" spans="1:15">
      <c r="A963" s="54">
        <v>98252</v>
      </c>
      <c r="B963" s="55">
        <v>98536</v>
      </c>
      <c r="C963" s="54">
        <v>98603</v>
      </c>
      <c r="D963" s="55">
        <v>98831</v>
      </c>
      <c r="E963" s="54">
        <v>99031</v>
      </c>
      <c r="F963" s="55">
        <v>99180</v>
      </c>
      <c r="G963" s="64"/>
      <c r="H963" s="62"/>
      <c r="I963" s="63"/>
      <c r="J963" s="62"/>
      <c r="K963" s="63"/>
      <c r="L963" s="62"/>
      <c r="M963" s="63"/>
      <c r="N963" s="62"/>
      <c r="O963" s="63"/>
    </row>
    <row r="964" s="57" customFormat="1" spans="1:15">
      <c r="A964" s="54">
        <v>98256</v>
      </c>
      <c r="B964" s="55">
        <v>98537</v>
      </c>
      <c r="C964" s="54">
        <v>98610</v>
      </c>
      <c r="D964" s="55">
        <v>98833</v>
      </c>
      <c r="E964" s="54">
        <v>99033</v>
      </c>
      <c r="F964" s="55">
        <v>99181</v>
      </c>
      <c r="G964" s="64"/>
      <c r="H964" s="62"/>
      <c r="I964" s="63"/>
      <c r="J964" s="62"/>
      <c r="K964" s="63"/>
      <c r="L964" s="62"/>
      <c r="M964" s="63"/>
      <c r="N964" s="62"/>
      <c r="O964" s="63"/>
    </row>
    <row r="965" s="57" customFormat="1" spans="1:15">
      <c r="A965" s="54">
        <v>98259</v>
      </c>
      <c r="B965" s="55">
        <v>98538</v>
      </c>
      <c r="C965" s="54">
        <v>98611</v>
      </c>
      <c r="D965" s="55">
        <v>98836</v>
      </c>
      <c r="E965" s="54">
        <v>99034</v>
      </c>
      <c r="F965" s="55">
        <v>99185</v>
      </c>
      <c r="G965" s="64"/>
      <c r="H965" s="62"/>
      <c r="I965" s="63"/>
      <c r="J965" s="62"/>
      <c r="K965" s="63"/>
      <c r="L965" s="62"/>
      <c r="M965" s="63"/>
      <c r="N965" s="62"/>
      <c r="O965" s="63"/>
    </row>
    <row r="966" s="57" customFormat="1" spans="1:15">
      <c r="A966" s="54">
        <v>98266</v>
      </c>
      <c r="B966" s="55">
        <v>98541</v>
      </c>
      <c r="C966" s="54">
        <v>98612</v>
      </c>
      <c r="D966" s="55">
        <v>98840</v>
      </c>
      <c r="E966" s="54">
        <v>99036</v>
      </c>
      <c r="F966" s="55">
        <v>99320</v>
      </c>
      <c r="G966" s="64"/>
      <c r="H966" s="62"/>
      <c r="I966" s="63"/>
      <c r="J966" s="62"/>
      <c r="K966" s="63"/>
      <c r="L966" s="62"/>
      <c r="M966" s="63"/>
      <c r="N966" s="62"/>
      <c r="O966" s="63"/>
    </row>
    <row r="967" s="57" customFormat="1" spans="1:15">
      <c r="A967" s="54">
        <v>98267</v>
      </c>
      <c r="B967" s="55">
        <v>98542</v>
      </c>
      <c r="C967" s="54">
        <v>98613</v>
      </c>
      <c r="D967" s="55">
        <v>98843</v>
      </c>
      <c r="E967" s="54">
        <v>99039</v>
      </c>
      <c r="F967" s="55">
        <v>99321</v>
      </c>
      <c r="G967" s="64"/>
      <c r="H967" s="62"/>
      <c r="I967" s="63"/>
      <c r="J967" s="62"/>
      <c r="K967" s="63"/>
      <c r="L967" s="62"/>
      <c r="M967" s="63"/>
      <c r="N967" s="62"/>
      <c r="O967" s="63"/>
    </row>
    <row r="968" s="57" customFormat="1" spans="1:15">
      <c r="A968" s="54">
        <v>98284</v>
      </c>
      <c r="B968" s="55">
        <v>98546</v>
      </c>
      <c r="C968" s="54">
        <v>98614</v>
      </c>
      <c r="D968" s="55">
        <v>98846</v>
      </c>
      <c r="E968" s="54">
        <v>99101</v>
      </c>
      <c r="F968" s="55">
        <v>99326</v>
      </c>
      <c r="G968" s="64"/>
      <c r="H968" s="62"/>
      <c r="I968" s="63"/>
      <c r="J968" s="62"/>
      <c r="K968" s="63"/>
      <c r="L968" s="62"/>
      <c r="M968" s="63"/>
      <c r="N968" s="62"/>
      <c r="O968" s="63"/>
    </row>
    <row r="969" s="57" customFormat="1" spans="1:15">
      <c r="A969" s="54">
        <v>98287</v>
      </c>
      <c r="B969" s="55">
        <v>98547</v>
      </c>
      <c r="C969" s="54">
        <v>98616</v>
      </c>
      <c r="D969" s="55">
        <v>98847</v>
      </c>
      <c r="E969" s="54">
        <v>99102</v>
      </c>
      <c r="F969" s="55">
        <v>99328</v>
      </c>
      <c r="G969" s="64"/>
      <c r="H969" s="62"/>
      <c r="I969" s="63"/>
      <c r="J969" s="62"/>
      <c r="K969" s="63"/>
      <c r="L969" s="62"/>
      <c r="M969" s="63"/>
      <c r="N969" s="62"/>
      <c r="O969" s="63"/>
    </row>
    <row r="970" s="57" customFormat="1" spans="1:15">
      <c r="A970" s="54">
        <v>98288</v>
      </c>
      <c r="B970" s="55">
        <v>98548</v>
      </c>
      <c r="C970" s="54">
        <v>98617</v>
      </c>
      <c r="D970" s="55">
        <v>98849</v>
      </c>
      <c r="E970" s="54">
        <v>99103</v>
      </c>
      <c r="F970" s="55">
        <v>99329</v>
      </c>
      <c r="G970" s="64"/>
      <c r="H970" s="62"/>
      <c r="I970" s="63"/>
      <c r="J970" s="62"/>
      <c r="K970" s="63"/>
      <c r="L970" s="62"/>
      <c r="M970" s="63"/>
      <c r="N970" s="62"/>
      <c r="O970" s="63"/>
    </row>
    <row r="971" s="57" customFormat="1" spans="1:15">
      <c r="A971" s="54">
        <v>98294</v>
      </c>
      <c r="B971" s="55">
        <v>98550</v>
      </c>
      <c r="C971" s="54">
        <v>98619</v>
      </c>
      <c r="D971" s="55">
        <v>98851</v>
      </c>
      <c r="E971" s="54">
        <v>99107</v>
      </c>
      <c r="F971" s="55">
        <v>99330</v>
      </c>
      <c r="G971" s="64"/>
      <c r="H971" s="62"/>
      <c r="I971" s="63"/>
      <c r="J971" s="62"/>
      <c r="K971" s="63"/>
      <c r="L971" s="62"/>
      <c r="M971" s="63"/>
      <c r="N971" s="62"/>
      <c r="O971" s="63"/>
    </row>
    <row r="972" s="57" customFormat="1" spans="1:15">
      <c r="A972" s="54">
        <v>98295</v>
      </c>
      <c r="B972" s="55">
        <v>98554</v>
      </c>
      <c r="C972" s="54">
        <v>98620</v>
      </c>
      <c r="D972" s="55">
        <v>98852</v>
      </c>
      <c r="E972" s="54">
        <v>99109</v>
      </c>
      <c r="F972" s="55">
        <v>99332</v>
      </c>
      <c r="G972" s="64"/>
      <c r="H972" s="62"/>
      <c r="I972" s="63"/>
      <c r="J972" s="62"/>
      <c r="K972" s="63"/>
      <c r="L972" s="62"/>
      <c r="M972" s="63"/>
      <c r="N972" s="62"/>
      <c r="O972" s="63"/>
    </row>
    <row r="973" s="57" customFormat="1" spans="1:15">
      <c r="A973" s="54">
        <v>98304</v>
      </c>
      <c r="B973" s="55">
        <v>98555</v>
      </c>
      <c r="C973" s="54">
        <v>98624</v>
      </c>
      <c r="D973" s="55">
        <v>98855</v>
      </c>
      <c r="E973" s="54">
        <v>99110</v>
      </c>
      <c r="F973" s="55">
        <v>99335</v>
      </c>
      <c r="G973" s="64"/>
      <c r="H973" s="62"/>
      <c r="I973" s="63"/>
      <c r="J973" s="62"/>
      <c r="K973" s="63"/>
      <c r="L973" s="62"/>
      <c r="M973" s="63"/>
      <c r="N973" s="62"/>
      <c r="O973" s="63"/>
    </row>
    <row r="974" s="57" customFormat="1" spans="1:15">
      <c r="A974" s="54">
        <v>98305</v>
      </c>
      <c r="B974" s="55">
        <v>98557</v>
      </c>
      <c r="C974" s="54">
        <v>98625</v>
      </c>
      <c r="D974" s="55">
        <v>98856</v>
      </c>
      <c r="E974" s="54">
        <v>99111</v>
      </c>
      <c r="F974" s="55">
        <v>99341</v>
      </c>
      <c r="G974" s="64"/>
      <c r="H974" s="62"/>
      <c r="I974" s="63"/>
      <c r="J974" s="62"/>
      <c r="K974" s="63"/>
      <c r="L974" s="62"/>
      <c r="M974" s="63"/>
      <c r="N974" s="62"/>
      <c r="O974" s="63"/>
    </row>
    <row r="975" s="57" customFormat="1" spans="1:15">
      <c r="A975" s="54">
        <v>98320</v>
      </c>
      <c r="B975" s="55">
        <v>98561</v>
      </c>
      <c r="C975" s="54">
        <v>98628</v>
      </c>
      <c r="D975" s="55">
        <v>98857</v>
      </c>
      <c r="E975" s="54">
        <v>99113</v>
      </c>
      <c r="F975" s="55">
        <v>99343</v>
      </c>
      <c r="G975" s="64"/>
      <c r="H975" s="62"/>
      <c r="I975" s="63"/>
      <c r="J975" s="62"/>
      <c r="K975" s="63"/>
      <c r="L975" s="62"/>
      <c r="M975" s="63"/>
      <c r="N975" s="62"/>
      <c r="O975" s="63"/>
    </row>
    <row r="976" s="57" customFormat="1" spans="1:15">
      <c r="A976" s="54">
        <v>98323</v>
      </c>
      <c r="B976" s="55">
        <v>98562</v>
      </c>
      <c r="C976" s="54">
        <v>98629</v>
      </c>
      <c r="D976" s="55">
        <v>98858</v>
      </c>
      <c r="E976" s="54">
        <v>99114</v>
      </c>
      <c r="F976" s="55">
        <v>99344</v>
      </c>
      <c r="G976" s="64"/>
      <c r="H976" s="62"/>
      <c r="I976" s="63"/>
      <c r="J976" s="62"/>
      <c r="K976" s="63"/>
      <c r="L976" s="62"/>
      <c r="M976" s="63"/>
      <c r="N976" s="62"/>
      <c r="O976" s="63"/>
    </row>
    <row r="977" s="57" customFormat="1" spans="1:15">
      <c r="A977" s="54">
        <v>98328</v>
      </c>
      <c r="B977" s="55">
        <v>98563</v>
      </c>
      <c r="C977" s="54">
        <v>98631</v>
      </c>
      <c r="D977" s="55">
        <v>98860</v>
      </c>
      <c r="E977" s="54">
        <v>99118</v>
      </c>
      <c r="F977" s="55">
        <v>99345</v>
      </c>
      <c r="G977" s="64"/>
      <c r="H977" s="62"/>
      <c r="I977" s="63"/>
      <c r="J977" s="62"/>
      <c r="K977" s="63"/>
      <c r="L977" s="62"/>
      <c r="M977" s="63"/>
      <c r="N977" s="62"/>
      <c r="O977" s="63"/>
    </row>
    <row r="978" s="57" customFormat="1" spans="1:15">
      <c r="A978" s="54">
        <v>98329</v>
      </c>
      <c r="B978" s="55">
        <v>98564</v>
      </c>
      <c r="C978" s="54">
        <v>98635</v>
      </c>
      <c r="D978" s="55">
        <v>98862</v>
      </c>
      <c r="E978" s="54">
        <v>99125</v>
      </c>
      <c r="F978" s="55">
        <v>99346</v>
      </c>
      <c r="G978" s="64"/>
      <c r="H978" s="62"/>
      <c r="I978" s="63"/>
      <c r="J978" s="62"/>
      <c r="K978" s="63"/>
      <c r="L978" s="62"/>
      <c r="M978" s="63"/>
      <c r="N978" s="62"/>
      <c r="O978" s="63"/>
    </row>
    <row r="979" s="57" customFormat="1" spans="1:15">
      <c r="A979" s="54">
        <v>98331</v>
      </c>
      <c r="B979" s="55">
        <v>98565</v>
      </c>
      <c r="C979" s="54">
        <v>98637</v>
      </c>
      <c r="D979" s="55">
        <v>98922</v>
      </c>
      <c r="E979" s="54">
        <v>99126</v>
      </c>
      <c r="F979" s="55">
        <v>99347</v>
      </c>
      <c r="G979" s="64"/>
      <c r="H979" s="62"/>
      <c r="I979" s="63"/>
      <c r="J979" s="62"/>
      <c r="K979" s="63"/>
      <c r="L979" s="62"/>
      <c r="M979" s="63"/>
      <c r="N979" s="62"/>
      <c r="O979" s="63"/>
    </row>
    <row r="980" s="57" customFormat="1" spans="1:15">
      <c r="A980" s="54">
        <v>98336</v>
      </c>
      <c r="B980" s="55">
        <v>98566</v>
      </c>
      <c r="C980" s="54">
        <v>98638</v>
      </c>
      <c r="D980" s="55">
        <v>98926</v>
      </c>
      <c r="E980" s="54">
        <v>99127</v>
      </c>
      <c r="F980" s="55">
        <v>99348</v>
      </c>
      <c r="G980" s="64"/>
      <c r="H980" s="62"/>
      <c r="I980" s="63"/>
      <c r="J980" s="62"/>
      <c r="K980" s="63"/>
      <c r="L980" s="62"/>
      <c r="M980" s="63"/>
      <c r="N980" s="62"/>
      <c r="O980" s="63"/>
    </row>
    <row r="981" s="57" customFormat="1" spans="1:15">
      <c r="A981" s="54">
        <v>98338</v>
      </c>
      <c r="B981" s="55">
        <v>98568</v>
      </c>
      <c r="C981" s="54">
        <v>98639</v>
      </c>
      <c r="D981" s="55">
        <v>98930</v>
      </c>
      <c r="E981" s="54">
        <v>99128</v>
      </c>
      <c r="F981" s="55">
        <v>99349</v>
      </c>
      <c r="G981" s="64"/>
      <c r="H981" s="62"/>
      <c r="I981" s="63"/>
      <c r="J981" s="62"/>
      <c r="K981" s="63"/>
      <c r="L981" s="62"/>
      <c r="M981" s="63"/>
      <c r="N981" s="62"/>
      <c r="O981" s="63"/>
    </row>
    <row r="982" s="57" customFormat="1" spans="1:15">
      <c r="A982" s="54">
        <v>98340</v>
      </c>
      <c r="B982" s="55">
        <v>98570</v>
      </c>
      <c r="C982" s="54">
        <v>98641</v>
      </c>
      <c r="D982" s="55">
        <v>98932</v>
      </c>
      <c r="E982" s="54">
        <v>99133</v>
      </c>
      <c r="F982" s="55">
        <v>99350</v>
      </c>
      <c r="G982" s="64"/>
      <c r="H982" s="62"/>
      <c r="I982" s="63"/>
      <c r="J982" s="62"/>
      <c r="K982" s="63"/>
      <c r="L982" s="62"/>
      <c r="M982" s="63"/>
      <c r="N982" s="62"/>
      <c r="O982" s="63"/>
    </row>
    <row r="983" s="57" customFormat="1" spans="1:15">
      <c r="A983" s="54">
        <v>98348</v>
      </c>
      <c r="B983" s="55">
        <v>98571</v>
      </c>
      <c r="C983" s="54">
        <v>98644</v>
      </c>
      <c r="D983" s="55">
        <v>98933</v>
      </c>
      <c r="E983" s="54">
        <v>99135</v>
      </c>
      <c r="F983" s="55">
        <v>99357</v>
      </c>
      <c r="G983" s="64"/>
      <c r="H983" s="62"/>
      <c r="I983" s="63"/>
      <c r="J983" s="62"/>
      <c r="K983" s="63"/>
      <c r="L983" s="62"/>
      <c r="M983" s="63"/>
      <c r="N983" s="62"/>
      <c r="O983" s="63"/>
    </row>
    <row r="984" s="57" customFormat="1" spans="1:15">
      <c r="A984" s="54">
        <v>98349</v>
      </c>
      <c r="B984" s="55">
        <v>98572</v>
      </c>
      <c r="C984" s="54">
        <v>98645</v>
      </c>
      <c r="D984" s="55">
        <v>98935</v>
      </c>
      <c r="E984" s="54">
        <v>99139</v>
      </c>
      <c r="F984" s="55">
        <v>99359</v>
      </c>
      <c r="G984" s="64"/>
      <c r="H984" s="62"/>
      <c r="I984" s="63"/>
      <c r="J984" s="62"/>
      <c r="K984" s="63"/>
      <c r="L984" s="62"/>
      <c r="M984" s="63"/>
      <c r="N984" s="62"/>
      <c r="O984" s="63"/>
    </row>
  </sheetData>
  <pageMargins left="0.75" right="0.75" top="1" bottom="1" header="0.5" footer="0.5"/>
  <pageSetup paperSize="9" orientation="portrait"/>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dimension ref="A1:O246"/>
  <sheetViews>
    <sheetView showGridLines="0" workbookViewId="0">
      <selection activeCell="A1" sqref="$A1:$XFD1048576"/>
    </sheetView>
  </sheetViews>
  <sheetFormatPr defaultColWidth="9" defaultRowHeight="17.4"/>
  <cols>
    <col min="1" max="1" width="9" style="52" customWidth="1"/>
    <col min="2" max="2" width="9" style="53" customWidth="1"/>
    <col min="3" max="3" width="9" style="52" customWidth="1"/>
    <col min="4" max="4" width="9" style="53" customWidth="1"/>
    <col min="5" max="5" width="9" style="52" customWidth="1"/>
    <col min="6" max="6" width="9" style="53" customWidth="1"/>
    <col min="7" max="7" width="9" style="52" customWidth="1"/>
    <col min="8" max="8" width="9" style="53" customWidth="1"/>
    <col min="9" max="9" width="9" style="52" customWidth="1"/>
    <col min="10" max="10" width="9" style="53" customWidth="1"/>
    <col min="11" max="11" width="9" style="52" customWidth="1"/>
    <col min="12" max="12" width="9" style="53" customWidth="1"/>
    <col min="13" max="13" width="9" style="52" customWidth="1"/>
    <col min="14" max="14" width="9" style="53" customWidth="1"/>
    <col min="15" max="16384" width="9" style="52" customWidth="1"/>
  </cols>
  <sheetData>
    <row r="1" spans="1:15">
      <c r="A1" s="54">
        <v>1026</v>
      </c>
      <c r="B1" s="55">
        <v>4762</v>
      </c>
      <c r="C1" s="54">
        <v>12726</v>
      </c>
      <c r="D1" s="55">
        <v>16942</v>
      </c>
      <c r="E1" s="54">
        <v>23180</v>
      </c>
      <c r="F1" s="55">
        <v>24244</v>
      </c>
      <c r="G1" s="54">
        <v>24873</v>
      </c>
      <c r="H1" s="55">
        <v>25422</v>
      </c>
      <c r="I1" s="54">
        <v>26167</v>
      </c>
      <c r="J1" s="55">
        <v>26437</v>
      </c>
      <c r="K1" s="54">
        <v>26815</v>
      </c>
      <c r="L1" s="55">
        <v>28649</v>
      </c>
      <c r="M1" s="54">
        <v>29934</v>
      </c>
      <c r="N1" s="55">
        <v>31077</v>
      </c>
      <c r="O1" s="54">
        <v>33857</v>
      </c>
    </row>
    <row r="2" spans="1:15">
      <c r="A2" s="54">
        <v>1072</v>
      </c>
      <c r="B2" s="55">
        <v>4764</v>
      </c>
      <c r="C2" s="54">
        <v>12768</v>
      </c>
      <c r="D2" s="55">
        <v>16950</v>
      </c>
      <c r="E2" s="54">
        <v>23313</v>
      </c>
      <c r="F2" s="55">
        <v>24245</v>
      </c>
      <c r="G2" s="54">
        <v>24884</v>
      </c>
      <c r="H2" s="55">
        <v>25431</v>
      </c>
      <c r="I2" s="54">
        <v>26169</v>
      </c>
      <c r="J2" s="55">
        <v>26440</v>
      </c>
      <c r="K2" s="54">
        <v>26818</v>
      </c>
      <c r="L2" s="55">
        <v>28653</v>
      </c>
      <c r="M2" s="54">
        <v>29943</v>
      </c>
      <c r="N2" s="55">
        <v>31081</v>
      </c>
      <c r="O2" s="54">
        <v>33865</v>
      </c>
    </row>
    <row r="3" spans="1:15">
      <c r="A3" s="54">
        <v>1368</v>
      </c>
      <c r="B3" s="55">
        <v>4783</v>
      </c>
      <c r="C3" s="54">
        <v>12819</v>
      </c>
      <c r="D3" s="55">
        <v>17076</v>
      </c>
      <c r="E3" s="54">
        <v>23316</v>
      </c>
      <c r="F3" s="55">
        <v>24263</v>
      </c>
      <c r="G3" s="54">
        <v>24918</v>
      </c>
      <c r="H3" s="55">
        <v>25434</v>
      </c>
      <c r="I3" s="54">
        <v>26178</v>
      </c>
      <c r="J3" s="55">
        <v>26443</v>
      </c>
      <c r="K3" s="54">
        <v>26823</v>
      </c>
      <c r="L3" s="55">
        <v>28657</v>
      </c>
      <c r="M3" s="54">
        <v>30175</v>
      </c>
      <c r="N3" s="55">
        <v>31083</v>
      </c>
      <c r="O3" s="54">
        <v>33890</v>
      </c>
    </row>
    <row r="4" spans="1:15">
      <c r="A4" s="54">
        <v>2535</v>
      </c>
      <c r="B4" s="55">
        <v>4841</v>
      </c>
      <c r="C4" s="54">
        <v>12841</v>
      </c>
      <c r="D4" s="55">
        <v>17211</v>
      </c>
      <c r="E4" s="54">
        <v>23341</v>
      </c>
      <c r="F4" s="55">
        <v>24265</v>
      </c>
      <c r="G4" s="54">
        <v>24920</v>
      </c>
      <c r="H4" s="55">
        <v>25437</v>
      </c>
      <c r="I4" s="54">
        <v>26184</v>
      </c>
      <c r="J4" s="55">
        <v>26444</v>
      </c>
      <c r="K4" s="54">
        <v>26838</v>
      </c>
      <c r="L4" s="55">
        <v>28662</v>
      </c>
      <c r="M4" s="54">
        <v>30216</v>
      </c>
      <c r="N4" s="55">
        <v>31085</v>
      </c>
      <c r="O4" s="54">
        <v>33924</v>
      </c>
    </row>
    <row r="5" spans="1:15">
      <c r="A5" s="54">
        <v>2539</v>
      </c>
      <c r="B5" s="55">
        <v>4848</v>
      </c>
      <c r="C5" s="54">
        <v>12847</v>
      </c>
      <c r="D5" s="55">
        <v>17251</v>
      </c>
      <c r="E5" s="54">
        <v>23389</v>
      </c>
      <c r="F5" s="55">
        <v>24272</v>
      </c>
      <c r="G5" s="54">
        <v>24927</v>
      </c>
      <c r="H5" s="55">
        <v>25444</v>
      </c>
      <c r="I5" s="54">
        <v>26203</v>
      </c>
      <c r="J5" s="55">
        <v>26447</v>
      </c>
      <c r="K5" s="54">
        <v>26851</v>
      </c>
      <c r="L5" s="55">
        <v>28679</v>
      </c>
      <c r="M5" s="54">
        <v>30258</v>
      </c>
      <c r="N5" s="55">
        <v>31087</v>
      </c>
      <c r="O5" s="54">
        <v>33946</v>
      </c>
    </row>
    <row r="6" spans="1:15">
      <c r="A6" s="54">
        <v>2552</v>
      </c>
      <c r="B6" s="55">
        <v>4852</v>
      </c>
      <c r="C6" s="54">
        <v>12858</v>
      </c>
      <c r="D6" s="55">
        <v>17353</v>
      </c>
      <c r="E6" s="54">
        <v>23398</v>
      </c>
      <c r="F6" s="55">
        <v>24282</v>
      </c>
      <c r="G6" s="54">
        <v>24934</v>
      </c>
      <c r="H6" s="55">
        <v>25511</v>
      </c>
      <c r="I6" s="54">
        <v>26206</v>
      </c>
      <c r="J6" s="55">
        <v>26448</v>
      </c>
      <c r="K6" s="54">
        <v>26852</v>
      </c>
      <c r="L6" s="55">
        <v>28684</v>
      </c>
      <c r="M6" s="54">
        <v>30428</v>
      </c>
      <c r="N6" s="55">
        <v>31094</v>
      </c>
      <c r="O6" s="54">
        <v>34137</v>
      </c>
    </row>
    <row r="7" spans="1:15">
      <c r="A7" s="54">
        <v>2554</v>
      </c>
      <c r="B7" s="55">
        <v>4853</v>
      </c>
      <c r="C7" s="54">
        <v>12861</v>
      </c>
      <c r="D7" s="55">
        <v>17729</v>
      </c>
      <c r="E7" s="54">
        <v>23407</v>
      </c>
      <c r="F7" s="55">
        <v>24324</v>
      </c>
      <c r="G7" s="54">
        <v>24962</v>
      </c>
      <c r="H7" s="55">
        <v>25512</v>
      </c>
      <c r="I7" s="54">
        <v>26215</v>
      </c>
      <c r="J7" s="55">
        <v>26456</v>
      </c>
      <c r="K7" s="54">
        <v>26865</v>
      </c>
      <c r="L7" s="55">
        <v>28692</v>
      </c>
      <c r="M7" s="54">
        <v>30441</v>
      </c>
      <c r="N7" s="55">
        <v>31097</v>
      </c>
      <c r="O7" s="54">
        <v>34267</v>
      </c>
    </row>
    <row r="8" spans="1:15">
      <c r="A8" s="54">
        <v>2557</v>
      </c>
      <c r="B8" s="55">
        <v>4911</v>
      </c>
      <c r="C8" s="54">
        <v>12862</v>
      </c>
      <c r="D8" s="55">
        <v>17768</v>
      </c>
      <c r="E8" s="54">
        <v>23409</v>
      </c>
      <c r="F8" s="55">
        <v>24325</v>
      </c>
      <c r="G8" s="54">
        <v>24966</v>
      </c>
      <c r="H8" s="55">
        <v>25514</v>
      </c>
      <c r="I8" s="54">
        <v>26217</v>
      </c>
      <c r="J8" s="55">
        <v>26562</v>
      </c>
      <c r="K8" s="54">
        <v>26866</v>
      </c>
      <c r="L8" s="55">
        <v>28693</v>
      </c>
      <c r="M8" s="54">
        <v>30449</v>
      </c>
      <c r="N8" s="55">
        <v>31543</v>
      </c>
      <c r="O8" s="54">
        <v>34739</v>
      </c>
    </row>
    <row r="9" spans="1:15">
      <c r="A9" s="54">
        <v>2564</v>
      </c>
      <c r="B9" s="55">
        <v>4924</v>
      </c>
      <c r="C9" s="54">
        <v>12872</v>
      </c>
      <c r="D9" s="55">
        <v>17778</v>
      </c>
      <c r="E9" s="54">
        <v>23413</v>
      </c>
      <c r="F9" s="55">
        <v>24330</v>
      </c>
      <c r="G9" s="54">
        <v>24974</v>
      </c>
      <c r="H9" s="55">
        <v>25515</v>
      </c>
      <c r="I9" s="54">
        <v>26218</v>
      </c>
      <c r="J9" s="55">
        <v>26581</v>
      </c>
      <c r="K9" s="54">
        <v>26884</v>
      </c>
      <c r="L9" s="55">
        <v>28698</v>
      </c>
      <c r="M9" s="54">
        <v>30454</v>
      </c>
      <c r="N9" s="55">
        <v>31554</v>
      </c>
      <c r="O9" s="54">
        <v>35019</v>
      </c>
    </row>
    <row r="10" spans="1:15">
      <c r="A10" s="54">
        <v>2568</v>
      </c>
      <c r="B10" s="55">
        <v>4936</v>
      </c>
      <c r="C10" s="54">
        <v>12916</v>
      </c>
      <c r="D10" s="55">
        <v>18455</v>
      </c>
      <c r="E10" s="54">
        <v>23414</v>
      </c>
      <c r="F10" s="55">
        <v>24366</v>
      </c>
      <c r="G10" s="54">
        <v>24984</v>
      </c>
      <c r="H10" s="55">
        <v>25517</v>
      </c>
      <c r="I10" s="54">
        <v>26222</v>
      </c>
      <c r="J10" s="55">
        <v>26582</v>
      </c>
      <c r="K10" s="54">
        <v>27016</v>
      </c>
      <c r="L10" s="55">
        <v>28707</v>
      </c>
      <c r="M10" s="54">
        <v>30522</v>
      </c>
      <c r="N10" s="55">
        <v>31555</v>
      </c>
      <c r="O10" s="54">
        <v>35136</v>
      </c>
    </row>
    <row r="11" spans="1:15">
      <c r="A11" s="54">
        <v>2575</v>
      </c>
      <c r="B11" s="55">
        <v>4941</v>
      </c>
      <c r="C11" s="54">
        <v>12926</v>
      </c>
      <c r="D11" s="55">
        <v>18629</v>
      </c>
      <c r="E11" s="54">
        <v>23420</v>
      </c>
      <c r="F11" s="55">
        <v>24377</v>
      </c>
      <c r="G11" s="54">
        <v>24993</v>
      </c>
      <c r="H11" s="55">
        <v>25521</v>
      </c>
      <c r="I11" s="54">
        <v>26224</v>
      </c>
      <c r="J11" s="55">
        <v>26585</v>
      </c>
      <c r="K11" s="54">
        <v>27291</v>
      </c>
      <c r="L11" s="55">
        <v>28714</v>
      </c>
      <c r="M11" s="54">
        <v>30536</v>
      </c>
      <c r="N11" s="55">
        <v>31624</v>
      </c>
      <c r="O11" s="54">
        <v>35441</v>
      </c>
    </row>
    <row r="12" spans="1:15">
      <c r="A12" s="54">
        <v>2584</v>
      </c>
      <c r="B12" s="55">
        <v>4942</v>
      </c>
      <c r="C12" s="54">
        <v>12986</v>
      </c>
      <c r="D12" s="55">
        <v>18630</v>
      </c>
      <c r="E12" s="54">
        <v>23440</v>
      </c>
      <c r="F12" s="55">
        <v>24411</v>
      </c>
      <c r="G12" s="54">
        <v>25009</v>
      </c>
      <c r="H12" s="55">
        <v>25524</v>
      </c>
      <c r="I12" s="54">
        <v>26228</v>
      </c>
      <c r="J12" s="55">
        <v>26601</v>
      </c>
      <c r="K12" s="54">
        <v>27306</v>
      </c>
      <c r="L12" s="55">
        <v>28753</v>
      </c>
      <c r="M12" s="54">
        <v>30541</v>
      </c>
      <c r="N12" s="55">
        <v>31629</v>
      </c>
      <c r="O12" s="54">
        <v>35443</v>
      </c>
    </row>
    <row r="13" spans="1:15">
      <c r="A13" s="54">
        <v>2807</v>
      </c>
      <c r="B13" s="55">
        <v>4943</v>
      </c>
      <c r="C13" s="54">
        <v>13355</v>
      </c>
      <c r="D13" s="55">
        <v>18812</v>
      </c>
      <c r="E13" s="54">
        <v>23443</v>
      </c>
      <c r="F13" s="55">
        <v>24442</v>
      </c>
      <c r="G13" s="54">
        <v>25030</v>
      </c>
      <c r="H13" s="55">
        <v>25534</v>
      </c>
      <c r="I13" s="54">
        <v>26230</v>
      </c>
      <c r="J13" s="55">
        <v>26610</v>
      </c>
      <c r="K13" s="54">
        <v>27314</v>
      </c>
      <c r="L13" s="55">
        <v>28756</v>
      </c>
      <c r="M13" s="54">
        <v>30546</v>
      </c>
      <c r="N13" s="55">
        <v>31764</v>
      </c>
      <c r="O13" s="54">
        <v>35447</v>
      </c>
    </row>
    <row r="14" spans="1:15">
      <c r="A14" s="54">
        <v>2898</v>
      </c>
      <c r="B14" s="55">
        <v>4955</v>
      </c>
      <c r="C14" s="54">
        <v>13404</v>
      </c>
      <c r="D14" s="55">
        <v>18829</v>
      </c>
      <c r="E14" s="54">
        <v>23488</v>
      </c>
      <c r="F14" s="55">
        <v>24460</v>
      </c>
      <c r="G14" s="54">
        <v>25043</v>
      </c>
      <c r="H14" s="55">
        <v>25544</v>
      </c>
      <c r="I14" s="54">
        <v>26234</v>
      </c>
      <c r="J14" s="55">
        <v>26611</v>
      </c>
      <c r="K14" s="54">
        <v>27341</v>
      </c>
      <c r="L14" s="55">
        <v>28772</v>
      </c>
      <c r="M14" s="54">
        <v>30552</v>
      </c>
      <c r="N14" s="55">
        <v>31810</v>
      </c>
      <c r="O14" s="54">
        <v>35459</v>
      </c>
    </row>
    <row r="15" spans="1:15">
      <c r="A15" s="54">
        <v>3280</v>
      </c>
      <c r="B15" s="55">
        <v>4958</v>
      </c>
      <c r="C15" s="54">
        <v>13697</v>
      </c>
      <c r="D15" s="55">
        <v>18832</v>
      </c>
      <c r="E15" s="54">
        <v>23872</v>
      </c>
      <c r="F15" s="55">
        <v>24465</v>
      </c>
      <c r="G15" s="54">
        <v>25047</v>
      </c>
      <c r="H15" s="55">
        <v>25557</v>
      </c>
      <c r="I15" s="54">
        <v>26237</v>
      </c>
      <c r="J15" s="55">
        <v>26615</v>
      </c>
      <c r="K15" s="54">
        <v>27343</v>
      </c>
      <c r="L15" s="55">
        <v>28773</v>
      </c>
      <c r="M15" s="54">
        <v>30555</v>
      </c>
      <c r="N15" s="55">
        <v>31812</v>
      </c>
      <c r="O15" s="54">
        <v>35461</v>
      </c>
    </row>
    <row r="16" spans="1:15">
      <c r="A16" s="54">
        <v>3588</v>
      </c>
      <c r="B16" s="55">
        <v>4970</v>
      </c>
      <c r="C16" s="54">
        <v>13804</v>
      </c>
      <c r="D16" s="55">
        <v>18833</v>
      </c>
      <c r="E16" s="54">
        <v>23873</v>
      </c>
      <c r="F16" s="55">
        <v>24484</v>
      </c>
      <c r="G16" s="54">
        <v>25060</v>
      </c>
      <c r="H16" s="55">
        <v>25632</v>
      </c>
      <c r="I16" s="54">
        <v>26254</v>
      </c>
      <c r="J16" s="55">
        <v>26617</v>
      </c>
      <c r="K16" s="54">
        <v>27808</v>
      </c>
      <c r="L16" s="55">
        <v>28781</v>
      </c>
      <c r="M16" s="54">
        <v>30559</v>
      </c>
      <c r="N16" s="55">
        <v>31821</v>
      </c>
      <c r="O16" s="54">
        <v>35464</v>
      </c>
    </row>
    <row r="17" spans="1:15">
      <c r="A17" s="54">
        <v>3597</v>
      </c>
      <c r="B17" s="55">
        <v>4982</v>
      </c>
      <c r="C17" s="54">
        <v>13832</v>
      </c>
      <c r="D17" s="55">
        <v>20118</v>
      </c>
      <c r="E17" s="54">
        <v>23881</v>
      </c>
      <c r="F17" s="55">
        <v>24526</v>
      </c>
      <c r="G17" s="54">
        <v>25063</v>
      </c>
      <c r="H17" s="55">
        <v>25654</v>
      </c>
      <c r="I17" s="54">
        <v>26264</v>
      </c>
      <c r="J17" s="55">
        <v>26619</v>
      </c>
      <c r="K17" s="54">
        <v>27845</v>
      </c>
      <c r="L17" s="55">
        <v>28783</v>
      </c>
      <c r="M17" s="54">
        <v>30560</v>
      </c>
      <c r="N17" s="55">
        <v>32008</v>
      </c>
      <c r="O17" s="54">
        <v>35469</v>
      </c>
    </row>
    <row r="18" spans="1:15">
      <c r="A18" s="54">
        <v>4017</v>
      </c>
      <c r="B18" s="55">
        <v>4985</v>
      </c>
      <c r="C18" s="54">
        <v>13847</v>
      </c>
      <c r="D18" s="55">
        <v>20128</v>
      </c>
      <c r="E18" s="54">
        <v>23921</v>
      </c>
      <c r="F18" s="55">
        <v>24530</v>
      </c>
      <c r="G18" s="54">
        <v>25083</v>
      </c>
      <c r="H18" s="55">
        <v>25669</v>
      </c>
      <c r="I18" s="54">
        <v>26268</v>
      </c>
      <c r="J18" s="55">
        <v>26621</v>
      </c>
      <c r="K18" s="54">
        <v>27846</v>
      </c>
      <c r="L18" s="55">
        <v>28790</v>
      </c>
      <c r="M18" s="54">
        <v>30562</v>
      </c>
      <c r="N18" s="55">
        <v>32061</v>
      </c>
      <c r="O18" s="54">
        <v>35477</v>
      </c>
    </row>
    <row r="19" spans="1:15">
      <c r="A19" s="54">
        <v>4019</v>
      </c>
      <c r="B19" s="55">
        <v>4989</v>
      </c>
      <c r="C19" s="54">
        <v>14039</v>
      </c>
      <c r="D19" s="55">
        <v>20130</v>
      </c>
      <c r="E19" s="54">
        <v>23942</v>
      </c>
      <c r="F19" s="55">
        <v>24556</v>
      </c>
      <c r="G19" s="54">
        <v>25088</v>
      </c>
      <c r="H19" s="55">
        <v>25671</v>
      </c>
      <c r="I19" s="54">
        <v>26270</v>
      </c>
      <c r="J19" s="55">
        <v>26623</v>
      </c>
      <c r="K19" s="54">
        <v>27861</v>
      </c>
      <c r="L19" s="55">
        <v>29031</v>
      </c>
      <c r="M19" s="54">
        <v>30580</v>
      </c>
      <c r="N19" s="55">
        <v>32071</v>
      </c>
      <c r="O19" s="54">
        <v>35553</v>
      </c>
    </row>
    <row r="20" spans="1:15">
      <c r="A20" s="54">
        <v>4050</v>
      </c>
      <c r="B20" s="55">
        <v>5076</v>
      </c>
      <c r="C20" s="54">
        <v>14461</v>
      </c>
      <c r="D20" s="55">
        <v>20661</v>
      </c>
      <c r="E20" s="54">
        <v>23954</v>
      </c>
      <c r="F20" s="55">
        <v>24565</v>
      </c>
      <c r="G20" s="54">
        <v>25111</v>
      </c>
      <c r="H20" s="55">
        <v>25686</v>
      </c>
      <c r="I20" s="54">
        <v>26273</v>
      </c>
      <c r="J20" s="55">
        <v>26627</v>
      </c>
      <c r="K20" s="54">
        <v>27865</v>
      </c>
      <c r="L20" s="55">
        <v>29056</v>
      </c>
      <c r="M20" s="54">
        <v>30634</v>
      </c>
      <c r="N20" s="55">
        <v>32087</v>
      </c>
      <c r="O20" s="54">
        <v>35572</v>
      </c>
    </row>
    <row r="21" spans="1:15">
      <c r="A21" s="54">
        <v>4108</v>
      </c>
      <c r="B21" s="55">
        <v>5084</v>
      </c>
      <c r="C21" s="54">
        <v>14751</v>
      </c>
      <c r="D21" s="55">
        <v>20686</v>
      </c>
      <c r="E21" s="54">
        <v>23960</v>
      </c>
      <c r="F21" s="55">
        <v>24580</v>
      </c>
      <c r="G21" s="54">
        <v>25113</v>
      </c>
      <c r="H21" s="55">
        <v>25688</v>
      </c>
      <c r="I21" s="54">
        <v>26282</v>
      </c>
      <c r="J21" s="55">
        <v>26631</v>
      </c>
      <c r="K21" s="54">
        <v>27866</v>
      </c>
      <c r="L21" s="55">
        <v>29331</v>
      </c>
      <c r="M21" s="54">
        <v>30639</v>
      </c>
      <c r="N21" s="55">
        <v>32105</v>
      </c>
      <c r="O21" s="54">
        <v>35581</v>
      </c>
    </row>
    <row r="22" spans="1:15">
      <c r="A22" s="54">
        <v>4352</v>
      </c>
      <c r="B22" s="55">
        <v>5440</v>
      </c>
      <c r="C22" s="54">
        <v>15310</v>
      </c>
      <c r="D22" s="55">
        <v>21557</v>
      </c>
      <c r="E22" s="54">
        <v>24053</v>
      </c>
      <c r="F22" s="55">
        <v>24594</v>
      </c>
      <c r="G22" s="54">
        <v>25123</v>
      </c>
      <c r="H22" s="55">
        <v>25692</v>
      </c>
      <c r="I22" s="54">
        <v>26288</v>
      </c>
      <c r="J22" s="55">
        <v>26636</v>
      </c>
      <c r="K22" s="54">
        <v>27936</v>
      </c>
      <c r="L22" s="55">
        <v>29332</v>
      </c>
      <c r="M22" s="54">
        <v>30730</v>
      </c>
      <c r="N22" s="55">
        <v>32110</v>
      </c>
      <c r="O22" s="54">
        <v>35610</v>
      </c>
    </row>
    <row r="23" spans="1:15">
      <c r="A23" s="54">
        <v>4353</v>
      </c>
      <c r="B23" s="55">
        <v>5448</v>
      </c>
      <c r="C23" s="54">
        <v>15362</v>
      </c>
      <c r="D23" s="55">
        <v>21610</v>
      </c>
      <c r="E23" s="54">
        <v>24067</v>
      </c>
      <c r="F23" s="55">
        <v>24602</v>
      </c>
      <c r="G23" s="54">
        <v>25125</v>
      </c>
      <c r="H23" s="55">
        <v>25699</v>
      </c>
      <c r="I23" s="54">
        <v>26294</v>
      </c>
      <c r="J23" s="55">
        <v>26638</v>
      </c>
      <c r="K23" s="54">
        <v>27980</v>
      </c>
      <c r="L23" s="55">
        <v>29355</v>
      </c>
      <c r="M23" s="54">
        <v>30731</v>
      </c>
      <c r="N23" s="55">
        <v>32140</v>
      </c>
      <c r="O23" s="54">
        <v>35651</v>
      </c>
    </row>
    <row r="24" spans="1:15">
      <c r="A24" s="54">
        <v>4354</v>
      </c>
      <c r="B24" s="55">
        <v>5483</v>
      </c>
      <c r="C24" s="54">
        <v>15377</v>
      </c>
      <c r="D24" s="55">
        <v>21626</v>
      </c>
      <c r="E24" s="54">
        <v>24076</v>
      </c>
      <c r="F24" s="55">
        <v>24620</v>
      </c>
      <c r="G24" s="54">
        <v>25133</v>
      </c>
      <c r="H24" s="55">
        <v>25811</v>
      </c>
      <c r="I24" s="54">
        <v>26296</v>
      </c>
      <c r="J24" s="55">
        <v>26671</v>
      </c>
      <c r="K24" s="54">
        <v>28102</v>
      </c>
      <c r="L24" s="55">
        <v>29375</v>
      </c>
      <c r="M24" s="54">
        <v>30733</v>
      </c>
      <c r="N24" s="55">
        <v>32324</v>
      </c>
      <c r="O24" s="54">
        <v>35654</v>
      </c>
    </row>
    <row r="25" spans="1:15">
      <c r="A25" s="54">
        <v>4358</v>
      </c>
      <c r="B25" s="55">
        <v>5485</v>
      </c>
      <c r="C25" s="54">
        <v>15535</v>
      </c>
      <c r="D25" s="55">
        <v>21669</v>
      </c>
      <c r="E25" s="54">
        <v>24088</v>
      </c>
      <c r="F25" s="55">
        <v>24628</v>
      </c>
      <c r="G25" s="54">
        <v>25164</v>
      </c>
      <c r="H25" s="55">
        <v>25820</v>
      </c>
      <c r="I25" s="54">
        <v>26298</v>
      </c>
      <c r="J25" s="55">
        <v>26679</v>
      </c>
      <c r="K25" s="54">
        <v>28137</v>
      </c>
      <c r="L25" s="55">
        <v>29426</v>
      </c>
      <c r="M25" s="54">
        <v>30734</v>
      </c>
      <c r="N25" s="55">
        <v>32331</v>
      </c>
      <c r="O25" s="54">
        <v>35677</v>
      </c>
    </row>
    <row r="26" spans="1:15">
      <c r="A26" s="54">
        <v>4413</v>
      </c>
      <c r="B26" s="55">
        <v>5487</v>
      </c>
      <c r="C26" s="54">
        <v>15538</v>
      </c>
      <c r="D26" s="55">
        <v>21824</v>
      </c>
      <c r="E26" s="54">
        <v>24091</v>
      </c>
      <c r="F26" s="55">
        <v>24657</v>
      </c>
      <c r="G26" s="54">
        <v>25180</v>
      </c>
      <c r="H26" s="55">
        <v>25851</v>
      </c>
      <c r="I26" s="54">
        <v>26321</v>
      </c>
      <c r="J26" s="55">
        <v>26680</v>
      </c>
      <c r="K26" s="54">
        <v>28509</v>
      </c>
      <c r="L26" s="55">
        <v>29442</v>
      </c>
      <c r="M26" s="54">
        <v>30738</v>
      </c>
      <c r="N26" s="55">
        <v>32336</v>
      </c>
      <c r="O26" s="54">
        <v>35745</v>
      </c>
    </row>
    <row r="27" spans="1:15">
      <c r="A27" s="54">
        <v>4417</v>
      </c>
      <c r="B27" s="55">
        <v>5824</v>
      </c>
      <c r="C27" s="54">
        <v>15560</v>
      </c>
      <c r="D27" s="55">
        <v>21838</v>
      </c>
      <c r="E27" s="54">
        <v>24120</v>
      </c>
      <c r="F27" s="55">
        <v>24719</v>
      </c>
      <c r="G27" s="54">
        <v>25204</v>
      </c>
      <c r="H27" s="55">
        <v>25854</v>
      </c>
      <c r="I27" s="54">
        <v>26325</v>
      </c>
      <c r="J27" s="55">
        <v>26707</v>
      </c>
      <c r="K27" s="54">
        <v>28510</v>
      </c>
      <c r="L27" s="55">
        <v>29446</v>
      </c>
      <c r="M27" s="54">
        <v>30805</v>
      </c>
      <c r="N27" s="55">
        <v>32357</v>
      </c>
      <c r="O27" s="54">
        <v>35766</v>
      </c>
    </row>
    <row r="28" spans="1:15">
      <c r="A28" s="54">
        <v>4454</v>
      </c>
      <c r="B28" s="55">
        <v>5840</v>
      </c>
      <c r="C28" s="54">
        <v>15564</v>
      </c>
      <c r="D28" s="55">
        <v>21866</v>
      </c>
      <c r="E28" s="54">
        <v>24127</v>
      </c>
      <c r="F28" s="55">
        <v>24726</v>
      </c>
      <c r="G28" s="54">
        <v>25211</v>
      </c>
      <c r="H28" s="55">
        <v>25902</v>
      </c>
      <c r="I28" s="54">
        <v>26335</v>
      </c>
      <c r="J28" s="55">
        <v>26714</v>
      </c>
      <c r="K28" s="54">
        <v>28531</v>
      </c>
      <c r="L28" s="55">
        <v>29543</v>
      </c>
      <c r="M28" s="54">
        <v>30816</v>
      </c>
      <c r="N28" s="55">
        <v>32358</v>
      </c>
      <c r="O28" s="54">
        <v>35973</v>
      </c>
    </row>
    <row r="29" spans="1:15">
      <c r="A29" s="54">
        <v>4487</v>
      </c>
      <c r="B29" s="55">
        <v>5845</v>
      </c>
      <c r="C29" s="54">
        <v>15763</v>
      </c>
      <c r="D29" s="55">
        <v>21867</v>
      </c>
      <c r="E29" s="54">
        <v>24128</v>
      </c>
      <c r="F29" s="55">
        <v>24736</v>
      </c>
      <c r="G29" s="54">
        <v>25234</v>
      </c>
      <c r="H29" s="55">
        <v>25908</v>
      </c>
      <c r="I29" s="54">
        <v>26338</v>
      </c>
      <c r="J29" s="55">
        <v>26716</v>
      </c>
      <c r="K29" s="54">
        <v>28556</v>
      </c>
      <c r="L29" s="55">
        <v>29546</v>
      </c>
      <c r="M29" s="54">
        <v>30821</v>
      </c>
      <c r="N29" s="55">
        <v>32437</v>
      </c>
      <c r="O29" s="54">
        <v>36003</v>
      </c>
    </row>
    <row r="30" spans="1:15">
      <c r="A30" s="54">
        <v>4490</v>
      </c>
      <c r="B30" s="55">
        <v>5853</v>
      </c>
      <c r="C30" s="54">
        <v>16035</v>
      </c>
      <c r="D30" s="55">
        <v>22438</v>
      </c>
      <c r="E30" s="54">
        <v>24131</v>
      </c>
      <c r="F30" s="55">
        <v>24747</v>
      </c>
      <c r="G30" s="54">
        <v>25235</v>
      </c>
      <c r="H30" s="55">
        <v>25938</v>
      </c>
      <c r="I30" s="54">
        <v>26339</v>
      </c>
      <c r="J30" s="55">
        <v>26717</v>
      </c>
      <c r="K30" s="54">
        <v>28606</v>
      </c>
      <c r="L30" s="55">
        <v>29554</v>
      </c>
      <c r="M30" s="54">
        <v>31001</v>
      </c>
      <c r="N30" s="55">
        <v>32443</v>
      </c>
      <c r="O30" s="54">
        <v>36015</v>
      </c>
    </row>
    <row r="31" spans="1:15">
      <c r="A31" s="54">
        <v>4492</v>
      </c>
      <c r="B31" s="55">
        <v>5867</v>
      </c>
      <c r="C31" s="54">
        <v>16058</v>
      </c>
      <c r="D31" s="55">
        <v>22442</v>
      </c>
      <c r="E31" s="54">
        <v>24137</v>
      </c>
      <c r="F31" s="55">
        <v>24811</v>
      </c>
      <c r="G31" s="54">
        <v>25243</v>
      </c>
      <c r="H31" s="55">
        <v>25942</v>
      </c>
      <c r="I31" s="54">
        <v>26342</v>
      </c>
      <c r="J31" s="55">
        <v>26720</v>
      </c>
      <c r="K31" s="54">
        <v>28611</v>
      </c>
      <c r="L31" s="55">
        <v>29563</v>
      </c>
      <c r="M31" s="54">
        <v>31002</v>
      </c>
      <c r="N31" s="55">
        <v>32455</v>
      </c>
      <c r="O31" s="54">
        <v>36016</v>
      </c>
    </row>
    <row r="32" spans="1:15">
      <c r="A32" s="54">
        <v>4495</v>
      </c>
      <c r="B32" s="55">
        <v>5901</v>
      </c>
      <c r="C32" s="54">
        <v>16220</v>
      </c>
      <c r="D32" s="55">
        <v>22509</v>
      </c>
      <c r="E32" s="54">
        <v>24138</v>
      </c>
      <c r="F32" s="55">
        <v>24815</v>
      </c>
      <c r="G32" s="54">
        <v>25252</v>
      </c>
      <c r="H32" s="55">
        <v>25981</v>
      </c>
      <c r="I32" s="54">
        <v>26343</v>
      </c>
      <c r="J32" s="55">
        <v>26722</v>
      </c>
      <c r="K32" s="54">
        <v>28615</v>
      </c>
      <c r="L32" s="55">
        <v>29564</v>
      </c>
      <c r="M32" s="54">
        <v>31003</v>
      </c>
      <c r="N32" s="55">
        <v>32460</v>
      </c>
      <c r="O32" s="54">
        <v>36017</v>
      </c>
    </row>
    <row r="33" spans="1:15">
      <c r="A33" s="54">
        <v>4548</v>
      </c>
      <c r="B33" s="55">
        <v>5905</v>
      </c>
      <c r="C33" s="54">
        <v>16225</v>
      </c>
      <c r="D33" s="55">
        <v>22538</v>
      </c>
      <c r="E33" s="54">
        <v>24162</v>
      </c>
      <c r="F33" s="55">
        <v>24817</v>
      </c>
      <c r="G33" s="54">
        <v>25253</v>
      </c>
      <c r="H33" s="55">
        <v>26039</v>
      </c>
      <c r="I33" s="54">
        <v>26351</v>
      </c>
      <c r="J33" s="55">
        <v>26731</v>
      </c>
      <c r="K33" s="54">
        <v>28616</v>
      </c>
      <c r="L33" s="55">
        <v>29580</v>
      </c>
      <c r="M33" s="54">
        <v>31009</v>
      </c>
      <c r="N33" s="55">
        <v>32464</v>
      </c>
      <c r="O33" s="54">
        <v>36029</v>
      </c>
    </row>
    <row r="34" spans="1:15">
      <c r="A34" s="54">
        <v>4554</v>
      </c>
      <c r="B34" s="55">
        <v>6244</v>
      </c>
      <c r="C34" s="54">
        <v>16322</v>
      </c>
      <c r="D34" s="55">
        <v>22729</v>
      </c>
      <c r="E34" s="54">
        <v>24171</v>
      </c>
      <c r="F34" s="55">
        <v>24827</v>
      </c>
      <c r="G34" s="54">
        <v>25259</v>
      </c>
      <c r="H34" s="55">
        <v>26055</v>
      </c>
      <c r="I34" s="54">
        <v>26362</v>
      </c>
      <c r="J34" s="55">
        <v>26739</v>
      </c>
      <c r="K34" s="54">
        <v>28617</v>
      </c>
      <c r="L34" s="55">
        <v>29590</v>
      </c>
      <c r="M34" s="54">
        <v>31011</v>
      </c>
      <c r="N34" s="55">
        <v>32568</v>
      </c>
      <c r="O34" s="54">
        <v>36030</v>
      </c>
    </row>
    <row r="35" spans="1:15">
      <c r="A35" s="54">
        <v>4574</v>
      </c>
      <c r="B35" s="55">
        <v>6390</v>
      </c>
      <c r="C35" s="54">
        <v>16746</v>
      </c>
      <c r="D35" s="55">
        <v>22811</v>
      </c>
      <c r="E35" s="54">
        <v>24217</v>
      </c>
      <c r="F35" s="55">
        <v>24828</v>
      </c>
      <c r="G35" s="54">
        <v>25266</v>
      </c>
      <c r="H35" s="55">
        <v>26133</v>
      </c>
      <c r="I35" s="54">
        <v>26372</v>
      </c>
      <c r="J35" s="55">
        <v>26755</v>
      </c>
      <c r="K35" s="54">
        <v>28629</v>
      </c>
      <c r="L35" s="55">
        <v>29593</v>
      </c>
      <c r="M35" s="54">
        <v>31017</v>
      </c>
      <c r="N35" s="55">
        <v>32648</v>
      </c>
      <c r="O35" s="54">
        <v>36031</v>
      </c>
    </row>
    <row r="36" spans="1:15">
      <c r="A36" s="54">
        <v>4606</v>
      </c>
      <c r="B36" s="55">
        <v>7881</v>
      </c>
      <c r="C36" s="54">
        <v>16837</v>
      </c>
      <c r="D36" s="55">
        <v>22830</v>
      </c>
      <c r="E36" s="54">
        <v>24220</v>
      </c>
      <c r="F36" s="55">
        <v>24844</v>
      </c>
      <c r="G36" s="54">
        <v>25267</v>
      </c>
      <c r="H36" s="55">
        <v>26141</v>
      </c>
      <c r="I36" s="54">
        <v>26384</v>
      </c>
      <c r="J36" s="55">
        <v>26764</v>
      </c>
      <c r="K36" s="54">
        <v>28631</v>
      </c>
      <c r="L36" s="55">
        <v>29822</v>
      </c>
      <c r="M36" s="54">
        <v>31025</v>
      </c>
      <c r="N36" s="55">
        <v>32654</v>
      </c>
      <c r="O36" s="54">
        <v>36035</v>
      </c>
    </row>
    <row r="37" spans="1:15">
      <c r="A37" s="54">
        <v>4625</v>
      </c>
      <c r="B37" s="55">
        <v>8349</v>
      </c>
      <c r="C37" s="54">
        <v>16864</v>
      </c>
      <c r="D37" s="55">
        <v>23063</v>
      </c>
      <c r="E37" s="54">
        <v>24221</v>
      </c>
      <c r="F37" s="55">
        <v>24848</v>
      </c>
      <c r="G37" s="54">
        <v>25268</v>
      </c>
      <c r="H37" s="55">
        <v>26151</v>
      </c>
      <c r="I37" s="54">
        <v>26410</v>
      </c>
      <c r="J37" s="55">
        <v>26801</v>
      </c>
      <c r="K37" s="54">
        <v>28635</v>
      </c>
      <c r="L37" s="55">
        <v>29836</v>
      </c>
      <c r="M37" s="54">
        <v>31038</v>
      </c>
      <c r="N37" s="55">
        <v>32683</v>
      </c>
      <c r="O37" s="54">
        <v>36039</v>
      </c>
    </row>
    <row r="38" spans="1:15">
      <c r="A38" s="54">
        <v>4630</v>
      </c>
      <c r="B38" s="55">
        <v>11770</v>
      </c>
      <c r="C38" s="54">
        <v>16871</v>
      </c>
      <c r="D38" s="55">
        <v>23079</v>
      </c>
      <c r="E38" s="54">
        <v>24226</v>
      </c>
      <c r="F38" s="55">
        <v>24849</v>
      </c>
      <c r="G38" s="54">
        <v>25271</v>
      </c>
      <c r="H38" s="55">
        <v>26152</v>
      </c>
      <c r="I38" s="54">
        <v>26411</v>
      </c>
      <c r="J38" s="55">
        <v>26804</v>
      </c>
      <c r="K38" s="54">
        <v>28641</v>
      </c>
      <c r="L38" s="55">
        <v>29845</v>
      </c>
      <c r="M38" s="54">
        <v>31049</v>
      </c>
      <c r="N38" s="55">
        <v>32702</v>
      </c>
      <c r="O38" s="54">
        <v>36040</v>
      </c>
    </row>
    <row r="39" spans="1:15">
      <c r="A39" s="54">
        <v>4645</v>
      </c>
      <c r="B39" s="55">
        <v>11965</v>
      </c>
      <c r="C39" s="54">
        <v>16921</v>
      </c>
      <c r="D39" s="55">
        <v>23083</v>
      </c>
      <c r="E39" s="54">
        <v>24228</v>
      </c>
      <c r="F39" s="55">
        <v>24850</v>
      </c>
      <c r="G39" s="54">
        <v>25275</v>
      </c>
      <c r="H39" s="55">
        <v>26160</v>
      </c>
      <c r="I39" s="54">
        <v>26412</v>
      </c>
      <c r="J39" s="55">
        <v>26807</v>
      </c>
      <c r="K39" s="54">
        <v>28643</v>
      </c>
      <c r="L39" s="55">
        <v>29848</v>
      </c>
      <c r="M39" s="54">
        <v>31060</v>
      </c>
      <c r="N39" s="55">
        <v>32759</v>
      </c>
      <c r="O39" s="54">
        <v>36046</v>
      </c>
    </row>
    <row r="40" spans="1:15">
      <c r="A40" s="54">
        <v>4685</v>
      </c>
      <c r="B40" s="55">
        <v>12116</v>
      </c>
      <c r="C40" s="54">
        <v>16935</v>
      </c>
      <c r="D40" s="55">
        <v>23085</v>
      </c>
      <c r="E40" s="54">
        <v>24239</v>
      </c>
      <c r="F40" s="55">
        <v>24866</v>
      </c>
      <c r="G40" s="54">
        <v>25286</v>
      </c>
      <c r="H40" s="55">
        <v>26161</v>
      </c>
      <c r="I40" s="54">
        <v>26421</v>
      </c>
      <c r="J40" s="55">
        <v>26812</v>
      </c>
      <c r="K40" s="54">
        <v>28644</v>
      </c>
      <c r="L40" s="55">
        <v>29915</v>
      </c>
      <c r="M40" s="54">
        <v>31065</v>
      </c>
      <c r="N40" s="55">
        <v>33476</v>
      </c>
      <c r="O40" s="54">
        <v>36047</v>
      </c>
    </row>
    <row r="41" spans="1:15">
      <c r="A41" s="54">
        <v>4746</v>
      </c>
      <c r="B41" s="55">
        <v>12131</v>
      </c>
      <c r="C41" s="54">
        <v>16936</v>
      </c>
      <c r="D41" s="55">
        <v>23123</v>
      </c>
      <c r="E41" s="54">
        <v>24243</v>
      </c>
      <c r="F41" s="55">
        <v>24872</v>
      </c>
      <c r="G41" s="54">
        <v>25287</v>
      </c>
      <c r="H41" s="55">
        <v>26162</v>
      </c>
      <c r="I41" s="54">
        <v>26425</v>
      </c>
      <c r="J41" s="55">
        <v>26814</v>
      </c>
      <c r="K41" s="54">
        <v>28647</v>
      </c>
      <c r="L41" s="55">
        <v>29922</v>
      </c>
      <c r="M41" s="54">
        <v>31067</v>
      </c>
      <c r="N41" s="55">
        <v>33855</v>
      </c>
      <c r="O41" s="54">
        <v>36053</v>
      </c>
    </row>
    <row r="42" spans="1:15">
      <c r="A42" s="54">
        <v>36089</v>
      </c>
      <c r="B42" s="55">
        <v>36756</v>
      </c>
      <c r="C42" s="54">
        <v>37680</v>
      </c>
      <c r="D42" s="55">
        <v>38649</v>
      </c>
      <c r="E42" s="54">
        <v>39177</v>
      </c>
      <c r="F42" s="55">
        <v>40078</v>
      </c>
      <c r="G42" s="54">
        <v>41132</v>
      </c>
      <c r="H42" s="55">
        <v>42031</v>
      </c>
      <c r="I42" s="54">
        <v>45686</v>
      </c>
      <c r="J42" s="55">
        <v>49819</v>
      </c>
      <c r="K42" s="54">
        <v>52581</v>
      </c>
      <c r="L42" s="55">
        <v>54865</v>
      </c>
      <c r="M42" s="54">
        <v>56673</v>
      </c>
      <c r="N42" s="55">
        <v>57385</v>
      </c>
      <c r="O42" s="54">
        <v>57585</v>
      </c>
    </row>
    <row r="43" spans="1:15">
      <c r="A43" s="54">
        <v>36091</v>
      </c>
      <c r="B43" s="55">
        <v>36761</v>
      </c>
      <c r="C43" s="54">
        <v>37726</v>
      </c>
      <c r="D43" s="55">
        <v>38650</v>
      </c>
      <c r="E43" s="54">
        <v>39179</v>
      </c>
      <c r="F43" s="55">
        <v>40119</v>
      </c>
      <c r="G43" s="54">
        <v>41135</v>
      </c>
      <c r="H43" s="55">
        <v>42032</v>
      </c>
      <c r="I43" s="54">
        <v>45688</v>
      </c>
      <c r="J43" s="55">
        <v>49831</v>
      </c>
      <c r="K43" s="54">
        <v>52583</v>
      </c>
      <c r="L43" s="55">
        <v>54896</v>
      </c>
      <c r="M43" s="54">
        <v>56681</v>
      </c>
      <c r="N43" s="55">
        <v>57420</v>
      </c>
      <c r="O43" s="54">
        <v>57620</v>
      </c>
    </row>
    <row r="44" spans="1:15">
      <c r="A44" s="54">
        <v>36258</v>
      </c>
      <c r="B44" s="55">
        <v>36767</v>
      </c>
      <c r="C44" s="54">
        <v>37727</v>
      </c>
      <c r="D44" s="55">
        <v>38659</v>
      </c>
      <c r="E44" s="54">
        <v>39192</v>
      </c>
      <c r="F44" s="55">
        <v>40140</v>
      </c>
      <c r="G44" s="54">
        <v>41159</v>
      </c>
      <c r="H44" s="55">
        <v>42048</v>
      </c>
      <c r="I44" s="54">
        <v>45724</v>
      </c>
      <c r="J44" s="55">
        <v>49838</v>
      </c>
      <c r="K44" s="54">
        <v>52619</v>
      </c>
      <c r="L44" s="55">
        <v>54968</v>
      </c>
      <c r="M44" s="54">
        <v>56686</v>
      </c>
      <c r="N44" s="55">
        <v>57424</v>
      </c>
      <c r="O44" s="54">
        <v>57622</v>
      </c>
    </row>
    <row r="45" spans="1:15">
      <c r="A45" s="54">
        <v>36266</v>
      </c>
      <c r="B45" s="55">
        <v>36768</v>
      </c>
      <c r="C45" s="54">
        <v>37729</v>
      </c>
      <c r="D45" s="55">
        <v>38720</v>
      </c>
      <c r="E45" s="54">
        <v>39337</v>
      </c>
      <c r="F45" s="55">
        <v>40143</v>
      </c>
      <c r="G45" s="54">
        <v>41164</v>
      </c>
      <c r="H45" s="55">
        <v>42083</v>
      </c>
      <c r="I45" s="54">
        <v>45744</v>
      </c>
      <c r="J45" s="55">
        <v>49873</v>
      </c>
      <c r="K45" s="54">
        <v>52623</v>
      </c>
      <c r="L45" s="55">
        <v>55606</v>
      </c>
      <c r="M45" s="54">
        <v>56688</v>
      </c>
      <c r="N45" s="55">
        <v>57434</v>
      </c>
      <c r="O45" s="54">
        <v>57623</v>
      </c>
    </row>
    <row r="46" spans="1:15">
      <c r="A46" s="54">
        <v>36269</v>
      </c>
      <c r="B46" s="55">
        <v>36776</v>
      </c>
      <c r="C46" s="54">
        <v>37731</v>
      </c>
      <c r="D46" s="55">
        <v>38725</v>
      </c>
      <c r="E46" s="54">
        <v>39338</v>
      </c>
      <c r="F46" s="55">
        <v>40145</v>
      </c>
      <c r="G46" s="54">
        <v>41201</v>
      </c>
      <c r="H46" s="55">
        <v>42085</v>
      </c>
      <c r="I46" s="54">
        <v>45745</v>
      </c>
      <c r="J46" s="55">
        <v>49895</v>
      </c>
      <c r="K46" s="54">
        <v>52644</v>
      </c>
      <c r="L46" s="55">
        <v>55607</v>
      </c>
      <c r="M46" s="54">
        <v>56711</v>
      </c>
      <c r="N46" s="55">
        <v>57435</v>
      </c>
      <c r="O46" s="54">
        <v>57625</v>
      </c>
    </row>
    <row r="47" spans="1:15">
      <c r="A47" s="54">
        <v>36273</v>
      </c>
      <c r="B47" s="55">
        <v>36785</v>
      </c>
      <c r="C47" s="54">
        <v>37733</v>
      </c>
      <c r="D47" s="55">
        <v>38745</v>
      </c>
      <c r="E47" s="54">
        <v>39339</v>
      </c>
      <c r="F47" s="55">
        <v>40152</v>
      </c>
      <c r="G47" s="54">
        <v>41219</v>
      </c>
      <c r="H47" s="55">
        <v>42124</v>
      </c>
      <c r="I47" s="54">
        <v>45746</v>
      </c>
      <c r="J47" s="55">
        <v>49947</v>
      </c>
      <c r="K47" s="54">
        <v>52701</v>
      </c>
      <c r="L47" s="55">
        <v>55703</v>
      </c>
      <c r="M47" s="54">
        <v>56720</v>
      </c>
      <c r="N47" s="55">
        <v>57437</v>
      </c>
      <c r="O47" s="54">
        <v>57626</v>
      </c>
    </row>
    <row r="48" spans="1:15">
      <c r="A48" s="54">
        <v>36280</v>
      </c>
      <c r="B48" s="55">
        <v>36786</v>
      </c>
      <c r="C48" s="54">
        <v>37753</v>
      </c>
      <c r="D48" s="55">
        <v>38769</v>
      </c>
      <c r="E48" s="54">
        <v>39352</v>
      </c>
      <c r="F48" s="55">
        <v>40153</v>
      </c>
      <c r="G48" s="54">
        <v>41226</v>
      </c>
      <c r="H48" s="55">
        <v>42131</v>
      </c>
      <c r="I48" s="54">
        <v>45786</v>
      </c>
      <c r="J48" s="55">
        <v>49950</v>
      </c>
      <c r="K48" s="54">
        <v>53501</v>
      </c>
      <c r="L48" s="55">
        <v>55704</v>
      </c>
      <c r="M48" s="54">
        <v>56722</v>
      </c>
      <c r="N48" s="55">
        <v>57440</v>
      </c>
      <c r="O48" s="54">
        <v>57630</v>
      </c>
    </row>
    <row r="49" spans="1:15">
      <c r="A49" s="54">
        <v>36310</v>
      </c>
      <c r="B49" s="55">
        <v>36793</v>
      </c>
      <c r="C49" s="54">
        <v>37843</v>
      </c>
      <c r="D49" s="55">
        <v>38778</v>
      </c>
      <c r="E49" s="54">
        <v>39354</v>
      </c>
      <c r="F49" s="55">
        <v>40157</v>
      </c>
      <c r="G49" s="54">
        <v>41232</v>
      </c>
      <c r="H49" s="55">
        <v>42133</v>
      </c>
      <c r="I49" s="54">
        <v>45815</v>
      </c>
      <c r="J49" s="55">
        <v>49969</v>
      </c>
      <c r="K49" s="54">
        <v>53806</v>
      </c>
      <c r="L49" s="55">
        <v>55724</v>
      </c>
      <c r="M49" s="54">
        <v>56729</v>
      </c>
      <c r="N49" s="55">
        <v>57449</v>
      </c>
      <c r="O49" s="54">
        <v>57633</v>
      </c>
    </row>
    <row r="50" spans="1:15">
      <c r="A50" s="54">
        <v>36317</v>
      </c>
      <c r="B50" s="55">
        <v>36855</v>
      </c>
      <c r="C50" s="54">
        <v>37852</v>
      </c>
      <c r="D50" s="55">
        <v>38848</v>
      </c>
      <c r="E50" s="54">
        <v>39361</v>
      </c>
      <c r="F50" s="55">
        <v>40171</v>
      </c>
      <c r="G50" s="54">
        <v>41257</v>
      </c>
      <c r="H50" s="55">
        <v>42166</v>
      </c>
      <c r="I50" s="54">
        <v>46146</v>
      </c>
      <c r="J50" s="55">
        <v>49970</v>
      </c>
      <c r="K50" s="54">
        <v>53827</v>
      </c>
      <c r="L50" s="55">
        <v>55732</v>
      </c>
      <c r="M50" s="54">
        <v>56755</v>
      </c>
      <c r="N50" s="55">
        <v>57452</v>
      </c>
      <c r="O50" s="54">
        <v>57634</v>
      </c>
    </row>
    <row r="51" spans="1:15">
      <c r="A51" s="54">
        <v>36318</v>
      </c>
      <c r="B51" s="55">
        <v>36858</v>
      </c>
      <c r="C51" s="54">
        <v>37872</v>
      </c>
      <c r="D51" s="55">
        <v>38859</v>
      </c>
      <c r="E51" s="54">
        <v>39366</v>
      </c>
      <c r="F51" s="55">
        <v>40178</v>
      </c>
      <c r="G51" s="54">
        <v>41317</v>
      </c>
      <c r="H51" s="55">
        <v>42167</v>
      </c>
      <c r="I51" s="54">
        <v>46150</v>
      </c>
      <c r="J51" s="55">
        <v>50052</v>
      </c>
      <c r="K51" s="54">
        <v>53942</v>
      </c>
      <c r="L51" s="55">
        <v>55750</v>
      </c>
      <c r="M51" s="54">
        <v>56756</v>
      </c>
      <c r="N51" s="55">
        <v>57455</v>
      </c>
      <c r="O51" s="54">
        <v>57636</v>
      </c>
    </row>
    <row r="52" spans="1:15">
      <c r="A52" s="54">
        <v>36343</v>
      </c>
      <c r="B52" s="55">
        <v>36860</v>
      </c>
      <c r="C52" s="54">
        <v>37888</v>
      </c>
      <c r="D52" s="55">
        <v>38873</v>
      </c>
      <c r="E52" s="54">
        <v>39422</v>
      </c>
      <c r="F52" s="55">
        <v>40374</v>
      </c>
      <c r="G52" s="54">
        <v>41339</v>
      </c>
      <c r="H52" s="55">
        <v>42338</v>
      </c>
      <c r="I52" s="54">
        <v>47016</v>
      </c>
      <c r="J52" s="55">
        <v>50068</v>
      </c>
      <c r="K52" s="54">
        <v>54014</v>
      </c>
      <c r="L52" s="55">
        <v>55752</v>
      </c>
      <c r="M52" s="54">
        <v>57052</v>
      </c>
      <c r="N52" s="55">
        <v>57460</v>
      </c>
      <c r="O52" s="54">
        <v>57639</v>
      </c>
    </row>
    <row r="53" spans="1:15">
      <c r="A53" s="54">
        <v>36425</v>
      </c>
      <c r="B53" s="55">
        <v>36901</v>
      </c>
      <c r="C53" s="54">
        <v>38039</v>
      </c>
      <c r="D53" s="55">
        <v>38877</v>
      </c>
      <c r="E53" s="54">
        <v>39423</v>
      </c>
      <c r="F53" s="55">
        <v>40445</v>
      </c>
      <c r="G53" s="54">
        <v>41348</v>
      </c>
      <c r="H53" s="55">
        <v>42349</v>
      </c>
      <c r="I53" s="54">
        <v>47038</v>
      </c>
      <c r="J53" s="55">
        <v>50074</v>
      </c>
      <c r="K53" s="54">
        <v>54104</v>
      </c>
      <c r="L53" s="55">
        <v>55763</v>
      </c>
      <c r="M53" s="54">
        <v>57067</v>
      </c>
      <c r="N53" s="55">
        <v>57466</v>
      </c>
      <c r="O53" s="54">
        <v>57641</v>
      </c>
    </row>
    <row r="54" spans="1:15">
      <c r="A54" s="54">
        <v>36435</v>
      </c>
      <c r="B54" s="55">
        <v>36908</v>
      </c>
      <c r="C54" s="54">
        <v>38042</v>
      </c>
      <c r="D54" s="55">
        <v>38920</v>
      </c>
      <c r="E54" s="54">
        <v>39451</v>
      </c>
      <c r="F54" s="55">
        <v>40456</v>
      </c>
      <c r="G54" s="54">
        <v>41351</v>
      </c>
      <c r="H54" s="55">
        <v>42361</v>
      </c>
      <c r="I54" s="54">
        <v>47108</v>
      </c>
      <c r="J54" s="55">
        <v>50108</v>
      </c>
      <c r="K54" s="54">
        <v>54128</v>
      </c>
      <c r="L54" s="55">
        <v>55765</v>
      </c>
      <c r="M54" s="54">
        <v>57217</v>
      </c>
      <c r="N54" s="55">
        <v>57467</v>
      </c>
      <c r="O54" s="54">
        <v>57642</v>
      </c>
    </row>
    <row r="55" spans="1:15">
      <c r="A55" s="54">
        <v>36442</v>
      </c>
      <c r="B55" s="55">
        <v>36912</v>
      </c>
      <c r="C55" s="54">
        <v>38070</v>
      </c>
      <c r="D55" s="55">
        <v>38924</v>
      </c>
      <c r="E55" s="54">
        <v>39455</v>
      </c>
      <c r="F55" s="55">
        <v>40460</v>
      </c>
      <c r="G55" s="54">
        <v>41352</v>
      </c>
      <c r="H55" s="55">
        <v>42378</v>
      </c>
      <c r="I55" s="54">
        <v>47118</v>
      </c>
      <c r="J55" s="55">
        <v>50155</v>
      </c>
      <c r="K55" s="54">
        <v>54210</v>
      </c>
      <c r="L55" s="55">
        <v>55766</v>
      </c>
      <c r="M55" s="54">
        <v>57232</v>
      </c>
      <c r="N55" s="55">
        <v>57470</v>
      </c>
      <c r="O55" s="54">
        <v>57644</v>
      </c>
    </row>
    <row r="56" spans="1:15">
      <c r="A56" s="54">
        <v>36444</v>
      </c>
      <c r="B56" s="55">
        <v>36915</v>
      </c>
      <c r="C56" s="54">
        <v>38222</v>
      </c>
      <c r="D56" s="55">
        <v>38925</v>
      </c>
      <c r="E56" s="54">
        <v>39456</v>
      </c>
      <c r="F56" s="55">
        <v>40759</v>
      </c>
      <c r="G56" s="54">
        <v>41385</v>
      </c>
      <c r="H56" s="55">
        <v>42634</v>
      </c>
      <c r="I56" s="54">
        <v>47135</v>
      </c>
      <c r="J56" s="55">
        <v>50254</v>
      </c>
      <c r="K56" s="54">
        <v>54213</v>
      </c>
      <c r="L56" s="55">
        <v>55771</v>
      </c>
      <c r="M56" s="54">
        <v>57235</v>
      </c>
      <c r="N56" s="55">
        <v>57471</v>
      </c>
      <c r="O56" s="54">
        <v>57646</v>
      </c>
    </row>
    <row r="57" spans="1:15">
      <c r="A57" s="54">
        <v>36480</v>
      </c>
      <c r="B57" s="55">
        <v>36919</v>
      </c>
      <c r="C57" s="54">
        <v>38251</v>
      </c>
      <c r="D57" s="55">
        <v>38928</v>
      </c>
      <c r="E57" s="54">
        <v>39483</v>
      </c>
      <c r="F57" s="55">
        <v>40763</v>
      </c>
      <c r="G57" s="54">
        <v>41425</v>
      </c>
      <c r="H57" s="55">
        <v>42712</v>
      </c>
      <c r="I57" s="54">
        <v>47145</v>
      </c>
      <c r="J57" s="55">
        <v>50259</v>
      </c>
      <c r="K57" s="54">
        <v>54422</v>
      </c>
      <c r="L57" s="55">
        <v>55772</v>
      </c>
      <c r="M57" s="54">
        <v>57236</v>
      </c>
      <c r="N57" s="55">
        <v>57473</v>
      </c>
      <c r="O57" s="54">
        <v>57648</v>
      </c>
    </row>
    <row r="58" spans="1:15">
      <c r="A58" s="54">
        <v>36481</v>
      </c>
      <c r="B58" s="55">
        <v>36922</v>
      </c>
      <c r="C58" s="54">
        <v>38311</v>
      </c>
      <c r="D58" s="55">
        <v>38929</v>
      </c>
      <c r="E58" s="54">
        <v>39573</v>
      </c>
      <c r="F58" s="55">
        <v>40808</v>
      </c>
      <c r="G58" s="54">
        <v>41464</v>
      </c>
      <c r="H58" s="55">
        <v>42724</v>
      </c>
      <c r="I58" s="54">
        <v>47163</v>
      </c>
      <c r="J58" s="55">
        <v>50264</v>
      </c>
      <c r="K58" s="54">
        <v>54437</v>
      </c>
      <c r="L58" s="55">
        <v>55781</v>
      </c>
      <c r="M58" s="54">
        <v>57242</v>
      </c>
      <c r="N58" s="55">
        <v>57475</v>
      </c>
      <c r="O58" s="54">
        <v>57649</v>
      </c>
    </row>
    <row r="59" spans="1:15">
      <c r="A59" s="54">
        <v>36482</v>
      </c>
      <c r="B59" s="55">
        <v>37012</v>
      </c>
      <c r="C59" s="54">
        <v>38321</v>
      </c>
      <c r="D59" s="55">
        <v>38946</v>
      </c>
      <c r="E59" s="54">
        <v>39633</v>
      </c>
      <c r="F59" s="55">
        <v>40810</v>
      </c>
      <c r="G59" s="54">
        <v>41472</v>
      </c>
      <c r="H59" s="55">
        <v>42729</v>
      </c>
      <c r="I59" s="54">
        <v>47175</v>
      </c>
      <c r="J59" s="55">
        <v>50275</v>
      </c>
      <c r="K59" s="54">
        <v>54459</v>
      </c>
      <c r="L59" s="55">
        <v>55785</v>
      </c>
      <c r="M59" s="54">
        <v>57255</v>
      </c>
      <c r="N59" s="55">
        <v>57481</v>
      </c>
      <c r="O59" s="54">
        <v>57651</v>
      </c>
    </row>
    <row r="60" spans="1:15">
      <c r="A60" s="54">
        <v>36513</v>
      </c>
      <c r="B60" s="55">
        <v>37058</v>
      </c>
      <c r="C60" s="54">
        <v>38345</v>
      </c>
      <c r="D60" s="55">
        <v>38948</v>
      </c>
      <c r="E60" s="54">
        <v>39641</v>
      </c>
      <c r="F60" s="55">
        <v>40813</v>
      </c>
      <c r="G60" s="54">
        <v>41534</v>
      </c>
      <c r="H60" s="55">
        <v>42732</v>
      </c>
      <c r="I60" s="54">
        <v>47235</v>
      </c>
      <c r="J60" s="55">
        <v>50551</v>
      </c>
      <c r="K60" s="54">
        <v>54462</v>
      </c>
      <c r="L60" s="55">
        <v>55798</v>
      </c>
      <c r="M60" s="54">
        <v>57257</v>
      </c>
      <c r="N60" s="55">
        <v>57520</v>
      </c>
      <c r="O60" s="54">
        <v>57652</v>
      </c>
    </row>
    <row r="61" spans="1:15">
      <c r="A61" s="54">
        <v>36518</v>
      </c>
      <c r="B61" s="55">
        <v>37096</v>
      </c>
      <c r="C61" s="54">
        <v>38357</v>
      </c>
      <c r="D61" s="55">
        <v>38950</v>
      </c>
      <c r="E61" s="54">
        <v>39645</v>
      </c>
      <c r="F61" s="55">
        <v>40819</v>
      </c>
      <c r="G61" s="54">
        <v>41632</v>
      </c>
      <c r="H61" s="55">
        <v>42740</v>
      </c>
      <c r="I61" s="54">
        <v>47435</v>
      </c>
      <c r="J61" s="55">
        <v>50590</v>
      </c>
      <c r="K61" s="54">
        <v>54517</v>
      </c>
      <c r="L61" s="55">
        <v>56020</v>
      </c>
      <c r="M61" s="54">
        <v>57258</v>
      </c>
      <c r="N61" s="55">
        <v>57521</v>
      </c>
      <c r="O61" s="54">
        <v>57657</v>
      </c>
    </row>
    <row r="62" spans="1:15">
      <c r="A62" s="54">
        <v>36524</v>
      </c>
      <c r="B62" s="55">
        <v>37097</v>
      </c>
      <c r="C62" s="54">
        <v>38366</v>
      </c>
      <c r="D62" s="55">
        <v>38951</v>
      </c>
      <c r="E62" s="54">
        <v>39647</v>
      </c>
      <c r="F62" s="55">
        <v>40824</v>
      </c>
      <c r="G62" s="54">
        <v>41712</v>
      </c>
      <c r="H62" s="55">
        <v>42776</v>
      </c>
      <c r="I62" s="54">
        <v>47574</v>
      </c>
      <c r="J62" s="55">
        <v>50836</v>
      </c>
      <c r="K62" s="54">
        <v>54524</v>
      </c>
      <c r="L62" s="55">
        <v>56037</v>
      </c>
      <c r="M62" s="54">
        <v>57260</v>
      </c>
      <c r="N62" s="55">
        <v>57523</v>
      </c>
      <c r="O62" s="54">
        <v>57658</v>
      </c>
    </row>
    <row r="63" spans="1:15">
      <c r="A63" s="54">
        <v>36529</v>
      </c>
      <c r="B63" s="55">
        <v>37140</v>
      </c>
      <c r="C63" s="54">
        <v>38453</v>
      </c>
      <c r="D63" s="55">
        <v>38959</v>
      </c>
      <c r="E63" s="54">
        <v>39661</v>
      </c>
      <c r="F63" s="55">
        <v>40826</v>
      </c>
      <c r="G63" s="54">
        <v>41713</v>
      </c>
      <c r="H63" s="55">
        <v>42782</v>
      </c>
      <c r="I63" s="54">
        <v>47841</v>
      </c>
      <c r="J63" s="55">
        <v>50837</v>
      </c>
      <c r="K63" s="54">
        <v>54540</v>
      </c>
      <c r="L63" s="55">
        <v>56136</v>
      </c>
      <c r="M63" s="54">
        <v>57270</v>
      </c>
      <c r="N63" s="55">
        <v>57534</v>
      </c>
      <c r="O63" s="54">
        <v>57659</v>
      </c>
    </row>
    <row r="64" spans="1:15">
      <c r="A64" s="54">
        <v>36538</v>
      </c>
      <c r="B64" s="55">
        <v>37144</v>
      </c>
      <c r="C64" s="54">
        <v>38455</v>
      </c>
      <c r="D64" s="55">
        <v>38961</v>
      </c>
      <c r="E64" s="54">
        <v>39663</v>
      </c>
      <c r="F64" s="55">
        <v>40840</v>
      </c>
      <c r="G64" s="54">
        <v>41714</v>
      </c>
      <c r="H64" s="55">
        <v>42784</v>
      </c>
      <c r="I64" s="54">
        <v>47847</v>
      </c>
      <c r="J64" s="55">
        <v>50843</v>
      </c>
      <c r="K64" s="54">
        <v>54556</v>
      </c>
      <c r="L64" s="55">
        <v>56142</v>
      </c>
      <c r="M64" s="54">
        <v>57321</v>
      </c>
      <c r="N64" s="55">
        <v>57536</v>
      </c>
      <c r="O64" s="54">
        <v>57660</v>
      </c>
    </row>
    <row r="65" spans="1:15">
      <c r="A65" s="54">
        <v>36539</v>
      </c>
      <c r="B65" s="55">
        <v>37145</v>
      </c>
      <c r="C65" s="54">
        <v>38459</v>
      </c>
      <c r="D65" s="55">
        <v>38963</v>
      </c>
      <c r="E65" s="54">
        <v>39664</v>
      </c>
      <c r="F65" s="55">
        <v>40843</v>
      </c>
      <c r="G65" s="54">
        <v>41721</v>
      </c>
      <c r="H65" s="55">
        <v>43156</v>
      </c>
      <c r="I65" s="54">
        <v>47868</v>
      </c>
      <c r="J65" s="55">
        <v>50848</v>
      </c>
      <c r="K65" s="54">
        <v>54557</v>
      </c>
      <c r="L65" s="55">
        <v>56147</v>
      </c>
      <c r="M65" s="54">
        <v>57329</v>
      </c>
      <c r="N65" s="55">
        <v>57537</v>
      </c>
      <c r="O65" s="54">
        <v>57661</v>
      </c>
    </row>
    <row r="66" spans="1:15">
      <c r="A66" s="54">
        <v>36540</v>
      </c>
      <c r="B66" s="55">
        <v>37150</v>
      </c>
      <c r="C66" s="54">
        <v>38471</v>
      </c>
      <c r="D66" s="55">
        <v>38964</v>
      </c>
      <c r="E66" s="54">
        <v>39665</v>
      </c>
      <c r="F66" s="55">
        <v>40858</v>
      </c>
      <c r="G66" s="54">
        <v>41731</v>
      </c>
      <c r="H66" s="55">
        <v>43158</v>
      </c>
      <c r="I66" s="54">
        <v>47946</v>
      </c>
      <c r="J66" s="55">
        <v>50859</v>
      </c>
      <c r="K66" s="54">
        <v>54564</v>
      </c>
      <c r="L66" s="55">
        <v>56338</v>
      </c>
      <c r="M66" s="54">
        <v>57335</v>
      </c>
      <c r="N66" s="55">
        <v>57540</v>
      </c>
      <c r="O66" s="54">
        <v>57714</v>
      </c>
    </row>
    <row r="67" spans="1:15">
      <c r="A67" s="54">
        <v>36550</v>
      </c>
      <c r="B67" s="55">
        <v>37175</v>
      </c>
      <c r="C67" s="54">
        <v>38475</v>
      </c>
      <c r="D67" s="55">
        <v>39044</v>
      </c>
      <c r="E67" s="54">
        <v>39669</v>
      </c>
      <c r="F67" s="55">
        <v>40874</v>
      </c>
      <c r="G67" s="54">
        <v>41743</v>
      </c>
      <c r="H67" s="55">
        <v>43438</v>
      </c>
      <c r="I67" s="54">
        <v>47952</v>
      </c>
      <c r="J67" s="55">
        <v>50861</v>
      </c>
      <c r="K67" s="54">
        <v>54565</v>
      </c>
      <c r="L67" s="55">
        <v>56357</v>
      </c>
      <c r="M67" s="54">
        <v>57337</v>
      </c>
      <c r="N67" s="55">
        <v>57541</v>
      </c>
      <c r="O67" s="54">
        <v>57716</v>
      </c>
    </row>
    <row r="68" spans="1:15">
      <c r="A68" s="54">
        <v>36553</v>
      </c>
      <c r="B68" s="55">
        <v>37301</v>
      </c>
      <c r="C68" s="54">
        <v>38477</v>
      </c>
      <c r="D68" s="55">
        <v>39045</v>
      </c>
      <c r="E68" s="54">
        <v>39740</v>
      </c>
      <c r="F68" s="55">
        <v>40914</v>
      </c>
      <c r="G68" s="54">
        <v>41745</v>
      </c>
      <c r="H68" s="55">
        <v>43440</v>
      </c>
      <c r="I68" s="54">
        <v>48001</v>
      </c>
      <c r="J68" s="55">
        <v>50862</v>
      </c>
      <c r="K68" s="54">
        <v>54626</v>
      </c>
      <c r="L68" s="55">
        <v>56517</v>
      </c>
      <c r="M68" s="54">
        <v>57340</v>
      </c>
      <c r="N68" s="55">
        <v>57543</v>
      </c>
      <c r="O68" s="54">
        <v>57720</v>
      </c>
    </row>
    <row r="69" spans="1:15">
      <c r="A69" s="54">
        <v>36556</v>
      </c>
      <c r="B69" s="55">
        <v>37308</v>
      </c>
      <c r="C69" s="54">
        <v>38504</v>
      </c>
      <c r="D69" s="55">
        <v>39061</v>
      </c>
      <c r="E69" s="54">
        <v>39745</v>
      </c>
      <c r="F69" s="55">
        <v>40939</v>
      </c>
      <c r="G69" s="54">
        <v>41754</v>
      </c>
      <c r="H69" s="55">
        <v>43446</v>
      </c>
      <c r="I69" s="54">
        <v>48748</v>
      </c>
      <c r="J69" s="55">
        <v>51003</v>
      </c>
      <c r="K69" s="54">
        <v>54655</v>
      </c>
      <c r="L69" s="55">
        <v>56519</v>
      </c>
      <c r="M69" s="54">
        <v>57341</v>
      </c>
      <c r="N69" s="55">
        <v>57544</v>
      </c>
      <c r="O69" s="54">
        <v>57722</v>
      </c>
    </row>
    <row r="70" spans="1:15">
      <c r="A70" s="54">
        <v>36558</v>
      </c>
      <c r="B70" s="55">
        <v>37309</v>
      </c>
      <c r="C70" s="54">
        <v>38541</v>
      </c>
      <c r="D70" s="55">
        <v>39067</v>
      </c>
      <c r="E70" s="54">
        <v>39747</v>
      </c>
      <c r="F70" s="55">
        <v>40946</v>
      </c>
      <c r="G70" s="54">
        <v>41759</v>
      </c>
      <c r="H70" s="55">
        <v>43456</v>
      </c>
      <c r="I70" s="54">
        <v>49309</v>
      </c>
      <c r="J70" s="55">
        <v>51011</v>
      </c>
      <c r="K70" s="54">
        <v>54657</v>
      </c>
      <c r="L70" s="55">
        <v>56522</v>
      </c>
      <c r="M70" s="54">
        <v>57344</v>
      </c>
      <c r="N70" s="55">
        <v>57547</v>
      </c>
      <c r="O70" s="54">
        <v>57724</v>
      </c>
    </row>
    <row r="71" spans="1:15">
      <c r="A71" s="54">
        <v>36579</v>
      </c>
      <c r="B71" s="55">
        <v>37325</v>
      </c>
      <c r="C71" s="54">
        <v>38554</v>
      </c>
      <c r="D71" s="55">
        <v>39086</v>
      </c>
      <c r="E71" s="54">
        <v>39767</v>
      </c>
      <c r="F71" s="55">
        <v>40964</v>
      </c>
      <c r="G71" s="54">
        <v>41762</v>
      </c>
      <c r="H71" s="55">
        <v>43754</v>
      </c>
      <c r="I71" s="54">
        <v>49342</v>
      </c>
      <c r="J71" s="55">
        <v>51033</v>
      </c>
      <c r="K71" s="54">
        <v>54759</v>
      </c>
      <c r="L71" s="55">
        <v>56553</v>
      </c>
      <c r="M71" s="54">
        <v>57345</v>
      </c>
      <c r="N71" s="55">
        <v>57551</v>
      </c>
      <c r="O71" s="54">
        <v>57725</v>
      </c>
    </row>
    <row r="72" spans="1:15">
      <c r="A72" s="54">
        <v>36581</v>
      </c>
      <c r="B72" s="55">
        <v>37332</v>
      </c>
      <c r="C72" s="54">
        <v>38556</v>
      </c>
      <c r="D72" s="55">
        <v>39094</v>
      </c>
      <c r="E72" s="54">
        <v>39769</v>
      </c>
      <c r="F72" s="55">
        <v>40972</v>
      </c>
      <c r="G72" s="54">
        <v>41763</v>
      </c>
      <c r="H72" s="55">
        <v>43757</v>
      </c>
      <c r="I72" s="54">
        <v>49611</v>
      </c>
      <c r="J72" s="55">
        <v>51447</v>
      </c>
      <c r="K72" s="54">
        <v>54766</v>
      </c>
      <c r="L72" s="55">
        <v>56569</v>
      </c>
      <c r="M72" s="54">
        <v>57356</v>
      </c>
      <c r="N72" s="55">
        <v>57552</v>
      </c>
      <c r="O72" s="54">
        <v>57735</v>
      </c>
    </row>
    <row r="73" spans="1:15">
      <c r="A73" s="54">
        <v>36585</v>
      </c>
      <c r="B73" s="55">
        <v>37335</v>
      </c>
      <c r="C73" s="54">
        <v>38562</v>
      </c>
      <c r="D73" s="55">
        <v>39095</v>
      </c>
      <c r="E73" s="54">
        <v>39776</v>
      </c>
      <c r="F73" s="55">
        <v>40983</v>
      </c>
      <c r="G73" s="54">
        <v>41766</v>
      </c>
      <c r="H73" s="55">
        <v>43787</v>
      </c>
      <c r="I73" s="54">
        <v>49639</v>
      </c>
      <c r="J73" s="55">
        <v>51545</v>
      </c>
      <c r="K73" s="54">
        <v>54813</v>
      </c>
      <c r="L73" s="55">
        <v>56575</v>
      </c>
      <c r="M73" s="54">
        <v>57358</v>
      </c>
      <c r="N73" s="55">
        <v>57553</v>
      </c>
      <c r="O73" s="54">
        <v>57737</v>
      </c>
    </row>
    <row r="74" spans="1:15">
      <c r="A74" s="54">
        <v>36723</v>
      </c>
      <c r="B74" s="55">
        <v>37365</v>
      </c>
      <c r="C74" s="54">
        <v>38568</v>
      </c>
      <c r="D74" s="55">
        <v>39108</v>
      </c>
      <c r="E74" s="54">
        <v>39829</v>
      </c>
      <c r="F74" s="55">
        <v>40988</v>
      </c>
      <c r="G74" s="54">
        <v>41775</v>
      </c>
      <c r="H74" s="55">
        <v>43805</v>
      </c>
      <c r="I74" s="54">
        <v>49673</v>
      </c>
      <c r="J74" s="55">
        <v>52044</v>
      </c>
      <c r="K74" s="54">
        <v>54820</v>
      </c>
      <c r="L74" s="55">
        <v>56583</v>
      </c>
      <c r="M74" s="54">
        <v>57363</v>
      </c>
      <c r="N74" s="55">
        <v>57555</v>
      </c>
      <c r="O74" s="54">
        <v>57738</v>
      </c>
    </row>
    <row r="75" spans="1:15">
      <c r="A75" s="54">
        <v>36727</v>
      </c>
      <c r="B75" s="55">
        <v>37367</v>
      </c>
      <c r="C75" s="54">
        <v>38569</v>
      </c>
      <c r="D75" s="55">
        <v>39117</v>
      </c>
      <c r="E75" s="54">
        <v>39836</v>
      </c>
      <c r="F75" s="55">
        <v>40995</v>
      </c>
      <c r="G75" s="54">
        <v>41776</v>
      </c>
      <c r="H75" s="55">
        <v>43843</v>
      </c>
      <c r="I75" s="54">
        <v>49725</v>
      </c>
      <c r="J75" s="55">
        <v>52048</v>
      </c>
      <c r="K75" s="54">
        <v>54827</v>
      </c>
      <c r="L75" s="55">
        <v>56626</v>
      </c>
      <c r="M75" s="54">
        <v>57370</v>
      </c>
      <c r="N75" s="55">
        <v>57560</v>
      </c>
      <c r="O75" s="54">
        <v>57748</v>
      </c>
    </row>
    <row r="76" spans="1:15">
      <c r="A76" s="54">
        <v>36738</v>
      </c>
      <c r="B76" s="55">
        <v>37376</v>
      </c>
      <c r="C76" s="54">
        <v>38573</v>
      </c>
      <c r="D76" s="55">
        <v>39119</v>
      </c>
      <c r="E76" s="54">
        <v>40009</v>
      </c>
      <c r="F76" s="55">
        <v>40997</v>
      </c>
      <c r="G76" s="54">
        <v>41777</v>
      </c>
      <c r="H76" s="55">
        <v>43902</v>
      </c>
      <c r="I76" s="54">
        <v>49728</v>
      </c>
      <c r="J76" s="55">
        <v>52071</v>
      </c>
      <c r="K76" s="54">
        <v>54828</v>
      </c>
      <c r="L76" s="55">
        <v>56628</v>
      </c>
      <c r="M76" s="54">
        <v>57371</v>
      </c>
      <c r="N76" s="55">
        <v>57562</v>
      </c>
      <c r="O76" s="54">
        <v>57752</v>
      </c>
    </row>
    <row r="77" spans="1:15">
      <c r="A77" s="54">
        <v>36740</v>
      </c>
      <c r="B77" s="55">
        <v>37383</v>
      </c>
      <c r="C77" s="54">
        <v>38588</v>
      </c>
      <c r="D77" s="55">
        <v>39140</v>
      </c>
      <c r="E77" s="54">
        <v>40036</v>
      </c>
      <c r="F77" s="55">
        <v>41010</v>
      </c>
      <c r="G77" s="54">
        <v>41804</v>
      </c>
      <c r="H77" s="55">
        <v>43983</v>
      </c>
      <c r="I77" s="54">
        <v>49736</v>
      </c>
      <c r="J77" s="55">
        <v>52072</v>
      </c>
      <c r="K77" s="54">
        <v>54830</v>
      </c>
      <c r="L77" s="55">
        <v>56629</v>
      </c>
      <c r="M77" s="54">
        <v>57373</v>
      </c>
      <c r="N77" s="55">
        <v>57567</v>
      </c>
      <c r="O77" s="54">
        <v>57755</v>
      </c>
    </row>
    <row r="78" spans="1:15">
      <c r="A78" s="54">
        <v>36742</v>
      </c>
      <c r="B78" s="55">
        <v>37385</v>
      </c>
      <c r="C78" s="54">
        <v>38589</v>
      </c>
      <c r="D78" s="55">
        <v>39146</v>
      </c>
      <c r="E78" s="54">
        <v>40046</v>
      </c>
      <c r="F78" s="55">
        <v>41040</v>
      </c>
      <c r="G78" s="54">
        <v>41819</v>
      </c>
      <c r="H78" s="55">
        <v>44651</v>
      </c>
      <c r="I78" s="54">
        <v>49747</v>
      </c>
      <c r="J78" s="55">
        <v>52075</v>
      </c>
      <c r="K78" s="54">
        <v>54835</v>
      </c>
      <c r="L78" s="55">
        <v>56639</v>
      </c>
      <c r="M78" s="54">
        <v>57375</v>
      </c>
      <c r="N78" s="55">
        <v>57569</v>
      </c>
      <c r="O78" s="54">
        <v>57756</v>
      </c>
    </row>
    <row r="79" spans="1:15">
      <c r="A79" s="54">
        <v>36749</v>
      </c>
      <c r="B79" s="55">
        <v>37387</v>
      </c>
      <c r="C79" s="54">
        <v>38622</v>
      </c>
      <c r="D79" s="55">
        <v>39152</v>
      </c>
      <c r="E79" s="54">
        <v>40050</v>
      </c>
      <c r="F79" s="55">
        <v>41049</v>
      </c>
      <c r="G79" s="54">
        <v>41821</v>
      </c>
      <c r="H79" s="55">
        <v>45132</v>
      </c>
      <c r="I79" s="54">
        <v>49757</v>
      </c>
      <c r="J79" s="55">
        <v>52079</v>
      </c>
      <c r="K79" s="54">
        <v>54850</v>
      </c>
      <c r="L79" s="55">
        <v>56657</v>
      </c>
      <c r="M79" s="54">
        <v>57379</v>
      </c>
      <c r="N79" s="55">
        <v>57571</v>
      </c>
      <c r="O79" s="54">
        <v>57758</v>
      </c>
    </row>
    <row r="80" spans="1:15">
      <c r="A80" s="54">
        <v>36751</v>
      </c>
      <c r="B80" s="55">
        <v>37391</v>
      </c>
      <c r="C80" s="54">
        <v>38623</v>
      </c>
      <c r="D80" s="55">
        <v>39156</v>
      </c>
      <c r="E80" s="54">
        <v>40057</v>
      </c>
      <c r="F80" s="55">
        <v>41083</v>
      </c>
      <c r="G80" s="54">
        <v>41834</v>
      </c>
      <c r="H80" s="55">
        <v>45658</v>
      </c>
      <c r="I80" s="54">
        <v>49759</v>
      </c>
      <c r="J80" s="55">
        <v>52212</v>
      </c>
      <c r="K80" s="54">
        <v>54854</v>
      </c>
      <c r="L80" s="55">
        <v>56661</v>
      </c>
      <c r="M80" s="54">
        <v>57381</v>
      </c>
      <c r="N80" s="55">
        <v>57574</v>
      </c>
      <c r="O80" s="54">
        <v>57760</v>
      </c>
    </row>
    <row r="81" spans="1:15">
      <c r="A81" s="54">
        <v>36752</v>
      </c>
      <c r="B81" s="55">
        <v>37396</v>
      </c>
      <c r="C81" s="54">
        <v>38642</v>
      </c>
      <c r="D81" s="55">
        <v>39160</v>
      </c>
      <c r="E81" s="54">
        <v>40058</v>
      </c>
      <c r="F81" s="55">
        <v>41098</v>
      </c>
      <c r="G81" s="54">
        <v>41836</v>
      </c>
      <c r="H81" s="55">
        <v>45682</v>
      </c>
      <c r="I81" s="54">
        <v>49777</v>
      </c>
      <c r="J81" s="55">
        <v>52307</v>
      </c>
      <c r="K81" s="54">
        <v>54859</v>
      </c>
      <c r="L81" s="55">
        <v>56662</v>
      </c>
      <c r="M81" s="54">
        <v>57382</v>
      </c>
      <c r="N81" s="55">
        <v>57579</v>
      </c>
      <c r="O81" s="54">
        <v>57762</v>
      </c>
    </row>
    <row r="82" spans="1:15">
      <c r="A82" s="54">
        <v>36754</v>
      </c>
      <c r="B82" s="55">
        <v>37640</v>
      </c>
      <c r="C82" s="54">
        <v>38647</v>
      </c>
      <c r="D82" s="55">
        <v>39166</v>
      </c>
      <c r="E82" s="54">
        <v>40075</v>
      </c>
      <c r="F82" s="55">
        <v>41124</v>
      </c>
      <c r="G82" s="54">
        <v>41847</v>
      </c>
      <c r="H82" s="55">
        <v>45685</v>
      </c>
      <c r="I82" s="54">
        <v>49782</v>
      </c>
      <c r="J82" s="55">
        <v>52569</v>
      </c>
      <c r="K82" s="54">
        <v>54862</v>
      </c>
      <c r="L82" s="55">
        <v>56669</v>
      </c>
      <c r="M82" s="54">
        <v>57383</v>
      </c>
      <c r="N82" s="55">
        <v>57584</v>
      </c>
      <c r="O82" s="54">
        <v>57763</v>
      </c>
    </row>
    <row r="83" spans="1:15">
      <c r="A83" s="54">
        <v>57764</v>
      </c>
      <c r="B83" s="55">
        <v>58357</v>
      </c>
      <c r="C83" s="54">
        <v>58520</v>
      </c>
      <c r="D83" s="55">
        <v>58735</v>
      </c>
      <c r="E83" s="54">
        <v>59033</v>
      </c>
      <c r="F83" s="55">
        <v>59242</v>
      </c>
      <c r="G83" s="54">
        <v>59354</v>
      </c>
      <c r="H83" s="55">
        <v>59532</v>
      </c>
      <c r="I83" s="54">
        <v>59867</v>
      </c>
      <c r="J83" s="55">
        <v>62940</v>
      </c>
      <c r="K83" s="54">
        <v>63941</v>
      </c>
      <c r="L83" s="55">
        <v>65077</v>
      </c>
      <c r="M83" s="54">
        <v>65657</v>
      </c>
      <c r="N83" s="55">
        <v>66527</v>
      </c>
      <c r="O83" s="54">
        <v>67345</v>
      </c>
    </row>
    <row r="84" spans="1:15">
      <c r="A84" s="54">
        <v>57767</v>
      </c>
      <c r="B84" s="55">
        <v>58361</v>
      </c>
      <c r="C84" s="54">
        <v>58521</v>
      </c>
      <c r="D84" s="55">
        <v>58736</v>
      </c>
      <c r="E84" s="54">
        <v>59038</v>
      </c>
      <c r="F84" s="55">
        <v>59243</v>
      </c>
      <c r="G84" s="54">
        <v>59410</v>
      </c>
      <c r="H84" s="55">
        <v>59537</v>
      </c>
      <c r="I84" s="54">
        <v>59868</v>
      </c>
      <c r="J84" s="55">
        <v>62947</v>
      </c>
      <c r="K84" s="54">
        <v>63942</v>
      </c>
      <c r="L84" s="55">
        <v>65078</v>
      </c>
      <c r="M84" s="54">
        <v>65663</v>
      </c>
      <c r="N84" s="55">
        <v>66532</v>
      </c>
      <c r="O84" s="54">
        <v>67355</v>
      </c>
    </row>
    <row r="85" spans="1:15">
      <c r="A85" s="54">
        <v>57772</v>
      </c>
      <c r="B85" s="55">
        <v>58365</v>
      </c>
      <c r="C85" s="54">
        <v>58528</v>
      </c>
      <c r="D85" s="55">
        <v>58737</v>
      </c>
      <c r="E85" s="54">
        <v>59039</v>
      </c>
      <c r="F85" s="55">
        <v>59244</v>
      </c>
      <c r="G85" s="54">
        <v>59411</v>
      </c>
      <c r="H85" s="55">
        <v>59538</v>
      </c>
      <c r="I85" s="54">
        <v>59874</v>
      </c>
      <c r="J85" s="55">
        <v>62962</v>
      </c>
      <c r="K85" s="54">
        <v>63944</v>
      </c>
      <c r="L85" s="55">
        <v>65237</v>
      </c>
      <c r="M85" s="54">
        <v>65667</v>
      </c>
      <c r="N85" s="55">
        <v>66544</v>
      </c>
      <c r="O85" s="54">
        <v>67360</v>
      </c>
    </row>
    <row r="86" spans="1:15">
      <c r="A86" s="54">
        <v>57775</v>
      </c>
      <c r="B86" s="55">
        <v>58369</v>
      </c>
      <c r="C86" s="54">
        <v>58529</v>
      </c>
      <c r="D86" s="55">
        <v>58741</v>
      </c>
      <c r="E86" s="54">
        <v>59041</v>
      </c>
      <c r="F86" s="55">
        <v>59247</v>
      </c>
      <c r="G86" s="54">
        <v>59416</v>
      </c>
      <c r="H86" s="55">
        <v>59540</v>
      </c>
      <c r="I86" s="54">
        <v>59913</v>
      </c>
      <c r="J86" s="55">
        <v>63013</v>
      </c>
      <c r="K86" s="54">
        <v>63950</v>
      </c>
      <c r="L86" s="55">
        <v>65244</v>
      </c>
      <c r="M86" s="54">
        <v>65676</v>
      </c>
      <c r="N86" s="55">
        <v>66710</v>
      </c>
      <c r="O86" s="54">
        <v>67363</v>
      </c>
    </row>
    <row r="87" spans="1:15">
      <c r="A87" s="54">
        <v>57780</v>
      </c>
      <c r="B87" s="55">
        <v>58374</v>
      </c>
      <c r="C87" s="54">
        <v>58530</v>
      </c>
      <c r="D87" s="55">
        <v>58755</v>
      </c>
      <c r="E87" s="54">
        <v>59046</v>
      </c>
      <c r="F87" s="55">
        <v>59250</v>
      </c>
      <c r="G87" s="54">
        <v>59418</v>
      </c>
      <c r="H87" s="55">
        <v>59542</v>
      </c>
      <c r="I87" s="54">
        <v>59920</v>
      </c>
      <c r="J87" s="55">
        <v>63030</v>
      </c>
      <c r="K87" s="54">
        <v>63951</v>
      </c>
      <c r="L87" s="55">
        <v>65283</v>
      </c>
      <c r="M87" s="54">
        <v>65685</v>
      </c>
      <c r="N87" s="55">
        <v>66714</v>
      </c>
      <c r="O87" s="54">
        <v>67423</v>
      </c>
    </row>
    <row r="88" spans="1:15">
      <c r="A88" s="54">
        <v>57787</v>
      </c>
      <c r="B88" s="55">
        <v>58377</v>
      </c>
      <c r="C88" s="54">
        <v>58531</v>
      </c>
      <c r="D88" s="55">
        <v>58760</v>
      </c>
      <c r="E88" s="54">
        <v>59050</v>
      </c>
      <c r="F88" s="55">
        <v>59252</v>
      </c>
      <c r="G88" s="54">
        <v>59419</v>
      </c>
      <c r="H88" s="55">
        <v>59545</v>
      </c>
      <c r="I88" s="54">
        <v>59925</v>
      </c>
      <c r="J88" s="55">
        <v>63056</v>
      </c>
      <c r="K88" s="54">
        <v>63952</v>
      </c>
      <c r="L88" s="55">
        <v>65285</v>
      </c>
      <c r="M88" s="54">
        <v>65690</v>
      </c>
      <c r="N88" s="55">
        <v>66734</v>
      </c>
      <c r="O88" s="54">
        <v>67444</v>
      </c>
    </row>
    <row r="89" spans="1:15">
      <c r="A89" s="54">
        <v>57790</v>
      </c>
      <c r="B89" s="55">
        <v>58381</v>
      </c>
      <c r="C89" s="54">
        <v>58532</v>
      </c>
      <c r="D89" s="55">
        <v>58769</v>
      </c>
      <c r="E89" s="54">
        <v>59052</v>
      </c>
      <c r="F89" s="55">
        <v>59253</v>
      </c>
      <c r="G89" s="54">
        <v>59420</v>
      </c>
      <c r="H89" s="55">
        <v>59546</v>
      </c>
      <c r="I89" s="54">
        <v>59928</v>
      </c>
      <c r="J89" s="55">
        <v>63071</v>
      </c>
      <c r="K89" s="54">
        <v>63954</v>
      </c>
      <c r="L89" s="55">
        <v>65323</v>
      </c>
      <c r="M89" s="54">
        <v>65692</v>
      </c>
      <c r="N89" s="55">
        <v>66751</v>
      </c>
      <c r="O89" s="54">
        <v>67447</v>
      </c>
    </row>
    <row r="90" spans="1:15">
      <c r="A90" s="54">
        <v>57791</v>
      </c>
      <c r="B90" s="55">
        <v>58382</v>
      </c>
      <c r="C90" s="54">
        <v>58533</v>
      </c>
      <c r="D90" s="55">
        <v>58771</v>
      </c>
      <c r="E90" s="54">
        <v>59053</v>
      </c>
      <c r="F90" s="55">
        <v>59256</v>
      </c>
      <c r="G90" s="54">
        <v>59421</v>
      </c>
      <c r="H90" s="55">
        <v>59547</v>
      </c>
      <c r="I90" s="54">
        <v>59930</v>
      </c>
      <c r="J90" s="55">
        <v>63347</v>
      </c>
      <c r="K90" s="54">
        <v>63956</v>
      </c>
      <c r="L90" s="55">
        <v>65339</v>
      </c>
      <c r="M90" s="54">
        <v>65702</v>
      </c>
      <c r="N90" s="55">
        <v>66754</v>
      </c>
      <c r="O90" s="54">
        <v>67452</v>
      </c>
    </row>
    <row r="91" spans="1:15">
      <c r="A91" s="54">
        <v>57792</v>
      </c>
      <c r="B91" s="55">
        <v>58385</v>
      </c>
      <c r="C91" s="54">
        <v>58535</v>
      </c>
      <c r="D91" s="55">
        <v>58772</v>
      </c>
      <c r="E91" s="54">
        <v>59054</v>
      </c>
      <c r="F91" s="55">
        <v>59257</v>
      </c>
      <c r="G91" s="54">
        <v>59430</v>
      </c>
      <c r="H91" s="55">
        <v>59633</v>
      </c>
      <c r="I91" s="54">
        <v>59933</v>
      </c>
      <c r="J91" s="55">
        <v>63363</v>
      </c>
      <c r="K91" s="54">
        <v>63957</v>
      </c>
      <c r="L91" s="55">
        <v>65436</v>
      </c>
      <c r="M91" s="54">
        <v>65704</v>
      </c>
      <c r="N91" s="55">
        <v>66755</v>
      </c>
      <c r="O91" s="54">
        <v>67478</v>
      </c>
    </row>
    <row r="92" spans="1:15">
      <c r="A92" s="54">
        <v>58002</v>
      </c>
      <c r="B92" s="55">
        <v>58386</v>
      </c>
      <c r="C92" s="54">
        <v>58541</v>
      </c>
      <c r="D92" s="55">
        <v>58773</v>
      </c>
      <c r="E92" s="54">
        <v>59055</v>
      </c>
      <c r="F92" s="55">
        <v>59258</v>
      </c>
      <c r="G92" s="54">
        <v>59432</v>
      </c>
      <c r="H92" s="55">
        <v>59641</v>
      </c>
      <c r="I92" s="54">
        <v>59934</v>
      </c>
      <c r="J92" s="55">
        <v>63386</v>
      </c>
      <c r="K92" s="54">
        <v>63961</v>
      </c>
      <c r="L92" s="55">
        <v>65438</v>
      </c>
      <c r="M92" s="54">
        <v>65707</v>
      </c>
      <c r="N92" s="55">
        <v>66777</v>
      </c>
      <c r="O92" s="54">
        <v>67481</v>
      </c>
    </row>
    <row r="93" spans="1:15">
      <c r="A93" s="54">
        <v>58009</v>
      </c>
      <c r="B93" s="55">
        <v>58413</v>
      </c>
      <c r="C93" s="54">
        <v>58542</v>
      </c>
      <c r="D93" s="55">
        <v>58776</v>
      </c>
      <c r="E93" s="54">
        <v>59057</v>
      </c>
      <c r="F93" s="55">
        <v>59259</v>
      </c>
      <c r="G93" s="54">
        <v>59435</v>
      </c>
      <c r="H93" s="55">
        <v>59642</v>
      </c>
      <c r="I93" s="54">
        <v>61541</v>
      </c>
      <c r="J93" s="55">
        <v>63388</v>
      </c>
      <c r="K93" s="54">
        <v>63964</v>
      </c>
      <c r="L93" s="55">
        <v>65439</v>
      </c>
      <c r="M93" s="54">
        <v>65713</v>
      </c>
      <c r="N93" s="55">
        <v>66783</v>
      </c>
      <c r="O93" s="54">
        <v>67484</v>
      </c>
    </row>
    <row r="94" spans="1:15">
      <c r="A94" s="54">
        <v>58013</v>
      </c>
      <c r="B94" s="55">
        <v>58416</v>
      </c>
      <c r="C94" s="54">
        <v>58562</v>
      </c>
      <c r="D94" s="55">
        <v>58778</v>
      </c>
      <c r="E94" s="54">
        <v>59058</v>
      </c>
      <c r="F94" s="55">
        <v>59260</v>
      </c>
      <c r="G94" s="54">
        <v>59440</v>
      </c>
      <c r="H94" s="55">
        <v>59647</v>
      </c>
      <c r="I94" s="54">
        <v>61543</v>
      </c>
      <c r="J94" s="55">
        <v>63433</v>
      </c>
      <c r="K94" s="54">
        <v>64402</v>
      </c>
      <c r="L94" s="55">
        <v>65440</v>
      </c>
      <c r="M94" s="54">
        <v>65717</v>
      </c>
      <c r="N94" s="55">
        <v>66840</v>
      </c>
      <c r="O94" s="54">
        <v>67511</v>
      </c>
    </row>
    <row r="95" spans="1:15">
      <c r="A95" s="54">
        <v>58016</v>
      </c>
      <c r="B95" s="55">
        <v>58418</v>
      </c>
      <c r="C95" s="54">
        <v>58563</v>
      </c>
      <c r="D95" s="55">
        <v>58779</v>
      </c>
      <c r="E95" s="54">
        <v>59059</v>
      </c>
      <c r="F95" s="55">
        <v>59262</v>
      </c>
      <c r="G95" s="54">
        <v>59444</v>
      </c>
      <c r="H95" s="55">
        <v>59648</v>
      </c>
      <c r="I95" s="54">
        <v>62001</v>
      </c>
      <c r="J95" s="55">
        <v>63439</v>
      </c>
      <c r="K95" s="54">
        <v>64421</v>
      </c>
      <c r="L95" s="55">
        <v>65441</v>
      </c>
      <c r="M95" s="54">
        <v>65723</v>
      </c>
      <c r="N95" s="55">
        <v>66850</v>
      </c>
      <c r="O95" s="54">
        <v>67513</v>
      </c>
    </row>
    <row r="96" spans="1:15">
      <c r="A96" s="54">
        <v>58017</v>
      </c>
      <c r="B96" s="55">
        <v>58422</v>
      </c>
      <c r="C96" s="54">
        <v>58566</v>
      </c>
      <c r="D96" s="55">
        <v>58783</v>
      </c>
      <c r="E96" s="54">
        <v>59061</v>
      </c>
      <c r="F96" s="55">
        <v>59274</v>
      </c>
      <c r="G96" s="54">
        <v>59446</v>
      </c>
      <c r="H96" s="55">
        <v>59720</v>
      </c>
      <c r="I96" s="54">
        <v>62037</v>
      </c>
      <c r="J96" s="55">
        <v>63446</v>
      </c>
      <c r="K96" s="54">
        <v>64437</v>
      </c>
      <c r="L96" s="55">
        <v>65443</v>
      </c>
      <c r="M96" s="54">
        <v>65727</v>
      </c>
      <c r="N96" s="55">
        <v>66853</v>
      </c>
      <c r="O96" s="54">
        <v>67515</v>
      </c>
    </row>
    <row r="97" spans="1:15">
      <c r="A97" s="54">
        <v>58030</v>
      </c>
      <c r="B97" s="55">
        <v>58423</v>
      </c>
      <c r="C97" s="54">
        <v>58569</v>
      </c>
      <c r="D97" s="55">
        <v>58787</v>
      </c>
      <c r="E97" s="54">
        <v>59062</v>
      </c>
      <c r="F97" s="55">
        <v>59275</v>
      </c>
      <c r="G97" s="54">
        <v>59447</v>
      </c>
      <c r="H97" s="55">
        <v>59721</v>
      </c>
      <c r="I97" s="54">
        <v>62053</v>
      </c>
      <c r="J97" s="55">
        <v>63450</v>
      </c>
      <c r="K97" s="54">
        <v>64441</v>
      </c>
      <c r="L97" s="55">
        <v>65449</v>
      </c>
      <c r="M97" s="54">
        <v>65734</v>
      </c>
      <c r="N97" s="55">
        <v>66863</v>
      </c>
      <c r="O97" s="54">
        <v>67518</v>
      </c>
    </row>
    <row r="98" spans="1:15">
      <c r="A98" s="54">
        <v>58056</v>
      </c>
      <c r="B98" s="55">
        <v>58424</v>
      </c>
      <c r="C98" s="54">
        <v>58570</v>
      </c>
      <c r="D98" s="55">
        <v>58788</v>
      </c>
      <c r="E98" s="54">
        <v>59064</v>
      </c>
      <c r="F98" s="55">
        <v>59276</v>
      </c>
      <c r="G98" s="54">
        <v>59448</v>
      </c>
      <c r="H98" s="55">
        <v>59727</v>
      </c>
      <c r="I98" s="54">
        <v>62074</v>
      </c>
      <c r="J98" s="55">
        <v>63544</v>
      </c>
      <c r="K98" s="54">
        <v>64456</v>
      </c>
      <c r="L98" s="55">
        <v>65452</v>
      </c>
      <c r="M98" s="54">
        <v>65735</v>
      </c>
      <c r="N98" s="55">
        <v>66866</v>
      </c>
      <c r="O98" s="54">
        <v>67519</v>
      </c>
    </row>
    <row r="99" spans="1:15">
      <c r="A99" s="54">
        <v>58058</v>
      </c>
      <c r="B99" s="55">
        <v>58426</v>
      </c>
      <c r="C99" s="54">
        <v>58572</v>
      </c>
      <c r="D99" s="55">
        <v>58789</v>
      </c>
      <c r="E99" s="54">
        <v>59066</v>
      </c>
      <c r="F99" s="55">
        <v>59311</v>
      </c>
      <c r="G99" s="54">
        <v>59450</v>
      </c>
      <c r="H99" s="55">
        <v>59728</v>
      </c>
      <c r="I99" s="54">
        <v>62262</v>
      </c>
      <c r="J99" s="55">
        <v>63557</v>
      </c>
      <c r="K99" s="54">
        <v>64457</v>
      </c>
      <c r="L99" s="55">
        <v>65461</v>
      </c>
      <c r="M99" s="54">
        <v>65744</v>
      </c>
      <c r="N99" s="55">
        <v>66870</v>
      </c>
      <c r="O99" s="54">
        <v>67559</v>
      </c>
    </row>
    <row r="100" spans="1:15">
      <c r="A100" s="54">
        <v>58061</v>
      </c>
      <c r="B100" s="55">
        <v>58429</v>
      </c>
      <c r="C100" s="54">
        <v>58580</v>
      </c>
      <c r="D100" s="55">
        <v>58792</v>
      </c>
      <c r="E100" s="54">
        <v>59067</v>
      </c>
      <c r="F100" s="55">
        <v>59312</v>
      </c>
      <c r="G100" s="54">
        <v>59451</v>
      </c>
      <c r="H100" s="55">
        <v>59731</v>
      </c>
      <c r="I100" s="54">
        <v>62280</v>
      </c>
      <c r="J100" s="55">
        <v>63560</v>
      </c>
      <c r="K100" s="54">
        <v>64481</v>
      </c>
      <c r="L100" s="55">
        <v>65463</v>
      </c>
      <c r="M100" s="54">
        <v>65745</v>
      </c>
      <c r="N100" s="55">
        <v>66933</v>
      </c>
      <c r="O100" s="54">
        <v>67568</v>
      </c>
    </row>
    <row r="101" spans="1:15">
      <c r="A101" s="54">
        <v>58062</v>
      </c>
      <c r="B101" s="55">
        <v>58431</v>
      </c>
      <c r="C101" s="54">
        <v>58581</v>
      </c>
      <c r="D101" s="55">
        <v>58794</v>
      </c>
      <c r="E101" s="54">
        <v>59069</v>
      </c>
      <c r="F101" s="55">
        <v>59313</v>
      </c>
      <c r="G101" s="54">
        <v>59453</v>
      </c>
      <c r="H101" s="55">
        <v>59732</v>
      </c>
      <c r="I101" s="54">
        <v>62323</v>
      </c>
      <c r="J101" s="55">
        <v>63620</v>
      </c>
      <c r="K101" s="54">
        <v>64487</v>
      </c>
      <c r="L101" s="55">
        <v>65470</v>
      </c>
      <c r="M101" s="54">
        <v>65747</v>
      </c>
      <c r="N101" s="55">
        <v>66942</v>
      </c>
      <c r="O101" s="54">
        <v>67573</v>
      </c>
    </row>
    <row r="102" spans="1:15">
      <c r="A102" s="54">
        <v>58063</v>
      </c>
      <c r="B102" s="55">
        <v>58438</v>
      </c>
      <c r="C102" s="54">
        <v>58620</v>
      </c>
      <c r="D102" s="55">
        <v>58830</v>
      </c>
      <c r="E102" s="54">
        <v>59070</v>
      </c>
      <c r="F102" s="55">
        <v>59314</v>
      </c>
      <c r="G102" s="54">
        <v>59456</v>
      </c>
      <c r="H102" s="55">
        <v>59733</v>
      </c>
      <c r="I102" s="54">
        <v>62344</v>
      </c>
      <c r="J102" s="55">
        <v>63625</v>
      </c>
      <c r="K102" s="54">
        <v>64491</v>
      </c>
      <c r="L102" s="55">
        <v>65479</v>
      </c>
      <c r="M102" s="54">
        <v>65761</v>
      </c>
      <c r="N102" s="55">
        <v>66943</v>
      </c>
      <c r="O102" s="54">
        <v>67581</v>
      </c>
    </row>
    <row r="103" spans="1:15">
      <c r="A103" s="54">
        <v>58065</v>
      </c>
      <c r="B103" s="55">
        <v>58439</v>
      </c>
      <c r="C103" s="54">
        <v>58627</v>
      </c>
      <c r="D103" s="55">
        <v>58833</v>
      </c>
      <c r="E103" s="54">
        <v>59071</v>
      </c>
      <c r="F103" s="55">
        <v>59315</v>
      </c>
      <c r="G103" s="54">
        <v>59460</v>
      </c>
      <c r="H103" s="55">
        <v>59736</v>
      </c>
      <c r="I103" s="54">
        <v>62355</v>
      </c>
      <c r="J103" s="55">
        <v>63629</v>
      </c>
      <c r="K103" s="54">
        <v>64498</v>
      </c>
      <c r="L103" s="55">
        <v>65486</v>
      </c>
      <c r="M103" s="54">
        <v>65762</v>
      </c>
      <c r="N103" s="55">
        <v>66946</v>
      </c>
      <c r="O103" s="54">
        <v>67623</v>
      </c>
    </row>
    <row r="104" spans="1:15">
      <c r="A104" s="54">
        <v>58069</v>
      </c>
      <c r="B104" s="55">
        <v>58440</v>
      </c>
      <c r="C104" s="54">
        <v>58630</v>
      </c>
      <c r="D104" s="55">
        <v>58835</v>
      </c>
      <c r="E104" s="54">
        <v>59072</v>
      </c>
      <c r="F104" s="55">
        <v>59316</v>
      </c>
      <c r="G104" s="54">
        <v>59462</v>
      </c>
      <c r="H104" s="55">
        <v>59739</v>
      </c>
      <c r="I104" s="54">
        <v>62443</v>
      </c>
      <c r="J104" s="55">
        <v>63630</v>
      </c>
      <c r="K104" s="54">
        <v>64499</v>
      </c>
      <c r="L104" s="55">
        <v>65501</v>
      </c>
      <c r="M104" s="54">
        <v>65768</v>
      </c>
      <c r="N104" s="55">
        <v>66958</v>
      </c>
      <c r="O104" s="54">
        <v>67628</v>
      </c>
    </row>
    <row r="105" spans="1:15">
      <c r="A105" s="54">
        <v>58212</v>
      </c>
      <c r="B105" s="55">
        <v>58443</v>
      </c>
      <c r="C105" s="54">
        <v>58632</v>
      </c>
      <c r="D105" s="55">
        <v>58838</v>
      </c>
      <c r="E105" s="54">
        <v>59074</v>
      </c>
      <c r="F105" s="55">
        <v>59317</v>
      </c>
      <c r="G105" s="54">
        <v>59463</v>
      </c>
      <c r="H105" s="55">
        <v>59745</v>
      </c>
      <c r="I105" s="54">
        <v>62513</v>
      </c>
      <c r="J105" s="55">
        <v>63633</v>
      </c>
      <c r="K105" s="54">
        <v>64646</v>
      </c>
      <c r="L105" s="55">
        <v>65529</v>
      </c>
      <c r="M105" s="54">
        <v>65769</v>
      </c>
      <c r="N105" s="55">
        <v>66959</v>
      </c>
      <c r="O105" s="54">
        <v>67631</v>
      </c>
    </row>
    <row r="106" spans="1:15">
      <c r="A106" s="54">
        <v>58216</v>
      </c>
      <c r="B106" s="55">
        <v>58445</v>
      </c>
      <c r="C106" s="54">
        <v>58634</v>
      </c>
      <c r="D106" s="55">
        <v>58844</v>
      </c>
      <c r="E106" s="54">
        <v>59075</v>
      </c>
      <c r="F106" s="55">
        <v>59318</v>
      </c>
      <c r="G106" s="54">
        <v>59464</v>
      </c>
      <c r="H106" s="55">
        <v>59750</v>
      </c>
      <c r="I106" s="54">
        <v>62531</v>
      </c>
      <c r="J106" s="55">
        <v>63638</v>
      </c>
      <c r="K106" s="54">
        <v>64667</v>
      </c>
      <c r="L106" s="55">
        <v>65532</v>
      </c>
      <c r="M106" s="54">
        <v>65772</v>
      </c>
      <c r="N106" s="55">
        <v>66960</v>
      </c>
      <c r="O106" s="54">
        <v>67634</v>
      </c>
    </row>
    <row r="107" spans="1:15">
      <c r="A107" s="54">
        <v>58219</v>
      </c>
      <c r="B107" s="55">
        <v>58451</v>
      </c>
      <c r="C107" s="54">
        <v>58636</v>
      </c>
      <c r="D107" s="55">
        <v>58845</v>
      </c>
      <c r="E107" s="54">
        <v>59076</v>
      </c>
      <c r="F107" s="55">
        <v>59319</v>
      </c>
      <c r="G107" s="54">
        <v>59466</v>
      </c>
      <c r="H107" s="55">
        <v>59758</v>
      </c>
      <c r="I107" s="54">
        <v>62538</v>
      </c>
      <c r="J107" s="55">
        <v>63655</v>
      </c>
      <c r="K107" s="54">
        <v>64672</v>
      </c>
      <c r="L107" s="55">
        <v>65550</v>
      </c>
      <c r="M107" s="54">
        <v>65778</v>
      </c>
      <c r="N107" s="55">
        <v>66963</v>
      </c>
      <c r="O107" s="54">
        <v>67635</v>
      </c>
    </row>
    <row r="108" spans="1:15">
      <c r="A108" s="54">
        <v>58229</v>
      </c>
      <c r="B108" s="55">
        <v>58456</v>
      </c>
      <c r="C108" s="54">
        <v>58641</v>
      </c>
      <c r="D108" s="55">
        <v>58847</v>
      </c>
      <c r="E108" s="54">
        <v>59077</v>
      </c>
      <c r="F108" s="55">
        <v>59322</v>
      </c>
      <c r="G108" s="54">
        <v>59467</v>
      </c>
      <c r="H108" s="55">
        <v>59762</v>
      </c>
      <c r="I108" s="54">
        <v>62546</v>
      </c>
      <c r="J108" s="55">
        <v>63656</v>
      </c>
      <c r="K108" s="54">
        <v>64740</v>
      </c>
      <c r="L108" s="55">
        <v>65556</v>
      </c>
      <c r="M108" s="54">
        <v>65779</v>
      </c>
      <c r="N108" s="55">
        <v>66970</v>
      </c>
      <c r="O108" s="54">
        <v>67643</v>
      </c>
    </row>
    <row r="109" spans="1:15">
      <c r="A109" s="54">
        <v>58233</v>
      </c>
      <c r="B109" s="55">
        <v>58460</v>
      </c>
      <c r="C109" s="54">
        <v>58642</v>
      </c>
      <c r="D109" s="55">
        <v>58852</v>
      </c>
      <c r="E109" s="54">
        <v>59078</v>
      </c>
      <c r="F109" s="55">
        <v>59324</v>
      </c>
      <c r="G109" s="54">
        <v>59469</v>
      </c>
      <c r="H109" s="55">
        <v>59820</v>
      </c>
      <c r="I109" s="54">
        <v>62553</v>
      </c>
      <c r="J109" s="55">
        <v>63662</v>
      </c>
      <c r="K109" s="54">
        <v>64745</v>
      </c>
      <c r="L109" s="55">
        <v>65564</v>
      </c>
      <c r="M109" s="54">
        <v>65783</v>
      </c>
      <c r="N109" s="55">
        <v>67009</v>
      </c>
      <c r="O109" s="54">
        <v>67645</v>
      </c>
    </row>
    <row r="110" spans="1:15">
      <c r="A110" s="54">
        <v>58236</v>
      </c>
      <c r="B110" s="55">
        <v>58466</v>
      </c>
      <c r="C110" s="54">
        <v>58644</v>
      </c>
      <c r="D110" s="55">
        <v>58856</v>
      </c>
      <c r="E110" s="54">
        <v>59084</v>
      </c>
      <c r="F110" s="55">
        <v>59326</v>
      </c>
      <c r="G110" s="54">
        <v>59471</v>
      </c>
      <c r="H110" s="55">
        <v>59823</v>
      </c>
      <c r="I110" s="54">
        <v>62692</v>
      </c>
      <c r="J110" s="55">
        <v>63665</v>
      </c>
      <c r="K110" s="54">
        <v>64756</v>
      </c>
      <c r="L110" s="55">
        <v>65565</v>
      </c>
      <c r="M110" s="54">
        <v>65784</v>
      </c>
      <c r="N110" s="55">
        <v>67018</v>
      </c>
      <c r="O110" s="54">
        <v>67646</v>
      </c>
    </row>
    <row r="111" spans="1:15">
      <c r="A111" s="54">
        <v>58239</v>
      </c>
      <c r="B111" s="55">
        <v>58467</v>
      </c>
      <c r="C111" s="54">
        <v>58646</v>
      </c>
      <c r="D111" s="55">
        <v>59002</v>
      </c>
      <c r="E111" s="54">
        <v>59085</v>
      </c>
      <c r="F111" s="55">
        <v>59327</v>
      </c>
      <c r="G111" s="54">
        <v>59479</v>
      </c>
      <c r="H111" s="55">
        <v>59826</v>
      </c>
      <c r="I111" s="54">
        <v>62833</v>
      </c>
      <c r="J111" s="55">
        <v>63674</v>
      </c>
      <c r="K111" s="54">
        <v>64788</v>
      </c>
      <c r="L111" s="55">
        <v>65586</v>
      </c>
      <c r="M111" s="54">
        <v>65787</v>
      </c>
      <c r="N111" s="55">
        <v>67023</v>
      </c>
      <c r="O111" s="54">
        <v>67650</v>
      </c>
    </row>
    <row r="112" spans="1:15">
      <c r="A112" s="54">
        <v>58244</v>
      </c>
      <c r="B112" s="55">
        <v>58472</v>
      </c>
      <c r="C112" s="54">
        <v>58647</v>
      </c>
      <c r="D112" s="55">
        <v>59003</v>
      </c>
      <c r="E112" s="54">
        <v>59086</v>
      </c>
      <c r="F112" s="55">
        <v>59332</v>
      </c>
      <c r="G112" s="54">
        <v>59480</v>
      </c>
      <c r="H112" s="55">
        <v>59827</v>
      </c>
      <c r="I112" s="54">
        <v>62843</v>
      </c>
      <c r="J112" s="55">
        <v>63675</v>
      </c>
      <c r="K112" s="54">
        <v>64866</v>
      </c>
      <c r="L112" s="55">
        <v>65590</v>
      </c>
      <c r="M112" s="54">
        <v>65789</v>
      </c>
      <c r="N112" s="55">
        <v>67028</v>
      </c>
      <c r="O112" s="54">
        <v>67653</v>
      </c>
    </row>
    <row r="113" spans="1:15">
      <c r="A113" s="54">
        <v>58254</v>
      </c>
      <c r="B113" s="55">
        <v>58475</v>
      </c>
      <c r="C113" s="54">
        <v>58649</v>
      </c>
      <c r="D113" s="55">
        <v>59008</v>
      </c>
      <c r="E113" s="54">
        <v>59087</v>
      </c>
      <c r="F113" s="55">
        <v>59336</v>
      </c>
      <c r="G113" s="54">
        <v>59483</v>
      </c>
      <c r="H113" s="55">
        <v>59829</v>
      </c>
      <c r="I113" s="54">
        <v>62849</v>
      </c>
      <c r="J113" s="55">
        <v>63751</v>
      </c>
      <c r="K113" s="54">
        <v>64868</v>
      </c>
      <c r="L113" s="55">
        <v>65603</v>
      </c>
      <c r="M113" s="54">
        <v>66014</v>
      </c>
      <c r="N113" s="55">
        <v>67036</v>
      </c>
      <c r="O113" s="54">
        <v>67654</v>
      </c>
    </row>
    <row r="114" spans="1:15">
      <c r="A114" s="54">
        <v>58277</v>
      </c>
      <c r="B114" s="55">
        <v>58478</v>
      </c>
      <c r="C114" s="54">
        <v>58650</v>
      </c>
      <c r="D114" s="55">
        <v>59010</v>
      </c>
      <c r="E114" s="54">
        <v>59211</v>
      </c>
      <c r="F114" s="55">
        <v>59337</v>
      </c>
      <c r="G114" s="54">
        <v>59484</v>
      </c>
      <c r="H114" s="55">
        <v>59832</v>
      </c>
      <c r="I114" s="54">
        <v>62861</v>
      </c>
      <c r="J114" s="55">
        <v>63763</v>
      </c>
      <c r="K114" s="54">
        <v>65011</v>
      </c>
      <c r="L114" s="55">
        <v>65625</v>
      </c>
      <c r="M114" s="54">
        <v>66033</v>
      </c>
      <c r="N114" s="55">
        <v>67049</v>
      </c>
      <c r="O114" s="54">
        <v>67658</v>
      </c>
    </row>
    <row r="115" spans="1:15">
      <c r="A115" s="54">
        <v>58281</v>
      </c>
      <c r="B115" s="55">
        <v>58480</v>
      </c>
      <c r="C115" s="54">
        <v>58651</v>
      </c>
      <c r="D115" s="55">
        <v>59011</v>
      </c>
      <c r="E115" s="54">
        <v>59213</v>
      </c>
      <c r="F115" s="55">
        <v>59339</v>
      </c>
      <c r="G115" s="54">
        <v>59520</v>
      </c>
      <c r="H115" s="55">
        <v>59837</v>
      </c>
      <c r="I115" s="54">
        <v>62865</v>
      </c>
      <c r="J115" s="55">
        <v>63764</v>
      </c>
      <c r="K115" s="54">
        <v>65014</v>
      </c>
      <c r="L115" s="55">
        <v>65632</v>
      </c>
      <c r="M115" s="54">
        <v>66039</v>
      </c>
      <c r="N115" s="55">
        <v>67057</v>
      </c>
      <c r="O115" s="54">
        <v>67664</v>
      </c>
    </row>
    <row r="116" spans="1:15">
      <c r="A116" s="54">
        <v>58318</v>
      </c>
      <c r="B116" s="55">
        <v>58481</v>
      </c>
      <c r="C116" s="54">
        <v>58652</v>
      </c>
      <c r="D116" s="55">
        <v>59015</v>
      </c>
      <c r="E116" s="54">
        <v>59214</v>
      </c>
      <c r="F116" s="55">
        <v>59341</v>
      </c>
      <c r="G116" s="54">
        <v>59523</v>
      </c>
      <c r="H116" s="55">
        <v>59844</v>
      </c>
      <c r="I116" s="54">
        <v>62888</v>
      </c>
      <c r="J116" s="55">
        <v>63781</v>
      </c>
      <c r="K116" s="54">
        <v>65017</v>
      </c>
      <c r="L116" s="55">
        <v>65634</v>
      </c>
      <c r="M116" s="54">
        <v>66042</v>
      </c>
      <c r="N116" s="55">
        <v>67102</v>
      </c>
      <c r="O116" s="54">
        <v>67671</v>
      </c>
    </row>
    <row r="117" spans="1:15">
      <c r="A117" s="54">
        <v>58321</v>
      </c>
      <c r="B117" s="55">
        <v>58483</v>
      </c>
      <c r="C117" s="54">
        <v>58653</v>
      </c>
      <c r="D117" s="55">
        <v>59016</v>
      </c>
      <c r="E117" s="54">
        <v>59215</v>
      </c>
      <c r="F117" s="55">
        <v>59343</v>
      </c>
      <c r="G117" s="54">
        <v>59524</v>
      </c>
      <c r="H117" s="55">
        <v>59845</v>
      </c>
      <c r="I117" s="54">
        <v>62898</v>
      </c>
      <c r="J117" s="55">
        <v>63784</v>
      </c>
      <c r="K117" s="54">
        <v>65050</v>
      </c>
      <c r="L117" s="55">
        <v>65635</v>
      </c>
      <c r="M117" s="54">
        <v>66093</v>
      </c>
      <c r="N117" s="55">
        <v>67109</v>
      </c>
      <c r="O117" s="54">
        <v>67673</v>
      </c>
    </row>
    <row r="118" spans="1:15">
      <c r="A118" s="54">
        <v>58323</v>
      </c>
      <c r="B118" s="55">
        <v>58486</v>
      </c>
      <c r="C118" s="54">
        <v>58654</v>
      </c>
      <c r="D118" s="55">
        <v>59019</v>
      </c>
      <c r="E118" s="54">
        <v>59221</v>
      </c>
      <c r="F118" s="55">
        <v>59344</v>
      </c>
      <c r="G118" s="54">
        <v>59525</v>
      </c>
      <c r="H118" s="55">
        <v>59848</v>
      </c>
      <c r="I118" s="54">
        <v>62910</v>
      </c>
      <c r="J118" s="55">
        <v>63787</v>
      </c>
      <c r="K118" s="54">
        <v>65058</v>
      </c>
      <c r="L118" s="55">
        <v>65637</v>
      </c>
      <c r="M118" s="54">
        <v>66401</v>
      </c>
      <c r="N118" s="55">
        <v>67122</v>
      </c>
      <c r="O118" s="54">
        <v>67675</v>
      </c>
    </row>
    <row r="119" spans="1:15">
      <c r="A119" s="54">
        <v>58329</v>
      </c>
      <c r="B119" s="55">
        <v>58487</v>
      </c>
      <c r="C119" s="54">
        <v>58656</v>
      </c>
      <c r="D119" s="55">
        <v>59022</v>
      </c>
      <c r="E119" s="54">
        <v>59222</v>
      </c>
      <c r="F119" s="55">
        <v>59345</v>
      </c>
      <c r="G119" s="54">
        <v>59527</v>
      </c>
      <c r="H119" s="55">
        <v>59853</v>
      </c>
      <c r="I119" s="54">
        <v>62920</v>
      </c>
      <c r="J119" s="55">
        <v>63833</v>
      </c>
      <c r="K119" s="54">
        <v>65061</v>
      </c>
      <c r="L119" s="55">
        <v>65638</v>
      </c>
      <c r="M119" s="54">
        <v>66404</v>
      </c>
      <c r="N119" s="55">
        <v>67137</v>
      </c>
      <c r="O119" s="54">
        <v>67736</v>
      </c>
    </row>
    <row r="120" spans="1:15">
      <c r="A120" s="54">
        <v>58331</v>
      </c>
      <c r="B120" s="55">
        <v>58488</v>
      </c>
      <c r="C120" s="54">
        <v>58712</v>
      </c>
      <c r="D120" s="55">
        <v>59024</v>
      </c>
      <c r="E120" s="54">
        <v>59225</v>
      </c>
      <c r="F120" s="55">
        <v>59347</v>
      </c>
      <c r="G120" s="54">
        <v>59528</v>
      </c>
      <c r="H120" s="55">
        <v>59854</v>
      </c>
      <c r="I120" s="54">
        <v>62922</v>
      </c>
      <c r="J120" s="55">
        <v>63847</v>
      </c>
      <c r="K120" s="54">
        <v>65062</v>
      </c>
      <c r="L120" s="55">
        <v>65641</v>
      </c>
      <c r="M120" s="54">
        <v>66406</v>
      </c>
      <c r="N120" s="55">
        <v>67142</v>
      </c>
      <c r="O120" s="54">
        <v>67741</v>
      </c>
    </row>
    <row r="121" spans="1:15">
      <c r="A121" s="54">
        <v>58339</v>
      </c>
      <c r="B121" s="55">
        <v>58490</v>
      </c>
      <c r="C121" s="54">
        <v>58718</v>
      </c>
      <c r="D121" s="55">
        <v>59025</v>
      </c>
      <c r="E121" s="54">
        <v>59226</v>
      </c>
      <c r="F121" s="55">
        <v>59349</v>
      </c>
      <c r="G121" s="54">
        <v>59529</v>
      </c>
      <c r="H121" s="55">
        <v>59859</v>
      </c>
      <c r="I121" s="54">
        <v>62928</v>
      </c>
      <c r="J121" s="55">
        <v>63878</v>
      </c>
      <c r="K121" s="54">
        <v>65064</v>
      </c>
      <c r="L121" s="55">
        <v>65646</v>
      </c>
      <c r="M121" s="54">
        <v>66412</v>
      </c>
      <c r="N121" s="55">
        <v>67150</v>
      </c>
      <c r="O121" s="54">
        <v>67744</v>
      </c>
    </row>
    <row r="122" spans="1:15">
      <c r="A122" s="54">
        <v>58343</v>
      </c>
      <c r="B122" s="55">
        <v>58494</v>
      </c>
      <c r="C122" s="54">
        <v>58723</v>
      </c>
      <c r="D122" s="55">
        <v>59028</v>
      </c>
      <c r="E122" s="54">
        <v>59240</v>
      </c>
      <c r="F122" s="55">
        <v>59351</v>
      </c>
      <c r="G122" s="54">
        <v>59530</v>
      </c>
      <c r="H122" s="55">
        <v>59863</v>
      </c>
      <c r="I122" s="54">
        <v>62931</v>
      </c>
      <c r="J122" s="55">
        <v>63936</v>
      </c>
      <c r="K122" s="54">
        <v>65067</v>
      </c>
      <c r="L122" s="55">
        <v>65647</v>
      </c>
      <c r="M122" s="54">
        <v>66413</v>
      </c>
      <c r="N122" s="55">
        <v>67155</v>
      </c>
      <c r="O122" s="54">
        <v>67761</v>
      </c>
    </row>
    <row r="123" spans="1:15">
      <c r="A123" s="54">
        <v>58351</v>
      </c>
      <c r="B123" s="55">
        <v>58496</v>
      </c>
      <c r="C123" s="54">
        <v>58734</v>
      </c>
      <c r="D123" s="55">
        <v>59032</v>
      </c>
      <c r="E123" s="54">
        <v>59241</v>
      </c>
      <c r="F123" s="55">
        <v>59353</v>
      </c>
      <c r="G123" s="54">
        <v>59531</v>
      </c>
      <c r="H123" s="55">
        <v>59866</v>
      </c>
      <c r="I123" s="54">
        <v>62938</v>
      </c>
      <c r="J123" s="55">
        <v>63937</v>
      </c>
      <c r="K123" s="54">
        <v>65068</v>
      </c>
      <c r="L123" s="55">
        <v>65655</v>
      </c>
      <c r="M123" s="54">
        <v>66518</v>
      </c>
      <c r="N123" s="55">
        <v>67344</v>
      </c>
      <c r="O123" s="54">
        <v>67762</v>
      </c>
    </row>
    <row r="124" spans="1:15">
      <c r="A124" s="54">
        <v>67764</v>
      </c>
      <c r="B124" s="55">
        <v>68778</v>
      </c>
      <c r="C124" s="54">
        <v>69140</v>
      </c>
      <c r="D124" s="55">
        <v>70450</v>
      </c>
      <c r="E124" s="54">
        <v>71439</v>
      </c>
      <c r="F124" s="55">
        <v>72051</v>
      </c>
      <c r="G124" s="54">
        <v>72546</v>
      </c>
      <c r="H124" s="55">
        <v>72856</v>
      </c>
      <c r="I124" s="54">
        <v>73744</v>
      </c>
      <c r="J124" s="55">
        <v>74525</v>
      </c>
      <c r="K124" s="54">
        <v>74931</v>
      </c>
      <c r="L124" s="55">
        <v>75683</v>
      </c>
      <c r="M124" s="54">
        <v>76263</v>
      </c>
      <c r="N124" s="55">
        <v>76845</v>
      </c>
      <c r="O124" s="54">
        <v>77661</v>
      </c>
    </row>
    <row r="125" spans="1:15">
      <c r="A125" s="54">
        <v>67831</v>
      </c>
      <c r="B125" s="55">
        <v>68813</v>
      </c>
      <c r="C125" s="54">
        <v>69141</v>
      </c>
      <c r="D125" s="55">
        <v>70463</v>
      </c>
      <c r="E125" s="54">
        <v>71450</v>
      </c>
      <c r="F125" s="55">
        <v>72069</v>
      </c>
      <c r="G125" s="54">
        <v>72560</v>
      </c>
      <c r="H125" s="55">
        <v>72857</v>
      </c>
      <c r="I125" s="54">
        <v>73746</v>
      </c>
      <c r="J125" s="55">
        <v>74528</v>
      </c>
      <c r="K125" s="54">
        <v>74935</v>
      </c>
      <c r="L125" s="55">
        <v>75692</v>
      </c>
      <c r="M125" s="54">
        <v>76352</v>
      </c>
      <c r="N125" s="55">
        <v>76848</v>
      </c>
      <c r="O125" s="54">
        <v>77663</v>
      </c>
    </row>
    <row r="126" spans="1:15">
      <c r="A126" s="54">
        <v>67836</v>
      </c>
      <c r="B126" s="55">
        <v>68821</v>
      </c>
      <c r="C126" s="54">
        <v>69142</v>
      </c>
      <c r="D126" s="55">
        <v>70522</v>
      </c>
      <c r="E126" s="54">
        <v>71455</v>
      </c>
      <c r="F126" s="55">
        <v>72072</v>
      </c>
      <c r="G126" s="54">
        <v>72561</v>
      </c>
      <c r="H126" s="55">
        <v>72860</v>
      </c>
      <c r="I126" s="54">
        <v>73753</v>
      </c>
      <c r="J126" s="55">
        <v>74529</v>
      </c>
      <c r="K126" s="54">
        <v>74937</v>
      </c>
      <c r="L126" s="55">
        <v>75760</v>
      </c>
      <c r="M126" s="54">
        <v>76363</v>
      </c>
      <c r="N126" s="55">
        <v>76849</v>
      </c>
      <c r="O126" s="54">
        <v>77664</v>
      </c>
    </row>
    <row r="127" spans="1:15">
      <c r="A127" s="54">
        <v>67839</v>
      </c>
      <c r="B127" s="55">
        <v>68823</v>
      </c>
      <c r="C127" s="54">
        <v>69144</v>
      </c>
      <c r="D127" s="55">
        <v>70532</v>
      </c>
      <c r="E127" s="54">
        <v>71462</v>
      </c>
      <c r="F127" s="55">
        <v>72073</v>
      </c>
      <c r="G127" s="54">
        <v>72566</v>
      </c>
      <c r="H127" s="55">
        <v>72926</v>
      </c>
      <c r="I127" s="54">
        <v>73755</v>
      </c>
      <c r="J127" s="55">
        <v>74531</v>
      </c>
      <c r="K127" s="54">
        <v>74939</v>
      </c>
      <c r="L127" s="55">
        <v>75764</v>
      </c>
      <c r="M127" s="54">
        <v>76388</v>
      </c>
      <c r="N127" s="55">
        <v>76852</v>
      </c>
      <c r="O127" s="54">
        <v>77830</v>
      </c>
    </row>
    <row r="128" spans="1:15">
      <c r="A128" s="54">
        <v>67840</v>
      </c>
      <c r="B128" s="55">
        <v>68828</v>
      </c>
      <c r="C128" s="54">
        <v>69147</v>
      </c>
      <c r="D128" s="55">
        <v>70569</v>
      </c>
      <c r="E128" s="54">
        <v>71468</v>
      </c>
      <c r="F128" s="55">
        <v>72075</v>
      </c>
      <c r="G128" s="54">
        <v>72569</v>
      </c>
      <c r="H128" s="55">
        <v>72955</v>
      </c>
      <c r="I128" s="54">
        <v>73761</v>
      </c>
      <c r="J128" s="55">
        <v>74536</v>
      </c>
      <c r="K128" s="54">
        <v>74942</v>
      </c>
      <c r="L128" s="55">
        <v>75770</v>
      </c>
      <c r="M128" s="54">
        <v>76429</v>
      </c>
      <c r="N128" s="55">
        <v>76853</v>
      </c>
      <c r="O128" s="54">
        <v>77831</v>
      </c>
    </row>
    <row r="129" spans="1:15">
      <c r="A129" s="54">
        <v>67841</v>
      </c>
      <c r="B129" s="55">
        <v>68833</v>
      </c>
      <c r="C129" s="54">
        <v>69148</v>
      </c>
      <c r="D129" s="55">
        <v>70630</v>
      </c>
      <c r="E129" s="54">
        <v>71472</v>
      </c>
      <c r="F129" s="55">
        <v>72080</v>
      </c>
      <c r="G129" s="54">
        <v>72578</v>
      </c>
      <c r="H129" s="55">
        <v>72959</v>
      </c>
      <c r="I129" s="54">
        <v>73763</v>
      </c>
      <c r="J129" s="55">
        <v>74538</v>
      </c>
      <c r="K129" s="54">
        <v>74949</v>
      </c>
      <c r="L129" s="55">
        <v>75772</v>
      </c>
      <c r="M129" s="54">
        <v>76433</v>
      </c>
      <c r="N129" s="55">
        <v>76854</v>
      </c>
      <c r="O129" s="54">
        <v>77853</v>
      </c>
    </row>
    <row r="130" spans="1:15">
      <c r="A130" s="54">
        <v>67842</v>
      </c>
      <c r="B130" s="55">
        <v>68834</v>
      </c>
      <c r="C130" s="54">
        <v>69149</v>
      </c>
      <c r="D130" s="55">
        <v>70631</v>
      </c>
      <c r="E130" s="54">
        <v>71473</v>
      </c>
      <c r="F130" s="55">
        <v>72121</v>
      </c>
      <c r="G130" s="54">
        <v>72583</v>
      </c>
      <c r="H130" s="55">
        <v>73014</v>
      </c>
      <c r="I130" s="54">
        <v>73768</v>
      </c>
      <c r="J130" s="55">
        <v>74543</v>
      </c>
      <c r="K130" s="54">
        <v>74957</v>
      </c>
      <c r="L130" s="55">
        <v>75778</v>
      </c>
      <c r="M130" s="54">
        <v>76439</v>
      </c>
      <c r="N130" s="55">
        <v>76856</v>
      </c>
      <c r="O130" s="54">
        <v>77863</v>
      </c>
    </row>
    <row r="131" spans="1:15">
      <c r="A131" s="54">
        <v>67844</v>
      </c>
      <c r="B131" s="55">
        <v>68855</v>
      </c>
      <c r="C131" s="54">
        <v>69152</v>
      </c>
      <c r="D131" s="55">
        <v>70632</v>
      </c>
      <c r="E131" s="54">
        <v>71631</v>
      </c>
      <c r="F131" s="55">
        <v>72123</v>
      </c>
      <c r="G131" s="54">
        <v>72584</v>
      </c>
      <c r="H131" s="55">
        <v>73016</v>
      </c>
      <c r="I131" s="54">
        <v>73770</v>
      </c>
      <c r="J131" s="55">
        <v>74549</v>
      </c>
      <c r="K131" s="54">
        <v>74962</v>
      </c>
      <c r="L131" s="55">
        <v>75785</v>
      </c>
      <c r="M131" s="54">
        <v>76444</v>
      </c>
      <c r="N131" s="55">
        <v>76858</v>
      </c>
      <c r="O131" s="54">
        <v>77865</v>
      </c>
    </row>
    <row r="132" spans="1:15">
      <c r="A132" s="54">
        <v>67850</v>
      </c>
      <c r="B132" s="55">
        <v>68859</v>
      </c>
      <c r="C132" s="54">
        <v>69156</v>
      </c>
      <c r="D132" s="55">
        <v>70637</v>
      </c>
      <c r="E132" s="54">
        <v>71651</v>
      </c>
      <c r="F132" s="55">
        <v>72140</v>
      </c>
      <c r="G132" s="54">
        <v>72587</v>
      </c>
      <c r="H132" s="55">
        <v>73038</v>
      </c>
      <c r="I132" s="54">
        <v>73842</v>
      </c>
      <c r="J132" s="55">
        <v>74552</v>
      </c>
      <c r="K132" s="54">
        <v>74963</v>
      </c>
      <c r="L132" s="55">
        <v>75792</v>
      </c>
      <c r="M132" s="54">
        <v>76449</v>
      </c>
      <c r="N132" s="55">
        <v>76859</v>
      </c>
      <c r="O132" s="54">
        <v>77961</v>
      </c>
    </row>
    <row r="133" spans="1:15">
      <c r="A133" s="54">
        <v>67853</v>
      </c>
      <c r="B133" s="55">
        <v>68860</v>
      </c>
      <c r="C133" s="54">
        <v>69157</v>
      </c>
      <c r="D133" s="55">
        <v>70643</v>
      </c>
      <c r="E133" s="54">
        <v>71652</v>
      </c>
      <c r="F133" s="55">
        <v>72141</v>
      </c>
      <c r="G133" s="54">
        <v>72617</v>
      </c>
      <c r="H133" s="55">
        <v>73040</v>
      </c>
      <c r="I133" s="54">
        <v>73843</v>
      </c>
      <c r="J133" s="55">
        <v>74555</v>
      </c>
      <c r="K133" s="54">
        <v>74966</v>
      </c>
      <c r="L133" s="55">
        <v>75832</v>
      </c>
      <c r="M133" s="54">
        <v>76452</v>
      </c>
      <c r="N133" s="55">
        <v>76869</v>
      </c>
      <c r="O133" s="54">
        <v>77969</v>
      </c>
    </row>
    <row r="134" spans="1:15">
      <c r="A134" s="54">
        <v>67857</v>
      </c>
      <c r="B134" s="55">
        <v>68871</v>
      </c>
      <c r="C134" s="54">
        <v>69161</v>
      </c>
      <c r="D134" s="55">
        <v>70651</v>
      </c>
      <c r="E134" s="54">
        <v>71659</v>
      </c>
      <c r="F134" s="55">
        <v>72152</v>
      </c>
      <c r="G134" s="54">
        <v>72624</v>
      </c>
      <c r="H134" s="55">
        <v>73041</v>
      </c>
      <c r="I134" s="54">
        <v>73844</v>
      </c>
      <c r="J134" s="55">
        <v>74556</v>
      </c>
      <c r="K134" s="54">
        <v>75105</v>
      </c>
      <c r="L134" s="55">
        <v>75833</v>
      </c>
      <c r="M134" s="54">
        <v>76453</v>
      </c>
      <c r="N134" s="55">
        <v>76870</v>
      </c>
      <c r="O134" s="54">
        <v>77970</v>
      </c>
    </row>
    <row r="135" spans="1:15">
      <c r="A135" s="54">
        <v>67862</v>
      </c>
      <c r="B135" s="55">
        <v>68879</v>
      </c>
      <c r="C135" s="54">
        <v>69163</v>
      </c>
      <c r="D135" s="55">
        <v>70652</v>
      </c>
      <c r="E135" s="54">
        <v>71677</v>
      </c>
      <c r="F135" s="55">
        <v>72153</v>
      </c>
      <c r="G135" s="54">
        <v>72628</v>
      </c>
      <c r="H135" s="55">
        <v>73043</v>
      </c>
      <c r="I135" s="54">
        <v>73848</v>
      </c>
      <c r="J135" s="55">
        <v>74557</v>
      </c>
      <c r="K135" s="54">
        <v>75109</v>
      </c>
      <c r="L135" s="55">
        <v>75838</v>
      </c>
      <c r="M135" s="54">
        <v>76459</v>
      </c>
      <c r="N135" s="55">
        <v>76871</v>
      </c>
      <c r="O135" s="54">
        <v>77973</v>
      </c>
    </row>
    <row r="136" spans="1:15">
      <c r="A136" s="54">
        <v>67863</v>
      </c>
      <c r="B136" s="55">
        <v>68926</v>
      </c>
      <c r="C136" s="54">
        <v>69166</v>
      </c>
      <c r="D136" s="55">
        <v>70656</v>
      </c>
      <c r="E136" s="54">
        <v>71721</v>
      </c>
      <c r="F136" s="55">
        <v>72165</v>
      </c>
      <c r="G136" s="54">
        <v>72639</v>
      </c>
      <c r="H136" s="55">
        <v>73056</v>
      </c>
      <c r="I136" s="54">
        <v>73851</v>
      </c>
      <c r="J136" s="55">
        <v>74558</v>
      </c>
      <c r="K136" s="54">
        <v>75153</v>
      </c>
      <c r="L136" s="55">
        <v>75847</v>
      </c>
      <c r="M136" s="54">
        <v>76461</v>
      </c>
      <c r="N136" s="55">
        <v>76872</v>
      </c>
      <c r="O136" s="54">
        <v>77989</v>
      </c>
    </row>
    <row r="137" spans="1:15">
      <c r="A137" s="54">
        <v>67868</v>
      </c>
      <c r="B137" s="55">
        <v>68934</v>
      </c>
      <c r="C137" s="54">
        <v>69167</v>
      </c>
      <c r="D137" s="55">
        <v>71002</v>
      </c>
      <c r="E137" s="54">
        <v>71722</v>
      </c>
      <c r="F137" s="55">
        <v>72166</v>
      </c>
      <c r="G137" s="54">
        <v>72640</v>
      </c>
      <c r="H137" s="55">
        <v>73058</v>
      </c>
      <c r="I137" s="54">
        <v>73855</v>
      </c>
      <c r="J137" s="55">
        <v>74559</v>
      </c>
      <c r="K137" s="54">
        <v>75157</v>
      </c>
      <c r="L137" s="55">
        <v>75850</v>
      </c>
      <c r="M137" s="54">
        <v>76463</v>
      </c>
      <c r="N137" s="55">
        <v>76873</v>
      </c>
      <c r="O137" s="54">
        <v>77993</v>
      </c>
    </row>
    <row r="138" spans="1:15">
      <c r="A138" s="54">
        <v>67870</v>
      </c>
      <c r="B138" s="55">
        <v>68936</v>
      </c>
      <c r="C138" s="54">
        <v>69168</v>
      </c>
      <c r="D138" s="55">
        <v>71003</v>
      </c>
      <c r="E138" s="54">
        <v>71726</v>
      </c>
      <c r="F138" s="55">
        <v>72167</v>
      </c>
      <c r="G138" s="54">
        <v>72641</v>
      </c>
      <c r="H138" s="55">
        <v>73067</v>
      </c>
      <c r="I138" s="54">
        <v>73931</v>
      </c>
      <c r="J138" s="55">
        <v>74560</v>
      </c>
      <c r="K138" s="54">
        <v>75410</v>
      </c>
      <c r="L138" s="55">
        <v>75851</v>
      </c>
      <c r="M138" s="54">
        <v>76464</v>
      </c>
      <c r="N138" s="55">
        <v>76878</v>
      </c>
      <c r="O138" s="54">
        <v>78005</v>
      </c>
    </row>
    <row r="139" spans="1:15">
      <c r="A139" s="54">
        <v>67879</v>
      </c>
      <c r="B139" s="55">
        <v>68943</v>
      </c>
      <c r="C139" s="54">
        <v>69201</v>
      </c>
      <c r="D139" s="55">
        <v>71016</v>
      </c>
      <c r="E139" s="54">
        <v>71827</v>
      </c>
      <c r="F139" s="55">
        <v>72168</v>
      </c>
      <c r="G139" s="54">
        <v>72645</v>
      </c>
      <c r="H139" s="55">
        <v>73079</v>
      </c>
      <c r="I139" s="54">
        <v>73933</v>
      </c>
      <c r="J139" s="55">
        <v>74562</v>
      </c>
      <c r="K139" s="54">
        <v>75416</v>
      </c>
      <c r="L139" s="55">
        <v>75852</v>
      </c>
      <c r="M139" s="54">
        <v>76472</v>
      </c>
      <c r="N139" s="55">
        <v>76880</v>
      </c>
      <c r="O139" s="54">
        <v>78008</v>
      </c>
    </row>
    <row r="140" spans="1:15">
      <c r="A140" s="54">
        <v>67953</v>
      </c>
      <c r="B140" s="55">
        <v>68946</v>
      </c>
      <c r="C140" s="54">
        <v>69210</v>
      </c>
      <c r="D140" s="55">
        <v>71021</v>
      </c>
      <c r="E140" s="54">
        <v>71831</v>
      </c>
      <c r="F140" s="55">
        <v>72328</v>
      </c>
      <c r="G140" s="54">
        <v>72648</v>
      </c>
      <c r="H140" s="55">
        <v>73082</v>
      </c>
      <c r="I140" s="54">
        <v>73937</v>
      </c>
      <c r="J140" s="55">
        <v>74563</v>
      </c>
      <c r="K140" s="54">
        <v>75417</v>
      </c>
      <c r="L140" s="55">
        <v>75862</v>
      </c>
      <c r="M140" s="54">
        <v>76518</v>
      </c>
      <c r="N140" s="55">
        <v>76882</v>
      </c>
      <c r="O140" s="54">
        <v>78011</v>
      </c>
    </row>
    <row r="141" spans="1:15">
      <c r="A141" s="54">
        <v>67954</v>
      </c>
      <c r="B141" s="55">
        <v>68948</v>
      </c>
      <c r="C141" s="54">
        <v>69211</v>
      </c>
      <c r="D141" s="55">
        <v>71031</v>
      </c>
      <c r="E141" s="54">
        <v>71833</v>
      </c>
      <c r="F141" s="55">
        <v>72332</v>
      </c>
      <c r="G141" s="54">
        <v>72650</v>
      </c>
      <c r="H141" s="55">
        <v>73430</v>
      </c>
      <c r="I141" s="54">
        <v>73939</v>
      </c>
      <c r="J141" s="55">
        <v>74569</v>
      </c>
      <c r="K141" s="54">
        <v>75431</v>
      </c>
      <c r="L141" s="55">
        <v>75865</v>
      </c>
      <c r="M141" s="54">
        <v>76525</v>
      </c>
      <c r="N141" s="55">
        <v>76884</v>
      </c>
      <c r="O141" s="54">
        <v>78014</v>
      </c>
    </row>
    <row r="142" spans="1:15">
      <c r="A142" s="54">
        <v>68019</v>
      </c>
      <c r="B142" s="55">
        <v>68972</v>
      </c>
      <c r="C142" s="54">
        <v>69212</v>
      </c>
      <c r="D142" s="55">
        <v>71048</v>
      </c>
      <c r="E142" s="54">
        <v>71834</v>
      </c>
      <c r="F142" s="55">
        <v>72367</v>
      </c>
      <c r="G142" s="54">
        <v>72655</v>
      </c>
      <c r="H142" s="55">
        <v>73433</v>
      </c>
      <c r="I142" s="54">
        <v>73944</v>
      </c>
      <c r="J142" s="55">
        <v>74571</v>
      </c>
      <c r="K142" s="54">
        <v>75432</v>
      </c>
      <c r="L142" s="55">
        <v>75926</v>
      </c>
      <c r="M142" s="54">
        <v>76531</v>
      </c>
      <c r="N142" s="55">
        <v>76885</v>
      </c>
      <c r="O142" s="54">
        <v>78019</v>
      </c>
    </row>
    <row r="143" spans="1:15">
      <c r="A143" s="54">
        <v>68029</v>
      </c>
      <c r="B143" s="55">
        <v>68977</v>
      </c>
      <c r="C143" s="54">
        <v>69214</v>
      </c>
      <c r="D143" s="55">
        <v>71064</v>
      </c>
      <c r="E143" s="54">
        <v>71836</v>
      </c>
      <c r="F143" s="55">
        <v>72368</v>
      </c>
      <c r="G143" s="54">
        <v>72663</v>
      </c>
      <c r="H143" s="55">
        <v>73434</v>
      </c>
      <c r="I143" s="54">
        <v>73946</v>
      </c>
      <c r="J143" s="55">
        <v>74572</v>
      </c>
      <c r="K143" s="54">
        <v>75433</v>
      </c>
      <c r="L143" s="55">
        <v>75928</v>
      </c>
      <c r="M143" s="54">
        <v>76538</v>
      </c>
      <c r="N143" s="55">
        <v>76887</v>
      </c>
      <c r="O143" s="54">
        <v>78021</v>
      </c>
    </row>
    <row r="144" spans="1:15">
      <c r="A144" s="54">
        <v>68042</v>
      </c>
      <c r="B144" s="55">
        <v>69020</v>
      </c>
      <c r="C144" s="54">
        <v>69216</v>
      </c>
      <c r="D144" s="55">
        <v>71067</v>
      </c>
      <c r="E144" s="54">
        <v>71839</v>
      </c>
      <c r="F144" s="55">
        <v>72379</v>
      </c>
      <c r="G144" s="54">
        <v>72670</v>
      </c>
      <c r="H144" s="55">
        <v>73435</v>
      </c>
      <c r="I144" s="54">
        <v>73947</v>
      </c>
      <c r="J144" s="55">
        <v>74574</v>
      </c>
      <c r="K144" s="54">
        <v>75436</v>
      </c>
      <c r="L144" s="55">
        <v>75929</v>
      </c>
      <c r="M144" s="54">
        <v>76565</v>
      </c>
      <c r="N144" s="55">
        <v>76888</v>
      </c>
      <c r="O144" s="54">
        <v>78024</v>
      </c>
    </row>
    <row r="145" spans="1:15">
      <c r="A145" s="54">
        <v>68055</v>
      </c>
      <c r="B145" s="55">
        <v>69023</v>
      </c>
      <c r="C145" s="54">
        <v>69218</v>
      </c>
      <c r="D145" s="55">
        <v>71070</v>
      </c>
      <c r="E145" s="54">
        <v>71841</v>
      </c>
      <c r="F145" s="55">
        <v>72394</v>
      </c>
      <c r="G145" s="54">
        <v>72675</v>
      </c>
      <c r="H145" s="55">
        <v>73450</v>
      </c>
      <c r="I145" s="54">
        <v>73949</v>
      </c>
      <c r="J145" s="55">
        <v>74576</v>
      </c>
      <c r="K145" s="54">
        <v>75450</v>
      </c>
      <c r="L145" s="55">
        <v>75930</v>
      </c>
      <c r="M145" s="54">
        <v>76566</v>
      </c>
      <c r="N145" s="55">
        <v>76930</v>
      </c>
      <c r="O145" s="54">
        <v>78027</v>
      </c>
    </row>
    <row r="146" spans="1:15">
      <c r="A146" s="54">
        <v>68330</v>
      </c>
      <c r="B146" s="55">
        <v>69024</v>
      </c>
      <c r="C146" s="54">
        <v>69219</v>
      </c>
      <c r="D146" s="55">
        <v>71223</v>
      </c>
      <c r="E146" s="54">
        <v>71845</v>
      </c>
      <c r="F146" s="55">
        <v>72410</v>
      </c>
      <c r="G146" s="54">
        <v>72677</v>
      </c>
      <c r="H146" s="55">
        <v>73456</v>
      </c>
      <c r="I146" s="54">
        <v>74001</v>
      </c>
      <c r="J146" s="55">
        <v>74650</v>
      </c>
      <c r="K146" s="54">
        <v>75476</v>
      </c>
      <c r="L146" s="55">
        <v>75931</v>
      </c>
      <c r="M146" s="54">
        <v>76626</v>
      </c>
      <c r="N146" s="55">
        <v>76939</v>
      </c>
      <c r="O146" s="54">
        <v>78054</v>
      </c>
    </row>
    <row r="147" spans="1:15">
      <c r="A147" s="54">
        <v>68381</v>
      </c>
      <c r="B147" s="55">
        <v>69026</v>
      </c>
      <c r="C147" s="54">
        <v>69220</v>
      </c>
      <c r="D147" s="55">
        <v>71250</v>
      </c>
      <c r="E147" s="54">
        <v>71846</v>
      </c>
      <c r="F147" s="55">
        <v>72421</v>
      </c>
      <c r="G147" s="54">
        <v>72680</v>
      </c>
      <c r="H147" s="55">
        <v>73461</v>
      </c>
      <c r="I147" s="54">
        <v>74002</v>
      </c>
      <c r="J147" s="55">
        <v>74721</v>
      </c>
      <c r="K147" s="54">
        <v>75477</v>
      </c>
      <c r="L147" s="55">
        <v>75932</v>
      </c>
      <c r="M147" s="54">
        <v>76636</v>
      </c>
      <c r="N147" s="55">
        <v>76950</v>
      </c>
      <c r="O147" s="54">
        <v>78058</v>
      </c>
    </row>
    <row r="148" spans="1:15">
      <c r="A148" s="54">
        <v>68429</v>
      </c>
      <c r="B148" s="55">
        <v>69027</v>
      </c>
      <c r="C148" s="54">
        <v>69221</v>
      </c>
      <c r="D148" s="55">
        <v>71253</v>
      </c>
      <c r="E148" s="54">
        <v>71853</v>
      </c>
      <c r="F148" s="55">
        <v>72424</v>
      </c>
      <c r="G148" s="54">
        <v>72682</v>
      </c>
      <c r="H148" s="55">
        <v>73488</v>
      </c>
      <c r="I148" s="54">
        <v>74028</v>
      </c>
      <c r="J148" s="55">
        <v>74735</v>
      </c>
      <c r="K148" s="54">
        <v>75479</v>
      </c>
      <c r="L148" s="55">
        <v>75933</v>
      </c>
      <c r="M148" s="54">
        <v>76641</v>
      </c>
      <c r="N148" s="55">
        <v>76953</v>
      </c>
      <c r="O148" s="54">
        <v>78072</v>
      </c>
    </row>
    <row r="149" spans="1:15">
      <c r="A149" s="54">
        <v>68444</v>
      </c>
      <c r="B149" s="55">
        <v>69030</v>
      </c>
      <c r="C149" s="54">
        <v>69331</v>
      </c>
      <c r="D149" s="55">
        <v>71260</v>
      </c>
      <c r="E149" s="54">
        <v>71861</v>
      </c>
      <c r="F149" s="55">
        <v>72425</v>
      </c>
      <c r="G149" s="54">
        <v>72683</v>
      </c>
      <c r="H149" s="55">
        <v>73543</v>
      </c>
      <c r="I149" s="54">
        <v>74035</v>
      </c>
      <c r="J149" s="55">
        <v>74738</v>
      </c>
      <c r="K149" s="54">
        <v>75480</v>
      </c>
      <c r="L149" s="55">
        <v>75938</v>
      </c>
      <c r="M149" s="54">
        <v>76651</v>
      </c>
      <c r="N149" s="55">
        <v>76955</v>
      </c>
      <c r="O149" s="54">
        <v>78074</v>
      </c>
    </row>
    <row r="150" spans="1:15">
      <c r="A150" s="54">
        <v>68621</v>
      </c>
      <c r="B150" s="55">
        <v>69032</v>
      </c>
      <c r="C150" s="54">
        <v>69335</v>
      </c>
      <c r="D150" s="55">
        <v>71264</v>
      </c>
      <c r="E150" s="54">
        <v>71935</v>
      </c>
      <c r="F150" s="55">
        <v>72428</v>
      </c>
      <c r="G150" s="54">
        <v>72685</v>
      </c>
      <c r="H150" s="55">
        <v>73544</v>
      </c>
      <c r="I150" s="54">
        <v>74042</v>
      </c>
      <c r="J150" s="55">
        <v>74748</v>
      </c>
      <c r="K150" s="54">
        <v>75492</v>
      </c>
      <c r="L150" s="55">
        <v>75943</v>
      </c>
      <c r="M150" s="54">
        <v>76656</v>
      </c>
      <c r="N150" s="55">
        <v>77368</v>
      </c>
      <c r="O150" s="54">
        <v>78104</v>
      </c>
    </row>
    <row r="151" spans="1:15">
      <c r="A151" s="54">
        <v>68631</v>
      </c>
      <c r="B151" s="55">
        <v>69034</v>
      </c>
      <c r="C151" s="54">
        <v>69340</v>
      </c>
      <c r="D151" s="55">
        <v>71277</v>
      </c>
      <c r="E151" s="54">
        <v>71962</v>
      </c>
      <c r="F151" s="55">
        <v>72431</v>
      </c>
      <c r="G151" s="54">
        <v>72686</v>
      </c>
      <c r="H151" s="55">
        <v>73559</v>
      </c>
      <c r="I151" s="54">
        <v>74046</v>
      </c>
      <c r="J151" s="55">
        <v>74753</v>
      </c>
      <c r="K151" s="54">
        <v>75554</v>
      </c>
      <c r="L151" s="55">
        <v>75944</v>
      </c>
      <c r="M151" s="54">
        <v>76682</v>
      </c>
      <c r="N151" s="55">
        <v>77404</v>
      </c>
      <c r="O151" s="54">
        <v>78344</v>
      </c>
    </row>
    <row r="152" spans="1:15">
      <c r="A152" s="54">
        <v>68637</v>
      </c>
      <c r="B152" s="55">
        <v>69037</v>
      </c>
      <c r="C152" s="54">
        <v>69343</v>
      </c>
      <c r="D152" s="55">
        <v>71279</v>
      </c>
      <c r="E152" s="54">
        <v>71969</v>
      </c>
      <c r="F152" s="55">
        <v>72459</v>
      </c>
      <c r="G152" s="54">
        <v>72687</v>
      </c>
      <c r="H152" s="55">
        <v>73571</v>
      </c>
      <c r="I152" s="54">
        <v>74056</v>
      </c>
      <c r="J152" s="55">
        <v>74755</v>
      </c>
      <c r="K152" s="54">
        <v>75555</v>
      </c>
      <c r="L152" s="55">
        <v>75946</v>
      </c>
      <c r="M152" s="54">
        <v>76686</v>
      </c>
      <c r="N152" s="55">
        <v>77428</v>
      </c>
      <c r="O152" s="54">
        <v>78349</v>
      </c>
    </row>
    <row r="153" spans="1:15">
      <c r="A153" s="54">
        <v>68659</v>
      </c>
      <c r="B153" s="55">
        <v>69038</v>
      </c>
      <c r="C153" s="54">
        <v>69345</v>
      </c>
      <c r="D153" s="55">
        <v>71340</v>
      </c>
      <c r="E153" s="54">
        <v>71973</v>
      </c>
      <c r="F153" s="55">
        <v>72465</v>
      </c>
      <c r="G153" s="54">
        <v>72717</v>
      </c>
      <c r="H153" s="55">
        <v>73625</v>
      </c>
      <c r="I153" s="54">
        <v>74071</v>
      </c>
      <c r="J153" s="55">
        <v>74756</v>
      </c>
      <c r="K153" s="54">
        <v>75558</v>
      </c>
      <c r="L153" s="55">
        <v>75948</v>
      </c>
      <c r="M153" s="54">
        <v>76687</v>
      </c>
      <c r="N153" s="55">
        <v>77430</v>
      </c>
      <c r="O153" s="54">
        <v>78353</v>
      </c>
    </row>
    <row r="154" spans="1:15">
      <c r="A154" s="54">
        <v>68714</v>
      </c>
      <c r="B154" s="55">
        <v>69039</v>
      </c>
      <c r="C154" s="54">
        <v>69346</v>
      </c>
      <c r="D154" s="55">
        <v>71341</v>
      </c>
      <c r="E154" s="54">
        <v>72001</v>
      </c>
      <c r="F154" s="55">
        <v>72482</v>
      </c>
      <c r="G154" s="54">
        <v>72729</v>
      </c>
      <c r="H154" s="55">
        <v>73627</v>
      </c>
      <c r="I154" s="54">
        <v>74072</v>
      </c>
      <c r="J154" s="55">
        <v>74759</v>
      </c>
      <c r="K154" s="54">
        <v>75559</v>
      </c>
      <c r="L154" s="55">
        <v>75959</v>
      </c>
      <c r="M154" s="54">
        <v>76690</v>
      </c>
      <c r="N154" s="55">
        <v>77431</v>
      </c>
      <c r="O154" s="54">
        <v>78360</v>
      </c>
    </row>
    <row r="155" spans="1:15">
      <c r="A155" s="54">
        <v>68719</v>
      </c>
      <c r="B155" s="55">
        <v>69040</v>
      </c>
      <c r="C155" s="54">
        <v>69347</v>
      </c>
      <c r="D155" s="55">
        <v>71343</v>
      </c>
      <c r="E155" s="54">
        <v>72003</v>
      </c>
      <c r="F155" s="55">
        <v>72512</v>
      </c>
      <c r="G155" s="54">
        <v>72742</v>
      </c>
      <c r="H155" s="55">
        <v>73628</v>
      </c>
      <c r="I155" s="54">
        <v>74083</v>
      </c>
      <c r="J155" s="55">
        <v>74760</v>
      </c>
      <c r="K155" s="54">
        <v>75560</v>
      </c>
      <c r="L155" s="55">
        <v>75960</v>
      </c>
      <c r="M155" s="54">
        <v>76693</v>
      </c>
      <c r="N155" s="55">
        <v>77444</v>
      </c>
      <c r="O155" s="54">
        <v>78369</v>
      </c>
    </row>
    <row r="156" spans="1:15">
      <c r="A156" s="54">
        <v>68726</v>
      </c>
      <c r="B156" s="55">
        <v>69044</v>
      </c>
      <c r="C156" s="54">
        <v>69350</v>
      </c>
      <c r="D156" s="55">
        <v>71375</v>
      </c>
      <c r="E156" s="54">
        <v>72004</v>
      </c>
      <c r="F156" s="55">
        <v>72515</v>
      </c>
      <c r="G156" s="54">
        <v>72752</v>
      </c>
      <c r="H156" s="55">
        <v>73638</v>
      </c>
      <c r="I156" s="54">
        <v>74085</v>
      </c>
      <c r="J156" s="55">
        <v>74761</v>
      </c>
      <c r="K156" s="54">
        <v>75565</v>
      </c>
      <c r="L156" s="55">
        <v>75973</v>
      </c>
      <c r="M156" s="54">
        <v>76803</v>
      </c>
      <c r="N156" s="55">
        <v>77460</v>
      </c>
      <c r="O156" s="54">
        <v>78376</v>
      </c>
    </row>
    <row r="157" spans="1:15">
      <c r="A157" s="54">
        <v>68735</v>
      </c>
      <c r="B157" s="55">
        <v>69045</v>
      </c>
      <c r="C157" s="54">
        <v>69351</v>
      </c>
      <c r="D157" s="55">
        <v>71401</v>
      </c>
      <c r="E157" s="54">
        <v>72013</v>
      </c>
      <c r="F157" s="55">
        <v>72517</v>
      </c>
      <c r="G157" s="54">
        <v>72760</v>
      </c>
      <c r="H157" s="55">
        <v>73642</v>
      </c>
      <c r="I157" s="54">
        <v>74364</v>
      </c>
      <c r="J157" s="55">
        <v>74766</v>
      </c>
      <c r="K157" s="54">
        <v>75630</v>
      </c>
      <c r="L157" s="55">
        <v>75974</v>
      </c>
      <c r="M157" s="54">
        <v>76820</v>
      </c>
      <c r="N157" s="55">
        <v>77468</v>
      </c>
      <c r="O157" s="54">
        <v>78536</v>
      </c>
    </row>
    <row r="158" spans="1:15">
      <c r="A158" s="54">
        <v>68742</v>
      </c>
      <c r="B158" s="55">
        <v>69046</v>
      </c>
      <c r="C158" s="54">
        <v>69354</v>
      </c>
      <c r="D158" s="55">
        <v>71403</v>
      </c>
      <c r="E158" s="54">
        <v>72014</v>
      </c>
      <c r="F158" s="55">
        <v>72519</v>
      </c>
      <c r="G158" s="54">
        <v>72776</v>
      </c>
      <c r="H158" s="55">
        <v>73658</v>
      </c>
      <c r="I158" s="54">
        <v>74369</v>
      </c>
      <c r="J158" s="55">
        <v>74826</v>
      </c>
      <c r="K158" s="54">
        <v>75631</v>
      </c>
      <c r="L158" s="55">
        <v>75977</v>
      </c>
      <c r="M158" s="54">
        <v>76824</v>
      </c>
      <c r="N158" s="55">
        <v>77482</v>
      </c>
      <c r="O158" s="54">
        <v>78547</v>
      </c>
    </row>
    <row r="159" spans="1:15">
      <c r="A159" s="54">
        <v>68746</v>
      </c>
      <c r="B159" s="55">
        <v>69121</v>
      </c>
      <c r="C159" s="54">
        <v>69360</v>
      </c>
      <c r="D159" s="55">
        <v>71406</v>
      </c>
      <c r="E159" s="54">
        <v>72026</v>
      </c>
      <c r="F159" s="55">
        <v>72528</v>
      </c>
      <c r="G159" s="54">
        <v>72826</v>
      </c>
      <c r="H159" s="55">
        <v>73659</v>
      </c>
      <c r="I159" s="54">
        <v>74370</v>
      </c>
      <c r="J159" s="55">
        <v>74839</v>
      </c>
      <c r="K159" s="54">
        <v>75639</v>
      </c>
      <c r="L159" s="55">
        <v>75980</v>
      </c>
      <c r="M159" s="54">
        <v>76827</v>
      </c>
      <c r="N159" s="55">
        <v>77597</v>
      </c>
      <c r="O159" s="54">
        <v>78563</v>
      </c>
    </row>
    <row r="160" spans="1:15">
      <c r="A160" s="54">
        <v>68749</v>
      </c>
      <c r="B160" s="55">
        <v>69123</v>
      </c>
      <c r="C160" s="54">
        <v>69366</v>
      </c>
      <c r="D160" s="55">
        <v>71414</v>
      </c>
      <c r="E160" s="54">
        <v>72027</v>
      </c>
      <c r="F160" s="55">
        <v>72530</v>
      </c>
      <c r="G160" s="54">
        <v>72839</v>
      </c>
      <c r="H160" s="55">
        <v>73660</v>
      </c>
      <c r="I160" s="54">
        <v>74442</v>
      </c>
      <c r="J160" s="55">
        <v>74845</v>
      </c>
      <c r="K160" s="54">
        <v>75651</v>
      </c>
      <c r="L160" s="55">
        <v>76093</v>
      </c>
      <c r="M160" s="54">
        <v>76828</v>
      </c>
      <c r="N160" s="55">
        <v>77612</v>
      </c>
      <c r="O160" s="54">
        <v>78564</v>
      </c>
    </row>
    <row r="161" spans="1:15">
      <c r="A161" s="54">
        <v>68753</v>
      </c>
      <c r="B161" s="55">
        <v>69127</v>
      </c>
      <c r="C161" s="54">
        <v>69367</v>
      </c>
      <c r="D161" s="55">
        <v>71416</v>
      </c>
      <c r="E161" s="54">
        <v>72030</v>
      </c>
      <c r="F161" s="55">
        <v>72531</v>
      </c>
      <c r="G161" s="54">
        <v>72841</v>
      </c>
      <c r="H161" s="55">
        <v>73667</v>
      </c>
      <c r="I161" s="54">
        <v>74455</v>
      </c>
      <c r="J161" s="55">
        <v>74867</v>
      </c>
      <c r="K161" s="54">
        <v>75661</v>
      </c>
      <c r="L161" s="55">
        <v>76241</v>
      </c>
      <c r="M161" s="54">
        <v>76831</v>
      </c>
      <c r="N161" s="55">
        <v>77616</v>
      </c>
      <c r="O161" s="54">
        <v>78588</v>
      </c>
    </row>
    <row r="162" spans="1:15">
      <c r="A162" s="54">
        <v>68759</v>
      </c>
      <c r="B162" s="55">
        <v>69128</v>
      </c>
      <c r="C162" s="54">
        <v>70372</v>
      </c>
      <c r="D162" s="55">
        <v>71419</v>
      </c>
      <c r="E162" s="54">
        <v>72031</v>
      </c>
      <c r="F162" s="55">
        <v>72533</v>
      </c>
      <c r="G162" s="54">
        <v>72851</v>
      </c>
      <c r="H162" s="55">
        <v>73719</v>
      </c>
      <c r="I162" s="54">
        <v>74457</v>
      </c>
      <c r="J162" s="55">
        <v>74871</v>
      </c>
      <c r="K162" s="54">
        <v>75666</v>
      </c>
      <c r="L162" s="55">
        <v>76246</v>
      </c>
      <c r="M162" s="54">
        <v>76832</v>
      </c>
      <c r="N162" s="55">
        <v>77622</v>
      </c>
      <c r="O162" s="54">
        <v>78591</v>
      </c>
    </row>
    <row r="163" spans="1:15">
      <c r="A163" s="54">
        <v>68760</v>
      </c>
      <c r="B163" s="55">
        <v>69131</v>
      </c>
      <c r="C163" s="54">
        <v>70426</v>
      </c>
      <c r="D163" s="55">
        <v>71425</v>
      </c>
      <c r="E163" s="54">
        <v>72038</v>
      </c>
      <c r="F163" s="55">
        <v>72538</v>
      </c>
      <c r="G163" s="54">
        <v>72852</v>
      </c>
      <c r="H163" s="55">
        <v>73722</v>
      </c>
      <c r="I163" s="54">
        <v>74521</v>
      </c>
      <c r="J163" s="55">
        <v>74878</v>
      </c>
      <c r="K163" s="54">
        <v>75669</v>
      </c>
      <c r="L163" s="55">
        <v>76251</v>
      </c>
      <c r="M163" s="54">
        <v>76836</v>
      </c>
      <c r="N163" s="55">
        <v>77623</v>
      </c>
      <c r="O163" s="54">
        <v>78604</v>
      </c>
    </row>
    <row r="164" spans="1:15">
      <c r="A164" s="54">
        <v>68774</v>
      </c>
      <c r="B164" s="55">
        <v>69132</v>
      </c>
      <c r="C164" s="54">
        <v>70441</v>
      </c>
      <c r="D164" s="55">
        <v>71428</v>
      </c>
      <c r="E164" s="54">
        <v>72048</v>
      </c>
      <c r="F164" s="55">
        <v>72542</v>
      </c>
      <c r="G164" s="54">
        <v>72854</v>
      </c>
      <c r="H164" s="55">
        <v>73734</v>
      </c>
      <c r="I164" s="54">
        <v>74523</v>
      </c>
      <c r="J164" s="55">
        <v>74930</v>
      </c>
      <c r="K164" s="54">
        <v>75681</v>
      </c>
      <c r="L164" s="55">
        <v>76255</v>
      </c>
      <c r="M164" s="54">
        <v>76841</v>
      </c>
      <c r="N164" s="55">
        <v>77624</v>
      </c>
      <c r="O164" s="54">
        <v>78607</v>
      </c>
    </row>
    <row r="165" spans="1:15">
      <c r="A165" s="54">
        <v>78608</v>
      </c>
      <c r="B165" s="55">
        <v>79056</v>
      </c>
      <c r="C165" s="54">
        <v>79770</v>
      </c>
      <c r="D165" s="55">
        <v>80805</v>
      </c>
      <c r="E165" s="54">
        <v>81124</v>
      </c>
      <c r="F165" s="55">
        <v>82213</v>
      </c>
      <c r="G165" s="54">
        <v>82837</v>
      </c>
      <c r="H165" s="55">
        <v>83469</v>
      </c>
      <c r="I165" s="54">
        <v>84055</v>
      </c>
      <c r="J165" s="55">
        <v>85530</v>
      </c>
      <c r="K165" s="54">
        <v>86411</v>
      </c>
      <c r="L165" s="55">
        <v>87310</v>
      </c>
      <c r="M165" s="54">
        <v>87712</v>
      </c>
      <c r="N165" s="55">
        <v>88058</v>
      </c>
      <c r="O165" s="54">
        <v>88436</v>
      </c>
    </row>
    <row r="166" spans="1:15">
      <c r="A166" s="54">
        <v>78618</v>
      </c>
      <c r="B166" s="55">
        <v>79057</v>
      </c>
      <c r="C166" s="54">
        <v>79778</v>
      </c>
      <c r="D166" s="55">
        <v>80816</v>
      </c>
      <c r="E166" s="54">
        <v>81126</v>
      </c>
      <c r="F166" s="55">
        <v>82217</v>
      </c>
      <c r="G166" s="54">
        <v>82840</v>
      </c>
      <c r="H166" s="55">
        <v>83523</v>
      </c>
      <c r="I166" s="54">
        <v>84064</v>
      </c>
      <c r="J166" s="55">
        <v>85547</v>
      </c>
      <c r="K166" s="54">
        <v>86432</v>
      </c>
      <c r="L166" s="55">
        <v>87311</v>
      </c>
      <c r="M166" s="54">
        <v>87713</v>
      </c>
      <c r="N166" s="55">
        <v>88062</v>
      </c>
      <c r="O166" s="54">
        <v>88439</v>
      </c>
    </row>
    <row r="167" spans="1:15">
      <c r="A167" s="54">
        <v>78632</v>
      </c>
      <c r="B167" s="55">
        <v>79058</v>
      </c>
      <c r="C167" s="54">
        <v>79789</v>
      </c>
      <c r="D167" s="55">
        <v>80818</v>
      </c>
      <c r="E167" s="54">
        <v>81133</v>
      </c>
      <c r="F167" s="55">
        <v>82218</v>
      </c>
      <c r="G167" s="54">
        <v>82844</v>
      </c>
      <c r="H167" s="55">
        <v>83524</v>
      </c>
      <c r="I167" s="54">
        <v>84313</v>
      </c>
      <c r="J167" s="55">
        <v>85553</v>
      </c>
      <c r="K167" s="54">
        <v>86437</v>
      </c>
      <c r="L167" s="55">
        <v>87313</v>
      </c>
      <c r="M167" s="54">
        <v>87714</v>
      </c>
      <c r="N167" s="55">
        <v>88112</v>
      </c>
      <c r="O167" s="54">
        <v>89001</v>
      </c>
    </row>
    <row r="168" spans="1:15">
      <c r="A168" s="54">
        <v>78636</v>
      </c>
      <c r="B168" s="55">
        <v>79062</v>
      </c>
      <c r="C168" s="54">
        <v>79837</v>
      </c>
      <c r="D168" s="55">
        <v>80820</v>
      </c>
      <c r="E168" s="54">
        <v>81138</v>
      </c>
      <c r="F168" s="55">
        <v>82219</v>
      </c>
      <c r="G168" s="54">
        <v>82932</v>
      </c>
      <c r="H168" s="55">
        <v>83525</v>
      </c>
      <c r="I168" s="54">
        <v>84329</v>
      </c>
      <c r="J168" s="55">
        <v>85554</v>
      </c>
      <c r="K168" s="54">
        <v>86438</v>
      </c>
      <c r="L168" s="55">
        <v>87315</v>
      </c>
      <c r="M168" s="54">
        <v>87718</v>
      </c>
      <c r="N168" s="55">
        <v>88113</v>
      </c>
      <c r="O168" s="54">
        <v>89006</v>
      </c>
    </row>
    <row r="169" spans="1:15">
      <c r="A169" s="54">
        <v>78643</v>
      </c>
      <c r="B169" s="55">
        <v>79078</v>
      </c>
      <c r="C169" s="54">
        <v>79842</v>
      </c>
      <c r="D169" s="55">
        <v>80823</v>
      </c>
      <c r="E169" s="54">
        <v>81143</v>
      </c>
      <c r="F169" s="55">
        <v>82222</v>
      </c>
      <c r="G169" s="54">
        <v>82933</v>
      </c>
      <c r="H169" s="55">
        <v>83526</v>
      </c>
      <c r="I169" s="54">
        <v>84336</v>
      </c>
      <c r="J169" s="55">
        <v>85609</v>
      </c>
      <c r="K169" s="54">
        <v>86441</v>
      </c>
      <c r="L169" s="55">
        <v>87317</v>
      </c>
      <c r="M169" s="54">
        <v>87728</v>
      </c>
      <c r="N169" s="55">
        <v>88114</v>
      </c>
      <c r="O169" s="54">
        <v>89008</v>
      </c>
    </row>
    <row r="170" spans="1:15">
      <c r="A170" s="54">
        <v>78663</v>
      </c>
      <c r="B170" s="55">
        <v>79080</v>
      </c>
      <c r="C170" s="54">
        <v>79846</v>
      </c>
      <c r="D170" s="55">
        <v>80824</v>
      </c>
      <c r="E170" s="54">
        <v>81149</v>
      </c>
      <c r="F170" s="55">
        <v>82223</v>
      </c>
      <c r="G170" s="54">
        <v>82934</v>
      </c>
      <c r="H170" s="55">
        <v>83533</v>
      </c>
      <c r="I170" s="54">
        <v>84510</v>
      </c>
      <c r="J170" s="55">
        <v>85610</v>
      </c>
      <c r="K170" s="54">
        <v>86443</v>
      </c>
      <c r="L170" s="55">
        <v>87321</v>
      </c>
      <c r="M170" s="54">
        <v>87730</v>
      </c>
      <c r="N170" s="55">
        <v>88115</v>
      </c>
      <c r="O170" s="54">
        <v>89010</v>
      </c>
    </row>
    <row r="171" spans="1:15">
      <c r="A171" s="54">
        <v>78675</v>
      </c>
      <c r="B171" s="55">
        <v>79083</v>
      </c>
      <c r="C171" s="54">
        <v>79847</v>
      </c>
      <c r="D171" s="55">
        <v>80825</v>
      </c>
      <c r="E171" s="54">
        <v>81151</v>
      </c>
      <c r="F171" s="55">
        <v>82224</v>
      </c>
      <c r="G171" s="54">
        <v>82936</v>
      </c>
      <c r="H171" s="55">
        <v>83537</v>
      </c>
      <c r="I171" s="54">
        <v>84515</v>
      </c>
      <c r="J171" s="55">
        <v>85611</v>
      </c>
      <c r="K171" s="54">
        <v>86444</v>
      </c>
      <c r="L171" s="55">
        <v>87323</v>
      </c>
      <c r="M171" s="54">
        <v>87731</v>
      </c>
      <c r="N171" s="55">
        <v>88116</v>
      </c>
      <c r="O171" s="54">
        <v>89017</v>
      </c>
    </row>
    <row r="172" spans="1:15">
      <c r="A172" s="54">
        <v>78677</v>
      </c>
      <c r="B172" s="55">
        <v>79093</v>
      </c>
      <c r="C172" s="54">
        <v>79854</v>
      </c>
      <c r="D172" s="55">
        <v>80827</v>
      </c>
      <c r="E172" s="54">
        <v>81152</v>
      </c>
      <c r="F172" s="55">
        <v>82229</v>
      </c>
      <c r="G172" s="54">
        <v>82938</v>
      </c>
      <c r="H172" s="55">
        <v>83539</v>
      </c>
      <c r="I172" s="54">
        <v>84516</v>
      </c>
      <c r="J172" s="55">
        <v>85619</v>
      </c>
      <c r="K172" s="54">
        <v>86445</v>
      </c>
      <c r="L172" s="55">
        <v>87326</v>
      </c>
      <c r="M172" s="54">
        <v>87733</v>
      </c>
      <c r="N172" s="55">
        <v>88119</v>
      </c>
      <c r="O172" s="54">
        <v>89022</v>
      </c>
    </row>
    <row r="173" spans="1:15">
      <c r="A173" s="54">
        <v>78828</v>
      </c>
      <c r="B173" s="55">
        <v>79094</v>
      </c>
      <c r="C173" s="54">
        <v>80101</v>
      </c>
      <c r="D173" s="55">
        <v>80830</v>
      </c>
      <c r="E173" s="54">
        <v>81155</v>
      </c>
      <c r="F173" s="55">
        <v>82243</v>
      </c>
      <c r="G173" s="54">
        <v>82941</v>
      </c>
      <c r="H173" s="55">
        <v>83541</v>
      </c>
      <c r="I173" s="54">
        <v>84523</v>
      </c>
      <c r="J173" s="55">
        <v>85625</v>
      </c>
      <c r="K173" s="54">
        <v>86502</v>
      </c>
      <c r="L173" s="55">
        <v>87357</v>
      </c>
      <c r="M173" s="54">
        <v>87734</v>
      </c>
      <c r="N173" s="55">
        <v>88120</v>
      </c>
      <c r="O173" s="54">
        <v>89039</v>
      </c>
    </row>
    <row r="174" spans="1:15">
      <c r="A174" s="54">
        <v>78829</v>
      </c>
      <c r="B174" s="55">
        <v>79220</v>
      </c>
      <c r="C174" s="54">
        <v>80103</v>
      </c>
      <c r="D174" s="55">
        <v>80832</v>
      </c>
      <c r="E174" s="54">
        <v>81220</v>
      </c>
      <c r="F174" s="55">
        <v>82310</v>
      </c>
      <c r="G174" s="54">
        <v>82945</v>
      </c>
      <c r="H174" s="55">
        <v>83542</v>
      </c>
      <c r="I174" s="54">
        <v>84529</v>
      </c>
      <c r="J174" s="55">
        <v>85632</v>
      </c>
      <c r="K174" s="54">
        <v>86505</v>
      </c>
      <c r="L174" s="55">
        <v>87364</v>
      </c>
      <c r="M174" s="54">
        <v>87735</v>
      </c>
      <c r="N174" s="55">
        <v>88121</v>
      </c>
      <c r="O174" s="54">
        <v>89041</v>
      </c>
    </row>
    <row r="175" spans="1:15">
      <c r="A175" s="54">
        <v>78830</v>
      </c>
      <c r="B175" s="55">
        <v>79223</v>
      </c>
      <c r="C175" s="54">
        <v>80423</v>
      </c>
      <c r="D175" s="55">
        <v>80833</v>
      </c>
      <c r="E175" s="54">
        <v>81223</v>
      </c>
      <c r="F175" s="55">
        <v>82322</v>
      </c>
      <c r="G175" s="54">
        <v>83013</v>
      </c>
      <c r="H175" s="55">
        <v>83543</v>
      </c>
      <c r="I175" s="54">
        <v>84531</v>
      </c>
      <c r="J175" s="55">
        <v>85633</v>
      </c>
      <c r="K175" s="54">
        <v>86506</v>
      </c>
      <c r="L175" s="55">
        <v>87412</v>
      </c>
      <c r="M175" s="54">
        <v>87742</v>
      </c>
      <c r="N175" s="55">
        <v>88123</v>
      </c>
      <c r="O175" s="54">
        <v>89043</v>
      </c>
    </row>
    <row r="176" spans="1:15">
      <c r="A176" s="54">
        <v>78833</v>
      </c>
      <c r="B176" s="55">
        <v>79229</v>
      </c>
      <c r="C176" s="54">
        <v>80432</v>
      </c>
      <c r="D176" s="55">
        <v>80834</v>
      </c>
      <c r="E176" s="54">
        <v>81231</v>
      </c>
      <c r="F176" s="55">
        <v>82329</v>
      </c>
      <c r="G176" s="54">
        <v>83111</v>
      </c>
      <c r="H176" s="55">
        <v>83546</v>
      </c>
      <c r="I176" s="54">
        <v>84534</v>
      </c>
      <c r="J176" s="55">
        <v>85634</v>
      </c>
      <c r="K176" s="54">
        <v>86507</v>
      </c>
      <c r="L176" s="55">
        <v>87419</v>
      </c>
      <c r="M176" s="54">
        <v>87743</v>
      </c>
      <c r="N176" s="55">
        <v>88125</v>
      </c>
      <c r="O176" s="54">
        <v>89046</v>
      </c>
    </row>
    <row r="177" spans="1:15">
      <c r="A177" s="54">
        <v>78836</v>
      </c>
      <c r="B177" s="55">
        <v>79230</v>
      </c>
      <c r="C177" s="54">
        <v>80434</v>
      </c>
      <c r="D177" s="55">
        <v>80861</v>
      </c>
      <c r="E177" s="54">
        <v>81232</v>
      </c>
      <c r="F177" s="55">
        <v>82334</v>
      </c>
      <c r="G177" s="54">
        <v>83113</v>
      </c>
      <c r="H177" s="55">
        <v>83547</v>
      </c>
      <c r="I177" s="54">
        <v>84536</v>
      </c>
      <c r="J177" s="55">
        <v>85736</v>
      </c>
      <c r="K177" s="54">
        <v>86508</v>
      </c>
      <c r="L177" s="55">
        <v>87455</v>
      </c>
      <c r="M177" s="54">
        <v>87745</v>
      </c>
      <c r="N177" s="55">
        <v>88126</v>
      </c>
      <c r="O177" s="54">
        <v>89047</v>
      </c>
    </row>
    <row r="178" spans="1:15">
      <c r="A178" s="54">
        <v>78837</v>
      </c>
      <c r="B178" s="55">
        <v>79231</v>
      </c>
      <c r="C178" s="54">
        <v>80440</v>
      </c>
      <c r="D178" s="55">
        <v>80862</v>
      </c>
      <c r="E178" s="54">
        <v>81243</v>
      </c>
      <c r="F178" s="55">
        <v>82422</v>
      </c>
      <c r="G178" s="54">
        <v>83212</v>
      </c>
      <c r="H178" s="55">
        <v>83552</v>
      </c>
      <c r="I178" s="54">
        <v>84537</v>
      </c>
      <c r="J178" s="55">
        <v>85911</v>
      </c>
      <c r="K178" s="54">
        <v>86511</v>
      </c>
      <c r="L178" s="55">
        <v>87461</v>
      </c>
      <c r="M178" s="54">
        <v>87746</v>
      </c>
      <c r="N178" s="55">
        <v>88133</v>
      </c>
      <c r="O178" s="54">
        <v>89049</v>
      </c>
    </row>
    <row r="179" spans="1:15">
      <c r="A179" s="54">
        <v>78851</v>
      </c>
      <c r="B179" s="55">
        <v>79234</v>
      </c>
      <c r="C179" s="54">
        <v>80447</v>
      </c>
      <c r="D179" s="55">
        <v>80864</v>
      </c>
      <c r="E179" s="54">
        <v>81252</v>
      </c>
      <c r="F179" s="55">
        <v>82428</v>
      </c>
      <c r="G179" s="54">
        <v>83213</v>
      </c>
      <c r="H179" s="55">
        <v>83554</v>
      </c>
      <c r="I179" s="54">
        <v>84539</v>
      </c>
      <c r="J179" s="55">
        <v>85920</v>
      </c>
      <c r="K179" s="54">
        <v>86512</v>
      </c>
      <c r="L179" s="55">
        <v>87510</v>
      </c>
      <c r="M179" s="54">
        <v>87749</v>
      </c>
      <c r="N179" s="55">
        <v>88134</v>
      </c>
      <c r="O179" s="54">
        <v>89124</v>
      </c>
    </row>
    <row r="180" spans="1:15">
      <c r="A180" s="54">
        <v>78860</v>
      </c>
      <c r="B180" s="55">
        <v>79239</v>
      </c>
      <c r="C180" s="54">
        <v>80448</v>
      </c>
      <c r="D180" s="55">
        <v>80926</v>
      </c>
      <c r="E180" s="54">
        <v>81320</v>
      </c>
      <c r="F180" s="55">
        <v>82433</v>
      </c>
      <c r="G180" s="54">
        <v>83215</v>
      </c>
      <c r="H180" s="55">
        <v>83604</v>
      </c>
      <c r="I180" s="54">
        <v>84626</v>
      </c>
      <c r="J180" s="55">
        <v>85922</v>
      </c>
      <c r="K180" s="54">
        <v>86520</v>
      </c>
      <c r="L180" s="55">
        <v>87512</v>
      </c>
      <c r="M180" s="54">
        <v>87750</v>
      </c>
      <c r="N180" s="55">
        <v>88135</v>
      </c>
      <c r="O180" s="54">
        <v>89161</v>
      </c>
    </row>
    <row r="181" spans="1:15">
      <c r="A181" s="54">
        <v>78871</v>
      </c>
      <c r="B181" s="55">
        <v>79247</v>
      </c>
      <c r="C181" s="54">
        <v>80449</v>
      </c>
      <c r="D181" s="55">
        <v>81019</v>
      </c>
      <c r="E181" s="54">
        <v>81324</v>
      </c>
      <c r="F181" s="55">
        <v>82442</v>
      </c>
      <c r="G181" s="54">
        <v>83220</v>
      </c>
      <c r="H181" s="55">
        <v>83610</v>
      </c>
      <c r="I181" s="54">
        <v>84649</v>
      </c>
      <c r="J181" s="55">
        <v>85924</v>
      </c>
      <c r="K181" s="54">
        <v>86538</v>
      </c>
      <c r="L181" s="55">
        <v>87513</v>
      </c>
      <c r="M181" s="54">
        <v>87752</v>
      </c>
      <c r="N181" s="55">
        <v>88136</v>
      </c>
      <c r="O181" s="54">
        <v>89310</v>
      </c>
    </row>
    <row r="182" spans="1:15">
      <c r="A182" s="54">
        <v>78873</v>
      </c>
      <c r="B182" s="55">
        <v>79248</v>
      </c>
      <c r="C182" s="54">
        <v>80456</v>
      </c>
      <c r="D182" s="55">
        <v>81020</v>
      </c>
      <c r="E182" s="54">
        <v>81325</v>
      </c>
      <c r="F182" s="55">
        <v>82512</v>
      </c>
      <c r="G182" s="54">
        <v>83227</v>
      </c>
      <c r="H182" s="55">
        <v>83612</v>
      </c>
      <c r="I182" s="54">
        <v>84714</v>
      </c>
      <c r="J182" s="55">
        <v>85927</v>
      </c>
      <c r="K182" s="54">
        <v>86544</v>
      </c>
      <c r="L182" s="55">
        <v>87515</v>
      </c>
      <c r="M182" s="54">
        <v>87820</v>
      </c>
      <c r="N182" s="55">
        <v>88213</v>
      </c>
      <c r="O182" s="54">
        <v>89311</v>
      </c>
    </row>
    <row r="183" spans="1:15">
      <c r="A183" s="54">
        <v>78880</v>
      </c>
      <c r="B183" s="55">
        <v>79251</v>
      </c>
      <c r="C183" s="54">
        <v>80459</v>
      </c>
      <c r="D183" s="55">
        <v>81021</v>
      </c>
      <c r="E183" s="54">
        <v>81331</v>
      </c>
      <c r="F183" s="55">
        <v>82514</v>
      </c>
      <c r="G183" s="54">
        <v>83229</v>
      </c>
      <c r="H183" s="55">
        <v>83622</v>
      </c>
      <c r="I183" s="54">
        <v>84716</v>
      </c>
      <c r="J183" s="55">
        <v>85928</v>
      </c>
      <c r="K183" s="54">
        <v>86545</v>
      </c>
      <c r="L183" s="55">
        <v>87517</v>
      </c>
      <c r="M183" s="54">
        <v>87821</v>
      </c>
      <c r="N183" s="55">
        <v>88254</v>
      </c>
      <c r="O183" s="54">
        <v>89316</v>
      </c>
    </row>
    <row r="184" spans="1:15">
      <c r="A184" s="54">
        <v>78884</v>
      </c>
      <c r="B184" s="55">
        <v>79259</v>
      </c>
      <c r="C184" s="54">
        <v>80468</v>
      </c>
      <c r="D184" s="55">
        <v>81023</v>
      </c>
      <c r="E184" s="54">
        <v>81431</v>
      </c>
      <c r="F184" s="55">
        <v>82620</v>
      </c>
      <c r="G184" s="54">
        <v>83235</v>
      </c>
      <c r="H184" s="55">
        <v>83636</v>
      </c>
      <c r="I184" s="54">
        <v>84726</v>
      </c>
      <c r="J184" s="55">
        <v>85933</v>
      </c>
      <c r="K184" s="54">
        <v>86547</v>
      </c>
      <c r="L184" s="55">
        <v>87518</v>
      </c>
      <c r="M184" s="54">
        <v>87824</v>
      </c>
      <c r="N184" s="55">
        <v>88262</v>
      </c>
      <c r="O184" s="54">
        <v>89317</v>
      </c>
    </row>
    <row r="185" spans="1:15">
      <c r="A185" s="54">
        <v>78932</v>
      </c>
      <c r="B185" s="55">
        <v>79324</v>
      </c>
      <c r="C185" s="54">
        <v>80479</v>
      </c>
      <c r="D185" s="55">
        <v>81024</v>
      </c>
      <c r="E185" s="54">
        <v>81434</v>
      </c>
      <c r="F185" s="55">
        <v>82630</v>
      </c>
      <c r="G185" s="54">
        <v>83243</v>
      </c>
      <c r="H185" s="55">
        <v>83650</v>
      </c>
      <c r="I185" s="54">
        <v>84728</v>
      </c>
      <c r="J185" s="55">
        <v>85936</v>
      </c>
      <c r="K185" s="54">
        <v>86556</v>
      </c>
      <c r="L185" s="55">
        <v>87520</v>
      </c>
      <c r="M185" s="54">
        <v>87827</v>
      </c>
      <c r="N185" s="55">
        <v>88301</v>
      </c>
      <c r="O185" s="54">
        <v>89404</v>
      </c>
    </row>
    <row r="186" spans="1:15">
      <c r="A186" s="54">
        <v>78933</v>
      </c>
      <c r="B186" s="55">
        <v>79330</v>
      </c>
      <c r="C186" s="54">
        <v>80480</v>
      </c>
      <c r="D186" s="55">
        <v>81025</v>
      </c>
      <c r="E186" s="54">
        <v>81522</v>
      </c>
      <c r="F186" s="55">
        <v>82635</v>
      </c>
      <c r="G186" s="54">
        <v>83244</v>
      </c>
      <c r="H186" s="55">
        <v>83657</v>
      </c>
      <c r="I186" s="54">
        <v>84731</v>
      </c>
      <c r="J186" s="55">
        <v>85937</v>
      </c>
      <c r="K186" s="54">
        <v>87005</v>
      </c>
      <c r="L186" s="55">
        <v>87521</v>
      </c>
      <c r="M186" s="54">
        <v>87829</v>
      </c>
      <c r="N186" s="55">
        <v>88316</v>
      </c>
      <c r="O186" s="54">
        <v>89405</v>
      </c>
    </row>
    <row r="187" spans="1:15">
      <c r="A187" s="54">
        <v>78935</v>
      </c>
      <c r="B187" s="55">
        <v>79345</v>
      </c>
      <c r="C187" s="54">
        <v>80481</v>
      </c>
      <c r="D187" s="55">
        <v>81027</v>
      </c>
      <c r="E187" s="54">
        <v>81523</v>
      </c>
      <c r="F187" s="55">
        <v>82638</v>
      </c>
      <c r="G187" s="54">
        <v>83246</v>
      </c>
      <c r="H187" s="55">
        <v>83666</v>
      </c>
      <c r="I187" s="54">
        <v>84733</v>
      </c>
      <c r="J187" s="55">
        <v>85940</v>
      </c>
      <c r="K187" s="54">
        <v>87011</v>
      </c>
      <c r="L187" s="55">
        <v>87524</v>
      </c>
      <c r="M187" s="54">
        <v>87832</v>
      </c>
      <c r="N187" s="55">
        <v>88318</v>
      </c>
      <c r="O187" s="54">
        <v>89407</v>
      </c>
    </row>
    <row r="188" spans="1:15">
      <c r="A188" s="54">
        <v>78940</v>
      </c>
      <c r="B188" s="55">
        <v>79351</v>
      </c>
      <c r="C188" s="54">
        <v>80515</v>
      </c>
      <c r="D188" s="55">
        <v>81029</v>
      </c>
      <c r="E188" s="54">
        <v>81527</v>
      </c>
      <c r="F188" s="55">
        <v>82639</v>
      </c>
      <c r="G188" s="54">
        <v>83250</v>
      </c>
      <c r="H188" s="55">
        <v>83670</v>
      </c>
      <c r="I188" s="54">
        <v>84735</v>
      </c>
      <c r="J188" s="55">
        <v>86020</v>
      </c>
      <c r="K188" s="54">
        <v>87012</v>
      </c>
      <c r="L188" s="55">
        <v>87528</v>
      </c>
      <c r="M188" s="54">
        <v>87935</v>
      </c>
      <c r="N188" s="55">
        <v>88321</v>
      </c>
      <c r="O188" s="54">
        <v>89409</v>
      </c>
    </row>
    <row r="189" spans="1:15">
      <c r="A189" s="54">
        <v>78946</v>
      </c>
      <c r="B189" s="55">
        <v>79376</v>
      </c>
      <c r="C189" s="54">
        <v>80536</v>
      </c>
      <c r="D189" s="55">
        <v>81033</v>
      </c>
      <c r="E189" s="54">
        <v>81610</v>
      </c>
      <c r="F189" s="55">
        <v>82642</v>
      </c>
      <c r="G189" s="54">
        <v>83253</v>
      </c>
      <c r="H189" s="55">
        <v>83802</v>
      </c>
      <c r="I189" s="54">
        <v>84743</v>
      </c>
      <c r="J189" s="55">
        <v>86021</v>
      </c>
      <c r="K189" s="54">
        <v>87013</v>
      </c>
      <c r="L189" s="55">
        <v>87530</v>
      </c>
      <c r="M189" s="54">
        <v>87939</v>
      </c>
      <c r="N189" s="55">
        <v>88340</v>
      </c>
      <c r="O189" s="54">
        <v>89412</v>
      </c>
    </row>
    <row r="190" spans="1:15">
      <c r="A190" s="54">
        <v>78948</v>
      </c>
      <c r="B190" s="55">
        <v>79503</v>
      </c>
      <c r="C190" s="54">
        <v>80643</v>
      </c>
      <c r="D190" s="55">
        <v>81034</v>
      </c>
      <c r="E190" s="54">
        <v>81624</v>
      </c>
      <c r="F190" s="55">
        <v>82646</v>
      </c>
      <c r="G190" s="54">
        <v>83255</v>
      </c>
      <c r="H190" s="55">
        <v>83808</v>
      </c>
      <c r="I190" s="54">
        <v>84746</v>
      </c>
      <c r="J190" s="55">
        <v>86022</v>
      </c>
      <c r="K190" s="54">
        <v>87016</v>
      </c>
      <c r="L190" s="55">
        <v>87538</v>
      </c>
      <c r="M190" s="54">
        <v>87943</v>
      </c>
      <c r="N190" s="55">
        <v>88342</v>
      </c>
      <c r="O190" s="54">
        <v>89414</v>
      </c>
    </row>
    <row r="191" spans="1:15">
      <c r="A191" s="54">
        <v>78949</v>
      </c>
      <c r="B191" s="55">
        <v>79518</v>
      </c>
      <c r="C191" s="54">
        <v>80649</v>
      </c>
      <c r="D191" s="55">
        <v>81040</v>
      </c>
      <c r="E191" s="54">
        <v>81638</v>
      </c>
      <c r="F191" s="55">
        <v>82701</v>
      </c>
      <c r="G191" s="54">
        <v>83278</v>
      </c>
      <c r="H191" s="55">
        <v>83823</v>
      </c>
      <c r="I191" s="54">
        <v>84753</v>
      </c>
      <c r="J191" s="55">
        <v>86024</v>
      </c>
      <c r="K191" s="54">
        <v>87018</v>
      </c>
      <c r="L191" s="55">
        <v>87539</v>
      </c>
      <c r="M191" s="54">
        <v>88009</v>
      </c>
      <c r="N191" s="55">
        <v>88344</v>
      </c>
      <c r="O191" s="54">
        <v>89415</v>
      </c>
    </row>
    <row r="192" spans="1:15">
      <c r="A192" s="54">
        <v>78950</v>
      </c>
      <c r="B192" s="55">
        <v>79537</v>
      </c>
      <c r="C192" s="54">
        <v>80727</v>
      </c>
      <c r="D192" s="55">
        <v>81041</v>
      </c>
      <c r="E192" s="54">
        <v>81640</v>
      </c>
      <c r="F192" s="55">
        <v>82710</v>
      </c>
      <c r="G192" s="54">
        <v>83281</v>
      </c>
      <c r="H192" s="55">
        <v>83824</v>
      </c>
      <c r="I192" s="54">
        <v>84756</v>
      </c>
      <c r="J192" s="55">
        <v>86030</v>
      </c>
      <c r="K192" s="54">
        <v>87025</v>
      </c>
      <c r="L192" s="55">
        <v>87543</v>
      </c>
      <c r="M192" s="54">
        <v>88020</v>
      </c>
      <c r="N192" s="55">
        <v>88347</v>
      </c>
      <c r="O192" s="54">
        <v>89418</v>
      </c>
    </row>
    <row r="193" spans="1:15">
      <c r="A193" s="54">
        <v>78953</v>
      </c>
      <c r="B193" s="55">
        <v>79540</v>
      </c>
      <c r="C193" s="54">
        <v>80729</v>
      </c>
      <c r="D193" s="55">
        <v>81044</v>
      </c>
      <c r="E193" s="54">
        <v>81650</v>
      </c>
      <c r="F193" s="55">
        <v>82712</v>
      </c>
      <c r="G193" s="54">
        <v>83283</v>
      </c>
      <c r="H193" s="55">
        <v>83826</v>
      </c>
      <c r="I193" s="54">
        <v>84761</v>
      </c>
      <c r="J193" s="55">
        <v>86033</v>
      </c>
      <c r="K193" s="54">
        <v>87026</v>
      </c>
      <c r="L193" s="55">
        <v>87549</v>
      </c>
      <c r="M193" s="54">
        <v>88022</v>
      </c>
      <c r="N193" s="55">
        <v>88354</v>
      </c>
      <c r="O193" s="54">
        <v>89420</v>
      </c>
    </row>
    <row r="194" spans="1:15">
      <c r="A194" s="54">
        <v>78956</v>
      </c>
      <c r="B194" s="55">
        <v>79548</v>
      </c>
      <c r="C194" s="54">
        <v>80732</v>
      </c>
      <c r="D194" s="55">
        <v>81045</v>
      </c>
      <c r="E194" s="54">
        <v>81652</v>
      </c>
      <c r="F194" s="55">
        <v>82714</v>
      </c>
      <c r="G194" s="54">
        <v>83285</v>
      </c>
      <c r="H194" s="55">
        <v>83827</v>
      </c>
      <c r="I194" s="54">
        <v>84773</v>
      </c>
      <c r="J194" s="55">
        <v>86034</v>
      </c>
      <c r="K194" s="54">
        <v>87027</v>
      </c>
      <c r="L194" s="55">
        <v>87551</v>
      </c>
      <c r="M194" s="54">
        <v>88025</v>
      </c>
      <c r="N194" s="55">
        <v>88410</v>
      </c>
      <c r="O194" s="54">
        <v>89421</v>
      </c>
    </row>
    <row r="195" spans="1:15">
      <c r="A195" s="54">
        <v>78959</v>
      </c>
      <c r="B195" s="55">
        <v>79566</v>
      </c>
      <c r="C195" s="54">
        <v>80735</v>
      </c>
      <c r="D195" s="55">
        <v>81049</v>
      </c>
      <c r="E195" s="54">
        <v>82051</v>
      </c>
      <c r="F195" s="55">
        <v>82715</v>
      </c>
      <c r="G195" s="54">
        <v>83302</v>
      </c>
      <c r="H195" s="55">
        <v>83847</v>
      </c>
      <c r="I195" s="54">
        <v>85192</v>
      </c>
      <c r="J195" s="55">
        <v>86035</v>
      </c>
      <c r="K195" s="54">
        <v>87029</v>
      </c>
      <c r="L195" s="55">
        <v>87556</v>
      </c>
      <c r="M195" s="54">
        <v>88026</v>
      </c>
      <c r="N195" s="55">
        <v>88411</v>
      </c>
      <c r="O195" s="54">
        <v>89424</v>
      </c>
    </row>
    <row r="196" spans="1:15">
      <c r="A196" s="54">
        <v>78960</v>
      </c>
      <c r="B196" s="55">
        <v>79713</v>
      </c>
      <c r="C196" s="54">
        <v>80736</v>
      </c>
      <c r="D196" s="55">
        <v>81057</v>
      </c>
      <c r="E196" s="54">
        <v>82052</v>
      </c>
      <c r="F196" s="55">
        <v>82720</v>
      </c>
      <c r="G196" s="54">
        <v>83320</v>
      </c>
      <c r="H196" s="55">
        <v>83856</v>
      </c>
      <c r="I196" s="54">
        <v>85264</v>
      </c>
      <c r="J196" s="55">
        <v>86038</v>
      </c>
      <c r="K196" s="54">
        <v>87032</v>
      </c>
      <c r="L196" s="55">
        <v>87562</v>
      </c>
      <c r="M196" s="54">
        <v>88031</v>
      </c>
      <c r="N196" s="55">
        <v>88414</v>
      </c>
      <c r="O196" s="54">
        <v>89425</v>
      </c>
    </row>
    <row r="197" spans="1:15">
      <c r="A197" s="54">
        <v>79002</v>
      </c>
      <c r="B197" s="55">
        <v>79721</v>
      </c>
      <c r="C197" s="54">
        <v>80743</v>
      </c>
      <c r="D197" s="55">
        <v>81059</v>
      </c>
      <c r="E197" s="54">
        <v>82053</v>
      </c>
      <c r="F197" s="55">
        <v>82721</v>
      </c>
      <c r="G197" s="54">
        <v>83342</v>
      </c>
      <c r="H197" s="55">
        <v>83860</v>
      </c>
      <c r="I197" s="54">
        <v>85322</v>
      </c>
      <c r="J197" s="55">
        <v>86043</v>
      </c>
      <c r="K197" s="54">
        <v>87036</v>
      </c>
      <c r="L197" s="55">
        <v>87564</v>
      </c>
      <c r="M197" s="54">
        <v>88034</v>
      </c>
      <c r="N197" s="55">
        <v>88415</v>
      </c>
      <c r="O197" s="54">
        <v>89426</v>
      </c>
    </row>
    <row r="198" spans="1:15">
      <c r="A198" s="54">
        <v>79010</v>
      </c>
      <c r="B198" s="55">
        <v>79730</v>
      </c>
      <c r="C198" s="54">
        <v>80744</v>
      </c>
      <c r="D198" s="55">
        <v>81069</v>
      </c>
      <c r="E198" s="54">
        <v>82055</v>
      </c>
      <c r="F198" s="55">
        <v>82723</v>
      </c>
      <c r="G198" s="54">
        <v>83346</v>
      </c>
      <c r="H198" s="55">
        <v>83866</v>
      </c>
      <c r="I198" s="54">
        <v>85328</v>
      </c>
      <c r="J198" s="55">
        <v>86044</v>
      </c>
      <c r="K198" s="54">
        <v>87040</v>
      </c>
      <c r="L198" s="55">
        <v>87565</v>
      </c>
      <c r="M198" s="54">
        <v>88038</v>
      </c>
      <c r="N198" s="55">
        <v>88417</v>
      </c>
      <c r="O198" s="54">
        <v>89427</v>
      </c>
    </row>
    <row r="199" spans="1:15">
      <c r="A199" s="54">
        <v>79011</v>
      </c>
      <c r="B199" s="55">
        <v>79734</v>
      </c>
      <c r="C199" s="54">
        <v>80745</v>
      </c>
      <c r="D199" s="55">
        <v>81071</v>
      </c>
      <c r="E199" s="54">
        <v>82058</v>
      </c>
      <c r="F199" s="55">
        <v>82725</v>
      </c>
      <c r="G199" s="54">
        <v>83425</v>
      </c>
      <c r="H199" s="55">
        <v>83870</v>
      </c>
      <c r="I199" s="54">
        <v>85332</v>
      </c>
      <c r="J199" s="55">
        <v>86053</v>
      </c>
      <c r="K199" s="54">
        <v>87045</v>
      </c>
      <c r="L199" s="55">
        <v>87573</v>
      </c>
      <c r="M199" s="54">
        <v>88041</v>
      </c>
      <c r="N199" s="55">
        <v>88418</v>
      </c>
      <c r="O199" s="54">
        <v>89438</v>
      </c>
    </row>
    <row r="200" spans="1:15">
      <c r="A200" s="54">
        <v>79014</v>
      </c>
      <c r="B200" s="55">
        <v>79739</v>
      </c>
      <c r="C200" s="54">
        <v>80749</v>
      </c>
      <c r="D200" s="55">
        <v>81077</v>
      </c>
      <c r="E200" s="54">
        <v>82061</v>
      </c>
      <c r="F200" s="55">
        <v>82727</v>
      </c>
      <c r="G200" s="54">
        <v>83446</v>
      </c>
      <c r="H200" s="55">
        <v>84023</v>
      </c>
      <c r="I200" s="54">
        <v>85333</v>
      </c>
      <c r="J200" s="55">
        <v>86054</v>
      </c>
      <c r="K200" s="54">
        <v>87046</v>
      </c>
      <c r="L200" s="55">
        <v>87575</v>
      </c>
      <c r="M200" s="54">
        <v>88042</v>
      </c>
      <c r="N200" s="55">
        <v>88419</v>
      </c>
      <c r="O200" s="54">
        <v>89510</v>
      </c>
    </row>
    <row r="201" spans="1:15">
      <c r="A201" s="54">
        <v>79018</v>
      </c>
      <c r="B201" s="55">
        <v>79741</v>
      </c>
      <c r="C201" s="54">
        <v>80754</v>
      </c>
      <c r="D201" s="55">
        <v>81081</v>
      </c>
      <c r="E201" s="54">
        <v>82081</v>
      </c>
      <c r="F201" s="55">
        <v>82729</v>
      </c>
      <c r="G201" s="54">
        <v>83462</v>
      </c>
      <c r="H201" s="55">
        <v>84024</v>
      </c>
      <c r="I201" s="54">
        <v>85341</v>
      </c>
      <c r="J201" s="55">
        <v>86320</v>
      </c>
      <c r="K201" s="54">
        <v>87056</v>
      </c>
      <c r="L201" s="55">
        <v>87577</v>
      </c>
      <c r="M201" s="54">
        <v>88045</v>
      </c>
      <c r="N201" s="55">
        <v>88421</v>
      </c>
      <c r="O201" s="54">
        <v>89815</v>
      </c>
    </row>
    <row r="202" spans="1:15">
      <c r="A202" s="54">
        <v>79034</v>
      </c>
      <c r="B202" s="55">
        <v>79748</v>
      </c>
      <c r="C202" s="54">
        <v>80755</v>
      </c>
      <c r="D202" s="55">
        <v>81084</v>
      </c>
      <c r="E202" s="54">
        <v>82083</v>
      </c>
      <c r="F202" s="55">
        <v>82730</v>
      </c>
      <c r="G202" s="54">
        <v>83463</v>
      </c>
      <c r="H202" s="55">
        <v>84027</v>
      </c>
      <c r="I202" s="54">
        <v>85342</v>
      </c>
      <c r="J202" s="55">
        <v>86321</v>
      </c>
      <c r="K202" s="54">
        <v>87061</v>
      </c>
      <c r="L202" s="55">
        <v>87579</v>
      </c>
      <c r="M202" s="54">
        <v>88049</v>
      </c>
      <c r="N202" s="55">
        <v>88422</v>
      </c>
      <c r="O202" s="54">
        <v>89821</v>
      </c>
    </row>
    <row r="203" spans="1:15">
      <c r="A203" s="54">
        <v>79040</v>
      </c>
      <c r="B203" s="55">
        <v>79754</v>
      </c>
      <c r="C203" s="54">
        <v>80801</v>
      </c>
      <c r="D203" s="55">
        <v>81089</v>
      </c>
      <c r="E203" s="54">
        <v>82084</v>
      </c>
      <c r="F203" s="55">
        <v>82731</v>
      </c>
      <c r="G203" s="54">
        <v>83464</v>
      </c>
      <c r="H203" s="55">
        <v>84034</v>
      </c>
      <c r="I203" s="54">
        <v>85347</v>
      </c>
      <c r="J203" s="55">
        <v>86332</v>
      </c>
      <c r="K203" s="54">
        <v>87063</v>
      </c>
      <c r="L203" s="55">
        <v>87580</v>
      </c>
      <c r="M203" s="54">
        <v>88051</v>
      </c>
      <c r="N203" s="55">
        <v>88427</v>
      </c>
      <c r="O203" s="54">
        <v>89823</v>
      </c>
    </row>
    <row r="204" spans="1:15">
      <c r="A204" s="54">
        <v>79046</v>
      </c>
      <c r="B204" s="55">
        <v>79755</v>
      </c>
      <c r="C204" s="54">
        <v>80802</v>
      </c>
      <c r="D204" s="55">
        <v>81090</v>
      </c>
      <c r="E204" s="54">
        <v>82190</v>
      </c>
      <c r="F204" s="55">
        <v>82831</v>
      </c>
      <c r="G204" s="54">
        <v>83465</v>
      </c>
      <c r="H204" s="55">
        <v>84046</v>
      </c>
      <c r="I204" s="54">
        <v>85354</v>
      </c>
      <c r="J204" s="55">
        <v>86337</v>
      </c>
      <c r="K204" s="54">
        <v>87070</v>
      </c>
      <c r="L204" s="55">
        <v>87581</v>
      </c>
      <c r="M204" s="54">
        <v>88053</v>
      </c>
      <c r="N204" s="55">
        <v>88430</v>
      </c>
      <c r="O204" s="54">
        <v>89830</v>
      </c>
    </row>
    <row r="205" spans="1:15">
      <c r="A205" s="54">
        <v>79051</v>
      </c>
      <c r="B205" s="55">
        <v>79759</v>
      </c>
      <c r="C205" s="54">
        <v>80804</v>
      </c>
      <c r="D205" s="55">
        <v>81091</v>
      </c>
      <c r="E205" s="54">
        <v>82210</v>
      </c>
      <c r="F205" s="55">
        <v>82835</v>
      </c>
      <c r="G205" s="54">
        <v>83466</v>
      </c>
      <c r="H205" s="55">
        <v>84052</v>
      </c>
      <c r="I205" s="54">
        <v>85360</v>
      </c>
      <c r="J205" s="55">
        <v>86338</v>
      </c>
      <c r="K205" s="54">
        <v>87305</v>
      </c>
      <c r="L205" s="55">
        <v>87710</v>
      </c>
      <c r="M205" s="54">
        <v>88055</v>
      </c>
      <c r="N205" s="55">
        <v>88431</v>
      </c>
      <c r="O205" s="54">
        <v>89831</v>
      </c>
    </row>
    <row r="206" spans="1:15">
      <c r="A206" s="54">
        <v>89833</v>
      </c>
      <c r="B206" s="55">
        <v>93504</v>
      </c>
      <c r="C206" s="54">
        <v>95254</v>
      </c>
      <c r="D206" s="55">
        <v>95701</v>
      </c>
      <c r="E206" s="54">
        <v>96086</v>
      </c>
      <c r="F206" s="55">
        <v>97538</v>
      </c>
      <c r="G206" s="54">
        <v>97874</v>
      </c>
      <c r="H206" s="55">
        <v>98583</v>
      </c>
      <c r="I206" s="54">
        <v>99143</v>
      </c>
    </row>
    <row r="207" spans="1:15">
      <c r="A207" s="54">
        <v>89834</v>
      </c>
      <c r="B207" s="55">
        <v>93513</v>
      </c>
      <c r="C207" s="54">
        <v>95255</v>
      </c>
      <c r="D207" s="55">
        <v>95715</v>
      </c>
      <c r="E207" s="54">
        <v>96091</v>
      </c>
      <c r="F207" s="55">
        <v>97541</v>
      </c>
      <c r="G207" s="54">
        <v>97880</v>
      </c>
      <c r="H207" s="55">
        <v>98602</v>
      </c>
      <c r="I207" s="54">
        <v>99144</v>
      </c>
    </row>
    <row r="208" spans="1:15">
      <c r="A208" s="54">
        <v>91905</v>
      </c>
      <c r="B208" s="55">
        <v>93517</v>
      </c>
      <c r="C208" s="54">
        <v>95257</v>
      </c>
      <c r="D208" s="55">
        <v>95720</v>
      </c>
      <c r="E208" s="54">
        <v>96104</v>
      </c>
      <c r="F208" s="55">
        <v>97543</v>
      </c>
      <c r="G208" s="54">
        <v>97883</v>
      </c>
      <c r="H208" s="55">
        <v>98621</v>
      </c>
      <c r="I208" s="54">
        <v>99149</v>
      </c>
    </row>
    <row r="209" spans="1:9">
      <c r="A209" s="54">
        <v>91962</v>
      </c>
      <c r="B209" s="55">
        <v>93518</v>
      </c>
      <c r="C209" s="54">
        <v>95311</v>
      </c>
      <c r="D209" s="55">
        <v>95721</v>
      </c>
      <c r="E209" s="54">
        <v>96105</v>
      </c>
      <c r="F209" s="55">
        <v>97621</v>
      </c>
      <c r="G209" s="54">
        <v>97884</v>
      </c>
      <c r="H209" s="55">
        <v>98640</v>
      </c>
      <c r="I209" s="54">
        <v>99153</v>
      </c>
    </row>
    <row r="210" spans="1:9">
      <c r="A210" s="54">
        <v>91963</v>
      </c>
      <c r="B210" s="55">
        <v>93519</v>
      </c>
      <c r="C210" s="54">
        <v>95333</v>
      </c>
      <c r="D210" s="55">
        <v>95735</v>
      </c>
      <c r="E210" s="54">
        <v>96112</v>
      </c>
      <c r="F210" s="55">
        <v>97622</v>
      </c>
      <c r="G210" s="54">
        <v>97904</v>
      </c>
      <c r="H210" s="55">
        <v>98643</v>
      </c>
      <c r="I210" s="54">
        <v>99157</v>
      </c>
    </row>
    <row r="211" spans="1:9">
      <c r="A211" s="54">
        <v>92066</v>
      </c>
      <c r="B211" s="55">
        <v>93527</v>
      </c>
      <c r="C211" s="54">
        <v>95345</v>
      </c>
      <c r="D211" s="55">
        <v>95910</v>
      </c>
      <c r="E211" s="54">
        <v>96114</v>
      </c>
      <c r="F211" s="55">
        <v>97623</v>
      </c>
      <c r="G211" s="54">
        <v>97905</v>
      </c>
      <c r="H211" s="55">
        <v>98650</v>
      </c>
      <c r="I211" s="54">
        <v>99158</v>
      </c>
    </row>
    <row r="212" spans="1:9">
      <c r="A212" s="54">
        <v>92070</v>
      </c>
      <c r="B212" s="55">
        <v>93530</v>
      </c>
      <c r="C212" s="54">
        <v>95346</v>
      </c>
      <c r="D212" s="55">
        <v>95914</v>
      </c>
      <c r="E212" s="54">
        <v>96115</v>
      </c>
      <c r="F212" s="55">
        <v>97624</v>
      </c>
      <c r="G212" s="54">
        <v>97908</v>
      </c>
      <c r="H212" s="55">
        <v>98811</v>
      </c>
      <c r="I212" s="54">
        <v>99176</v>
      </c>
    </row>
    <row r="213" spans="1:9">
      <c r="A213" s="54">
        <v>92086</v>
      </c>
      <c r="B213" s="55">
        <v>93541</v>
      </c>
      <c r="C213" s="54">
        <v>95364</v>
      </c>
      <c r="D213" s="55">
        <v>95915</v>
      </c>
      <c r="E213" s="54">
        <v>96116</v>
      </c>
      <c r="F213" s="55">
        <v>97625</v>
      </c>
      <c r="G213" s="54">
        <v>97910</v>
      </c>
      <c r="H213" s="55">
        <v>98817</v>
      </c>
      <c r="I213" s="54">
        <v>99322</v>
      </c>
    </row>
    <row r="214" spans="1:9">
      <c r="A214" s="54">
        <v>92257</v>
      </c>
      <c r="B214" s="55">
        <v>93544</v>
      </c>
      <c r="C214" s="54">
        <v>95369</v>
      </c>
      <c r="D214" s="55">
        <v>95916</v>
      </c>
      <c r="E214" s="54">
        <v>96117</v>
      </c>
      <c r="F214" s="55">
        <v>97626</v>
      </c>
      <c r="G214" s="54">
        <v>97911</v>
      </c>
      <c r="H214" s="55">
        <v>98830</v>
      </c>
      <c r="I214" s="54">
        <v>99333</v>
      </c>
    </row>
    <row r="215" spans="1:9">
      <c r="A215" s="54">
        <v>92267</v>
      </c>
      <c r="B215" s="55">
        <v>93558</v>
      </c>
      <c r="C215" s="54">
        <v>95375</v>
      </c>
      <c r="D215" s="55">
        <v>95919</v>
      </c>
      <c r="E215" s="54">
        <v>96119</v>
      </c>
      <c r="F215" s="55">
        <v>97630</v>
      </c>
      <c r="G215" s="54">
        <v>97920</v>
      </c>
      <c r="H215" s="55">
        <v>98832</v>
      </c>
      <c r="I215" s="54">
        <v>99356</v>
      </c>
    </row>
    <row r="216" spans="1:9">
      <c r="A216" s="54">
        <v>92280</v>
      </c>
      <c r="B216" s="55">
        <v>93563</v>
      </c>
      <c r="C216" s="54">
        <v>95383</v>
      </c>
      <c r="D216" s="55">
        <v>95920</v>
      </c>
      <c r="E216" s="54">
        <v>96123</v>
      </c>
      <c r="F216" s="55">
        <v>97634</v>
      </c>
      <c r="G216" s="54">
        <v>98013</v>
      </c>
      <c r="H216" s="55">
        <v>98834</v>
      </c>
      <c r="I216" s="54">
        <v>99401</v>
      </c>
    </row>
    <row r="217" spans="1:9">
      <c r="A217" s="54">
        <v>92304</v>
      </c>
      <c r="B217" s="55">
        <v>93601</v>
      </c>
      <c r="C217" s="54">
        <v>95389</v>
      </c>
      <c r="D217" s="55">
        <v>95925</v>
      </c>
      <c r="E217" s="54">
        <v>96127</v>
      </c>
      <c r="F217" s="55">
        <v>97638</v>
      </c>
      <c r="G217" s="54">
        <v>98070</v>
      </c>
      <c r="H217" s="55">
        <v>98845</v>
      </c>
      <c r="I217" s="56"/>
    </row>
    <row r="218" spans="1:9">
      <c r="A218" s="54">
        <v>92305</v>
      </c>
      <c r="B218" s="55">
        <v>93602</v>
      </c>
      <c r="C218" s="54">
        <v>95412</v>
      </c>
      <c r="D218" s="55">
        <v>95939</v>
      </c>
      <c r="E218" s="54">
        <v>96132</v>
      </c>
      <c r="F218" s="55">
        <v>97639</v>
      </c>
      <c r="G218" s="54">
        <v>98222</v>
      </c>
      <c r="H218" s="55">
        <v>98853</v>
      </c>
      <c r="I218" s="56"/>
    </row>
    <row r="219" spans="1:9">
      <c r="A219" s="54">
        <v>92309</v>
      </c>
      <c r="B219" s="55">
        <v>93605</v>
      </c>
      <c r="C219" s="54">
        <v>95417</v>
      </c>
      <c r="D219" s="55">
        <v>95942</v>
      </c>
      <c r="E219" s="54">
        <v>96136</v>
      </c>
      <c r="F219" s="55">
        <v>97710</v>
      </c>
      <c r="G219" s="54">
        <v>98224</v>
      </c>
      <c r="H219" s="55">
        <v>98859</v>
      </c>
      <c r="I219" s="56"/>
    </row>
    <row r="220" spans="1:9">
      <c r="A220" s="54">
        <v>92323</v>
      </c>
      <c r="B220" s="55">
        <v>93608</v>
      </c>
      <c r="C220" s="54">
        <v>95421</v>
      </c>
      <c r="D220" s="55">
        <v>95944</v>
      </c>
      <c r="E220" s="54">
        <v>96142</v>
      </c>
      <c r="F220" s="55">
        <v>97712</v>
      </c>
      <c r="G220" s="54">
        <v>98236</v>
      </c>
      <c r="H220" s="55">
        <v>98921</v>
      </c>
      <c r="I220" s="56"/>
    </row>
    <row r="221" spans="1:9">
      <c r="A221" s="54">
        <v>92328</v>
      </c>
      <c r="B221" s="55">
        <v>93623</v>
      </c>
      <c r="C221" s="54">
        <v>95429</v>
      </c>
      <c r="D221" s="55">
        <v>95984</v>
      </c>
      <c r="E221" s="54">
        <v>97001</v>
      </c>
      <c r="F221" s="55">
        <v>97721</v>
      </c>
      <c r="G221" s="54">
        <v>98243</v>
      </c>
      <c r="H221" s="55">
        <v>98925</v>
      </c>
      <c r="I221" s="56"/>
    </row>
    <row r="222" spans="1:9">
      <c r="A222" s="54">
        <v>92329</v>
      </c>
      <c r="B222" s="55">
        <v>93624</v>
      </c>
      <c r="C222" s="54">
        <v>95441</v>
      </c>
      <c r="D222" s="55">
        <v>96008</v>
      </c>
      <c r="E222" s="54">
        <v>97021</v>
      </c>
      <c r="F222" s="55">
        <v>97722</v>
      </c>
      <c r="G222" s="54">
        <v>98245</v>
      </c>
      <c r="H222" s="55">
        <v>98929</v>
      </c>
      <c r="I222" s="56"/>
    </row>
    <row r="223" spans="1:9">
      <c r="A223" s="54">
        <v>92332</v>
      </c>
      <c r="B223" s="55">
        <v>93627</v>
      </c>
      <c r="C223" s="54">
        <v>95450</v>
      </c>
      <c r="D223" s="55">
        <v>96010</v>
      </c>
      <c r="E223" s="54">
        <v>97028</v>
      </c>
      <c r="F223" s="55">
        <v>97732</v>
      </c>
      <c r="G223" s="54">
        <v>98249</v>
      </c>
      <c r="H223" s="55">
        <v>99009</v>
      </c>
      <c r="I223" s="56"/>
    </row>
    <row r="224" spans="1:9">
      <c r="A224" s="54">
        <v>92347</v>
      </c>
      <c r="B224" s="55">
        <v>93641</v>
      </c>
      <c r="C224" s="54">
        <v>95454</v>
      </c>
      <c r="D224" s="55">
        <v>96011</v>
      </c>
      <c r="E224" s="54">
        <v>97029</v>
      </c>
      <c r="F224" s="55">
        <v>97733</v>
      </c>
      <c r="G224" s="54">
        <v>98250</v>
      </c>
      <c r="H224" s="55">
        <v>99013</v>
      </c>
      <c r="I224" s="56"/>
    </row>
    <row r="225" spans="1:9">
      <c r="A225" s="54">
        <v>92365</v>
      </c>
      <c r="B225" s="55">
        <v>93643</v>
      </c>
      <c r="C225" s="54">
        <v>95459</v>
      </c>
      <c r="D225" s="55">
        <v>96014</v>
      </c>
      <c r="E225" s="54">
        <v>97033</v>
      </c>
      <c r="F225" s="55">
        <v>97735</v>
      </c>
      <c r="G225" s="54">
        <v>98253</v>
      </c>
      <c r="H225" s="55">
        <v>99017</v>
      </c>
      <c r="I225" s="56"/>
    </row>
    <row r="226" spans="1:9">
      <c r="A226" s="54">
        <v>92368</v>
      </c>
      <c r="B226" s="55">
        <v>93651</v>
      </c>
      <c r="C226" s="54">
        <v>95465</v>
      </c>
      <c r="D226" s="55">
        <v>96017</v>
      </c>
      <c r="E226" s="54">
        <v>97040</v>
      </c>
      <c r="F226" s="55">
        <v>97736</v>
      </c>
      <c r="G226" s="54">
        <v>98260</v>
      </c>
      <c r="H226" s="55">
        <v>99018</v>
      </c>
      <c r="I226" s="56"/>
    </row>
    <row r="227" spans="1:9">
      <c r="A227" s="54">
        <v>92389</v>
      </c>
      <c r="B227" s="55">
        <v>93653</v>
      </c>
      <c r="C227" s="54">
        <v>95466</v>
      </c>
      <c r="D227" s="55">
        <v>96023</v>
      </c>
      <c r="E227" s="54">
        <v>97063</v>
      </c>
      <c r="F227" s="55">
        <v>97750</v>
      </c>
      <c r="G227" s="54">
        <v>98261</v>
      </c>
      <c r="H227" s="55">
        <v>99029</v>
      </c>
      <c r="I227" s="56"/>
    </row>
    <row r="228" spans="1:9">
      <c r="A228" s="54">
        <v>92536</v>
      </c>
      <c r="B228" s="55">
        <v>93664</v>
      </c>
      <c r="C228" s="54">
        <v>95468</v>
      </c>
      <c r="D228" s="55">
        <v>96024</v>
      </c>
      <c r="E228" s="54">
        <v>97118</v>
      </c>
      <c r="F228" s="55">
        <v>97751</v>
      </c>
      <c r="G228" s="54">
        <v>98262</v>
      </c>
      <c r="H228" s="55">
        <v>99030</v>
      </c>
      <c r="I228" s="56"/>
    </row>
    <row r="229" spans="1:9">
      <c r="A229" s="54">
        <v>92539</v>
      </c>
      <c r="B229" s="55">
        <v>93667</v>
      </c>
      <c r="C229" s="54">
        <v>95480</v>
      </c>
      <c r="D229" s="55">
        <v>96031</v>
      </c>
      <c r="E229" s="54">
        <v>97125</v>
      </c>
      <c r="F229" s="55">
        <v>97752</v>
      </c>
      <c r="G229" s="54">
        <v>98279</v>
      </c>
      <c r="H229" s="55">
        <v>99032</v>
      </c>
      <c r="I229" s="56"/>
    </row>
    <row r="230" spans="1:9">
      <c r="A230" s="54">
        <v>92561</v>
      </c>
      <c r="B230" s="55">
        <v>93675</v>
      </c>
      <c r="C230" s="54">
        <v>95488</v>
      </c>
      <c r="D230" s="55">
        <v>96034</v>
      </c>
      <c r="E230" s="54">
        <v>97143</v>
      </c>
      <c r="F230" s="55">
        <v>97758</v>
      </c>
      <c r="G230" s="54">
        <v>98280</v>
      </c>
      <c r="H230" s="55">
        <v>99040</v>
      </c>
      <c r="I230" s="56"/>
    </row>
    <row r="231" spans="1:9">
      <c r="A231" s="54">
        <v>93207</v>
      </c>
      <c r="B231" s="55">
        <v>93920</v>
      </c>
      <c r="C231" s="54">
        <v>95494</v>
      </c>
      <c r="D231" s="55">
        <v>96039</v>
      </c>
      <c r="E231" s="54">
        <v>97324</v>
      </c>
      <c r="F231" s="55">
        <v>97761</v>
      </c>
      <c r="G231" s="54">
        <v>98281</v>
      </c>
      <c r="H231" s="55">
        <v>99105</v>
      </c>
      <c r="I231" s="56"/>
    </row>
    <row r="232" spans="1:9">
      <c r="A232" s="54">
        <v>93222</v>
      </c>
      <c r="B232" s="55">
        <v>93932</v>
      </c>
      <c r="C232" s="54">
        <v>95511</v>
      </c>
      <c r="D232" s="55">
        <v>96044</v>
      </c>
      <c r="E232" s="54">
        <v>97326</v>
      </c>
      <c r="F232" s="55">
        <v>97813</v>
      </c>
      <c r="G232" s="54">
        <v>98283</v>
      </c>
      <c r="H232" s="55">
        <v>99115</v>
      </c>
      <c r="I232" s="56"/>
    </row>
    <row r="233" spans="1:9">
      <c r="A233" s="54">
        <v>93226</v>
      </c>
      <c r="B233" s="55">
        <v>93954</v>
      </c>
      <c r="C233" s="54">
        <v>95514</v>
      </c>
      <c r="D233" s="55">
        <v>96047</v>
      </c>
      <c r="E233" s="54">
        <v>97329</v>
      </c>
      <c r="F233" s="55">
        <v>97817</v>
      </c>
      <c r="G233" s="54">
        <v>98286</v>
      </c>
      <c r="H233" s="55">
        <v>99116</v>
      </c>
      <c r="I233" s="56"/>
    </row>
    <row r="234" spans="1:9">
      <c r="A234" s="54">
        <v>93251</v>
      </c>
      <c r="B234" s="55">
        <v>94020</v>
      </c>
      <c r="C234" s="54">
        <v>95545</v>
      </c>
      <c r="D234" s="55">
        <v>96048</v>
      </c>
      <c r="E234" s="54">
        <v>97342</v>
      </c>
      <c r="F234" s="55">
        <v>97819</v>
      </c>
      <c r="G234" s="54">
        <v>98293</v>
      </c>
      <c r="H234" s="55">
        <v>99117</v>
      </c>
      <c r="I234" s="56"/>
    </row>
    <row r="235" spans="1:9">
      <c r="A235" s="54">
        <v>93252</v>
      </c>
      <c r="B235" s="55">
        <v>94060</v>
      </c>
      <c r="C235" s="54">
        <v>95549</v>
      </c>
      <c r="D235" s="55">
        <v>96050</v>
      </c>
      <c r="E235" s="54">
        <v>97343</v>
      </c>
      <c r="F235" s="55">
        <v>97823</v>
      </c>
      <c r="G235" s="54">
        <v>98297</v>
      </c>
      <c r="H235" s="55">
        <v>99119</v>
      </c>
      <c r="I235" s="56"/>
    </row>
    <row r="236" spans="1:9">
      <c r="A236" s="54">
        <v>93255</v>
      </c>
      <c r="B236" s="55">
        <v>94567</v>
      </c>
      <c r="C236" s="54">
        <v>95550</v>
      </c>
      <c r="D236" s="55">
        <v>96051</v>
      </c>
      <c r="E236" s="54">
        <v>97345</v>
      </c>
      <c r="F236" s="55">
        <v>97824</v>
      </c>
      <c r="G236" s="54">
        <v>98303</v>
      </c>
      <c r="H236" s="55">
        <v>99122</v>
      </c>
      <c r="I236" s="56"/>
    </row>
    <row r="237" spans="1:9">
      <c r="A237" s="54">
        <v>93260</v>
      </c>
      <c r="B237" s="55">
        <v>94972</v>
      </c>
      <c r="C237" s="54">
        <v>95568</v>
      </c>
      <c r="D237" s="55">
        <v>96056</v>
      </c>
      <c r="E237" s="54">
        <v>97346</v>
      </c>
      <c r="F237" s="55">
        <v>97825</v>
      </c>
      <c r="G237" s="54">
        <v>98326</v>
      </c>
      <c r="H237" s="55">
        <v>99123</v>
      </c>
      <c r="I237" s="56"/>
    </row>
    <row r="238" spans="1:9">
      <c r="A238" s="54">
        <v>93265</v>
      </c>
      <c r="B238" s="55">
        <v>95043</v>
      </c>
      <c r="C238" s="54">
        <v>95595</v>
      </c>
      <c r="D238" s="55">
        <v>96058</v>
      </c>
      <c r="E238" s="54">
        <v>97357</v>
      </c>
      <c r="F238" s="55">
        <v>97830</v>
      </c>
      <c r="G238" s="54">
        <v>98330</v>
      </c>
      <c r="H238" s="55">
        <v>99124</v>
      </c>
      <c r="I238" s="56"/>
    </row>
    <row r="239" spans="1:9">
      <c r="A239" s="54">
        <v>93271</v>
      </c>
      <c r="B239" s="55">
        <v>95140</v>
      </c>
      <c r="C239" s="54">
        <v>95634</v>
      </c>
      <c r="D239" s="55">
        <v>96059</v>
      </c>
      <c r="E239" s="54">
        <v>97390</v>
      </c>
      <c r="F239" s="55">
        <v>97834</v>
      </c>
      <c r="G239" s="54">
        <v>98361</v>
      </c>
      <c r="H239" s="55">
        <v>99129</v>
      </c>
      <c r="I239" s="56"/>
    </row>
    <row r="240" spans="1:9">
      <c r="A240" s="54">
        <v>93283</v>
      </c>
      <c r="B240" s="55">
        <v>95224</v>
      </c>
      <c r="C240" s="54">
        <v>95635</v>
      </c>
      <c r="D240" s="55">
        <v>96061</v>
      </c>
      <c r="E240" s="54">
        <v>97406</v>
      </c>
      <c r="F240" s="55">
        <v>97837</v>
      </c>
      <c r="G240" s="54">
        <v>98381</v>
      </c>
      <c r="H240" s="55">
        <v>99130</v>
      </c>
      <c r="I240" s="56"/>
    </row>
    <row r="241" spans="1:9">
      <c r="A241" s="54">
        <v>93285</v>
      </c>
      <c r="B241" s="55">
        <v>95226</v>
      </c>
      <c r="C241" s="54">
        <v>95636</v>
      </c>
      <c r="D241" s="55">
        <v>96064</v>
      </c>
      <c r="E241" s="54">
        <v>97429</v>
      </c>
      <c r="F241" s="55">
        <v>97842</v>
      </c>
      <c r="G241" s="54">
        <v>98526</v>
      </c>
      <c r="H241" s="55">
        <v>99131</v>
      </c>
      <c r="I241" s="56"/>
    </row>
    <row r="242" spans="1:9">
      <c r="A242" s="54">
        <v>93287</v>
      </c>
      <c r="B242" s="55">
        <v>95227</v>
      </c>
      <c r="C242" s="54">
        <v>95645</v>
      </c>
      <c r="D242" s="55">
        <v>96065</v>
      </c>
      <c r="E242" s="54">
        <v>97447</v>
      </c>
      <c r="F242" s="55">
        <v>97848</v>
      </c>
      <c r="G242" s="54">
        <v>98539</v>
      </c>
      <c r="H242" s="55">
        <v>99134</v>
      </c>
      <c r="I242" s="56"/>
    </row>
    <row r="243" spans="1:9">
      <c r="A243" s="54">
        <v>93426</v>
      </c>
      <c r="B243" s="55">
        <v>95230</v>
      </c>
      <c r="C243" s="54">
        <v>95651</v>
      </c>
      <c r="D243" s="55">
        <v>96070</v>
      </c>
      <c r="E243" s="54">
        <v>97451</v>
      </c>
      <c r="F243" s="55">
        <v>97856</v>
      </c>
      <c r="G243" s="54">
        <v>98552</v>
      </c>
      <c r="H243" s="55">
        <v>99136</v>
      </c>
      <c r="I243" s="56"/>
    </row>
    <row r="244" spans="1:9">
      <c r="A244" s="54">
        <v>93435</v>
      </c>
      <c r="B244" s="55">
        <v>95232</v>
      </c>
      <c r="C244" s="54">
        <v>95659</v>
      </c>
      <c r="D244" s="55">
        <v>96075</v>
      </c>
      <c r="E244" s="54">
        <v>97476</v>
      </c>
      <c r="F244" s="55">
        <v>97859</v>
      </c>
      <c r="G244" s="54">
        <v>98559</v>
      </c>
      <c r="H244" s="55">
        <v>99137</v>
      </c>
      <c r="I244" s="56"/>
    </row>
    <row r="245" spans="1:9">
      <c r="A245" s="54">
        <v>93453</v>
      </c>
      <c r="B245" s="55">
        <v>95245</v>
      </c>
      <c r="C245" s="54">
        <v>95680</v>
      </c>
      <c r="D245" s="55">
        <v>96076</v>
      </c>
      <c r="E245" s="54">
        <v>97493</v>
      </c>
      <c r="F245" s="55">
        <v>97864</v>
      </c>
      <c r="G245" s="54">
        <v>98560</v>
      </c>
      <c r="H245" s="55">
        <v>99138</v>
      </c>
      <c r="I245" s="56"/>
    </row>
    <row r="246" spans="1:9">
      <c r="A246" s="54">
        <v>93502</v>
      </c>
      <c r="B246" s="55">
        <v>95246</v>
      </c>
      <c r="C246" s="54">
        <v>95684</v>
      </c>
      <c r="D246" s="55">
        <v>96085</v>
      </c>
      <c r="E246" s="54">
        <v>97534</v>
      </c>
      <c r="F246" s="55">
        <v>97868</v>
      </c>
      <c r="G246" s="54">
        <v>98575</v>
      </c>
      <c r="H246" s="55">
        <v>99140</v>
      </c>
      <c r="I246" s="56"/>
    </row>
  </sheetData>
  <pageMargins left="0.75" right="0.75" top="1" bottom="1" header="0.5" footer="0.5"/>
  <pageSetup paperSize="9" orientation="portrait"/>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dimension ref="A1:M3455"/>
  <sheetViews>
    <sheetView showGridLines="0" topLeftCell="A12" workbookViewId="0">
      <selection activeCell="L22" sqref="L22"/>
    </sheetView>
  </sheetViews>
  <sheetFormatPr defaultColWidth="9" defaultRowHeight="17.4"/>
  <cols>
    <col min="1" max="1" width="14.2037037037037" style="2" customWidth="1"/>
    <col min="2" max="2" width="16.8796296296296" style="2" customWidth="1"/>
    <col min="3" max="4" width="9" style="2" customWidth="1"/>
    <col min="5" max="5" width="30.4166666666667" style="3" customWidth="1"/>
    <col min="9" max="9" width="35.3796296296296" style="3" customWidth="1"/>
  </cols>
  <sheetData>
    <row r="1" ht="14" customHeight="1"/>
    <row r="2" s="1" customFormat="1" ht="34" customHeight="1" spans="1:11">
      <c r="A2" s="4" t="s">
        <v>2660</v>
      </c>
      <c r="B2" s="5"/>
      <c r="C2" s="5"/>
      <c r="D2" s="5"/>
      <c r="E2" s="5"/>
      <c r="F2" s="5"/>
      <c r="G2" s="5"/>
      <c r="H2" s="5"/>
      <c r="I2" s="6"/>
      <c r="J2" s="7"/>
    </row>
    <row r="3" s="1" customFormat="1" ht="29" customHeight="1" spans="1:11">
      <c r="A3" s="8" t="s">
        <v>2661</v>
      </c>
      <c r="B3" s="9"/>
      <c r="C3" s="9"/>
      <c r="D3" s="9"/>
      <c r="E3" s="9"/>
      <c r="F3" s="10" t="s">
        <v>2662</v>
      </c>
      <c r="G3" s="9"/>
      <c r="H3" s="9"/>
      <c r="I3" s="11"/>
      <c r="K3" s="12"/>
    </row>
    <row r="4" s="1" customFormat="1" ht="32" customHeight="1" spans="1:11">
      <c r="A4" s="13" t="s">
        <v>2663</v>
      </c>
      <c r="B4" s="14"/>
      <c r="C4" s="14"/>
      <c r="D4" s="14"/>
      <c r="E4" s="14"/>
      <c r="F4" s="15" t="s">
        <v>2664</v>
      </c>
      <c r="G4" s="15"/>
      <c r="H4" s="15"/>
      <c r="I4" s="16"/>
    </row>
    <row r="5" s="1" customFormat="1" ht="32" customHeight="1" spans="1:11">
      <c r="A5" s="17" t="s">
        <v>2665</v>
      </c>
      <c r="B5" s="18"/>
      <c r="C5" s="18"/>
      <c r="D5" s="18"/>
      <c r="E5" s="18"/>
      <c r="F5" s="18"/>
      <c r="G5" s="18"/>
      <c r="H5" s="18"/>
      <c r="I5" s="19"/>
    </row>
    <row r="6" s="1" customFormat="1" ht="32" customHeight="1" spans="1:11">
      <c r="A6" s="20" t="s">
        <v>2666</v>
      </c>
      <c r="B6" s="21"/>
      <c r="C6" s="21"/>
      <c r="D6" s="21"/>
      <c r="E6" s="21"/>
      <c r="F6" s="21"/>
      <c r="G6" s="21"/>
      <c r="H6" s="21"/>
      <c r="I6" s="22"/>
    </row>
    <row r="7" s="1" customFormat="1" ht="32" customHeight="1" spans="1:11">
      <c r="A7" s="23" t="s">
        <v>2667</v>
      </c>
      <c r="B7" s="24"/>
      <c r="C7" s="24"/>
      <c r="D7" s="24"/>
      <c r="E7" s="24"/>
      <c r="F7" s="24"/>
      <c r="G7" s="24"/>
      <c r="H7" s="24"/>
      <c r="I7" s="25"/>
    </row>
    <row r="8" s="1" customFormat="1" ht="73" customHeight="1" spans="1:11">
      <c r="A8" s="13" t="s">
        <v>2668</v>
      </c>
      <c r="B8" s="14"/>
      <c r="C8" s="14"/>
      <c r="D8" s="14"/>
      <c r="E8" s="14"/>
      <c r="F8" s="15" t="s">
        <v>2669</v>
      </c>
      <c r="G8" s="15"/>
      <c r="H8" s="15"/>
      <c r="I8" s="16"/>
    </row>
    <row r="9" s="1" customFormat="1" ht="39" customHeight="1" spans="1:11">
      <c r="A9" s="17" t="s">
        <v>2670</v>
      </c>
      <c r="B9" s="18"/>
      <c r="C9" s="18"/>
      <c r="D9" s="18"/>
      <c r="E9" s="18"/>
      <c r="F9" s="26" t="s">
        <v>2671</v>
      </c>
      <c r="G9" s="26"/>
      <c r="H9" s="26"/>
      <c r="I9" s="27"/>
    </row>
    <row r="10" s="1" customFormat="1" ht="39" customHeight="1" spans="1:11">
      <c r="A10" s="13" t="s">
        <v>2672</v>
      </c>
      <c r="B10" s="14"/>
      <c r="C10" s="14"/>
      <c r="D10" s="14"/>
      <c r="E10" s="14"/>
      <c r="F10" s="28" t="s">
        <v>2673</v>
      </c>
      <c r="G10" s="28"/>
      <c r="H10" s="28"/>
      <c r="I10" s="29"/>
    </row>
    <row r="11" s="1" customFormat="1" ht="39" customHeight="1" spans="1:11">
      <c r="A11" s="17" t="s">
        <v>2674</v>
      </c>
      <c r="B11" s="18"/>
      <c r="C11" s="18"/>
      <c r="D11" s="18"/>
      <c r="E11" s="18"/>
      <c r="F11" s="30" t="s">
        <v>2675</v>
      </c>
      <c r="G11" s="30"/>
      <c r="H11" s="30"/>
      <c r="I11" s="31"/>
    </row>
    <row r="12" s="1" customFormat="1" ht="39" customHeight="1" spans="1:11">
      <c r="A12" s="13" t="s">
        <v>2676</v>
      </c>
      <c r="B12" s="14"/>
      <c r="C12" s="14"/>
      <c r="D12" s="14"/>
      <c r="E12" s="14"/>
      <c r="F12" s="32" t="s">
        <v>2677</v>
      </c>
      <c r="G12" s="32"/>
      <c r="H12" s="32"/>
      <c r="I12" s="33"/>
    </row>
    <row r="13" s="1" customFormat="1" ht="39" customHeight="1" spans="1:11">
      <c r="A13" s="17" t="s">
        <v>2678</v>
      </c>
      <c r="B13" s="18"/>
      <c r="C13" s="18"/>
      <c r="D13" s="18"/>
      <c r="E13" s="18"/>
      <c r="F13" s="34" t="s">
        <v>2679</v>
      </c>
      <c r="G13" s="34"/>
      <c r="H13" s="34"/>
      <c r="I13" s="35"/>
    </row>
    <row r="14" s="1" customFormat="1" ht="39" customHeight="1" spans="1:11">
      <c r="A14" s="13" t="s">
        <v>2680</v>
      </c>
      <c r="B14" s="14"/>
      <c r="C14" s="14"/>
      <c r="D14" s="14"/>
      <c r="E14" s="14"/>
      <c r="F14" s="15" t="s">
        <v>2681</v>
      </c>
      <c r="G14" s="15"/>
      <c r="H14" s="15"/>
      <c r="I14" s="16"/>
    </row>
    <row r="15" s="1" customFormat="1" ht="39" customHeight="1" spans="1:11">
      <c r="A15" s="17" t="s">
        <v>2682</v>
      </c>
      <c r="B15" s="18"/>
      <c r="C15" s="18"/>
      <c r="D15" s="18"/>
      <c r="E15" s="18"/>
      <c r="F15" s="26" t="s">
        <v>2683</v>
      </c>
      <c r="G15" s="26"/>
      <c r="H15" s="26"/>
      <c r="I15" s="27"/>
    </row>
    <row r="16" s="1" customFormat="1" ht="39" customHeight="1" spans="1:11">
      <c r="A16" s="13" t="s">
        <v>2684</v>
      </c>
      <c r="B16" s="14"/>
      <c r="C16" s="14"/>
      <c r="D16" s="14"/>
      <c r="E16" s="14"/>
      <c r="F16" s="28" t="s">
        <v>2669</v>
      </c>
      <c r="G16" s="28"/>
      <c r="H16" s="28"/>
      <c r="I16" s="29"/>
    </row>
    <row r="17" s="1" customFormat="1" ht="39" customHeight="1" spans="1:13">
      <c r="A17" s="17" t="s">
        <v>2685</v>
      </c>
      <c r="B17" s="18"/>
      <c r="C17" s="18"/>
      <c r="D17" s="18"/>
      <c r="E17" s="18"/>
      <c r="F17" s="36" t="s">
        <v>2686</v>
      </c>
      <c r="G17" s="36"/>
      <c r="H17" s="36"/>
      <c r="I17" s="37"/>
    </row>
    <row r="18" s="1" customFormat="1" ht="39" customHeight="1" spans="1:13">
      <c r="A18" s="13" t="s">
        <v>2687</v>
      </c>
      <c r="B18" s="14"/>
      <c r="C18" s="14"/>
      <c r="D18" s="14"/>
      <c r="E18" s="14"/>
      <c r="F18" s="15" t="s">
        <v>2688</v>
      </c>
      <c r="G18" s="15"/>
      <c r="H18" s="15"/>
      <c r="I18" s="16"/>
    </row>
    <row r="19" s="1" customFormat="1" ht="39" customHeight="1" spans="1:13">
      <c r="A19" s="38" t="s">
        <v>2689</v>
      </c>
      <c r="B19" s="39"/>
      <c r="C19" s="39"/>
      <c r="D19" s="39"/>
      <c r="E19" s="39"/>
      <c r="F19" s="26" t="s">
        <v>2690</v>
      </c>
      <c r="G19" s="26"/>
      <c r="H19" s="26"/>
      <c r="I19" s="27"/>
    </row>
    <row r="20" s="1" customFormat="1" ht="39" customHeight="1" spans="1:13">
      <c r="A20" s="40" t="s">
        <v>2691</v>
      </c>
      <c r="B20" s="41"/>
      <c r="C20" s="41"/>
      <c r="D20" s="41"/>
      <c r="E20" s="41"/>
      <c r="F20" s="15" t="s">
        <v>2690</v>
      </c>
      <c r="G20" s="15"/>
      <c r="H20" s="15"/>
      <c r="I20" s="16"/>
    </row>
    <row r="21" s="1" customFormat="1" ht="39" customHeight="1" spans="1:13">
      <c r="A21" s="17" t="s">
        <v>2692</v>
      </c>
      <c r="B21" s="18"/>
      <c r="C21" s="18"/>
      <c r="D21" s="18"/>
      <c r="E21" s="18"/>
      <c r="F21" s="42" t="s">
        <v>2693</v>
      </c>
      <c r="G21" s="42"/>
      <c r="H21" s="42"/>
      <c r="I21" s="43"/>
    </row>
    <row r="22" s="1" customFormat="1" ht="32" customHeight="1" spans="1:13">
      <c r="A22" s="17" t="s">
        <v>2694</v>
      </c>
      <c r="B22" s="18"/>
      <c r="C22" s="18"/>
      <c r="D22" s="18"/>
      <c r="E22" s="18"/>
      <c r="F22" s="42"/>
      <c r="G22" s="42"/>
      <c r="H22" s="42"/>
      <c r="I22" s="43"/>
      <c r="M22" s="1" t="s">
        <v>2695</v>
      </c>
    </row>
    <row r="23" s="1" customFormat="1" ht="32" customHeight="1" spans="1:13">
      <c r="A23" s="17" t="s">
        <v>2696</v>
      </c>
      <c r="B23" s="18"/>
      <c r="C23" s="18"/>
      <c r="D23" s="18"/>
      <c r="E23" s="18"/>
      <c r="F23" s="42"/>
      <c r="G23" s="42"/>
      <c r="H23" s="42"/>
      <c r="I23" s="43"/>
    </row>
    <row r="24" s="1" customFormat="1" ht="32" customHeight="1" spans="1:13">
      <c r="A24" s="17" t="s">
        <v>2697</v>
      </c>
      <c r="B24" s="18"/>
      <c r="C24" s="18"/>
      <c r="D24" s="18"/>
      <c r="E24" s="18"/>
      <c r="F24" s="42"/>
      <c r="G24" s="42"/>
      <c r="H24" s="42"/>
      <c r="I24" s="43"/>
    </row>
    <row r="25" s="1" customFormat="1" ht="228" customHeight="1" spans="1:13">
      <c r="A25" s="44" t="s">
        <v>2698</v>
      </c>
      <c r="B25" s="45"/>
      <c r="C25" s="45"/>
      <c r="D25" s="45"/>
      <c r="E25" s="45"/>
      <c r="F25" s="45"/>
      <c r="G25" s="45"/>
      <c r="H25" s="45"/>
      <c r="I25" s="46"/>
    </row>
    <row r="26" s="1" customFormat="1" spans="1:13">
      <c r="A26" s="47"/>
      <c r="B26" s="47"/>
      <c r="C26" s="7"/>
      <c r="D26" s="7"/>
    </row>
    <row r="27" s="1" customFormat="1" spans="1:13">
      <c r="A27" s="47"/>
      <c r="B27" s="47"/>
      <c r="C27" s="7"/>
      <c r="D27" s="7"/>
    </row>
    <row r="28" s="1" customFormat="1" spans="1:13">
      <c r="A28" s="47"/>
      <c r="B28" s="47"/>
      <c r="C28" s="7"/>
      <c r="D28" s="7"/>
    </row>
    <row r="29" s="1" customFormat="1" spans="1:13">
      <c r="A29" s="47"/>
      <c r="B29" s="47"/>
      <c r="C29" s="7"/>
      <c r="D29" s="7"/>
    </row>
    <row r="30" s="1" customFormat="1" spans="1:13">
      <c r="A30" s="47"/>
      <c r="B30" s="47"/>
      <c r="C30" s="7"/>
      <c r="D30" s="7"/>
    </row>
    <row r="31" s="1" customFormat="1" spans="1:13">
      <c r="A31" s="47"/>
      <c r="B31" s="47"/>
      <c r="C31" s="7"/>
      <c r="D31" s="7"/>
    </row>
    <row r="32" s="1" customFormat="1" spans="1:13">
      <c r="A32" s="47"/>
      <c r="B32" s="47"/>
      <c r="C32" s="7"/>
      <c r="D32" s="7"/>
    </row>
    <row r="33" spans="1:2">
      <c r="A33" s="47"/>
      <c r="B33" s="47"/>
    </row>
    <row r="34" spans="1:2">
      <c r="A34" s="47"/>
      <c r="B34" s="47"/>
    </row>
    <row r="35" spans="1:2">
      <c r="A35" s="47"/>
      <c r="B35" s="47"/>
    </row>
    <row r="36" spans="1:2">
      <c r="A36" s="47"/>
      <c r="B36" s="47"/>
    </row>
    <row r="37" spans="1:2">
      <c r="A37" s="47"/>
      <c r="B37" s="47"/>
    </row>
    <row r="38" spans="1:2">
      <c r="A38" s="47"/>
      <c r="B38" s="47"/>
    </row>
    <row r="39" spans="1:2">
      <c r="A39" s="47"/>
      <c r="B39" s="47"/>
    </row>
    <row r="40" spans="1:2">
      <c r="A40" s="47"/>
      <c r="B40" s="47"/>
    </row>
    <row r="41" spans="1:2">
      <c r="A41" s="47"/>
      <c r="B41" s="47"/>
    </row>
    <row r="42" spans="1:2">
      <c r="A42" s="47"/>
      <c r="B42" s="47"/>
    </row>
    <row r="43" spans="1:2">
      <c r="A43" s="47"/>
      <c r="B43" s="47"/>
    </row>
    <row r="44" spans="1:2">
      <c r="A44" s="47"/>
      <c r="B44" s="47"/>
    </row>
    <row r="45" spans="1:2">
      <c r="A45" s="47"/>
      <c r="B45" s="47"/>
    </row>
    <row r="46" spans="1:2">
      <c r="A46" s="47"/>
      <c r="B46" s="47"/>
    </row>
    <row r="47" spans="1:2">
      <c r="A47" s="47"/>
      <c r="B47" s="47"/>
    </row>
    <row r="48" spans="1:2">
      <c r="A48" s="47"/>
      <c r="B48" s="47"/>
    </row>
    <row r="49" spans="1:2">
      <c r="A49" s="47"/>
      <c r="B49" s="47"/>
    </row>
    <row r="50" spans="1:2">
      <c r="A50" s="47"/>
      <c r="B50" s="47"/>
    </row>
    <row r="51" spans="1:2">
      <c r="A51" s="47"/>
      <c r="B51" s="47"/>
    </row>
    <row r="52" spans="1:2">
      <c r="A52" s="47"/>
      <c r="B52" s="47"/>
    </row>
    <row r="53" spans="1:2">
      <c r="A53" s="47"/>
      <c r="B53" s="47"/>
    </row>
    <row r="54" spans="1:2">
      <c r="A54" s="47"/>
      <c r="B54" s="47"/>
    </row>
    <row r="55" spans="1:2">
      <c r="A55" s="47"/>
      <c r="B55" s="47"/>
    </row>
    <row r="56" spans="1:2">
      <c r="A56" s="47"/>
      <c r="B56" s="47"/>
    </row>
    <row r="57" spans="1:2">
      <c r="A57" s="47"/>
      <c r="B57" s="47"/>
    </row>
    <row r="58" spans="1:2">
      <c r="A58" s="47"/>
      <c r="B58" s="47"/>
    </row>
    <row r="59" spans="1:2">
      <c r="A59" s="47"/>
      <c r="B59" s="47"/>
    </row>
    <row r="60" spans="1:2">
      <c r="A60" s="47"/>
      <c r="B60" s="47"/>
    </row>
    <row r="61" spans="1:2">
      <c r="A61" s="47"/>
      <c r="B61" s="47"/>
    </row>
    <row r="62" spans="1:2">
      <c r="A62" s="47"/>
      <c r="B62" s="47"/>
    </row>
    <row r="63" spans="1:2">
      <c r="A63" s="47"/>
      <c r="B63" s="47"/>
    </row>
    <row r="64" spans="1:2">
      <c r="A64" s="47"/>
      <c r="B64" s="47"/>
    </row>
    <row r="65" spans="1:2">
      <c r="A65" s="47"/>
      <c r="B65" s="47"/>
    </row>
    <row r="66" spans="1:2">
      <c r="A66" s="47"/>
      <c r="B66" s="47"/>
    </row>
    <row r="67" spans="1:2">
      <c r="A67" s="47"/>
      <c r="B67" s="47"/>
    </row>
    <row r="68" spans="1:2">
      <c r="A68" s="47"/>
      <c r="B68" s="47"/>
    </row>
    <row r="69" spans="1:2">
      <c r="A69" s="47"/>
      <c r="B69" s="47"/>
    </row>
    <row r="70" spans="1:2">
      <c r="A70" s="47"/>
      <c r="B70" s="47"/>
    </row>
    <row r="71" spans="1:2">
      <c r="A71" s="47"/>
      <c r="B71" s="47"/>
    </row>
    <row r="72" spans="1:2">
      <c r="A72" s="47"/>
      <c r="B72" s="47"/>
    </row>
    <row r="73" spans="1:2">
      <c r="A73" s="47"/>
      <c r="B73" s="47"/>
    </row>
    <row r="74" spans="1:2">
      <c r="A74" s="47"/>
      <c r="B74" s="47"/>
    </row>
    <row r="75" spans="1:2">
      <c r="A75" s="47"/>
      <c r="B75" s="47"/>
    </row>
    <row r="76" spans="1:2">
      <c r="A76" s="47"/>
      <c r="B76" s="47"/>
    </row>
    <row r="77" spans="1:2">
      <c r="A77" s="47"/>
      <c r="B77" s="47"/>
    </row>
    <row r="78" spans="1:2">
      <c r="A78" s="47"/>
      <c r="B78" s="47"/>
    </row>
    <row r="79" spans="1:2">
      <c r="A79" s="47"/>
      <c r="B79" s="47"/>
    </row>
    <row r="80" spans="1:2">
      <c r="A80" s="47"/>
      <c r="B80" s="47"/>
    </row>
    <row r="81" spans="1:2">
      <c r="A81" s="47"/>
      <c r="B81" s="47"/>
    </row>
    <row r="82" spans="1:2">
      <c r="A82" s="47"/>
      <c r="B82" s="47"/>
    </row>
    <row r="83" spans="1:2">
      <c r="A83" s="47"/>
      <c r="B83" s="47"/>
    </row>
    <row r="84" spans="1:2">
      <c r="A84" s="47"/>
      <c r="B84" s="47"/>
    </row>
    <row r="85" spans="1:2">
      <c r="A85" s="47"/>
      <c r="B85" s="47"/>
    </row>
    <row r="86" spans="1:2">
      <c r="A86" s="47"/>
      <c r="B86" s="47"/>
    </row>
    <row r="87" spans="1:2">
      <c r="A87" s="47"/>
      <c r="B87" s="47"/>
    </row>
    <row r="88" spans="1:2">
      <c r="A88" s="47"/>
      <c r="B88" s="47"/>
    </row>
    <row r="89" spans="1:2">
      <c r="A89" s="47"/>
      <c r="B89" s="47"/>
    </row>
    <row r="90" spans="1:2">
      <c r="A90" s="47"/>
      <c r="B90" s="47"/>
    </row>
    <row r="91" spans="1:2">
      <c r="A91" s="47"/>
      <c r="B91" s="47"/>
    </row>
    <row r="92" spans="1:2">
      <c r="A92" s="47"/>
      <c r="B92" s="47"/>
    </row>
    <row r="93" spans="1:2">
      <c r="A93" s="47"/>
      <c r="B93" s="47"/>
    </row>
    <row r="94" spans="1:2">
      <c r="A94" s="47"/>
      <c r="B94" s="47"/>
    </row>
    <row r="95" spans="1:2">
      <c r="A95" s="47"/>
      <c r="B95" s="47"/>
    </row>
    <row r="96" spans="1:2">
      <c r="A96" s="47"/>
      <c r="B96" s="47"/>
    </row>
    <row r="97" spans="1:2">
      <c r="A97" s="47"/>
      <c r="B97" s="47"/>
    </row>
    <row r="98" spans="1:2">
      <c r="A98" s="47"/>
      <c r="B98" s="47"/>
    </row>
    <row r="99" spans="1:2">
      <c r="A99" s="47"/>
      <c r="B99" s="47"/>
    </row>
    <row r="100" spans="1:2">
      <c r="A100" s="47"/>
      <c r="B100" s="47"/>
    </row>
    <row r="101" spans="1:2">
      <c r="A101" s="47"/>
      <c r="B101" s="47"/>
    </row>
    <row r="102" spans="1:2">
      <c r="A102" s="47"/>
      <c r="B102" s="47"/>
    </row>
    <row r="103" spans="1:2">
      <c r="A103" s="47"/>
      <c r="B103" s="47"/>
    </row>
    <row r="104" spans="1:2">
      <c r="A104" s="47"/>
      <c r="B104" s="47"/>
    </row>
    <row r="105" spans="1:2">
      <c r="A105" s="47"/>
      <c r="B105" s="47"/>
    </row>
    <row r="106" spans="1:2">
      <c r="A106" s="47"/>
      <c r="B106" s="47"/>
    </row>
    <row r="107" spans="1:2">
      <c r="A107" s="47"/>
      <c r="B107" s="47"/>
    </row>
    <row r="108" spans="1:2">
      <c r="A108" s="47"/>
      <c r="B108" s="47"/>
    </row>
    <row r="109" spans="1:2">
      <c r="A109" s="47"/>
      <c r="B109" s="47"/>
    </row>
    <row r="110" spans="1:2">
      <c r="A110" s="47"/>
      <c r="B110" s="47"/>
    </row>
    <row r="111" spans="1:2">
      <c r="A111" s="47"/>
      <c r="B111" s="47"/>
    </row>
    <row r="112" spans="1:2">
      <c r="A112" s="47"/>
      <c r="B112" s="47"/>
    </row>
    <row r="113" spans="1:2">
      <c r="A113" s="47"/>
      <c r="B113" s="47"/>
    </row>
    <row r="114" spans="1:2">
      <c r="A114" s="47"/>
      <c r="B114" s="47"/>
    </row>
    <row r="115" spans="1:2">
      <c r="A115" s="47"/>
      <c r="B115" s="47"/>
    </row>
    <row r="116" spans="1:2">
      <c r="A116" s="47"/>
      <c r="B116" s="47"/>
    </row>
    <row r="117" spans="1:2">
      <c r="A117" s="47"/>
      <c r="B117" s="47"/>
    </row>
    <row r="118" spans="1:2">
      <c r="A118" s="47"/>
      <c r="B118" s="47"/>
    </row>
    <row r="119" spans="1:2">
      <c r="A119" s="47"/>
      <c r="B119" s="47"/>
    </row>
    <row r="120" spans="1:2">
      <c r="A120" s="47"/>
      <c r="B120" s="47"/>
    </row>
    <row r="121" spans="1:2">
      <c r="A121" s="47"/>
      <c r="B121" s="47"/>
    </row>
    <row r="122" spans="1:2">
      <c r="A122" s="47"/>
      <c r="B122" s="47"/>
    </row>
    <row r="123" spans="1:2">
      <c r="A123" s="47"/>
      <c r="B123" s="47"/>
    </row>
    <row r="124" spans="1:2">
      <c r="A124" s="47"/>
      <c r="B124" s="47"/>
    </row>
    <row r="125" spans="1:2">
      <c r="A125" s="47"/>
      <c r="B125" s="47"/>
    </row>
    <row r="126" spans="1:2">
      <c r="A126" s="47"/>
      <c r="B126" s="47"/>
    </row>
    <row r="127" spans="1:2">
      <c r="A127" s="47"/>
      <c r="B127" s="47"/>
    </row>
    <row r="128" spans="1:2">
      <c r="A128" s="47"/>
      <c r="B128" s="47"/>
    </row>
    <row r="129" spans="1:2">
      <c r="A129" s="47"/>
      <c r="B129" s="47"/>
    </row>
    <row r="130" spans="1:2">
      <c r="A130" s="47"/>
      <c r="B130" s="47"/>
    </row>
    <row r="131" spans="1:2">
      <c r="A131" s="47"/>
      <c r="B131" s="47"/>
    </row>
    <row r="132" spans="1:2">
      <c r="A132" s="47"/>
      <c r="B132" s="47"/>
    </row>
    <row r="133" spans="1:2">
      <c r="A133" s="47"/>
      <c r="B133" s="47"/>
    </row>
    <row r="134" spans="1:2">
      <c r="A134" s="47"/>
      <c r="B134" s="47"/>
    </row>
    <row r="135" spans="1:2">
      <c r="A135" s="47"/>
      <c r="B135" s="47"/>
    </row>
    <row r="136" spans="1:2">
      <c r="A136" s="47"/>
      <c r="B136" s="47"/>
    </row>
    <row r="137" spans="1:2">
      <c r="A137" s="47"/>
      <c r="B137" s="47"/>
    </row>
    <row r="138" spans="1:2">
      <c r="A138" s="47"/>
      <c r="B138" s="47"/>
    </row>
    <row r="139" spans="1:2">
      <c r="A139" s="47"/>
      <c r="B139" s="47"/>
    </row>
    <row r="140" spans="1:2">
      <c r="A140" s="47"/>
      <c r="B140" s="47"/>
    </row>
    <row r="141" spans="1:2">
      <c r="A141" s="47"/>
      <c r="B141" s="47"/>
    </row>
    <row r="142" spans="1:2">
      <c r="A142" s="47"/>
      <c r="B142" s="47"/>
    </row>
    <row r="143" spans="1:2">
      <c r="A143" s="47"/>
      <c r="B143" s="47"/>
    </row>
    <row r="144" spans="1:2">
      <c r="A144" s="47"/>
      <c r="B144" s="47"/>
    </row>
    <row r="145" spans="1:2">
      <c r="A145" s="47"/>
      <c r="B145" s="47"/>
    </row>
    <row r="146" spans="1:2">
      <c r="A146" s="47"/>
      <c r="B146" s="47"/>
    </row>
    <row r="147" spans="1:2">
      <c r="A147" s="47"/>
      <c r="B147" s="47"/>
    </row>
    <row r="148" spans="1:2">
      <c r="A148" s="47"/>
      <c r="B148" s="47"/>
    </row>
    <row r="149" spans="1:2">
      <c r="A149" s="47"/>
      <c r="B149" s="47"/>
    </row>
    <row r="150" spans="1:2">
      <c r="A150" s="47"/>
      <c r="B150" s="47"/>
    </row>
    <row r="151" spans="1:2">
      <c r="A151" s="47"/>
      <c r="B151" s="47"/>
    </row>
    <row r="152" spans="1:2">
      <c r="A152" s="47"/>
      <c r="B152" s="47"/>
    </row>
    <row r="153" spans="1:2">
      <c r="A153" s="47"/>
      <c r="B153" s="47"/>
    </row>
    <row r="154" spans="1:2">
      <c r="A154" s="47"/>
      <c r="B154" s="47"/>
    </row>
    <row r="155" spans="1:2">
      <c r="A155" s="47"/>
      <c r="B155" s="47"/>
    </row>
    <row r="156" spans="1:2">
      <c r="A156" s="47"/>
      <c r="B156" s="47"/>
    </row>
    <row r="157" spans="1:2">
      <c r="A157" s="47"/>
      <c r="B157" s="47"/>
    </row>
    <row r="158" spans="1:2">
      <c r="A158" s="47"/>
      <c r="B158" s="47"/>
    </row>
    <row r="159" spans="1:2">
      <c r="A159" s="47"/>
      <c r="B159" s="47"/>
    </row>
    <row r="160" spans="1:2">
      <c r="A160" s="47"/>
      <c r="B160" s="47"/>
    </row>
    <row r="161" spans="1:2">
      <c r="A161" s="47"/>
      <c r="B161" s="47"/>
    </row>
    <row r="162" spans="1:2">
      <c r="A162" s="47"/>
      <c r="B162" s="47"/>
    </row>
    <row r="163" spans="1:2">
      <c r="A163" s="47"/>
      <c r="B163" s="47"/>
    </row>
    <row r="164" spans="1:2">
      <c r="A164" s="47"/>
      <c r="B164" s="47"/>
    </row>
    <row r="165" spans="1:2">
      <c r="A165" s="47"/>
      <c r="B165" s="47"/>
    </row>
    <row r="166" spans="1:2">
      <c r="A166" s="47"/>
      <c r="B166" s="47"/>
    </row>
    <row r="167" spans="1:2">
      <c r="A167" s="47"/>
      <c r="B167" s="47"/>
    </row>
    <row r="168" spans="1:2">
      <c r="A168" s="47"/>
      <c r="B168" s="47"/>
    </row>
    <row r="169" spans="1:2">
      <c r="A169" s="47"/>
      <c r="B169" s="47"/>
    </row>
    <row r="170" spans="1:2">
      <c r="A170" s="47"/>
      <c r="B170" s="47"/>
    </row>
    <row r="171" spans="1:2">
      <c r="A171" s="47"/>
      <c r="B171" s="47"/>
    </row>
    <row r="172" spans="1:2">
      <c r="A172" s="47"/>
      <c r="B172" s="47"/>
    </row>
    <row r="173" spans="1:2">
      <c r="A173" s="47"/>
      <c r="B173" s="47"/>
    </row>
    <row r="174" spans="1:2">
      <c r="A174" s="47"/>
      <c r="B174" s="47"/>
    </row>
    <row r="175" spans="1:2">
      <c r="A175" s="47"/>
      <c r="B175" s="47"/>
    </row>
    <row r="176" spans="1:2">
      <c r="A176" s="47"/>
      <c r="B176" s="47"/>
    </row>
    <row r="177" spans="1:2">
      <c r="A177" s="47"/>
      <c r="B177" s="47"/>
    </row>
    <row r="178" spans="1:2">
      <c r="A178" s="47"/>
      <c r="B178" s="47"/>
    </row>
    <row r="179" spans="1:2">
      <c r="A179" s="47"/>
      <c r="B179" s="47"/>
    </row>
    <row r="180" spans="1:2">
      <c r="A180" s="47"/>
      <c r="B180" s="47"/>
    </row>
    <row r="181" spans="1:2">
      <c r="A181" s="47"/>
      <c r="B181" s="47"/>
    </row>
    <row r="182" spans="1:2">
      <c r="A182" s="47"/>
      <c r="B182" s="47"/>
    </row>
    <row r="183" spans="1:2">
      <c r="A183" s="47"/>
      <c r="B183" s="47"/>
    </row>
    <row r="184" spans="1:2">
      <c r="A184" s="47"/>
      <c r="B184" s="47"/>
    </row>
    <row r="185" spans="1:2">
      <c r="A185" s="47"/>
      <c r="B185" s="47"/>
    </row>
    <row r="186" spans="1:2">
      <c r="A186" s="47"/>
      <c r="B186" s="47"/>
    </row>
    <row r="187" spans="1:2">
      <c r="A187" s="47"/>
      <c r="B187" s="47"/>
    </row>
    <row r="188" spans="1:2">
      <c r="A188" s="47"/>
      <c r="B188" s="47"/>
    </row>
    <row r="189" spans="1:2">
      <c r="A189" s="47"/>
      <c r="B189" s="47"/>
    </row>
    <row r="190" spans="1:2">
      <c r="A190" s="47"/>
      <c r="B190" s="47"/>
    </row>
    <row r="191" spans="1:2">
      <c r="A191" s="47"/>
      <c r="B191" s="47"/>
    </row>
    <row r="192" spans="1:2">
      <c r="A192" s="47"/>
      <c r="B192" s="47"/>
    </row>
    <row r="193" spans="1:2">
      <c r="A193" s="47"/>
      <c r="B193" s="47"/>
    </row>
    <row r="194" spans="1:2">
      <c r="A194" s="47"/>
      <c r="B194" s="47"/>
    </row>
    <row r="195" spans="1:2">
      <c r="A195" s="47"/>
      <c r="B195" s="47"/>
    </row>
    <row r="196" spans="1:2">
      <c r="A196" s="47"/>
      <c r="B196" s="47"/>
    </row>
    <row r="197" spans="1:2">
      <c r="A197" s="47"/>
      <c r="B197" s="47"/>
    </row>
    <row r="198" spans="1:2">
      <c r="A198" s="47"/>
      <c r="B198" s="47"/>
    </row>
    <row r="199" spans="1:2">
      <c r="A199" s="47"/>
      <c r="B199" s="47"/>
    </row>
    <row r="200" spans="1:2">
      <c r="A200" s="47"/>
      <c r="B200" s="47"/>
    </row>
    <row r="201" spans="1:2">
      <c r="A201" s="47"/>
      <c r="B201" s="47"/>
    </row>
    <row r="202" spans="1:2">
      <c r="A202" s="47"/>
      <c r="B202" s="47"/>
    </row>
    <row r="203" spans="1:2">
      <c r="A203" s="47"/>
      <c r="B203" s="47"/>
    </row>
    <row r="204" spans="1:2">
      <c r="A204" s="47"/>
      <c r="B204" s="47"/>
    </row>
    <row r="205" spans="1:2">
      <c r="A205" s="47"/>
      <c r="B205" s="47"/>
    </row>
    <row r="206" spans="1:2">
      <c r="A206" s="47"/>
      <c r="B206" s="47"/>
    </row>
    <row r="207" spans="1:2">
      <c r="A207" s="47"/>
      <c r="B207" s="47"/>
    </row>
    <row r="208" spans="1:2">
      <c r="A208" s="47"/>
      <c r="B208" s="47"/>
    </row>
    <row r="209" spans="1:2">
      <c r="A209" s="47"/>
      <c r="B209" s="47"/>
    </row>
    <row r="210" spans="1:2">
      <c r="A210" s="47"/>
      <c r="B210" s="47"/>
    </row>
    <row r="211" spans="1:2">
      <c r="A211" s="47"/>
      <c r="B211" s="47"/>
    </row>
    <row r="212" spans="1:2">
      <c r="A212" s="47"/>
      <c r="B212" s="47"/>
    </row>
    <row r="213" spans="1:2">
      <c r="A213" s="47"/>
      <c r="B213" s="47"/>
    </row>
    <row r="214" spans="1:2">
      <c r="A214" s="47"/>
      <c r="B214" s="47"/>
    </row>
    <row r="215" spans="1:2">
      <c r="A215" s="47"/>
      <c r="B215" s="47"/>
    </row>
    <row r="216" spans="1:2">
      <c r="A216" s="47"/>
      <c r="B216" s="47"/>
    </row>
    <row r="217" spans="1:2">
      <c r="A217" s="47"/>
      <c r="B217" s="47"/>
    </row>
    <row r="218" spans="1:2">
      <c r="A218" s="47"/>
      <c r="B218" s="47"/>
    </row>
    <row r="219" spans="1:2">
      <c r="A219" s="47"/>
      <c r="B219" s="47"/>
    </row>
    <row r="220" spans="1:2">
      <c r="A220" s="47"/>
      <c r="B220" s="47"/>
    </row>
    <row r="221" spans="1:2">
      <c r="A221" s="47"/>
      <c r="B221" s="47"/>
    </row>
    <row r="222" spans="1:2">
      <c r="A222" s="47"/>
      <c r="B222" s="47"/>
    </row>
    <row r="223" spans="1:2">
      <c r="A223" s="47"/>
      <c r="B223" s="47"/>
    </row>
    <row r="224" spans="1:2">
      <c r="A224" s="47"/>
      <c r="B224" s="47"/>
    </row>
    <row r="225" spans="1:2">
      <c r="A225" s="47"/>
      <c r="B225" s="47"/>
    </row>
    <row r="226" spans="1:2">
      <c r="A226" s="47"/>
      <c r="B226" s="47"/>
    </row>
    <row r="227" spans="1:2">
      <c r="A227" s="47"/>
      <c r="B227" s="47"/>
    </row>
    <row r="228" spans="1:2">
      <c r="A228" s="47"/>
      <c r="B228" s="47"/>
    </row>
    <row r="229" spans="1:2">
      <c r="A229" s="47"/>
      <c r="B229" s="47"/>
    </row>
    <row r="230" spans="1:2">
      <c r="A230" s="47"/>
      <c r="B230" s="47"/>
    </row>
    <row r="231" spans="1:2">
      <c r="A231" s="47"/>
      <c r="B231" s="47"/>
    </row>
    <row r="232" spans="1:2">
      <c r="A232" s="47"/>
      <c r="B232" s="47"/>
    </row>
    <row r="233" spans="1:2">
      <c r="A233" s="47"/>
      <c r="B233" s="47"/>
    </row>
    <row r="234" spans="1:2">
      <c r="A234" s="47"/>
      <c r="B234" s="47"/>
    </row>
    <row r="235" spans="1:2">
      <c r="A235" s="47"/>
      <c r="B235" s="47"/>
    </row>
    <row r="236" spans="1:2">
      <c r="A236" s="47"/>
      <c r="B236" s="47"/>
    </row>
    <row r="237" spans="1:2">
      <c r="A237" s="47"/>
      <c r="B237" s="47"/>
    </row>
    <row r="238" spans="1:2">
      <c r="A238" s="47"/>
      <c r="B238" s="47"/>
    </row>
    <row r="239" spans="1:2">
      <c r="A239" s="47"/>
      <c r="B239" s="47"/>
    </row>
    <row r="240" spans="1:2">
      <c r="A240" s="47"/>
      <c r="B240" s="47"/>
    </row>
    <row r="241" spans="1:2">
      <c r="A241" s="47"/>
      <c r="B241" s="47"/>
    </row>
    <row r="242" spans="1:2">
      <c r="A242" s="47"/>
      <c r="B242" s="47"/>
    </row>
    <row r="243" spans="1:2">
      <c r="A243" s="47"/>
      <c r="B243" s="47"/>
    </row>
    <row r="244" spans="1:2">
      <c r="A244" s="47"/>
      <c r="B244" s="47"/>
    </row>
    <row r="245" spans="1:2">
      <c r="A245" s="47"/>
      <c r="B245" s="47"/>
    </row>
    <row r="246" spans="1:2">
      <c r="A246" s="47"/>
      <c r="B246" s="47"/>
    </row>
    <row r="247" spans="1:2">
      <c r="A247" s="47"/>
      <c r="B247" s="47"/>
    </row>
    <row r="248" spans="1:2">
      <c r="A248" s="47"/>
      <c r="B248" s="47"/>
    </row>
    <row r="249" spans="1:2">
      <c r="A249" s="47"/>
      <c r="B249" s="47"/>
    </row>
    <row r="250" spans="1:2">
      <c r="A250" s="47"/>
      <c r="B250" s="47"/>
    </row>
    <row r="251" spans="1:2">
      <c r="A251" s="47"/>
      <c r="B251" s="47"/>
    </row>
    <row r="252" spans="1:2">
      <c r="A252" s="47"/>
      <c r="B252" s="47"/>
    </row>
    <row r="253" spans="1:2">
      <c r="A253" s="47"/>
      <c r="B253" s="47"/>
    </row>
    <row r="254" spans="1:2">
      <c r="A254" s="47"/>
      <c r="B254" s="47"/>
    </row>
    <row r="255" spans="1:2">
      <c r="A255" s="47"/>
      <c r="B255" s="47"/>
    </row>
    <row r="256" spans="1:2">
      <c r="A256" s="47"/>
      <c r="B256" s="47"/>
    </row>
    <row r="257" spans="1:2">
      <c r="A257" s="47"/>
      <c r="B257" s="47"/>
    </row>
    <row r="258" spans="1:2">
      <c r="A258" s="47"/>
      <c r="B258" s="47"/>
    </row>
    <row r="259" spans="1:2">
      <c r="A259" s="47"/>
      <c r="B259" s="47"/>
    </row>
    <row r="260" spans="1:2">
      <c r="A260" s="47"/>
      <c r="B260" s="47"/>
    </row>
    <row r="261" spans="1:2">
      <c r="A261" s="47"/>
      <c r="B261" s="47"/>
    </row>
    <row r="262" spans="1:2">
      <c r="A262" s="47"/>
      <c r="B262" s="47"/>
    </row>
    <row r="263" spans="1:2">
      <c r="A263" s="47"/>
      <c r="B263" s="47"/>
    </row>
    <row r="264" spans="1:2">
      <c r="A264" s="47"/>
      <c r="B264" s="47"/>
    </row>
    <row r="265" spans="1:2">
      <c r="A265" s="47"/>
      <c r="B265" s="47"/>
    </row>
    <row r="266" spans="1:2">
      <c r="A266" s="47"/>
      <c r="B266" s="47"/>
    </row>
    <row r="267" spans="1:2">
      <c r="A267" s="47"/>
      <c r="B267" s="47"/>
    </row>
    <row r="268" spans="1:2">
      <c r="A268" s="47"/>
      <c r="B268" s="47"/>
    </row>
    <row r="269" spans="1:2">
      <c r="A269" s="47"/>
      <c r="B269" s="47"/>
    </row>
    <row r="270" spans="1:2">
      <c r="A270" s="47"/>
      <c r="B270" s="47"/>
    </row>
    <row r="271" spans="1:2">
      <c r="A271" s="47"/>
      <c r="B271" s="47"/>
    </row>
    <row r="272" spans="1:2">
      <c r="A272" s="47"/>
      <c r="B272" s="47"/>
    </row>
    <row r="273" spans="1:2">
      <c r="A273" s="47"/>
      <c r="B273" s="47"/>
    </row>
    <row r="274" spans="1:2">
      <c r="A274" s="47"/>
      <c r="B274" s="47"/>
    </row>
    <row r="275" spans="1:2">
      <c r="A275" s="47"/>
      <c r="B275" s="47"/>
    </row>
    <row r="276" spans="1:2">
      <c r="A276" s="47"/>
      <c r="B276" s="47"/>
    </row>
    <row r="277" spans="1:2">
      <c r="A277" s="47"/>
      <c r="B277" s="47"/>
    </row>
    <row r="278" spans="1:2">
      <c r="A278" s="47"/>
      <c r="B278" s="47"/>
    </row>
    <row r="279" spans="1:2">
      <c r="A279" s="47"/>
      <c r="B279" s="47"/>
    </row>
    <row r="280" spans="1:2">
      <c r="A280" s="47"/>
      <c r="B280" s="47"/>
    </row>
    <row r="281" spans="1:2">
      <c r="A281" s="47"/>
      <c r="B281" s="47"/>
    </row>
    <row r="282" spans="1:2">
      <c r="A282" s="47"/>
      <c r="B282" s="47"/>
    </row>
    <row r="283" spans="1:2">
      <c r="A283" s="47"/>
      <c r="B283" s="47"/>
    </row>
    <row r="284" spans="1:2">
      <c r="A284" s="47"/>
      <c r="B284" s="47"/>
    </row>
    <row r="285" spans="1:2">
      <c r="A285" s="47"/>
      <c r="B285" s="47"/>
    </row>
    <row r="286" spans="1:2">
      <c r="A286" s="47"/>
      <c r="B286" s="47"/>
    </row>
    <row r="287" spans="1:2">
      <c r="A287" s="47"/>
      <c r="B287" s="47"/>
    </row>
    <row r="288" spans="1:2">
      <c r="A288" s="47"/>
      <c r="B288" s="47"/>
    </row>
    <row r="289" spans="1:2">
      <c r="A289" s="47"/>
      <c r="B289" s="47"/>
    </row>
    <row r="290" spans="1:2">
      <c r="A290" s="47"/>
      <c r="B290" s="47"/>
    </row>
    <row r="291" spans="1:2">
      <c r="A291" s="47"/>
      <c r="B291" s="47"/>
    </row>
    <row r="292" spans="1:2">
      <c r="A292" s="47"/>
      <c r="B292" s="47"/>
    </row>
    <row r="293" spans="1:2">
      <c r="A293" s="47"/>
      <c r="B293" s="47"/>
    </row>
    <row r="294" spans="1:2">
      <c r="A294" s="47"/>
      <c r="B294" s="47"/>
    </row>
    <row r="295" spans="1:2">
      <c r="A295" s="47"/>
      <c r="B295" s="47"/>
    </row>
    <row r="296" spans="1:2">
      <c r="A296" s="47"/>
      <c r="B296" s="47"/>
    </row>
    <row r="297" spans="1:2">
      <c r="A297" s="47"/>
      <c r="B297" s="47"/>
    </row>
    <row r="298" spans="1:2">
      <c r="A298" s="47"/>
      <c r="B298" s="47"/>
    </row>
    <row r="299" spans="1:2">
      <c r="A299" s="47"/>
      <c r="B299" s="47"/>
    </row>
    <row r="300" spans="1:2">
      <c r="A300" s="47"/>
      <c r="B300" s="47"/>
    </row>
    <row r="301" spans="1:2">
      <c r="A301" s="47"/>
      <c r="B301" s="47"/>
    </row>
    <row r="302" spans="1:2">
      <c r="A302" s="47"/>
      <c r="B302" s="47"/>
    </row>
    <row r="303" spans="1:2">
      <c r="A303" s="47"/>
      <c r="B303" s="47"/>
    </row>
    <row r="304" spans="1:2">
      <c r="A304" s="47"/>
      <c r="B304" s="47"/>
    </row>
    <row r="305" spans="1:2">
      <c r="A305" s="47"/>
      <c r="B305" s="47"/>
    </row>
    <row r="306" spans="1:2">
      <c r="A306" s="47"/>
      <c r="B306" s="47"/>
    </row>
    <row r="307" spans="1:2">
      <c r="A307" s="47"/>
      <c r="B307" s="47"/>
    </row>
    <row r="308" spans="1:2">
      <c r="A308" s="47"/>
      <c r="B308" s="47"/>
    </row>
    <row r="309" spans="1:2">
      <c r="A309" s="47"/>
      <c r="B309" s="47"/>
    </row>
    <row r="310" spans="1:2">
      <c r="A310" s="47"/>
      <c r="B310" s="47"/>
    </row>
    <row r="311" spans="1:2">
      <c r="A311" s="47"/>
      <c r="B311" s="47"/>
    </row>
    <row r="312" spans="1:2">
      <c r="A312" s="47"/>
      <c r="B312" s="47"/>
    </row>
    <row r="313" spans="1:2">
      <c r="A313" s="47"/>
      <c r="B313" s="47"/>
    </row>
    <row r="314" spans="1:2">
      <c r="A314" s="47"/>
      <c r="B314" s="47"/>
    </row>
    <row r="315" spans="1:2">
      <c r="A315" s="47"/>
      <c r="B315" s="47"/>
    </row>
    <row r="316" spans="1:2">
      <c r="A316" s="47"/>
      <c r="B316" s="47"/>
    </row>
    <row r="317" spans="1:2">
      <c r="A317" s="47"/>
      <c r="B317" s="47"/>
    </row>
    <row r="318" spans="1:2">
      <c r="A318" s="47"/>
      <c r="B318" s="47"/>
    </row>
    <row r="319" spans="1:2">
      <c r="A319" s="47"/>
      <c r="B319" s="47"/>
    </row>
    <row r="320" spans="1:2">
      <c r="A320" s="47"/>
      <c r="B320" s="47"/>
    </row>
    <row r="321" spans="1:2">
      <c r="A321" s="47"/>
      <c r="B321" s="47"/>
    </row>
    <row r="322" spans="1:2">
      <c r="A322" s="47"/>
      <c r="B322" s="47"/>
    </row>
    <row r="323" spans="1:2">
      <c r="A323" s="47"/>
      <c r="B323" s="47"/>
    </row>
    <row r="324" spans="1:2">
      <c r="A324" s="47"/>
      <c r="B324" s="47"/>
    </row>
    <row r="325" spans="1:2">
      <c r="A325" s="47"/>
      <c r="B325" s="47"/>
    </row>
    <row r="326" spans="1:2">
      <c r="A326" s="47"/>
      <c r="B326" s="47"/>
    </row>
    <row r="327" spans="1:2">
      <c r="A327" s="47"/>
      <c r="B327" s="47"/>
    </row>
    <row r="328" spans="1:2">
      <c r="A328" s="47"/>
      <c r="B328" s="47"/>
    </row>
    <row r="329" spans="1:2">
      <c r="A329" s="47"/>
      <c r="B329" s="47"/>
    </row>
    <row r="330" spans="1:2">
      <c r="A330" s="47"/>
      <c r="B330" s="47"/>
    </row>
    <row r="331" spans="1:2">
      <c r="A331" s="47"/>
      <c r="B331" s="47"/>
    </row>
    <row r="332" spans="1:2">
      <c r="A332" s="47"/>
      <c r="B332" s="47"/>
    </row>
    <row r="333" spans="1:2">
      <c r="A333" s="47"/>
      <c r="B333" s="47"/>
    </row>
    <row r="334" spans="1:2">
      <c r="A334" s="47"/>
      <c r="B334" s="47"/>
    </row>
    <row r="335" spans="1:2">
      <c r="A335" s="47"/>
      <c r="B335" s="47"/>
    </row>
    <row r="336" spans="1:2">
      <c r="A336" s="47"/>
      <c r="B336" s="47"/>
    </row>
    <row r="337" spans="1:2">
      <c r="A337" s="47"/>
      <c r="B337" s="47"/>
    </row>
    <row r="338" spans="1:2">
      <c r="A338" s="47"/>
      <c r="B338" s="47"/>
    </row>
    <row r="339" spans="1:2">
      <c r="A339" s="47"/>
      <c r="B339" s="47"/>
    </row>
    <row r="340" spans="1:2">
      <c r="A340" s="47"/>
      <c r="B340" s="47"/>
    </row>
    <row r="341" spans="1:2">
      <c r="A341" s="47"/>
      <c r="B341" s="47"/>
    </row>
    <row r="342" spans="1:2">
      <c r="A342" s="47"/>
      <c r="B342" s="47"/>
    </row>
    <row r="343" spans="1:2">
      <c r="A343" s="47"/>
      <c r="B343" s="47"/>
    </row>
    <row r="344" spans="1:2">
      <c r="A344" s="47"/>
      <c r="B344" s="47"/>
    </row>
    <row r="345" spans="1:2">
      <c r="A345" s="47"/>
      <c r="B345" s="47"/>
    </row>
    <row r="346" spans="1:2">
      <c r="A346" s="47"/>
      <c r="B346" s="47"/>
    </row>
    <row r="347" spans="1:2">
      <c r="A347" s="47"/>
      <c r="B347" s="47"/>
    </row>
    <row r="348" spans="1:2">
      <c r="A348" s="47"/>
      <c r="B348" s="47"/>
    </row>
    <row r="349" spans="1:2">
      <c r="A349" s="47"/>
      <c r="B349" s="47"/>
    </row>
    <row r="350" spans="1:2">
      <c r="A350" s="47"/>
      <c r="B350" s="47"/>
    </row>
    <row r="351" spans="1:2">
      <c r="A351" s="47"/>
      <c r="B351" s="47"/>
    </row>
    <row r="352" spans="1:2">
      <c r="A352" s="47"/>
      <c r="B352" s="47"/>
    </row>
    <row r="353" spans="1:2">
      <c r="A353" s="47"/>
      <c r="B353" s="47"/>
    </row>
    <row r="354" spans="1:2">
      <c r="A354" s="47"/>
      <c r="B354" s="47"/>
    </row>
    <row r="355" spans="1:2">
      <c r="A355" s="47"/>
      <c r="B355" s="47"/>
    </row>
    <row r="356" spans="1:2">
      <c r="A356" s="47"/>
      <c r="B356" s="47"/>
    </row>
    <row r="357" spans="1:2">
      <c r="A357" s="47"/>
      <c r="B357" s="47"/>
    </row>
    <row r="358" spans="1:2">
      <c r="A358" s="47"/>
      <c r="B358" s="47"/>
    </row>
    <row r="359" spans="1:2">
      <c r="A359" s="47"/>
      <c r="B359" s="47"/>
    </row>
    <row r="360" spans="1:2">
      <c r="A360" s="47"/>
      <c r="B360" s="47"/>
    </row>
    <row r="361" spans="1:2">
      <c r="A361" s="47"/>
      <c r="B361" s="47"/>
    </row>
    <row r="362" spans="1:2">
      <c r="A362" s="47"/>
      <c r="B362" s="47"/>
    </row>
    <row r="363" spans="1:2">
      <c r="A363" s="47"/>
      <c r="B363" s="47"/>
    </row>
    <row r="364" spans="1:2">
      <c r="A364" s="47"/>
      <c r="B364" s="47"/>
    </row>
    <row r="365" spans="1:2">
      <c r="A365" s="47"/>
      <c r="B365" s="47"/>
    </row>
    <row r="366" spans="1:2">
      <c r="A366" s="47"/>
      <c r="B366" s="47"/>
    </row>
    <row r="367" spans="1:2">
      <c r="A367" s="47"/>
      <c r="B367" s="47"/>
    </row>
    <row r="368" spans="1:2">
      <c r="A368" s="47"/>
      <c r="B368" s="47"/>
    </row>
    <row r="369" spans="1:2">
      <c r="A369" s="47"/>
      <c r="B369" s="47"/>
    </row>
    <row r="370" spans="1:2">
      <c r="A370" s="47"/>
      <c r="B370" s="47"/>
    </row>
    <row r="371" spans="1:2">
      <c r="A371" s="47"/>
      <c r="B371" s="47"/>
    </row>
    <row r="372" spans="1:2">
      <c r="A372" s="47"/>
      <c r="B372" s="47"/>
    </row>
    <row r="373" spans="1:2">
      <c r="A373" s="47"/>
      <c r="B373" s="47"/>
    </row>
    <row r="374" spans="1:2">
      <c r="A374" s="47"/>
      <c r="B374" s="47"/>
    </row>
    <row r="375" spans="1:2">
      <c r="A375" s="47"/>
      <c r="B375" s="47"/>
    </row>
    <row r="376" spans="1:2">
      <c r="A376" s="47"/>
      <c r="B376" s="47"/>
    </row>
    <row r="377" spans="1:2">
      <c r="A377" s="47"/>
      <c r="B377" s="47"/>
    </row>
    <row r="378" spans="1:2">
      <c r="A378" s="47"/>
      <c r="B378" s="47"/>
    </row>
    <row r="379" spans="1:2">
      <c r="A379" s="47"/>
      <c r="B379" s="47"/>
    </row>
    <row r="380" spans="1:2">
      <c r="A380" s="47"/>
      <c r="B380" s="47"/>
    </row>
    <row r="381" spans="1:2">
      <c r="A381" s="47"/>
      <c r="B381" s="47"/>
    </row>
    <row r="382" spans="1:2">
      <c r="A382" s="47"/>
      <c r="B382" s="47"/>
    </row>
    <row r="383" spans="1:2">
      <c r="A383" s="47"/>
      <c r="B383" s="47"/>
    </row>
    <row r="384" spans="1:2">
      <c r="A384" s="47"/>
      <c r="B384" s="47"/>
    </row>
    <row r="385" spans="1:2">
      <c r="A385" s="47"/>
      <c r="B385" s="47"/>
    </row>
    <row r="386" spans="1:2">
      <c r="A386" s="47"/>
      <c r="B386" s="47"/>
    </row>
    <row r="387" spans="1:2">
      <c r="A387" s="47"/>
      <c r="B387" s="47"/>
    </row>
    <row r="388" spans="1:2">
      <c r="A388" s="47"/>
      <c r="B388" s="47"/>
    </row>
    <row r="389" spans="1:2">
      <c r="A389" s="47"/>
      <c r="B389" s="47"/>
    </row>
    <row r="390" spans="1:2">
      <c r="A390" s="47"/>
      <c r="B390" s="47"/>
    </row>
    <row r="391" spans="1:2">
      <c r="A391" s="47"/>
      <c r="B391" s="47"/>
    </row>
    <row r="392" spans="1:2">
      <c r="A392" s="47"/>
      <c r="B392" s="47"/>
    </row>
    <row r="393" spans="1:2">
      <c r="A393" s="47"/>
      <c r="B393" s="47"/>
    </row>
    <row r="394" spans="1:2">
      <c r="A394" s="47"/>
      <c r="B394" s="47"/>
    </row>
    <row r="395" spans="1:2">
      <c r="A395" s="47"/>
      <c r="B395" s="47"/>
    </row>
    <row r="396" spans="1:2">
      <c r="A396" s="47"/>
      <c r="B396" s="47"/>
    </row>
    <row r="397" spans="1:2">
      <c r="A397" s="47"/>
      <c r="B397" s="47"/>
    </row>
    <row r="398" spans="1:2">
      <c r="A398" s="47"/>
      <c r="B398" s="47"/>
    </row>
    <row r="399" spans="1:2">
      <c r="A399" s="47"/>
      <c r="B399" s="47"/>
    </row>
    <row r="400" spans="1:2">
      <c r="A400" s="47"/>
      <c r="B400" s="47"/>
    </row>
    <row r="401" spans="1:2">
      <c r="A401" s="47"/>
      <c r="B401" s="47"/>
    </row>
    <row r="402" spans="1:2">
      <c r="A402" s="47"/>
      <c r="B402" s="47"/>
    </row>
    <row r="403" spans="1:2">
      <c r="A403" s="47"/>
      <c r="B403" s="47"/>
    </row>
    <row r="404" spans="1:2">
      <c r="A404" s="47"/>
      <c r="B404" s="47"/>
    </row>
    <row r="405" spans="1:2">
      <c r="A405" s="47"/>
      <c r="B405" s="47"/>
    </row>
    <row r="406" spans="1:2">
      <c r="A406" s="47"/>
      <c r="B406" s="47"/>
    </row>
    <row r="407" spans="1:2">
      <c r="A407" s="47"/>
      <c r="B407" s="47"/>
    </row>
    <row r="408" spans="1:2">
      <c r="A408" s="47"/>
      <c r="B408" s="47"/>
    </row>
    <row r="409" spans="1:2">
      <c r="A409" s="47"/>
      <c r="B409" s="47"/>
    </row>
    <row r="410" spans="1:2">
      <c r="A410" s="47"/>
      <c r="B410" s="47"/>
    </row>
    <row r="411" spans="1:2">
      <c r="A411" s="47"/>
      <c r="B411" s="47"/>
    </row>
    <row r="412" spans="1:2">
      <c r="A412" s="47"/>
      <c r="B412" s="47"/>
    </row>
    <row r="413" spans="1:2">
      <c r="A413" s="47"/>
      <c r="B413" s="47"/>
    </row>
    <row r="414" spans="1:2">
      <c r="A414" s="47"/>
      <c r="B414" s="47"/>
    </row>
    <row r="415" spans="1:2">
      <c r="A415" s="47"/>
      <c r="B415" s="47"/>
    </row>
    <row r="416" spans="1:2">
      <c r="A416" s="47"/>
      <c r="B416" s="47"/>
    </row>
    <row r="417" spans="1:2">
      <c r="A417" s="47"/>
      <c r="B417" s="47"/>
    </row>
    <row r="418" spans="1:2">
      <c r="A418" s="47"/>
      <c r="B418" s="47"/>
    </row>
    <row r="419" spans="1:2">
      <c r="A419" s="47"/>
      <c r="B419" s="47"/>
    </row>
    <row r="420" spans="1:2">
      <c r="A420" s="47"/>
      <c r="B420" s="47"/>
    </row>
    <row r="421" spans="1:2">
      <c r="A421" s="47"/>
      <c r="B421" s="47"/>
    </row>
    <row r="422" spans="1:2">
      <c r="A422" s="47"/>
      <c r="B422" s="47"/>
    </row>
    <row r="423" spans="1:2">
      <c r="A423" s="47"/>
      <c r="B423" s="47"/>
    </row>
    <row r="424" spans="1:2">
      <c r="A424" s="47"/>
      <c r="B424" s="47"/>
    </row>
    <row r="425" spans="1:2">
      <c r="A425" s="47"/>
      <c r="B425" s="47"/>
    </row>
    <row r="426" spans="1:2">
      <c r="A426" s="47"/>
      <c r="B426" s="47"/>
    </row>
    <row r="427" spans="1:2">
      <c r="A427" s="47"/>
      <c r="B427" s="47"/>
    </row>
    <row r="428" spans="1:2">
      <c r="A428" s="47"/>
      <c r="B428" s="47"/>
    </row>
    <row r="429" spans="1:2">
      <c r="A429" s="47"/>
      <c r="B429" s="47"/>
    </row>
    <row r="430" spans="1:2">
      <c r="A430" s="47"/>
      <c r="B430" s="47"/>
    </row>
    <row r="431" spans="1:2">
      <c r="A431" s="47"/>
      <c r="B431" s="47"/>
    </row>
    <row r="432" spans="1:2">
      <c r="A432" s="47"/>
      <c r="B432" s="47"/>
    </row>
    <row r="433" spans="1:2">
      <c r="A433" s="47"/>
      <c r="B433" s="47"/>
    </row>
    <row r="434" spans="1:2">
      <c r="A434" s="47"/>
      <c r="B434" s="47"/>
    </row>
    <row r="435" spans="1:2">
      <c r="A435" s="47"/>
      <c r="B435" s="47"/>
    </row>
    <row r="436" spans="1:2">
      <c r="A436" s="47"/>
      <c r="B436" s="47"/>
    </row>
    <row r="437" spans="1:2">
      <c r="A437" s="47"/>
      <c r="B437" s="47"/>
    </row>
    <row r="438" spans="1:2">
      <c r="A438" s="47"/>
      <c r="B438" s="47"/>
    </row>
    <row r="439" spans="1:2">
      <c r="A439" s="47"/>
      <c r="B439" s="47"/>
    </row>
    <row r="440" spans="1:2">
      <c r="A440" s="47"/>
      <c r="B440" s="47"/>
    </row>
    <row r="441" spans="1:2">
      <c r="A441" s="47"/>
      <c r="B441" s="47"/>
    </row>
    <row r="442" spans="1:2">
      <c r="A442" s="47"/>
      <c r="B442" s="47"/>
    </row>
    <row r="443" spans="1:2">
      <c r="A443" s="47"/>
      <c r="B443" s="47"/>
    </row>
    <row r="444" spans="1:2">
      <c r="A444" s="47"/>
      <c r="B444" s="47"/>
    </row>
    <row r="445" spans="1:2">
      <c r="A445" s="47"/>
      <c r="B445" s="47"/>
    </row>
    <row r="446" spans="1:2">
      <c r="A446" s="47"/>
      <c r="B446" s="47"/>
    </row>
    <row r="447" spans="1:2">
      <c r="A447" s="47"/>
      <c r="B447" s="47"/>
    </row>
    <row r="448" spans="1:2">
      <c r="A448" s="47"/>
      <c r="B448" s="47"/>
    </row>
    <row r="449" spans="1:2">
      <c r="A449" s="47"/>
      <c r="B449" s="47"/>
    </row>
    <row r="450" spans="1:2">
      <c r="A450" s="47"/>
      <c r="B450" s="47"/>
    </row>
    <row r="451" spans="1:2">
      <c r="A451" s="47"/>
      <c r="B451" s="47"/>
    </row>
    <row r="452" spans="1:2">
      <c r="A452" s="47"/>
      <c r="B452" s="47"/>
    </row>
    <row r="453" spans="1:2">
      <c r="A453" s="47"/>
      <c r="B453" s="47"/>
    </row>
    <row r="454" spans="1:2">
      <c r="A454" s="47"/>
      <c r="B454" s="47"/>
    </row>
    <row r="455" spans="1:2">
      <c r="A455" s="47"/>
      <c r="B455" s="47"/>
    </row>
    <row r="456" spans="1:2">
      <c r="A456" s="47"/>
      <c r="B456" s="47"/>
    </row>
    <row r="457" spans="1:2">
      <c r="A457" s="47"/>
      <c r="B457" s="47"/>
    </row>
    <row r="458" spans="1:2">
      <c r="A458" s="47"/>
      <c r="B458" s="47"/>
    </row>
    <row r="459" spans="1:2">
      <c r="A459" s="47"/>
      <c r="B459" s="47"/>
    </row>
    <row r="460" spans="1:2">
      <c r="A460" s="47"/>
      <c r="B460" s="47"/>
    </row>
    <row r="461" spans="1:2">
      <c r="A461" s="47"/>
      <c r="B461" s="47"/>
    </row>
    <row r="462" spans="1:2">
      <c r="A462" s="47"/>
      <c r="B462" s="47"/>
    </row>
    <row r="463" spans="1:2">
      <c r="A463" s="47"/>
      <c r="B463" s="47"/>
    </row>
    <row r="464" spans="1:2">
      <c r="A464" s="47"/>
      <c r="B464" s="47"/>
    </row>
    <row r="465" spans="1:2">
      <c r="A465" s="47"/>
      <c r="B465" s="47"/>
    </row>
    <row r="466" spans="1:2">
      <c r="A466" s="47"/>
      <c r="B466" s="47"/>
    </row>
    <row r="467" spans="1:2">
      <c r="A467" s="47"/>
      <c r="B467" s="47"/>
    </row>
    <row r="468" spans="1:2">
      <c r="A468" s="47"/>
      <c r="B468" s="47"/>
    </row>
    <row r="469" spans="1:2">
      <c r="A469" s="47"/>
      <c r="B469" s="47"/>
    </row>
    <row r="470" spans="1:2">
      <c r="A470" s="47"/>
      <c r="B470" s="47"/>
    </row>
    <row r="471" spans="1:2">
      <c r="A471" s="47"/>
      <c r="B471" s="47"/>
    </row>
    <row r="472" spans="1:2">
      <c r="A472" s="47"/>
      <c r="B472" s="47"/>
    </row>
    <row r="473" spans="1:2">
      <c r="A473" s="47"/>
      <c r="B473" s="47"/>
    </row>
    <row r="474" spans="1:2">
      <c r="A474" s="47"/>
      <c r="B474" s="47"/>
    </row>
    <row r="475" spans="1:2">
      <c r="A475" s="47"/>
      <c r="B475" s="47"/>
    </row>
    <row r="476" spans="1:2">
      <c r="A476" s="47"/>
      <c r="B476" s="47"/>
    </row>
    <row r="477" spans="1:2">
      <c r="A477" s="47"/>
      <c r="B477" s="47"/>
    </row>
    <row r="478" spans="1:2">
      <c r="A478" s="47"/>
      <c r="B478" s="47"/>
    </row>
    <row r="479" spans="1:2">
      <c r="A479" s="47"/>
      <c r="B479" s="47"/>
    </row>
    <row r="480" spans="1:2">
      <c r="A480" s="47"/>
      <c r="B480" s="47"/>
    </row>
    <row r="481" spans="1:2">
      <c r="A481" s="47"/>
      <c r="B481" s="47"/>
    </row>
    <row r="482" spans="1:2">
      <c r="A482" s="47"/>
      <c r="B482" s="47"/>
    </row>
    <row r="483" spans="1:2">
      <c r="A483" s="47"/>
      <c r="B483" s="47"/>
    </row>
    <row r="484" spans="1:2">
      <c r="A484" s="47"/>
      <c r="B484" s="47"/>
    </row>
    <row r="485" spans="1:2">
      <c r="A485" s="47"/>
      <c r="B485" s="47"/>
    </row>
    <row r="486" spans="1:2">
      <c r="A486" s="47"/>
      <c r="B486" s="47"/>
    </row>
    <row r="487" spans="1:2">
      <c r="A487" s="47"/>
      <c r="B487" s="47"/>
    </row>
    <row r="488" spans="1:2">
      <c r="A488" s="47"/>
      <c r="B488" s="47"/>
    </row>
    <row r="489" spans="1:2">
      <c r="A489" s="47"/>
      <c r="B489" s="47"/>
    </row>
    <row r="490" spans="1:2">
      <c r="A490" s="47"/>
      <c r="B490" s="47"/>
    </row>
    <row r="491" spans="1:2">
      <c r="A491" s="47"/>
      <c r="B491" s="47"/>
    </row>
    <row r="492" spans="1:2">
      <c r="A492" s="47"/>
      <c r="B492" s="47"/>
    </row>
    <row r="493" spans="1:2">
      <c r="A493" s="47"/>
      <c r="B493" s="47"/>
    </row>
    <row r="494" spans="1:2">
      <c r="A494" s="47"/>
      <c r="B494" s="47"/>
    </row>
    <row r="495" spans="1:2">
      <c r="A495" s="47"/>
      <c r="B495" s="47"/>
    </row>
    <row r="496" spans="1:2">
      <c r="A496" s="47"/>
      <c r="B496" s="47"/>
    </row>
    <row r="497" spans="1:2">
      <c r="A497" s="47"/>
      <c r="B497" s="47"/>
    </row>
    <row r="498" spans="1:2">
      <c r="A498" s="47"/>
      <c r="B498" s="47"/>
    </row>
    <row r="499" spans="1:2">
      <c r="A499" s="47"/>
      <c r="B499" s="47"/>
    </row>
    <row r="500" spans="1:2">
      <c r="A500" s="47"/>
      <c r="B500" s="47"/>
    </row>
    <row r="501" spans="1:2">
      <c r="A501" s="47"/>
      <c r="B501" s="47"/>
    </row>
    <row r="502" spans="1:2">
      <c r="A502" s="47"/>
      <c r="B502" s="47"/>
    </row>
    <row r="503" spans="1:2">
      <c r="A503" s="47"/>
      <c r="B503" s="47"/>
    </row>
    <row r="504" spans="1:2">
      <c r="A504" s="47"/>
      <c r="B504" s="47"/>
    </row>
    <row r="505" spans="1:2">
      <c r="A505" s="47"/>
      <c r="B505" s="47"/>
    </row>
    <row r="506" spans="1:2">
      <c r="A506" s="47"/>
      <c r="B506" s="47"/>
    </row>
    <row r="507" spans="1:2">
      <c r="A507" s="47"/>
      <c r="B507" s="47"/>
    </row>
    <row r="508" spans="1:2">
      <c r="A508" s="47"/>
      <c r="B508" s="47"/>
    </row>
    <row r="509" spans="1:2">
      <c r="A509" s="47"/>
      <c r="B509" s="47"/>
    </row>
    <row r="510" spans="1:2">
      <c r="A510" s="47"/>
      <c r="B510" s="47"/>
    </row>
    <row r="511" spans="1:2">
      <c r="A511" s="47"/>
      <c r="B511" s="47"/>
    </row>
    <row r="512" spans="1:2">
      <c r="A512" s="47"/>
      <c r="B512" s="47"/>
    </row>
    <row r="513" spans="1:2">
      <c r="A513" s="47"/>
      <c r="B513" s="47"/>
    </row>
    <row r="514" spans="1:2">
      <c r="A514" s="47"/>
      <c r="B514" s="47"/>
    </row>
    <row r="515" spans="1:2">
      <c r="A515" s="47"/>
      <c r="B515" s="47"/>
    </row>
    <row r="516" spans="1:2">
      <c r="A516" s="47"/>
      <c r="B516" s="47"/>
    </row>
    <row r="517" spans="1:2">
      <c r="A517" s="47"/>
      <c r="B517" s="47"/>
    </row>
    <row r="518" spans="1:2">
      <c r="A518" s="47"/>
      <c r="B518" s="47"/>
    </row>
    <row r="519" spans="1:2">
      <c r="A519" s="47"/>
      <c r="B519" s="47"/>
    </row>
    <row r="520" spans="1:2">
      <c r="A520" s="47"/>
      <c r="B520" s="47"/>
    </row>
    <row r="521" spans="1:2">
      <c r="A521" s="47"/>
      <c r="B521" s="47"/>
    </row>
    <row r="522" spans="1:2">
      <c r="A522" s="47"/>
      <c r="B522" s="47"/>
    </row>
    <row r="523" spans="1:2">
      <c r="A523" s="48"/>
      <c r="B523" s="49"/>
    </row>
    <row r="524" spans="1:2">
      <c r="A524" s="50"/>
      <c r="B524" s="51"/>
    </row>
    <row r="525" spans="1:2">
      <c r="A525" s="50"/>
      <c r="B525" s="51"/>
    </row>
    <row r="526" spans="1:2">
      <c r="A526" s="50"/>
      <c r="B526" s="51"/>
    </row>
    <row r="527" spans="1:2">
      <c r="A527" s="50"/>
      <c r="B527" s="51"/>
    </row>
    <row r="528" spans="1:2">
      <c r="A528" s="50"/>
      <c r="B528" s="51"/>
    </row>
    <row r="529" spans="1:2">
      <c r="A529" s="50"/>
      <c r="B529" s="51"/>
    </row>
    <row r="530" spans="1:2">
      <c r="A530" s="50"/>
      <c r="B530" s="51"/>
    </row>
    <row r="531" spans="1:2">
      <c r="A531" s="50"/>
      <c r="B531" s="51"/>
    </row>
    <row r="532" spans="1:2">
      <c r="A532" s="50"/>
      <c r="B532" s="51"/>
    </row>
    <row r="533" spans="1:2">
      <c r="A533" s="50"/>
      <c r="B533" s="51"/>
    </row>
    <row r="534" spans="1:2">
      <c r="A534" s="50"/>
      <c r="B534" s="51"/>
    </row>
    <row r="535" spans="1:2">
      <c r="A535" s="50"/>
      <c r="B535" s="51"/>
    </row>
    <row r="536" spans="1:2">
      <c r="A536" s="50"/>
      <c r="B536" s="51"/>
    </row>
    <row r="537" spans="1:2">
      <c r="A537" s="50"/>
      <c r="B537" s="51"/>
    </row>
    <row r="538" spans="1:2">
      <c r="A538" s="50"/>
      <c r="B538" s="51"/>
    </row>
    <row r="539" spans="1:2">
      <c r="A539" s="50"/>
      <c r="B539" s="51"/>
    </row>
    <row r="540" spans="1:2">
      <c r="A540" s="50"/>
      <c r="B540" s="51"/>
    </row>
    <row r="541" spans="1:2">
      <c r="A541" s="50"/>
      <c r="B541" s="51"/>
    </row>
    <row r="542" spans="1:2">
      <c r="A542" s="50"/>
      <c r="B542" s="51"/>
    </row>
    <row r="543" spans="1:2">
      <c r="A543" s="50"/>
      <c r="B543" s="51"/>
    </row>
    <row r="544" spans="1:2">
      <c r="A544" s="50"/>
      <c r="B544" s="51"/>
    </row>
    <row r="545" spans="1:2">
      <c r="A545" s="50"/>
      <c r="B545" s="51"/>
    </row>
    <row r="546" spans="1:2">
      <c r="A546" s="50"/>
      <c r="B546" s="51"/>
    </row>
    <row r="547" spans="1:2">
      <c r="A547" s="50"/>
      <c r="B547" s="51"/>
    </row>
    <row r="548" spans="1:2">
      <c r="A548" s="50"/>
      <c r="B548" s="51"/>
    </row>
    <row r="549" spans="1:2">
      <c r="A549" s="50"/>
      <c r="B549" s="51"/>
    </row>
    <row r="550" spans="1:2">
      <c r="A550" s="50"/>
      <c r="B550" s="51"/>
    </row>
    <row r="551" spans="1:2">
      <c r="A551" s="50"/>
      <c r="B551" s="51"/>
    </row>
    <row r="552" spans="1:2">
      <c r="A552" s="50"/>
      <c r="B552" s="51"/>
    </row>
    <row r="553" spans="1:2">
      <c r="A553" s="50"/>
      <c r="B553" s="51"/>
    </row>
    <row r="554" spans="1:2">
      <c r="A554" s="50"/>
      <c r="B554" s="51"/>
    </row>
    <row r="555" spans="1:2">
      <c r="A555" s="50"/>
      <c r="B555" s="51"/>
    </row>
    <row r="556" spans="1:2">
      <c r="A556" s="50"/>
      <c r="B556" s="51"/>
    </row>
    <row r="557" spans="1:2">
      <c r="A557" s="50"/>
      <c r="B557" s="51"/>
    </row>
    <row r="558" spans="1:2">
      <c r="A558" s="50"/>
      <c r="B558" s="51"/>
    </row>
    <row r="559" spans="1:2">
      <c r="A559" s="50"/>
      <c r="B559" s="51"/>
    </row>
    <row r="560" spans="1:2">
      <c r="A560" s="50"/>
      <c r="B560" s="51"/>
    </row>
    <row r="561" spans="1:2">
      <c r="A561" s="50"/>
      <c r="B561" s="51"/>
    </row>
    <row r="562" spans="1:2">
      <c r="A562" s="50"/>
      <c r="B562" s="51"/>
    </row>
    <row r="563" spans="1:2">
      <c r="A563" s="50"/>
      <c r="B563" s="51"/>
    </row>
    <row r="564" spans="1:2">
      <c r="A564" s="50"/>
      <c r="B564" s="51"/>
    </row>
    <row r="565" spans="1:2">
      <c r="A565" s="50"/>
      <c r="B565" s="51"/>
    </row>
    <row r="566" spans="1:2">
      <c r="A566" s="50"/>
      <c r="B566" s="51"/>
    </row>
    <row r="567" spans="1:2">
      <c r="A567" s="50"/>
      <c r="B567" s="51"/>
    </row>
    <row r="568" spans="1:2">
      <c r="A568" s="50"/>
      <c r="B568" s="51"/>
    </row>
    <row r="569" spans="1:2">
      <c r="A569" s="50"/>
      <c r="B569" s="51"/>
    </row>
    <row r="570" spans="1:2">
      <c r="A570" s="50"/>
      <c r="B570" s="51"/>
    </row>
    <row r="571" spans="1:2">
      <c r="A571" s="50"/>
      <c r="B571" s="51"/>
    </row>
    <row r="572" spans="1:2">
      <c r="A572" s="50"/>
      <c r="B572" s="51"/>
    </row>
    <row r="573" spans="1:2">
      <c r="A573" s="50"/>
      <c r="B573" s="51"/>
    </row>
    <row r="574" spans="1:2">
      <c r="A574" s="50"/>
      <c r="B574" s="51"/>
    </row>
    <row r="575" spans="1:2">
      <c r="A575" s="50"/>
      <c r="B575" s="51"/>
    </row>
    <row r="576" spans="1:2">
      <c r="A576" s="50"/>
      <c r="B576" s="51"/>
    </row>
    <row r="577" spans="1:2">
      <c r="A577" s="50"/>
      <c r="B577" s="51"/>
    </row>
    <row r="578" spans="1:2">
      <c r="A578" s="50"/>
      <c r="B578" s="51"/>
    </row>
    <row r="579" spans="1:2">
      <c r="A579" s="50"/>
      <c r="B579" s="51"/>
    </row>
    <row r="580" spans="1:2">
      <c r="A580" s="50"/>
      <c r="B580" s="51"/>
    </row>
    <row r="581" spans="1:2">
      <c r="A581" s="50"/>
      <c r="B581" s="51"/>
    </row>
    <row r="582" spans="1:2">
      <c r="A582" s="50"/>
      <c r="B582" s="51"/>
    </row>
    <row r="583" spans="1:2">
      <c r="A583" s="50"/>
      <c r="B583" s="51"/>
    </row>
    <row r="584" spans="1:2">
      <c r="A584" s="50"/>
      <c r="B584" s="51"/>
    </row>
    <row r="585" spans="1:2">
      <c r="A585" s="50"/>
      <c r="B585" s="51"/>
    </row>
    <row r="586" spans="1:2">
      <c r="A586" s="50"/>
      <c r="B586" s="51"/>
    </row>
    <row r="587" spans="1:2">
      <c r="A587" s="50"/>
      <c r="B587" s="51"/>
    </row>
    <row r="588" spans="1:2">
      <c r="A588" s="50"/>
      <c r="B588" s="51"/>
    </row>
    <row r="589" spans="1:2">
      <c r="A589" s="50"/>
      <c r="B589" s="51"/>
    </row>
    <row r="590" spans="1:2">
      <c r="A590" s="50"/>
      <c r="B590" s="51"/>
    </row>
    <row r="591" spans="1:2">
      <c r="A591" s="50"/>
      <c r="B591" s="51"/>
    </row>
    <row r="592" spans="1:2">
      <c r="A592" s="50"/>
      <c r="B592" s="51"/>
    </row>
    <row r="593" spans="1:2">
      <c r="A593" s="50"/>
      <c r="B593" s="51"/>
    </row>
    <row r="594" spans="1:2">
      <c r="A594" s="50"/>
      <c r="B594" s="51"/>
    </row>
    <row r="595" spans="1:2">
      <c r="A595" s="50"/>
      <c r="B595" s="51"/>
    </row>
    <row r="596" spans="1:2">
      <c r="A596" s="50"/>
      <c r="B596" s="51"/>
    </row>
    <row r="597" spans="1:2">
      <c r="A597" s="50"/>
      <c r="B597" s="51"/>
    </row>
    <row r="598" spans="1:2">
      <c r="A598" s="50"/>
      <c r="B598" s="51"/>
    </row>
    <row r="599" spans="1:2">
      <c r="A599" s="50"/>
      <c r="B599" s="51"/>
    </row>
    <row r="600" spans="1:2">
      <c r="A600" s="50"/>
      <c r="B600" s="51"/>
    </row>
    <row r="601" spans="1:2">
      <c r="A601" s="50"/>
      <c r="B601" s="51"/>
    </row>
    <row r="602" spans="1:2">
      <c r="A602" s="50"/>
      <c r="B602" s="51"/>
    </row>
    <row r="603" spans="1:2">
      <c r="A603" s="50"/>
      <c r="B603" s="51"/>
    </row>
    <row r="604" spans="1:2">
      <c r="A604" s="50"/>
      <c r="B604" s="51"/>
    </row>
    <row r="605" spans="1:2">
      <c r="A605" s="50"/>
      <c r="B605" s="51"/>
    </row>
    <row r="606" spans="1:2">
      <c r="A606" s="50"/>
      <c r="B606" s="51"/>
    </row>
    <row r="607" spans="1:2">
      <c r="A607" s="50"/>
      <c r="B607" s="51"/>
    </row>
    <row r="608" spans="1:2">
      <c r="A608" s="50"/>
      <c r="B608" s="51"/>
    </row>
    <row r="609" spans="1:2">
      <c r="A609" s="50"/>
      <c r="B609" s="51"/>
    </row>
    <row r="610" spans="1:2">
      <c r="A610" s="50"/>
      <c r="B610" s="51"/>
    </row>
    <row r="611" spans="1:2">
      <c r="A611" s="50"/>
      <c r="B611" s="51"/>
    </row>
    <row r="612" spans="1:2">
      <c r="A612" s="50"/>
      <c r="B612" s="51"/>
    </row>
    <row r="613" spans="1:2">
      <c r="A613" s="50"/>
      <c r="B613" s="51"/>
    </row>
    <row r="614" spans="1:2">
      <c r="A614" s="50"/>
      <c r="B614" s="51"/>
    </row>
    <row r="615" spans="1:2">
      <c r="A615" s="50"/>
      <c r="B615" s="51"/>
    </row>
    <row r="616" spans="1:2">
      <c r="A616" s="50"/>
      <c r="B616" s="51"/>
    </row>
    <row r="617" spans="1:2">
      <c r="A617" s="50"/>
      <c r="B617" s="51"/>
    </row>
    <row r="618" spans="1:2">
      <c r="A618" s="50"/>
      <c r="B618" s="51"/>
    </row>
    <row r="619" spans="1:2">
      <c r="A619" s="50"/>
      <c r="B619" s="51"/>
    </row>
    <row r="620" spans="1:2">
      <c r="A620" s="50"/>
      <c r="B620" s="51"/>
    </row>
    <row r="621" spans="1:2">
      <c r="A621" s="50"/>
      <c r="B621" s="51"/>
    </row>
    <row r="622" spans="1:2">
      <c r="A622" s="50"/>
      <c r="B622" s="51"/>
    </row>
    <row r="623" spans="1:2">
      <c r="A623" s="50"/>
      <c r="B623" s="51"/>
    </row>
    <row r="624" spans="1:2">
      <c r="A624" s="50"/>
      <c r="B624" s="51"/>
    </row>
    <row r="625" spans="1:2">
      <c r="A625" s="50"/>
      <c r="B625" s="51"/>
    </row>
    <row r="626" spans="1:2">
      <c r="A626" s="50"/>
      <c r="B626" s="51"/>
    </row>
    <row r="627" spans="1:2">
      <c r="A627" s="50"/>
      <c r="B627" s="51"/>
    </row>
    <row r="628" spans="1:2">
      <c r="A628" s="50"/>
      <c r="B628" s="51"/>
    </row>
    <row r="629" spans="1:2">
      <c r="A629" s="50"/>
      <c r="B629" s="51"/>
    </row>
    <row r="630" spans="1:2">
      <c r="A630" s="50"/>
      <c r="B630" s="51"/>
    </row>
    <row r="631" spans="1:2">
      <c r="A631" s="50"/>
      <c r="B631" s="51"/>
    </row>
    <row r="632" spans="1:2">
      <c r="A632" s="50"/>
      <c r="B632" s="51"/>
    </row>
    <row r="633" spans="1:2">
      <c r="A633" s="50"/>
      <c r="B633" s="51"/>
    </row>
    <row r="634" spans="1:2">
      <c r="A634" s="50"/>
      <c r="B634" s="51"/>
    </row>
    <row r="635" spans="1:2">
      <c r="A635" s="50"/>
      <c r="B635" s="51"/>
    </row>
    <row r="636" spans="1:2">
      <c r="A636" s="50"/>
      <c r="B636" s="51"/>
    </row>
    <row r="637" spans="1:2">
      <c r="A637" s="50"/>
      <c r="B637" s="51"/>
    </row>
    <row r="638" spans="1:2">
      <c r="A638" s="50"/>
      <c r="B638" s="51"/>
    </row>
    <row r="639" spans="1:2">
      <c r="A639" s="50"/>
      <c r="B639" s="51"/>
    </row>
    <row r="640" spans="1:2">
      <c r="A640" s="50"/>
      <c r="B640" s="51"/>
    </row>
    <row r="641" spans="1:2">
      <c r="A641" s="50"/>
      <c r="B641" s="51"/>
    </row>
    <row r="642" spans="1:2">
      <c r="A642" s="50"/>
      <c r="B642" s="51"/>
    </row>
    <row r="643" spans="1:2">
      <c r="A643" s="50"/>
      <c r="B643" s="51"/>
    </row>
    <row r="644" spans="1:2">
      <c r="A644" s="50"/>
      <c r="B644" s="51"/>
    </row>
    <row r="645" spans="1:2">
      <c r="A645" s="50"/>
      <c r="B645" s="51"/>
    </row>
    <row r="646" spans="1:2">
      <c r="A646" s="50"/>
      <c r="B646" s="51"/>
    </row>
    <row r="647" spans="1:2">
      <c r="A647" s="50"/>
      <c r="B647" s="51"/>
    </row>
    <row r="648" spans="1:2">
      <c r="A648" s="50"/>
      <c r="B648" s="51"/>
    </row>
    <row r="649" spans="1:2">
      <c r="A649" s="50"/>
      <c r="B649" s="51"/>
    </row>
    <row r="650" spans="1:2">
      <c r="A650" s="50"/>
      <c r="B650" s="51"/>
    </row>
    <row r="651" spans="1:2">
      <c r="A651" s="50"/>
      <c r="B651" s="51"/>
    </row>
    <row r="652" spans="1:2">
      <c r="A652" s="50"/>
      <c r="B652" s="51"/>
    </row>
    <row r="653" spans="1:2">
      <c r="A653" s="50"/>
      <c r="B653" s="51"/>
    </row>
    <row r="654" spans="1:2">
      <c r="A654" s="50"/>
      <c r="B654" s="51"/>
    </row>
    <row r="655" spans="1:2">
      <c r="A655" s="50"/>
      <c r="B655" s="51"/>
    </row>
    <row r="656" spans="1:2">
      <c r="A656" s="50"/>
      <c r="B656" s="51"/>
    </row>
    <row r="657" spans="1:2">
      <c r="A657" s="50"/>
      <c r="B657" s="51"/>
    </row>
    <row r="658" spans="1:2">
      <c r="A658" s="50"/>
      <c r="B658" s="51"/>
    </row>
    <row r="659" spans="1:2">
      <c r="A659" s="50"/>
      <c r="B659" s="51"/>
    </row>
    <row r="660" spans="1:2">
      <c r="A660" s="50"/>
      <c r="B660" s="51"/>
    </row>
    <row r="661" spans="1:2">
      <c r="A661" s="50"/>
      <c r="B661" s="51"/>
    </row>
    <row r="662" spans="1:2">
      <c r="A662" s="50"/>
      <c r="B662" s="51"/>
    </row>
    <row r="663" spans="1:2">
      <c r="A663" s="50"/>
      <c r="B663" s="51"/>
    </row>
    <row r="664" spans="1:2">
      <c r="A664" s="50"/>
      <c r="B664" s="51"/>
    </row>
    <row r="665" spans="1:2">
      <c r="A665" s="50"/>
      <c r="B665" s="51"/>
    </row>
    <row r="666" spans="1:2">
      <c r="A666" s="50"/>
      <c r="B666" s="51"/>
    </row>
    <row r="667" spans="1:2">
      <c r="A667" s="50"/>
      <c r="B667" s="51"/>
    </row>
    <row r="668" spans="1:2">
      <c r="A668" s="50"/>
      <c r="B668" s="51"/>
    </row>
    <row r="669" spans="1:2">
      <c r="A669" s="50"/>
      <c r="B669" s="51"/>
    </row>
    <row r="670" spans="1:2">
      <c r="A670" s="50"/>
      <c r="B670" s="51"/>
    </row>
    <row r="671" spans="1:2">
      <c r="A671" s="50"/>
      <c r="B671" s="51"/>
    </row>
    <row r="672" spans="1:2">
      <c r="A672" s="50"/>
      <c r="B672" s="51"/>
    </row>
    <row r="673" spans="1:2">
      <c r="A673" s="50"/>
      <c r="B673" s="51"/>
    </row>
    <row r="674" spans="1:2">
      <c r="A674" s="50"/>
      <c r="B674" s="51"/>
    </row>
    <row r="675" spans="1:2">
      <c r="A675" s="50"/>
      <c r="B675" s="51"/>
    </row>
    <row r="676" spans="1:2">
      <c r="A676" s="50"/>
      <c r="B676" s="51"/>
    </row>
    <row r="677" spans="1:2">
      <c r="A677" s="50"/>
      <c r="B677" s="51"/>
    </row>
    <row r="678" spans="1:2">
      <c r="A678" s="50"/>
      <c r="B678" s="51"/>
    </row>
    <row r="679" spans="1:2">
      <c r="A679" s="50"/>
      <c r="B679" s="51"/>
    </row>
    <row r="680" spans="1:2">
      <c r="A680" s="50"/>
      <c r="B680" s="51"/>
    </row>
    <row r="681" spans="1:2">
      <c r="A681" s="50"/>
      <c r="B681" s="51"/>
    </row>
    <row r="682" spans="1:2">
      <c r="A682" s="50"/>
      <c r="B682" s="51"/>
    </row>
    <row r="683" spans="1:2">
      <c r="A683" s="50"/>
      <c r="B683" s="51"/>
    </row>
    <row r="684" spans="1:2">
      <c r="A684" s="50"/>
      <c r="B684" s="51"/>
    </row>
    <row r="685" spans="1:2">
      <c r="A685" s="50"/>
      <c r="B685" s="51"/>
    </row>
    <row r="686" spans="1:2">
      <c r="A686" s="50"/>
      <c r="B686" s="51"/>
    </row>
    <row r="687" spans="1:2">
      <c r="A687" s="50"/>
      <c r="B687" s="51"/>
    </row>
    <row r="688" spans="1:2">
      <c r="A688" s="50"/>
      <c r="B688" s="51"/>
    </row>
    <row r="689" spans="1:2">
      <c r="A689" s="50"/>
      <c r="B689" s="51"/>
    </row>
    <row r="690" spans="1:2">
      <c r="A690" s="50"/>
      <c r="B690" s="51"/>
    </row>
    <row r="691" spans="1:2">
      <c r="A691" s="50"/>
      <c r="B691" s="51"/>
    </row>
    <row r="692" spans="1:2">
      <c r="A692" s="50"/>
      <c r="B692" s="51"/>
    </row>
    <row r="693" spans="1:2">
      <c r="A693" s="50"/>
      <c r="B693" s="51"/>
    </row>
    <row r="694" spans="1:2">
      <c r="A694" s="50"/>
      <c r="B694" s="51"/>
    </row>
    <row r="695" spans="1:2">
      <c r="A695" s="50"/>
      <c r="B695" s="51"/>
    </row>
    <row r="696" spans="1:2">
      <c r="A696" s="50"/>
      <c r="B696" s="51"/>
    </row>
    <row r="697" spans="1:2">
      <c r="A697" s="50"/>
      <c r="B697" s="51"/>
    </row>
    <row r="698" spans="1:2">
      <c r="A698" s="50"/>
      <c r="B698" s="51"/>
    </row>
    <row r="699" spans="1:2">
      <c r="A699" s="50"/>
      <c r="B699" s="51"/>
    </row>
    <row r="700" spans="1:2">
      <c r="A700" s="50"/>
      <c r="B700" s="51"/>
    </row>
    <row r="701" spans="1:2">
      <c r="A701" s="50"/>
      <c r="B701" s="51"/>
    </row>
    <row r="702" spans="1:2">
      <c r="A702" s="50"/>
      <c r="B702" s="51"/>
    </row>
    <row r="703" spans="1:2">
      <c r="A703" s="50"/>
      <c r="B703" s="51"/>
    </row>
    <row r="704" spans="1:2">
      <c r="A704" s="50"/>
      <c r="B704" s="51"/>
    </row>
    <row r="705" spans="1:2">
      <c r="A705" s="50"/>
      <c r="B705" s="51"/>
    </row>
    <row r="706" spans="1:2">
      <c r="A706" s="50"/>
      <c r="B706" s="51"/>
    </row>
    <row r="707" spans="1:2">
      <c r="A707" s="50"/>
      <c r="B707" s="51"/>
    </row>
    <row r="708" spans="1:2">
      <c r="A708" s="50"/>
      <c r="B708" s="51"/>
    </row>
    <row r="709" spans="1:2">
      <c r="A709" s="50"/>
      <c r="B709" s="51"/>
    </row>
    <row r="710" spans="1:2">
      <c r="A710" s="50"/>
      <c r="B710" s="51"/>
    </row>
    <row r="711" spans="1:2">
      <c r="A711" s="50"/>
      <c r="B711" s="51"/>
    </row>
    <row r="712" spans="1:2">
      <c r="A712" s="50"/>
      <c r="B712" s="51"/>
    </row>
    <row r="713" spans="1:2">
      <c r="A713" s="50"/>
      <c r="B713" s="51"/>
    </row>
    <row r="714" spans="1:2">
      <c r="A714" s="50"/>
      <c r="B714" s="51"/>
    </row>
    <row r="715" spans="1:2">
      <c r="A715" s="50"/>
      <c r="B715" s="51"/>
    </row>
    <row r="716" spans="1:2">
      <c r="A716" s="50"/>
      <c r="B716" s="51"/>
    </row>
    <row r="717" spans="1:2">
      <c r="A717" s="50"/>
      <c r="B717" s="51"/>
    </row>
    <row r="718" spans="1:2">
      <c r="A718" s="50"/>
      <c r="B718" s="51"/>
    </row>
    <row r="719" spans="1:2">
      <c r="A719" s="50"/>
      <c r="B719" s="51"/>
    </row>
    <row r="720" spans="1:2">
      <c r="A720" s="50"/>
      <c r="B720" s="51"/>
    </row>
    <row r="721" spans="1:2">
      <c r="A721" s="50"/>
      <c r="B721" s="51"/>
    </row>
    <row r="722" spans="1:2">
      <c r="A722" s="50"/>
      <c r="B722" s="51"/>
    </row>
    <row r="723" spans="1:2">
      <c r="A723" s="50"/>
      <c r="B723" s="51"/>
    </row>
    <row r="724" spans="1:2">
      <c r="A724" s="50"/>
      <c r="B724" s="51"/>
    </row>
    <row r="725" spans="1:2">
      <c r="A725" s="50"/>
      <c r="B725" s="51"/>
    </row>
    <row r="726" spans="1:2">
      <c r="A726" s="50"/>
      <c r="B726" s="51"/>
    </row>
    <row r="727" spans="1:2">
      <c r="A727" s="50"/>
      <c r="B727" s="51"/>
    </row>
    <row r="728" spans="1:2">
      <c r="A728" s="50"/>
      <c r="B728" s="51"/>
    </row>
    <row r="729" spans="1:2">
      <c r="A729" s="50"/>
      <c r="B729" s="51"/>
    </row>
    <row r="730" spans="1:2">
      <c r="A730" s="50"/>
      <c r="B730" s="51"/>
    </row>
    <row r="731" spans="1:2">
      <c r="A731" s="50"/>
      <c r="B731" s="51"/>
    </row>
    <row r="732" spans="1:2">
      <c r="A732" s="50"/>
      <c r="B732" s="51"/>
    </row>
    <row r="733" spans="1:2">
      <c r="A733" s="50"/>
      <c r="B733" s="51"/>
    </row>
    <row r="734" spans="1:2">
      <c r="A734" s="50"/>
      <c r="B734" s="51"/>
    </row>
    <row r="735" spans="1:2">
      <c r="A735" s="50"/>
      <c r="B735" s="51"/>
    </row>
    <row r="736" spans="1:2">
      <c r="A736" s="50"/>
      <c r="B736" s="51"/>
    </row>
    <row r="737" spans="1:2">
      <c r="A737" s="50"/>
      <c r="B737" s="51"/>
    </row>
    <row r="738" spans="1:2">
      <c r="A738" s="50"/>
      <c r="B738" s="51"/>
    </row>
    <row r="739" spans="1:2">
      <c r="A739" s="50"/>
      <c r="B739" s="51"/>
    </row>
    <row r="740" spans="1:2">
      <c r="A740" s="50"/>
      <c r="B740" s="51"/>
    </row>
    <row r="741" spans="1:2">
      <c r="A741" s="50"/>
      <c r="B741" s="51"/>
    </row>
    <row r="742" spans="1:2">
      <c r="A742" s="50"/>
      <c r="B742" s="51"/>
    </row>
    <row r="743" spans="1:2">
      <c r="A743" s="50"/>
      <c r="B743" s="51"/>
    </row>
    <row r="744" spans="1:2">
      <c r="A744" s="50"/>
      <c r="B744" s="51"/>
    </row>
    <row r="745" spans="1:2">
      <c r="A745" s="50"/>
      <c r="B745" s="51"/>
    </row>
    <row r="746" spans="1:2">
      <c r="A746" s="50"/>
      <c r="B746" s="51"/>
    </row>
    <row r="747" spans="1:2">
      <c r="A747" s="50"/>
      <c r="B747" s="51"/>
    </row>
    <row r="748" spans="1:2">
      <c r="A748" s="50"/>
      <c r="B748" s="51"/>
    </row>
    <row r="749" spans="1:2">
      <c r="A749" s="50"/>
      <c r="B749" s="51"/>
    </row>
    <row r="750" spans="1:2">
      <c r="A750" s="50"/>
      <c r="B750" s="51"/>
    </row>
    <row r="751" spans="1:2">
      <c r="A751" s="50"/>
      <c r="B751" s="51"/>
    </row>
    <row r="752" spans="1:2">
      <c r="A752" s="50"/>
      <c r="B752" s="51"/>
    </row>
    <row r="753" spans="1:2">
      <c r="A753" s="50"/>
      <c r="B753" s="51"/>
    </row>
    <row r="754" spans="1:2">
      <c r="A754" s="50"/>
      <c r="B754" s="51"/>
    </row>
    <row r="755" spans="1:2">
      <c r="A755" s="50"/>
      <c r="B755" s="51"/>
    </row>
    <row r="756" spans="1:2">
      <c r="A756" s="50"/>
      <c r="B756" s="51"/>
    </row>
    <row r="757" spans="1:2">
      <c r="A757" s="50"/>
      <c r="B757" s="51"/>
    </row>
    <row r="758" spans="1:2">
      <c r="A758" s="50"/>
      <c r="B758" s="51"/>
    </row>
    <row r="759" spans="1:2">
      <c r="A759" s="50"/>
      <c r="B759" s="51"/>
    </row>
    <row r="760" spans="1:2">
      <c r="A760" s="50"/>
      <c r="B760" s="51"/>
    </row>
    <row r="761" spans="1:2">
      <c r="A761" s="50"/>
      <c r="B761" s="51"/>
    </row>
    <row r="762" spans="1:2">
      <c r="A762" s="50"/>
      <c r="B762" s="51"/>
    </row>
    <row r="763" spans="1:2">
      <c r="A763" s="50"/>
      <c r="B763" s="51"/>
    </row>
    <row r="764" spans="1:2">
      <c r="A764" s="50"/>
      <c r="B764" s="51"/>
    </row>
    <row r="765" spans="1:2">
      <c r="A765" s="50"/>
      <c r="B765" s="51"/>
    </row>
    <row r="766" spans="1:2">
      <c r="A766" s="50"/>
      <c r="B766" s="51"/>
    </row>
    <row r="767" spans="1:2">
      <c r="A767" s="50"/>
      <c r="B767" s="51"/>
    </row>
    <row r="768" spans="1:2">
      <c r="A768" s="50"/>
      <c r="B768" s="51"/>
    </row>
    <row r="769" spans="1:2">
      <c r="A769" s="50"/>
      <c r="B769" s="51"/>
    </row>
    <row r="770" spans="1:2">
      <c r="A770" s="50"/>
      <c r="B770" s="51"/>
    </row>
    <row r="771" spans="1:2">
      <c r="A771" s="50"/>
      <c r="B771" s="51"/>
    </row>
    <row r="772" spans="1:2">
      <c r="A772" s="50"/>
      <c r="B772" s="51"/>
    </row>
    <row r="773" spans="1:2">
      <c r="A773" s="50"/>
      <c r="B773" s="51"/>
    </row>
    <row r="774" spans="1:2">
      <c r="A774" s="50"/>
      <c r="B774" s="51"/>
    </row>
    <row r="775" spans="1:2">
      <c r="A775" s="50"/>
      <c r="B775" s="51"/>
    </row>
    <row r="776" spans="1:2">
      <c r="A776" s="50"/>
      <c r="B776" s="51"/>
    </row>
    <row r="777" spans="1:2">
      <c r="A777" s="50"/>
      <c r="B777" s="51"/>
    </row>
    <row r="778" spans="1:2">
      <c r="A778" s="50"/>
      <c r="B778" s="51"/>
    </row>
    <row r="779" spans="1:2">
      <c r="A779" s="50"/>
      <c r="B779" s="51"/>
    </row>
    <row r="780" spans="1:2">
      <c r="A780" s="50"/>
      <c r="B780" s="51"/>
    </row>
    <row r="781" spans="1:2">
      <c r="A781" s="50"/>
      <c r="B781" s="51"/>
    </row>
    <row r="782" spans="1:2">
      <c r="A782" s="50"/>
      <c r="B782" s="51"/>
    </row>
    <row r="783" spans="1:2">
      <c r="A783" s="50"/>
      <c r="B783" s="51"/>
    </row>
    <row r="784" spans="1:2">
      <c r="A784" s="50"/>
      <c r="B784" s="51"/>
    </row>
    <row r="785" spans="1:2">
      <c r="A785" s="50"/>
      <c r="B785" s="51"/>
    </row>
    <row r="786" spans="1:2">
      <c r="A786" s="50"/>
      <c r="B786" s="51"/>
    </row>
    <row r="787" spans="1:2">
      <c r="A787" s="50"/>
      <c r="B787" s="51"/>
    </row>
    <row r="788" spans="1:2">
      <c r="A788" s="50"/>
      <c r="B788" s="51"/>
    </row>
    <row r="789" spans="1:2">
      <c r="A789" s="50"/>
      <c r="B789" s="51"/>
    </row>
    <row r="790" spans="1:2">
      <c r="A790" s="50"/>
      <c r="B790" s="51"/>
    </row>
    <row r="791" spans="1:2">
      <c r="A791" s="50"/>
      <c r="B791" s="51"/>
    </row>
    <row r="792" spans="1:2">
      <c r="A792" s="50"/>
      <c r="B792" s="51"/>
    </row>
    <row r="793" spans="1:2">
      <c r="A793" s="50"/>
      <c r="B793" s="51"/>
    </row>
    <row r="794" spans="1:2">
      <c r="A794" s="50"/>
      <c r="B794" s="51"/>
    </row>
    <row r="795" spans="1:2">
      <c r="A795" s="50"/>
      <c r="B795" s="51"/>
    </row>
    <row r="796" spans="1:2">
      <c r="A796" s="50"/>
      <c r="B796" s="51"/>
    </row>
    <row r="797" spans="1:2">
      <c r="A797" s="50"/>
      <c r="B797" s="51"/>
    </row>
    <row r="798" spans="1:2">
      <c r="A798" s="50"/>
      <c r="B798" s="51"/>
    </row>
    <row r="799" spans="1:2">
      <c r="A799" s="50"/>
      <c r="B799" s="51"/>
    </row>
    <row r="800" spans="1:2">
      <c r="A800" s="50"/>
      <c r="B800" s="51"/>
    </row>
    <row r="801" spans="1:2">
      <c r="A801" s="50"/>
      <c r="B801" s="51"/>
    </row>
    <row r="802" spans="1:2">
      <c r="A802" s="50"/>
      <c r="B802" s="51"/>
    </row>
    <row r="803" spans="1:2">
      <c r="A803" s="50"/>
      <c r="B803" s="51"/>
    </row>
    <row r="804" spans="1:2">
      <c r="A804" s="50"/>
      <c r="B804" s="51"/>
    </row>
    <row r="805" spans="1:2">
      <c r="A805" s="50"/>
      <c r="B805" s="51"/>
    </row>
    <row r="806" spans="1:2">
      <c r="A806" s="50"/>
      <c r="B806" s="51"/>
    </row>
    <row r="807" spans="1:2">
      <c r="A807" s="50"/>
      <c r="B807" s="51"/>
    </row>
    <row r="808" spans="1:2">
      <c r="A808" s="50"/>
      <c r="B808" s="51"/>
    </row>
    <row r="809" spans="1:2">
      <c r="A809" s="50"/>
      <c r="B809" s="51"/>
    </row>
    <row r="810" spans="1:2">
      <c r="A810" s="50"/>
      <c r="B810" s="51"/>
    </row>
    <row r="811" spans="1:2">
      <c r="A811" s="50"/>
      <c r="B811" s="51"/>
    </row>
    <row r="812" spans="1:2">
      <c r="A812" s="50"/>
      <c r="B812" s="51"/>
    </row>
    <row r="813" spans="1:2">
      <c r="A813" s="50"/>
      <c r="B813" s="51"/>
    </row>
    <row r="814" spans="1:2">
      <c r="A814" s="50"/>
      <c r="B814" s="51"/>
    </row>
    <row r="815" spans="1:2">
      <c r="A815" s="50"/>
      <c r="B815" s="51"/>
    </row>
    <row r="816" spans="1:2">
      <c r="A816" s="50"/>
      <c r="B816" s="51"/>
    </row>
    <row r="817" spans="1:2">
      <c r="A817" s="50"/>
      <c r="B817" s="51"/>
    </row>
    <row r="818" spans="1:2">
      <c r="A818" s="50"/>
      <c r="B818" s="51"/>
    </row>
    <row r="819" spans="1:2">
      <c r="A819" s="50"/>
      <c r="B819" s="51"/>
    </row>
    <row r="820" spans="1:2">
      <c r="A820" s="50"/>
      <c r="B820" s="51"/>
    </row>
    <row r="821" spans="1:2">
      <c r="A821" s="50"/>
      <c r="B821" s="51"/>
    </row>
    <row r="822" spans="1:2">
      <c r="A822" s="50"/>
      <c r="B822" s="51"/>
    </row>
    <row r="823" spans="1:2">
      <c r="A823" s="50"/>
      <c r="B823" s="51"/>
    </row>
    <row r="824" spans="1:2">
      <c r="A824" s="50"/>
      <c r="B824" s="51"/>
    </row>
    <row r="825" spans="1:2">
      <c r="A825" s="50"/>
      <c r="B825" s="51"/>
    </row>
    <row r="826" spans="1:2">
      <c r="A826" s="50"/>
      <c r="B826" s="51"/>
    </row>
    <row r="827" spans="1:2">
      <c r="A827" s="50"/>
      <c r="B827" s="51"/>
    </row>
    <row r="828" spans="1:2">
      <c r="A828" s="50"/>
      <c r="B828" s="51"/>
    </row>
    <row r="829" spans="1:2">
      <c r="A829" s="50"/>
      <c r="B829" s="51"/>
    </row>
    <row r="830" spans="1:2">
      <c r="A830" s="50"/>
      <c r="B830" s="51"/>
    </row>
    <row r="831" spans="1:2">
      <c r="A831" s="50"/>
      <c r="B831" s="51"/>
    </row>
    <row r="832" spans="1:2">
      <c r="A832" s="50"/>
      <c r="B832" s="51"/>
    </row>
    <row r="833" spans="1:2">
      <c r="A833" s="50"/>
      <c r="B833" s="51"/>
    </row>
    <row r="834" spans="1:2">
      <c r="A834" s="50"/>
      <c r="B834" s="51"/>
    </row>
    <row r="835" spans="1:2">
      <c r="A835" s="50"/>
      <c r="B835" s="51"/>
    </row>
    <row r="836" spans="1:2">
      <c r="A836" s="50"/>
      <c r="B836" s="51"/>
    </row>
    <row r="837" spans="1:2">
      <c r="A837" s="50"/>
      <c r="B837" s="51"/>
    </row>
    <row r="838" spans="1:2">
      <c r="A838" s="50"/>
      <c r="B838" s="51"/>
    </row>
    <row r="839" spans="1:2">
      <c r="A839" s="50"/>
      <c r="B839" s="51"/>
    </row>
    <row r="840" spans="1:2">
      <c r="A840" s="50"/>
      <c r="B840" s="51"/>
    </row>
    <row r="841" spans="1:2">
      <c r="A841" s="50"/>
      <c r="B841" s="51"/>
    </row>
    <row r="842" spans="1:2">
      <c r="A842" s="50"/>
      <c r="B842" s="51"/>
    </row>
    <row r="843" spans="1:2">
      <c r="A843" s="50"/>
      <c r="B843" s="51"/>
    </row>
    <row r="844" spans="1:2">
      <c r="A844" s="50"/>
      <c r="B844" s="51"/>
    </row>
    <row r="845" spans="1:2">
      <c r="A845" s="50"/>
      <c r="B845" s="51"/>
    </row>
    <row r="846" spans="1:2">
      <c r="A846" s="50"/>
      <c r="B846" s="51"/>
    </row>
    <row r="847" spans="1:2">
      <c r="A847" s="50"/>
      <c r="B847" s="51"/>
    </row>
    <row r="848" spans="1:2">
      <c r="A848" s="50"/>
      <c r="B848" s="51"/>
    </row>
    <row r="849" spans="1:2">
      <c r="A849" s="50"/>
      <c r="B849" s="51"/>
    </row>
    <row r="850" spans="1:2">
      <c r="A850" s="50"/>
      <c r="B850" s="51"/>
    </row>
    <row r="851" spans="1:2">
      <c r="A851" s="50"/>
      <c r="B851" s="51"/>
    </row>
    <row r="852" spans="1:2">
      <c r="A852" s="50"/>
      <c r="B852" s="51"/>
    </row>
    <row r="853" spans="1:2">
      <c r="A853" s="50"/>
      <c r="B853" s="51"/>
    </row>
    <row r="854" spans="1:2">
      <c r="A854" s="50"/>
      <c r="B854" s="51"/>
    </row>
    <row r="855" spans="1:2">
      <c r="A855" s="50"/>
      <c r="B855" s="51"/>
    </row>
    <row r="856" spans="1:2">
      <c r="A856" s="50"/>
      <c r="B856" s="51"/>
    </row>
    <row r="857" spans="1:2">
      <c r="A857" s="50"/>
      <c r="B857" s="51"/>
    </row>
    <row r="858" spans="1:2">
      <c r="A858" s="50"/>
      <c r="B858" s="51"/>
    </row>
    <row r="859" spans="1:2">
      <c r="A859" s="50"/>
      <c r="B859" s="51"/>
    </row>
    <row r="860" spans="1:2">
      <c r="A860" s="50"/>
      <c r="B860" s="51"/>
    </row>
    <row r="861" spans="1:2">
      <c r="A861" s="50"/>
      <c r="B861" s="51"/>
    </row>
    <row r="862" spans="1:2">
      <c r="A862" s="50"/>
      <c r="B862" s="51"/>
    </row>
    <row r="863" spans="1:2">
      <c r="A863" s="50"/>
      <c r="B863" s="51"/>
    </row>
    <row r="864" spans="1:2">
      <c r="A864" s="50"/>
      <c r="B864" s="51"/>
    </row>
    <row r="865" spans="1:2">
      <c r="A865" s="50"/>
      <c r="B865" s="51"/>
    </row>
    <row r="866" spans="1:2">
      <c r="A866" s="50"/>
      <c r="B866" s="51"/>
    </row>
    <row r="867" spans="1:2">
      <c r="A867" s="50"/>
      <c r="B867" s="51"/>
    </row>
    <row r="868" spans="1:2">
      <c r="A868" s="50"/>
      <c r="B868" s="51"/>
    </row>
    <row r="869" spans="1:2">
      <c r="A869" s="50"/>
      <c r="B869" s="51"/>
    </row>
    <row r="870" spans="1:2">
      <c r="A870" s="50"/>
      <c r="B870" s="51"/>
    </row>
    <row r="871" spans="1:2">
      <c r="A871" s="50"/>
      <c r="B871" s="51"/>
    </row>
    <row r="872" spans="1:2">
      <c r="A872" s="50"/>
      <c r="B872" s="51"/>
    </row>
    <row r="873" spans="1:2">
      <c r="A873" s="50"/>
      <c r="B873" s="51"/>
    </row>
    <row r="874" spans="1:2">
      <c r="A874" s="50"/>
      <c r="B874" s="51"/>
    </row>
    <row r="875" spans="1:2">
      <c r="A875" s="50"/>
      <c r="B875" s="51"/>
    </row>
    <row r="876" spans="1:2">
      <c r="A876" s="50"/>
      <c r="B876" s="51"/>
    </row>
    <row r="877" spans="1:2">
      <c r="A877" s="50"/>
      <c r="B877" s="51"/>
    </row>
    <row r="878" spans="1:2">
      <c r="A878" s="50"/>
      <c r="B878" s="51"/>
    </row>
    <row r="879" spans="1:2">
      <c r="A879" s="50"/>
      <c r="B879" s="51"/>
    </row>
    <row r="880" spans="1:2">
      <c r="A880" s="50"/>
      <c r="B880" s="51"/>
    </row>
    <row r="881" spans="1:2">
      <c r="A881" s="50"/>
      <c r="B881" s="51"/>
    </row>
    <row r="882" spans="1:2">
      <c r="A882" s="50"/>
      <c r="B882" s="51"/>
    </row>
    <row r="883" spans="1:2">
      <c r="A883" s="50"/>
      <c r="B883" s="51"/>
    </row>
    <row r="884" spans="1:2">
      <c r="A884" s="50"/>
      <c r="B884" s="51"/>
    </row>
    <row r="885" spans="1:2">
      <c r="A885" s="50"/>
      <c r="B885" s="51"/>
    </row>
    <row r="886" spans="1:2">
      <c r="A886" s="50"/>
      <c r="B886" s="51"/>
    </row>
    <row r="887" spans="1:2">
      <c r="A887" s="50"/>
      <c r="B887" s="51"/>
    </row>
    <row r="888" spans="1:2">
      <c r="A888" s="50"/>
      <c r="B888" s="51"/>
    </row>
    <row r="889" spans="1:2">
      <c r="A889" s="50"/>
      <c r="B889" s="51"/>
    </row>
    <row r="890" spans="1:2">
      <c r="A890" s="50"/>
      <c r="B890" s="51"/>
    </row>
    <row r="891" spans="1:2">
      <c r="A891" s="50"/>
      <c r="B891" s="51"/>
    </row>
    <row r="892" spans="1:2">
      <c r="A892" s="50"/>
      <c r="B892" s="51"/>
    </row>
    <row r="893" spans="1:2">
      <c r="A893" s="50"/>
      <c r="B893" s="51"/>
    </row>
    <row r="894" spans="1:2">
      <c r="A894" s="50"/>
      <c r="B894" s="51"/>
    </row>
    <row r="895" spans="1:2">
      <c r="A895" s="50"/>
      <c r="B895" s="51"/>
    </row>
    <row r="896" spans="1:2">
      <c r="A896" s="50"/>
      <c r="B896" s="51"/>
    </row>
    <row r="897" spans="1:2">
      <c r="A897" s="50"/>
      <c r="B897" s="51"/>
    </row>
    <row r="898" spans="1:2">
      <c r="A898" s="50"/>
      <c r="B898" s="51"/>
    </row>
    <row r="899" spans="1:2">
      <c r="A899" s="50"/>
      <c r="B899" s="51"/>
    </row>
    <row r="900" spans="1:2">
      <c r="A900" s="50"/>
      <c r="B900" s="51"/>
    </row>
    <row r="901" spans="1:2">
      <c r="A901" s="50"/>
      <c r="B901" s="51"/>
    </row>
    <row r="902" spans="1:2">
      <c r="A902" s="50"/>
      <c r="B902" s="51"/>
    </row>
    <row r="903" spans="1:2">
      <c r="A903" s="50"/>
      <c r="B903" s="51"/>
    </row>
    <row r="904" spans="1:2">
      <c r="A904" s="50"/>
      <c r="B904" s="51"/>
    </row>
    <row r="905" spans="1:2">
      <c r="A905" s="50"/>
      <c r="B905" s="51"/>
    </row>
    <row r="906" spans="1:2">
      <c r="A906" s="50"/>
      <c r="B906" s="51"/>
    </row>
    <row r="907" spans="1:2">
      <c r="A907" s="50"/>
      <c r="B907" s="51"/>
    </row>
    <row r="908" spans="1:2">
      <c r="A908" s="50"/>
      <c r="B908" s="51"/>
    </row>
    <row r="909" spans="1:2">
      <c r="A909" s="50"/>
      <c r="B909" s="51"/>
    </row>
    <row r="910" spans="1:2">
      <c r="A910" s="50"/>
      <c r="B910" s="51"/>
    </row>
    <row r="911" spans="1:2">
      <c r="A911" s="50"/>
      <c r="B911" s="51"/>
    </row>
    <row r="912" spans="1:2">
      <c r="A912" s="50"/>
      <c r="B912" s="51"/>
    </row>
    <row r="913" spans="1:2">
      <c r="A913" s="50"/>
      <c r="B913" s="51"/>
    </row>
    <row r="914" spans="1:2">
      <c r="A914" s="50"/>
      <c r="B914" s="51"/>
    </row>
    <row r="915" spans="1:2">
      <c r="A915" s="50"/>
      <c r="B915" s="51"/>
    </row>
    <row r="916" spans="1:2">
      <c r="A916" s="50"/>
      <c r="B916" s="51"/>
    </row>
    <row r="917" spans="1:2">
      <c r="A917" s="50"/>
      <c r="B917" s="51"/>
    </row>
    <row r="918" spans="1:2">
      <c r="A918" s="50"/>
      <c r="B918" s="51"/>
    </row>
    <row r="919" spans="1:2">
      <c r="A919" s="50"/>
      <c r="B919" s="51"/>
    </row>
    <row r="920" spans="1:2">
      <c r="A920" s="50"/>
      <c r="B920" s="51"/>
    </row>
    <row r="921" spans="1:2">
      <c r="A921" s="50"/>
      <c r="B921" s="51"/>
    </row>
    <row r="922" spans="1:2">
      <c r="A922" s="50"/>
      <c r="B922" s="51"/>
    </row>
    <row r="923" spans="1:2">
      <c r="A923" s="50"/>
      <c r="B923" s="51"/>
    </row>
    <row r="924" spans="1:2">
      <c r="A924" s="50"/>
      <c r="B924" s="51"/>
    </row>
    <row r="925" spans="1:2">
      <c r="A925" s="50"/>
      <c r="B925" s="51"/>
    </row>
    <row r="926" spans="1:2">
      <c r="A926" s="50"/>
      <c r="B926" s="51"/>
    </row>
    <row r="927" spans="1:2">
      <c r="A927" s="50"/>
      <c r="B927" s="51"/>
    </row>
    <row r="928" spans="1:2">
      <c r="A928" s="50"/>
      <c r="B928" s="51"/>
    </row>
    <row r="929" spans="1:2">
      <c r="A929" s="50"/>
      <c r="B929" s="51"/>
    </row>
    <row r="930" spans="1:2">
      <c r="A930" s="50"/>
      <c r="B930" s="51"/>
    </row>
    <row r="931" spans="1:2">
      <c r="A931" s="50"/>
      <c r="B931" s="51"/>
    </row>
    <row r="932" spans="1:2">
      <c r="A932" s="50"/>
      <c r="B932" s="51"/>
    </row>
    <row r="933" spans="1:2">
      <c r="A933" s="50"/>
      <c r="B933" s="51"/>
    </row>
    <row r="934" spans="1:2">
      <c r="A934" s="50"/>
      <c r="B934" s="51"/>
    </row>
    <row r="935" spans="1:2">
      <c r="A935" s="50"/>
      <c r="B935" s="51"/>
    </row>
    <row r="936" spans="1:2">
      <c r="A936" s="50"/>
      <c r="B936" s="51"/>
    </row>
    <row r="937" spans="1:2">
      <c r="A937" s="50"/>
      <c r="B937" s="51"/>
    </row>
    <row r="938" spans="1:2">
      <c r="A938" s="50"/>
      <c r="B938" s="51"/>
    </row>
    <row r="939" spans="1:2">
      <c r="A939" s="50"/>
      <c r="B939" s="51"/>
    </row>
    <row r="940" spans="1:2">
      <c r="A940" s="50"/>
      <c r="B940" s="51"/>
    </row>
    <row r="941" spans="1:2">
      <c r="A941" s="50"/>
      <c r="B941" s="51"/>
    </row>
    <row r="942" spans="1:2">
      <c r="A942" s="50"/>
      <c r="B942" s="51"/>
    </row>
    <row r="943" spans="1:2">
      <c r="A943" s="50"/>
      <c r="B943" s="51"/>
    </row>
    <row r="944" spans="1:2">
      <c r="A944" s="50"/>
      <c r="B944" s="51"/>
    </row>
    <row r="945" spans="1:2">
      <c r="A945" s="50"/>
      <c r="B945" s="51"/>
    </row>
    <row r="946" spans="1:2">
      <c r="A946" s="50"/>
      <c r="B946" s="51"/>
    </row>
    <row r="947" spans="1:2">
      <c r="A947" s="50"/>
      <c r="B947" s="51"/>
    </row>
    <row r="948" spans="1:2">
      <c r="A948" s="50"/>
      <c r="B948" s="51"/>
    </row>
    <row r="949" spans="1:2">
      <c r="A949" s="50"/>
      <c r="B949" s="51"/>
    </row>
    <row r="950" spans="1:2">
      <c r="A950" s="50"/>
      <c r="B950" s="51"/>
    </row>
    <row r="951" spans="1:2">
      <c r="A951" s="50"/>
      <c r="B951" s="51"/>
    </row>
    <row r="952" spans="1:2">
      <c r="A952" s="50"/>
      <c r="B952" s="51"/>
    </row>
    <row r="953" spans="1:2">
      <c r="A953" s="50"/>
      <c r="B953" s="51"/>
    </row>
    <row r="954" spans="1:2">
      <c r="A954" s="50"/>
      <c r="B954" s="51"/>
    </row>
    <row r="955" spans="1:2">
      <c r="A955" s="50"/>
      <c r="B955" s="51"/>
    </row>
    <row r="956" spans="1:2">
      <c r="A956" s="50"/>
      <c r="B956" s="51"/>
    </row>
    <row r="957" spans="1:2">
      <c r="A957" s="50"/>
      <c r="B957" s="51"/>
    </row>
    <row r="958" spans="1:2">
      <c r="A958" s="50"/>
      <c r="B958" s="51"/>
    </row>
    <row r="959" spans="1:2">
      <c r="A959" s="50"/>
      <c r="B959" s="51"/>
    </row>
    <row r="960" spans="1:2">
      <c r="A960" s="50"/>
      <c r="B960" s="51"/>
    </row>
    <row r="961" spans="1:2">
      <c r="A961" s="50"/>
      <c r="B961" s="51"/>
    </row>
    <row r="962" spans="1:2">
      <c r="A962" s="50"/>
      <c r="B962" s="51"/>
    </row>
    <row r="963" spans="1:2">
      <c r="A963" s="50"/>
      <c r="B963" s="51"/>
    </row>
    <row r="964" spans="1:2">
      <c r="A964" s="50"/>
      <c r="B964" s="51"/>
    </row>
    <row r="965" spans="1:2">
      <c r="A965" s="50"/>
      <c r="B965" s="51"/>
    </row>
    <row r="966" spans="1:2">
      <c r="A966" s="50"/>
      <c r="B966" s="51"/>
    </row>
    <row r="967" spans="1:2">
      <c r="A967" s="50"/>
      <c r="B967" s="51"/>
    </row>
    <row r="968" spans="1:2">
      <c r="A968" s="50"/>
      <c r="B968" s="51"/>
    </row>
    <row r="969" spans="1:2">
      <c r="A969" s="50"/>
      <c r="B969" s="51"/>
    </row>
    <row r="970" spans="1:2">
      <c r="A970" s="50"/>
      <c r="B970" s="51"/>
    </row>
    <row r="971" spans="1:2">
      <c r="A971" s="50"/>
      <c r="B971" s="51"/>
    </row>
    <row r="972" spans="1:2">
      <c r="A972" s="50"/>
      <c r="B972" s="51"/>
    </row>
    <row r="973" spans="1:2">
      <c r="A973" s="50"/>
      <c r="B973" s="51"/>
    </row>
    <row r="974" spans="1:2">
      <c r="A974" s="50"/>
      <c r="B974" s="51"/>
    </row>
    <row r="975" spans="1:2">
      <c r="A975" s="50"/>
      <c r="B975" s="51"/>
    </row>
    <row r="976" spans="1:2">
      <c r="A976" s="50"/>
      <c r="B976" s="51"/>
    </row>
    <row r="977" spans="1:2">
      <c r="A977" s="50"/>
      <c r="B977" s="51"/>
    </row>
    <row r="978" spans="1:2">
      <c r="A978" s="50"/>
      <c r="B978" s="51"/>
    </row>
    <row r="979" spans="1:2">
      <c r="A979" s="50"/>
      <c r="B979" s="51"/>
    </row>
    <row r="980" spans="1:2">
      <c r="A980" s="50"/>
      <c r="B980" s="51"/>
    </row>
    <row r="981" spans="1:2">
      <c r="A981" s="50"/>
      <c r="B981" s="51"/>
    </row>
    <row r="982" spans="1:2">
      <c r="A982" s="50"/>
      <c r="B982" s="51"/>
    </row>
    <row r="983" spans="1:2">
      <c r="A983" s="50"/>
      <c r="B983" s="51"/>
    </row>
    <row r="984" spans="1:2">
      <c r="A984" s="50"/>
      <c r="B984" s="51"/>
    </row>
    <row r="985" spans="1:2">
      <c r="A985" s="50"/>
      <c r="B985" s="51"/>
    </row>
    <row r="986" spans="1:2">
      <c r="A986" s="50"/>
      <c r="B986" s="51"/>
    </row>
    <row r="987" spans="1:2">
      <c r="A987" s="50"/>
      <c r="B987" s="51"/>
    </row>
    <row r="988" spans="1:2">
      <c r="A988" s="50"/>
      <c r="B988" s="51"/>
    </row>
    <row r="989" spans="1:2">
      <c r="A989" s="50"/>
      <c r="B989" s="51"/>
    </row>
    <row r="990" spans="1:2">
      <c r="A990" s="50"/>
      <c r="B990" s="51"/>
    </row>
    <row r="991" spans="1:2">
      <c r="A991" s="50"/>
      <c r="B991" s="51"/>
    </row>
    <row r="992" spans="1:2">
      <c r="A992" s="50"/>
      <c r="B992" s="51"/>
    </row>
    <row r="993" spans="1:2">
      <c r="A993" s="50"/>
      <c r="B993" s="51"/>
    </row>
    <row r="994" spans="1:2">
      <c r="A994" s="50"/>
      <c r="B994" s="51"/>
    </row>
    <row r="995" spans="1:2">
      <c r="A995" s="50"/>
      <c r="B995" s="51"/>
    </row>
    <row r="996" spans="1:2">
      <c r="A996" s="50"/>
      <c r="B996" s="51"/>
    </row>
    <row r="997" spans="1:2">
      <c r="A997" s="50"/>
      <c r="B997" s="51"/>
    </row>
    <row r="998" spans="1:2">
      <c r="A998" s="50"/>
      <c r="B998" s="51"/>
    </row>
    <row r="999" spans="1:2">
      <c r="A999" s="50"/>
      <c r="B999" s="51"/>
    </row>
    <row r="1000" spans="1:2">
      <c r="A1000" s="50"/>
      <c r="B1000" s="51"/>
    </row>
    <row r="1001" spans="1:2">
      <c r="A1001" s="50"/>
      <c r="B1001" s="51"/>
    </row>
    <row r="1002" spans="1:2">
      <c r="A1002" s="50"/>
      <c r="B1002" s="51"/>
    </row>
    <row r="1003" spans="1:2">
      <c r="A1003" s="50"/>
      <c r="B1003" s="51"/>
    </row>
    <row r="1004" spans="1:2">
      <c r="A1004" s="50"/>
      <c r="B1004" s="51"/>
    </row>
    <row r="1005" spans="1:2">
      <c r="A1005" s="50"/>
      <c r="B1005" s="51"/>
    </row>
    <row r="1006" spans="1:2">
      <c r="A1006" s="50"/>
      <c r="B1006" s="51"/>
    </row>
    <row r="1007" spans="1:2">
      <c r="A1007" s="50"/>
      <c r="B1007" s="51"/>
    </row>
    <row r="1008" spans="1:2">
      <c r="A1008" s="50"/>
      <c r="B1008" s="51"/>
    </row>
    <row r="1009" spans="1:2">
      <c r="A1009" s="50"/>
      <c r="B1009" s="51"/>
    </row>
    <row r="1010" spans="1:2">
      <c r="A1010" s="50"/>
      <c r="B1010" s="51"/>
    </row>
    <row r="1011" spans="1:2">
      <c r="A1011" s="50"/>
      <c r="B1011" s="51"/>
    </row>
    <row r="1012" spans="1:2">
      <c r="A1012" s="50"/>
      <c r="B1012" s="51"/>
    </row>
    <row r="1013" spans="1:2">
      <c r="A1013" s="50"/>
      <c r="B1013" s="51"/>
    </row>
    <row r="1014" spans="1:2">
      <c r="A1014" s="50"/>
      <c r="B1014" s="51"/>
    </row>
    <row r="1015" spans="1:2">
      <c r="A1015" s="50"/>
      <c r="B1015" s="51"/>
    </row>
    <row r="1016" spans="1:2">
      <c r="A1016" s="50"/>
      <c r="B1016" s="51"/>
    </row>
    <row r="1017" spans="1:2">
      <c r="A1017" s="50"/>
      <c r="B1017" s="51"/>
    </row>
    <row r="1018" spans="1:2">
      <c r="A1018" s="50"/>
      <c r="B1018" s="51"/>
    </row>
    <row r="1019" spans="1:2">
      <c r="A1019" s="50"/>
      <c r="B1019" s="51"/>
    </row>
    <row r="1020" spans="1:2">
      <c r="A1020" s="50"/>
      <c r="B1020" s="51"/>
    </row>
    <row r="1021" spans="1:2">
      <c r="A1021" s="50"/>
      <c r="B1021" s="51"/>
    </row>
    <row r="1022" spans="1:2">
      <c r="A1022" s="50"/>
      <c r="B1022" s="51"/>
    </row>
    <row r="1023" spans="1:2">
      <c r="A1023" s="50"/>
      <c r="B1023" s="51"/>
    </row>
    <row r="1024" spans="1:2">
      <c r="A1024" s="50"/>
      <c r="B1024" s="51"/>
    </row>
    <row r="1025" spans="1:2">
      <c r="A1025" s="50"/>
      <c r="B1025" s="51"/>
    </row>
    <row r="1026" spans="1:2">
      <c r="A1026" s="50"/>
      <c r="B1026" s="51"/>
    </row>
    <row r="1027" spans="1:2">
      <c r="A1027" s="50"/>
      <c r="B1027" s="51"/>
    </row>
    <row r="1028" spans="1:2">
      <c r="A1028" s="50"/>
      <c r="B1028" s="51"/>
    </row>
    <row r="1029" spans="1:2">
      <c r="A1029" s="50"/>
      <c r="B1029" s="51"/>
    </row>
    <row r="1030" spans="1:2">
      <c r="A1030" s="50"/>
      <c r="B1030" s="51"/>
    </row>
    <row r="1031" spans="1:2">
      <c r="A1031" s="50"/>
      <c r="B1031" s="51"/>
    </row>
    <row r="1032" spans="1:2">
      <c r="A1032" s="50"/>
      <c r="B1032" s="51"/>
    </row>
    <row r="1033" spans="1:2">
      <c r="A1033" s="50"/>
      <c r="B1033" s="51"/>
    </row>
    <row r="1034" spans="1:2">
      <c r="A1034" s="50"/>
      <c r="B1034" s="51"/>
    </row>
    <row r="1035" spans="1:2">
      <c r="A1035" s="50"/>
      <c r="B1035" s="51"/>
    </row>
    <row r="1036" spans="1:2">
      <c r="A1036" s="50"/>
      <c r="B1036" s="51"/>
    </row>
    <row r="1037" spans="1:2">
      <c r="A1037" s="50"/>
      <c r="B1037" s="51"/>
    </row>
    <row r="1038" spans="1:2">
      <c r="A1038" s="50"/>
      <c r="B1038" s="51"/>
    </row>
    <row r="1039" spans="1:2">
      <c r="A1039" s="50"/>
      <c r="B1039" s="51"/>
    </row>
    <row r="1040" spans="1:2">
      <c r="A1040" s="50"/>
      <c r="B1040" s="51"/>
    </row>
    <row r="1041" spans="1:2">
      <c r="A1041" s="50"/>
      <c r="B1041" s="51"/>
    </row>
    <row r="1042" spans="1:2">
      <c r="A1042" s="50"/>
      <c r="B1042" s="51"/>
    </row>
    <row r="1043" spans="1:2">
      <c r="A1043" s="50"/>
      <c r="B1043" s="51"/>
    </row>
    <row r="1044" spans="1:2">
      <c r="A1044" s="50"/>
      <c r="B1044" s="51"/>
    </row>
    <row r="1045" spans="1:2">
      <c r="A1045" s="50"/>
      <c r="B1045" s="51"/>
    </row>
    <row r="1046" spans="1:2">
      <c r="A1046" s="50"/>
      <c r="B1046" s="51"/>
    </row>
    <row r="1047" spans="1:2">
      <c r="A1047" s="50"/>
      <c r="B1047" s="51"/>
    </row>
    <row r="1048" spans="1:2">
      <c r="A1048" s="50"/>
      <c r="B1048" s="51"/>
    </row>
    <row r="1049" spans="1:2">
      <c r="A1049" s="50"/>
      <c r="B1049" s="51"/>
    </row>
    <row r="1050" spans="1:2">
      <c r="A1050" s="50"/>
      <c r="B1050" s="51"/>
    </row>
    <row r="1051" spans="1:2">
      <c r="A1051" s="50"/>
      <c r="B1051" s="51"/>
    </row>
    <row r="1052" spans="1:2">
      <c r="A1052" s="50"/>
      <c r="B1052" s="51"/>
    </row>
    <row r="1053" spans="1:2">
      <c r="A1053" s="50"/>
      <c r="B1053" s="51"/>
    </row>
    <row r="1054" spans="1:2">
      <c r="A1054" s="50"/>
      <c r="B1054" s="51"/>
    </row>
    <row r="1055" spans="1:2">
      <c r="A1055" s="50"/>
      <c r="B1055" s="51"/>
    </row>
    <row r="1056" spans="1:2">
      <c r="A1056" s="50"/>
      <c r="B1056" s="51"/>
    </row>
    <row r="1057" spans="1:2">
      <c r="A1057" s="50"/>
      <c r="B1057" s="51"/>
    </row>
    <row r="1058" spans="1:2">
      <c r="A1058" s="50"/>
      <c r="B1058" s="51"/>
    </row>
    <row r="1059" spans="1:2">
      <c r="A1059" s="50"/>
      <c r="B1059" s="51"/>
    </row>
    <row r="1060" spans="1:2">
      <c r="A1060" s="50"/>
      <c r="B1060" s="51"/>
    </row>
    <row r="1061" spans="1:2">
      <c r="A1061" s="50"/>
      <c r="B1061" s="51"/>
    </row>
    <row r="1062" spans="1:2">
      <c r="A1062" s="50"/>
      <c r="B1062" s="51"/>
    </row>
    <row r="1063" spans="1:2">
      <c r="A1063" s="50"/>
      <c r="B1063" s="51"/>
    </row>
    <row r="1064" spans="1:2">
      <c r="A1064" s="50"/>
      <c r="B1064" s="51"/>
    </row>
    <row r="1065" spans="1:2">
      <c r="A1065" s="50"/>
      <c r="B1065" s="51"/>
    </row>
    <row r="1066" spans="1:2">
      <c r="A1066" s="50"/>
      <c r="B1066" s="51"/>
    </row>
    <row r="1067" spans="1:2">
      <c r="A1067" s="50"/>
      <c r="B1067" s="51"/>
    </row>
    <row r="1068" spans="1:2">
      <c r="A1068" s="50"/>
      <c r="B1068" s="51"/>
    </row>
    <row r="1069" spans="1:2">
      <c r="A1069" s="50"/>
      <c r="B1069" s="51"/>
    </row>
    <row r="1070" spans="1:2">
      <c r="A1070" s="50"/>
      <c r="B1070" s="51"/>
    </row>
    <row r="1071" spans="1:2">
      <c r="A1071" s="50"/>
      <c r="B1071" s="51"/>
    </row>
    <row r="1072" spans="1:2">
      <c r="A1072" s="50"/>
      <c r="B1072" s="51"/>
    </row>
    <row r="1073" spans="1:2">
      <c r="A1073" s="50"/>
      <c r="B1073" s="51"/>
    </row>
    <row r="1074" spans="1:2">
      <c r="A1074" s="50"/>
      <c r="B1074" s="51"/>
    </row>
    <row r="1075" spans="1:2">
      <c r="A1075" s="50"/>
      <c r="B1075" s="51"/>
    </row>
    <row r="1076" spans="1:2">
      <c r="A1076" s="50"/>
      <c r="B1076" s="51"/>
    </row>
    <row r="1077" spans="1:2">
      <c r="A1077" s="50"/>
      <c r="B1077" s="51"/>
    </row>
    <row r="1078" spans="1:2">
      <c r="A1078" s="50"/>
      <c r="B1078" s="51"/>
    </row>
    <row r="1079" spans="1:2">
      <c r="A1079" s="50"/>
      <c r="B1079" s="51"/>
    </row>
    <row r="1080" spans="1:2">
      <c r="A1080" s="50"/>
      <c r="B1080" s="51"/>
    </row>
    <row r="1081" spans="1:2">
      <c r="A1081" s="50"/>
      <c r="B1081" s="51"/>
    </row>
    <row r="1082" spans="1:2">
      <c r="A1082" s="50"/>
      <c r="B1082" s="51"/>
    </row>
    <row r="1083" spans="1:2">
      <c r="A1083" s="50"/>
      <c r="B1083" s="51"/>
    </row>
    <row r="1084" spans="1:2">
      <c r="A1084" s="50"/>
      <c r="B1084" s="51"/>
    </row>
    <row r="1085" spans="1:2">
      <c r="A1085" s="50"/>
      <c r="B1085" s="51"/>
    </row>
    <row r="1086" spans="1:2">
      <c r="A1086" s="50"/>
      <c r="B1086" s="51"/>
    </row>
    <row r="1087" spans="1:2">
      <c r="A1087" s="50"/>
      <c r="B1087" s="51"/>
    </row>
    <row r="1088" spans="1:2">
      <c r="A1088" s="50"/>
      <c r="B1088" s="51"/>
    </row>
    <row r="1089" spans="1:2">
      <c r="A1089" s="50"/>
      <c r="B1089" s="51"/>
    </row>
    <row r="1090" spans="1:2">
      <c r="A1090" s="50"/>
      <c r="B1090" s="51"/>
    </row>
    <row r="1091" spans="1:2">
      <c r="A1091" s="50"/>
      <c r="B1091" s="51"/>
    </row>
    <row r="1092" spans="1:2">
      <c r="A1092" s="50"/>
      <c r="B1092" s="51"/>
    </row>
    <row r="1093" spans="1:2">
      <c r="A1093" s="50"/>
      <c r="B1093" s="51"/>
    </row>
    <row r="1094" spans="1:2">
      <c r="A1094" s="50"/>
      <c r="B1094" s="51"/>
    </row>
    <row r="1095" spans="1:2">
      <c r="A1095" s="50"/>
      <c r="B1095" s="51"/>
    </row>
    <row r="1096" spans="1:2">
      <c r="A1096" s="50"/>
      <c r="B1096" s="51"/>
    </row>
    <row r="1097" spans="1:2">
      <c r="A1097" s="50"/>
      <c r="B1097" s="51"/>
    </row>
    <row r="1098" spans="1:2">
      <c r="A1098" s="50"/>
      <c r="B1098" s="51"/>
    </row>
    <row r="1099" spans="1:2">
      <c r="A1099" s="50"/>
      <c r="B1099" s="51"/>
    </row>
    <row r="1100" spans="1:2">
      <c r="A1100" s="50"/>
      <c r="B1100" s="51"/>
    </row>
    <row r="1101" spans="1:2">
      <c r="A1101" s="50"/>
      <c r="B1101" s="51"/>
    </row>
    <row r="1102" spans="1:2">
      <c r="A1102" s="50"/>
      <c r="B1102" s="51"/>
    </row>
    <row r="1103" spans="1:2">
      <c r="A1103" s="50"/>
      <c r="B1103" s="51"/>
    </row>
    <row r="1104" spans="1:2">
      <c r="A1104" s="50"/>
      <c r="B1104" s="51"/>
    </row>
    <row r="1105" spans="1:2">
      <c r="A1105" s="50"/>
      <c r="B1105" s="51"/>
    </row>
    <row r="1106" spans="1:2">
      <c r="A1106" s="50"/>
      <c r="B1106" s="51"/>
    </row>
    <row r="1107" spans="1:2">
      <c r="A1107" s="50"/>
      <c r="B1107" s="51"/>
    </row>
    <row r="1108" spans="1:2">
      <c r="A1108" s="50"/>
      <c r="B1108" s="51"/>
    </row>
    <row r="1109" spans="1:2">
      <c r="A1109" s="50"/>
      <c r="B1109" s="51"/>
    </row>
    <row r="1110" spans="1:2">
      <c r="A1110" s="50"/>
      <c r="B1110" s="51"/>
    </row>
    <row r="1111" spans="1:2">
      <c r="A1111" s="50"/>
      <c r="B1111" s="51"/>
    </row>
    <row r="1112" spans="1:2">
      <c r="A1112" s="50"/>
      <c r="B1112" s="51"/>
    </row>
    <row r="1113" spans="1:2">
      <c r="A1113" s="50"/>
      <c r="B1113" s="51"/>
    </row>
    <row r="1114" spans="1:2">
      <c r="A1114" s="50"/>
      <c r="B1114" s="51"/>
    </row>
    <row r="1115" spans="1:2">
      <c r="A1115" s="50"/>
      <c r="B1115" s="51"/>
    </row>
    <row r="1116" spans="1:2">
      <c r="A1116" s="50"/>
      <c r="B1116" s="51"/>
    </row>
    <row r="1117" spans="1:2">
      <c r="A1117" s="50"/>
      <c r="B1117" s="51"/>
    </row>
    <row r="1118" spans="1:2">
      <c r="A1118" s="50"/>
      <c r="B1118" s="51"/>
    </row>
    <row r="1119" spans="1:2">
      <c r="A1119" s="50"/>
      <c r="B1119" s="51"/>
    </row>
    <row r="1120" spans="1:2">
      <c r="A1120" s="50"/>
      <c r="B1120" s="51"/>
    </row>
    <row r="1121" spans="1:2">
      <c r="A1121" s="50"/>
      <c r="B1121" s="51"/>
    </row>
    <row r="1122" spans="1:2">
      <c r="A1122" s="50"/>
      <c r="B1122" s="51"/>
    </row>
    <row r="1123" spans="1:2">
      <c r="A1123" s="50"/>
      <c r="B1123" s="51"/>
    </row>
    <row r="1124" spans="1:2">
      <c r="A1124" s="50"/>
      <c r="B1124" s="51"/>
    </row>
    <row r="1125" spans="1:2">
      <c r="A1125" s="50"/>
      <c r="B1125" s="51"/>
    </row>
    <row r="1126" spans="1:2">
      <c r="A1126" s="50"/>
      <c r="B1126" s="51"/>
    </row>
    <row r="1127" spans="1:2">
      <c r="A1127" s="50"/>
      <c r="B1127" s="51"/>
    </row>
    <row r="1128" spans="1:2">
      <c r="A1128" s="50"/>
      <c r="B1128" s="51"/>
    </row>
    <row r="1129" spans="1:2">
      <c r="A1129" s="50"/>
      <c r="B1129" s="51"/>
    </row>
    <row r="1130" spans="1:2">
      <c r="A1130" s="50"/>
      <c r="B1130" s="51"/>
    </row>
    <row r="1131" spans="1:2">
      <c r="A1131" s="50"/>
      <c r="B1131" s="51"/>
    </row>
    <row r="1132" spans="1:2">
      <c r="A1132" s="50"/>
      <c r="B1132" s="51"/>
    </row>
    <row r="1133" spans="1:2">
      <c r="A1133" s="50"/>
      <c r="B1133" s="51"/>
    </row>
    <row r="1134" spans="1:2">
      <c r="A1134" s="50"/>
      <c r="B1134" s="51"/>
    </row>
    <row r="1135" spans="1:2">
      <c r="A1135" s="50"/>
      <c r="B1135" s="51"/>
    </row>
    <row r="1136" spans="1:2">
      <c r="A1136" s="50"/>
      <c r="B1136" s="51"/>
    </row>
    <row r="1137" spans="1:2">
      <c r="A1137" s="50"/>
      <c r="B1137" s="51"/>
    </row>
    <row r="1138" spans="1:2">
      <c r="A1138" s="50"/>
      <c r="B1138" s="51"/>
    </row>
    <row r="1139" spans="1:2">
      <c r="A1139" s="50"/>
      <c r="B1139" s="51"/>
    </row>
    <row r="1140" spans="1:2">
      <c r="A1140" s="50"/>
      <c r="B1140" s="51"/>
    </row>
    <row r="1141" spans="1:2">
      <c r="A1141" s="50"/>
      <c r="B1141" s="51"/>
    </row>
    <row r="1142" spans="1:2">
      <c r="A1142" s="50"/>
      <c r="B1142" s="51"/>
    </row>
    <row r="1143" spans="1:2">
      <c r="A1143" s="50"/>
      <c r="B1143" s="51"/>
    </row>
    <row r="1144" spans="1:2">
      <c r="A1144" s="50"/>
      <c r="B1144" s="51"/>
    </row>
    <row r="1145" spans="1:2">
      <c r="A1145" s="50"/>
      <c r="B1145" s="51"/>
    </row>
    <row r="1146" spans="1:2">
      <c r="A1146" s="50"/>
      <c r="B1146" s="51"/>
    </row>
    <row r="1147" spans="1:2">
      <c r="A1147" s="50"/>
      <c r="B1147" s="51"/>
    </row>
    <row r="1148" spans="1:2">
      <c r="A1148" s="50"/>
      <c r="B1148" s="51"/>
    </row>
    <row r="1149" spans="1:2">
      <c r="A1149" s="50"/>
      <c r="B1149" s="51"/>
    </row>
    <row r="1150" spans="1:2">
      <c r="A1150" s="50"/>
      <c r="B1150" s="51"/>
    </row>
    <row r="1151" spans="1:2">
      <c r="A1151" s="50"/>
      <c r="B1151" s="51"/>
    </row>
    <row r="1152" spans="1:2">
      <c r="A1152" s="50"/>
      <c r="B1152" s="51"/>
    </row>
    <row r="1153" spans="1:2">
      <c r="A1153" s="50"/>
      <c r="B1153" s="51"/>
    </row>
    <row r="1154" spans="1:2">
      <c r="A1154" s="50"/>
      <c r="B1154" s="51"/>
    </row>
    <row r="1155" spans="1:2">
      <c r="A1155" s="50"/>
      <c r="B1155" s="51"/>
    </row>
    <row r="1156" spans="1:2">
      <c r="A1156" s="50"/>
      <c r="B1156" s="51"/>
    </row>
    <row r="1157" spans="1:2">
      <c r="A1157" s="50"/>
      <c r="B1157" s="51"/>
    </row>
    <row r="1158" spans="1:2">
      <c r="A1158" s="50"/>
      <c r="B1158" s="51"/>
    </row>
    <row r="1159" spans="1:2">
      <c r="A1159" s="50"/>
      <c r="B1159" s="51"/>
    </row>
    <row r="1160" spans="1:2">
      <c r="A1160" s="50"/>
      <c r="B1160" s="51"/>
    </row>
    <row r="1161" spans="1:2">
      <c r="A1161" s="50"/>
      <c r="B1161" s="51"/>
    </row>
    <row r="1162" spans="1:2">
      <c r="A1162" s="50"/>
      <c r="B1162" s="51"/>
    </row>
    <row r="1163" spans="1:2">
      <c r="A1163" s="50"/>
      <c r="B1163" s="51"/>
    </row>
    <row r="1164" spans="1:2">
      <c r="A1164" s="50"/>
      <c r="B1164" s="51"/>
    </row>
    <row r="1165" spans="1:2">
      <c r="A1165" s="50"/>
      <c r="B1165" s="51"/>
    </row>
    <row r="1166" spans="1:2">
      <c r="A1166" s="50"/>
      <c r="B1166" s="51"/>
    </row>
    <row r="1167" spans="1:2">
      <c r="A1167" s="50"/>
      <c r="B1167" s="51"/>
    </row>
    <row r="1168" spans="1:2">
      <c r="A1168" s="50"/>
      <c r="B1168" s="51"/>
    </row>
    <row r="1169" spans="1:2">
      <c r="A1169" s="50"/>
      <c r="B1169" s="51"/>
    </row>
    <row r="1170" spans="1:2">
      <c r="A1170" s="50"/>
      <c r="B1170" s="51"/>
    </row>
    <row r="1171" spans="1:2">
      <c r="A1171" s="50"/>
      <c r="B1171" s="51"/>
    </row>
    <row r="1172" spans="1:2">
      <c r="A1172" s="50"/>
      <c r="B1172" s="51"/>
    </row>
    <row r="1173" spans="1:2">
      <c r="A1173" s="50"/>
      <c r="B1173" s="51"/>
    </row>
    <row r="1174" spans="1:2">
      <c r="A1174" s="50"/>
      <c r="B1174" s="51"/>
    </row>
    <row r="1175" spans="1:2">
      <c r="A1175" s="50"/>
      <c r="B1175" s="51"/>
    </row>
    <row r="1176" spans="1:2">
      <c r="A1176" s="50"/>
      <c r="B1176" s="51"/>
    </row>
    <row r="1177" spans="1:2">
      <c r="A1177" s="50"/>
      <c r="B1177" s="51"/>
    </row>
    <row r="1178" spans="1:2">
      <c r="A1178" s="50"/>
      <c r="B1178" s="51"/>
    </row>
    <row r="1179" spans="1:2">
      <c r="A1179" s="50"/>
      <c r="B1179" s="51"/>
    </row>
    <row r="1180" spans="1:2">
      <c r="A1180" s="50"/>
      <c r="B1180" s="51"/>
    </row>
    <row r="1181" spans="1:2">
      <c r="A1181" s="50"/>
      <c r="B1181" s="51"/>
    </row>
    <row r="1182" spans="1:2">
      <c r="A1182" s="50"/>
      <c r="B1182" s="51"/>
    </row>
    <row r="1183" spans="1:2">
      <c r="A1183" s="50"/>
      <c r="B1183" s="51"/>
    </row>
    <row r="1184" spans="1:2">
      <c r="A1184" s="50"/>
      <c r="B1184" s="51"/>
    </row>
    <row r="1185" spans="1:2">
      <c r="A1185" s="50"/>
      <c r="B1185" s="51"/>
    </row>
    <row r="1186" spans="1:2">
      <c r="A1186" s="50"/>
      <c r="B1186" s="51"/>
    </row>
    <row r="1187" spans="1:2">
      <c r="A1187" s="50"/>
      <c r="B1187" s="51"/>
    </row>
    <row r="1188" spans="1:2">
      <c r="A1188" s="50"/>
      <c r="B1188" s="51"/>
    </row>
    <row r="1189" spans="1:2">
      <c r="A1189" s="50"/>
      <c r="B1189" s="51"/>
    </row>
    <row r="1190" spans="1:2">
      <c r="A1190" s="50"/>
      <c r="B1190" s="51"/>
    </row>
    <row r="1191" spans="1:2">
      <c r="A1191" s="50"/>
      <c r="B1191" s="51"/>
    </row>
    <row r="1192" spans="1:2">
      <c r="A1192" s="50"/>
      <c r="B1192" s="51"/>
    </row>
    <row r="1193" spans="1:2">
      <c r="A1193" s="50"/>
      <c r="B1193" s="51"/>
    </row>
    <row r="1194" spans="1:2">
      <c r="A1194" s="50"/>
      <c r="B1194" s="51"/>
    </row>
    <row r="1195" spans="1:2">
      <c r="A1195" s="50"/>
      <c r="B1195" s="51"/>
    </row>
    <row r="1196" spans="1:2">
      <c r="A1196" s="50"/>
      <c r="B1196" s="51"/>
    </row>
    <row r="1197" spans="1:2">
      <c r="A1197" s="50"/>
      <c r="B1197" s="51"/>
    </row>
    <row r="1198" spans="1:2">
      <c r="A1198" s="50"/>
      <c r="B1198" s="51"/>
    </row>
    <row r="1199" spans="1:2">
      <c r="A1199" s="50"/>
      <c r="B1199" s="51"/>
    </row>
    <row r="1200" spans="1:2">
      <c r="A1200" s="50"/>
      <c r="B1200" s="51"/>
    </row>
    <row r="1201" spans="1:2">
      <c r="A1201" s="50"/>
      <c r="B1201" s="51"/>
    </row>
    <row r="1202" spans="1:2">
      <c r="A1202" s="50"/>
      <c r="B1202" s="51"/>
    </row>
    <row r="1203" spans="1:2">
      <c r="A1203" s="50"/>
      <c r="B1203" s="51"/>
    </row>
    <row r="1204" spans="1:2">
      <c r="A1204" s="50"/>
      <c r="B1204" s="51"/>
    </row>
    <row r="1205" spans="1:2">
      <c r="A1205" s="50"/>
      <c r="B1205" s="51"/>
    </row>
    <row r="1206" spans="1:2">
      <c r="A1206" s="50"/>
      <c r="B1206" s="51"/>
    </row>
    <row r="1207" spans="1:2">
      <c r="A1207" s="50"/>
      <c r="B1207" s="51"/>
    </row>
    <row r="1208" spans="1:2">
      <c r="A1208" s="50"/>
      <c r="B1208" s="51"/>
    </row>
    <row r="1209" spans="1:2">
      <c r="A1209" s="50"/>
      <c r="B1209" s="51"/>
    </row>
    <row r="1210" spans="1:2">
      <c r="A1210" s="50"/>
      <c r="B1210" s="51"/>
    </row>
    <row r="1211" spans="1:2">
      <c r="A1211" s="50"/>
      <c r="B1211" s="51"/>
    </row>
    <row r="1212" spans="1:2">
      <c r="A1212" s="50"/>
      <c r="B1212" s="51"/>
    </row>
    <row r="1213" spans="1:2">
      <c r="A1213" s="50"/>
      <c r="B1213" s="51"/>
    </row>
    <row r="1214" spans="1:2">
      <c r="A1214" s="50"/>
      <c r="B1214" s="51"/>
    </row>
    <row r="1215" spans="1:2">
      <c r="A1215" s="50"/>
      <c r="B1215" s="51"/>
    </row>
    <row r="1216" spans="1:2">
      <c r="A1216" s="50"/>
      <c r="B1216" s="51"/>
    </row>
    <row r="1217" spans="1:2">
      <c r="A1217" s="50"/>
      <c r="B1217" s="51"/>
    </row>
    <row r="1218" spans="1:2">
      <c r="A1218" s="50"/>
      <c r="B1218" s="51"/>
    </row>
    <row r="1219" spans="1:2">
      <c r="A1219" s="50"/>
      <c r="B1219" s="51"/>
    </row>
    <row r="1220" spans="1:2">
      <c r="A1220" s="50"/>
      <c r="B1220" s="51"/>
    </row>
    <row r="1221" spans="1:2">
      <c r="A1221" s="50"/>
      <c r="B1221" s="51"/>
    </row>
    <row r="1222" spans="1:2">
      <c r="A1222" s="50"/>
      <c r="B1222" s="51"/>
    </row>
    <row r="1223" spans="1:2">
      <c r="A1223" s="50"/>
      <c r="B1223" s="51"/>
    </row>
    <row r="1224" spans="1:2">
      <c r="A1224" s="50"/>
      <c r="B1224" s="51"/>
    </row>
    <row r="1225" spans="1:2">
      <c r="A1225" s="50"/>
      <c r="B1225" s="51"/>
    </row>
    <row r="1226" spans="1:2">
      <c r="A1226" s="50"/>
      <c r="B1226" s="51"/>
    </row>
    <row r="1227" spans="1:2">
      <c r="A1227" s="50"/>
      <c r="B1227" s="51"/>
    </row>
    <row r="1228" spans="1:2">
      <c r="A1228" s="50"/>
      <c r="B1228" s="51"/>
    </row>
    <row r="1229" spans="1:2">
      <c r="A1229" s="50"/>
      <c r="B1229" s="51"/>
    </row>
    <row r="1230" spans="1:2">
      <c r="A1230" s="50"/>
      <c r="B1230" s="51"/>
    </row>
    <row r="1231" spans="1:2">
      <c r="A1231" s="50"/>
      <c r="B1231" s="51"/>
    </row>
    <row r="1232" spans="1:2">
      <c r="A1232" s="50"/>
      <c r="B1232" s="51"/>
    </row>
    <row r="1233" spans="1:2">
      <c r="A1233" s="50"/>
      <c r="B1233" s="51"/>
    </row>
    <row r="1234" spans="1:2">
      <c r="A1234" s="50"/>
      <c r="B1234" s="51"/>
    </row>
    <row r="1235" spans="1:2">
      <c r="A1235" s="50"/>
      <c r="B1235" s="51"/>
    </row>
    <row r="1236" spans="1:2">
      <c r="A1236" s="50"/>
      <c r="B1236" s="51"/>
    </row>
    <row r="1237" spans="1:2">
      <c r="A1237" s="50"/>
      <c r="B1237" s="51"/>
    </row>
    <row r="1238" spans="1:2">
      <c r="A1238" s="50"/>
      <c r="B1238" s="51"/>
    </row>
    <row r="1239" spans="1:2">
      <c r="A1239" s="50"/>
      <c r="B1239" s="51"/>
    </row>
    <row r="1240" spans="1:2">
      <c r="A1240" s="50"/>
      <c r="B1240" s="51"/>
    </row>
    <row r="1241" spans="1:2">
      <c r="A1241" s="50"/>
      <c r="B1241" s="51"/>
    </row>
    <row r="1242" spans="1:2">
      <c r="A1242" s="50"/>
      <c r="B1242" s="51"/>
    </row>
    <row r="1243" spans="1:2">
      <c r="A1243" s="50"/>
      <c r="B1243" s="51"/>
    </row>
    <row r="1244" spans="1:2">
      <c r="A1244" s="50"/>
      <c r="B1244" s="51"/>
    </row>
    <row r="1245" spans="1:2">
      <c r="A1245" s="50"/>
      <c r="B1245" s="51"/>
    </row>
    <row r="1246" spans="1:2">
      <c r="A1246" s="50"/>
      <c r="B1246" s="51"/>
    </row>
    <row r="1247" spans="1:2">
      <c r="A1247" s="50"/>
      <c r="B1247" s="51"/>
    </row>
    <row r="1248" spans="1:2">
      <c r="A1248" s="50"/>
      <c r="B1248" s="51"/>
    </row>
    <row r="1249" spans="1:2">
      <c r="A1249" s="50"/>
      <c r="B1249" s="51"/>
    </row>
    <row r="1250" spans="1:2">
      <c r="A1250" s="50"/>
      <c r="B1250" s="51"/>
    </row>
    <row r="1251" spans="1:2">
      <c r="A1251" s="50"/>
      <c r="B1251" s="51"/>
    </row>
    <row r="1252" spans="1:2">
      <c r="A1252" s="50"/>
      <c r="B1252" s="51"/>
    </row>
    <row r="1253" spans="1:2">
      <c r="A1253" s="50"/>
      <c r="B1253" s="51"/>
    </row>
    <row r="1254" spans="1:2">
      <c r="A1254" s="50"/>
      <c r="B1254" s="51"/>
    </row>
    <row r="1255" spans="1:2">
      <c r="A1255" s="50"/>
      <c r="B1255" s="51"/>
    </row>
    <row r="1256" spans="1:2">
      <c r="A1256" s="50"/>
      <c r="B1256" s="51"/>
    </row>
    <row r="1257" spans="1:2">
      <c r="A1257" s="50"/>
      <c r="B1257" s="51"/>
    </row>
    <row r="1258" spans="1:2">
      <c r="A1258" s="50"/>
      <c r="B1258" s="51"/>
    </row>
    <row r="1259" spans="1:2">
      <c r="A1259" s="50"/>
      <c r="B1259" s="51"/>
    </row>
    <row r="1260" spans="1:2">
      <c r="A1260" s="50"/>
      <c r="B1260" s="51"/>
    </row>
    <row r="1261" spans="1:2">
      <c r="A1261" s="50"/>
      <c r="B1261" s="51"/>
    </row>
    <row r="1262" spans="1:2">
      <c r="A1262" s="50"/>
      <c r="B1262" s="51"/>
    </row>
    <row r="1263" spans="1:2">
      <c r="A1263" s="50"/>
      <c r="B1263" s="51"/>
    </row>
    <row r="1264" spans="1:2">
      <c r="A1264" s="50"/>
      <c r="B1264" s="51"/>
    </row>
    <row r="1265" spans="1:2">
      <c r="A1265" s="50"/>
      <c r="B1265" s="51"/>
    </row>
    <row r="1266" spans="1:2">
      <c r="A1266" s="50"/>
      <c r="B1266" s="51"/>
    </row>
    <row r="1267" spans="1:2">
      <c r="A1267" s="50"/>
      <c r="B1267" s="51"/>
    </row>
    <row r="1268" spans="1:2">
      <c r="A1268" s="50"/>
      <c r="B1268" s="51"/>
    </row>
    <row r="1269" spans="1:2">
      <c r="A1269" s="50"/>
      <c r="B1269" s="51"/>
    </row>
    <row r="1270" spans="1:2">
      <c r="A1270" s="50"/>
      <c r="B1270" s="51"/>
    </row>
    <row r="1271" spans="1:2">
      <c r="A1271" s="50"/>
      <c r="B1271" s="51"/>
    </row>
    <row r="1272" spans="1:2">
      <c r="A1272" s="50"/>
      <c r="B1272" s="51"/>
    </row>
    <row r="1273" spans="1:2">
      <c r="A1273" s="50"/>
      <c r="B1273" s="51"/>
    </row>
    <row r="1274" spans="1:2">
      <c r="A1274" s="50"/>
      <c r="B1274" s="51"/>
    </row>
    <row r="1275" spans="1:2">
      <c r="A1275" s="50"/>
      <c r="B1275" s="51"/>
    </row>
    <row r="1276" spans="1:2">
      <c r="A1276" s="50"/>
      <c r="B1276" s="51"/>
    </row>
    <row r="1277" spans="1:2">
      <c r="A1277" s="50"/>
      <c r="B1277" s="51"/>
    </row>
    <row r="1278" spans="1:2">
      <c r="A1278" s="50"/>
      <c r="B1278" s="51"/>
    </row>
    <row r="1279" spans="1:2">
      <c r="A1279" s="50"/>
      <c r="B1279" s="51"/>
    </row>
    <row r="1280" spans="1:2">
      <c r="A1280" s="50"/>
      <c r="B1280" s="51"/>
    </row>
    <row r="1281" spans="1:2">
      <c r="A1281" s="50"/>
      <c r="B1281" s="51"/>
    </row>
    <row r="1282" spans="1:2">
      <c r="A1282" s="50"/>
      <c r="B1282" s="51"/>
    </row>
    <row r="1283" spans="1:2">
      <c r="A1283" s="50"/>
      <c r="B1283" s="51"/>
    </row>
    <row r="1284" spans="1:2">
      <c r="A1284" s="50"/>
      <c r="B1284" s="51"/>
    </row>
    <row r="1285" spans="1:2">
      <c r="A1285" s="50"/>
      <c r="B1285" s="51"/>
    </row>
    <row r="1286" spans="1:2">
      <c r="A1286" s="50"/>
      <c r="B1286" s="51"/>
    </row>
    <row r="1287" spans="1:2">
      <c r="A1287" s="50"/>
      <c r="B1287" s="51"/>
    </row>
    <row r="1288" spans="1:2">
      <c r="A1288" s="50"/>
      <c r="B1288" s="51"/>
    </row>
    <row r="1289" spans="1:2">
      <c r="A1289" s="50"/>
      <c r="B1289" s="51"/>
    </row>
    <row r="1290" spans="1:2">
      <c r="A1290" s="50"/>
      <c r="B1290" s="51"/>
    </row>
    <row r="1291" spans="1:2">
      <c r="A1291" s="50"/>
      <c r="B1291" s="51"/>
    </row>
    <row r="1292" spans="1:2">
      <c r="A1292" s="50"/>
      <c r="B1292" s="51"/>
    </row>
    <row r="1293" spans="1:2">
      <c r="A1293" s="50"/>
      <c r="B1293" s="51"/>
    </row>
    <row r="1294" spans="1:2">
      <c r="A1294" s="50"/>
      <c r="B1294" s="51"/>
    </row>
    <row r="1295" spans="1:2">
      <c r="A1295" s="50"/>
      <c r="B1295" s="51"/>
    </row>
    <row r="1296" spans="1:2">
      <c r="A1296" s="50"/>
      <c r="B1296" s="51"/>
    </row>
    <row r="1297" spans="1:2">
      <c r="A1297" s="50"/>
      <c r="B1297" s="51"/>
    </row>
    <row r="1298" spans="1:2">
      <c r="A1298" s="50"/>
      <c r="B1298" s="51"/>
    </row>
    <row r="1299" spans="1:2">
      <c r="A1299" s="50"/>
      <c r="B1299" s="51"/>
    </row>
    <row r="1300" spans="1:2">
      <c r="A1300" s="50"/>
      <c r="B1300" s="51"/>
    </row>
    <row r="1301" spans="1:2">
      <c r="A1301" s="50"/>
      <c r="B1301" s="51"/>
    </row>
    <row r="1302" spans="1:2">
      <c r="A1302" s="50"/>
      <c r="B1302" s="51"/>
    </row>
    <row r="1303" spans="1:2">
      <c r="A1303" s="50"/>
      <c r="B1303" s="51"/>
    </row>
    <row r="1304" spans="1:2">
      <c r="A1304" s="50"/>
      <c r="B1304" s="51"/>
    </row>
    <row r="1305" spans="1:2">
      <c r="A1305" s="50"/>
      <c r="B1305" s="51"/>
    </row>
    <row r="1306" spans="1:2">
      <c r="A1306" s="50"/>
      <c r="B1306" s="51"/>
    </row>
    <row r="1307" spans="1:2">
      <c r="A1307" s="50"/>
      <c r="B1307" s="51"/>
    </row>
    <row r="1308" spans="1:2">
      <c r="A1308" s="50"/>
      <c r="B1308" s="51"/>
    </row>
    <row r="1309" spans="1:2">
      <c r="A1309" s="50"/>
      <c r="B1309" s="51"/>
    </row>
    <row r="1310" spans="1:2">
      <c r="A1310" s="50"/>
      <c r="B1310" s="51"/>
    </row>
    <row r="1311" spans="1:2">
      <c r="A1311" s="50"/>
      <c r="B1311" s="51"/>
    </row>
    <row r="1312" spans="1:2">
      <c r="A1312" s="50"/>
      <c r="B1312" s="51"/>
    </row>
    <row r="1313" spans="1:2">
      <c r="A1313" s="50"/>
      <c r="B1313" s="51"/>
    </row>
    <row r="1314" spans="1:2">
      <c r="A1314" s="50"/>
      <c r="B1314" s="51"/>
    </row>
    <row r="1315" spans="1:2">
      <c r="A1315" s="50"/>
      <c r="B1315" s="51"/>
    </row>
    <row r="1316" spans="1:2">
      <c r="A1316" s="50"/>
      <c r="B1316" s="51"/>
    </row>
    <row r="1317" spans="1:2">
      <c r="A1317" s="50"/>
      <c r="B1317" s="51"/>
    </row>
    <row r="1318" spans="1:2">
      <c r="A1318" s="50"/>
      <c r="B1318" s="51"/>
    </row>
    <row r="1319" spans="1:2">
      <c r="A1319" s="50"/>
      <c r="B1319" s="51"/>
    </row>
    <row r="1320" spans="1:2">
      <c r="A1320" s="50"/>
      <c r="B1320" s="51"/>
    </row>
    <row r="1321" spans="1:2">
      <c r="A1321" s="50"/>
      <c r="B1321" s="51"/>
    </row>
    <row r="1322" spans="1:2">
      <c r="A1322" s="50"/>
      <c r="B1322" s="51"/>
    </row>
    <row r="1323" spans="1:2">
      <c r="A1323" s="50"/>
      <c r="B1323" s="51"/>
    </row>
    <row r="1324" spans="1:2">
      <c r="A1324" s="50"/>
      <c r="B1324" s="51"/>
    </row>
    <row r="1325" spans="1:2">
      <c r="A1325" s="50"/>
      <c r="B1325" s="51"/>
    </row>
    <row r="1326" spans="1:2">
      <c r="A1326" s="50"/>
      <c r="B1326" s="51"/>
    </row>
    <row r="1327" spans="1:2">
      <c r="A1327" s="50"/>
      <c r="B1327" s="51"/>
    </row>
    <row r="1328" spans="1:2">
      <c r="A1328" s="50"/>
      <c r="B1328" s="51"/>
    </row>
    <row r="1329" spans="1:2">
      <c r="A1329" s="50"/>
      <c r="B1329" s="51"/>
    </row>
    <row r="1330" spans="1:2">
      <c r="A1330" s="50"/>
      <c r="B1330" s="51"/>
    </row>
    <row r="1331" spans="1:2">
      <c r="A1331" s="50"/>
      <c r="B1331" s="51"/>
    </row>
    <row r="1332" spans="1:2">
      <c r="A1332" s="50"/>
      <c r="B1332" s="51"/>
    </row>
    <row r="1333" spans="1:2">
      <c r="A1333" s="50"/>
      <c r="B1333" s="51"/>
    </row>
    <row r="1334" spans="1:2">
      <c r="A1334" s="50"/>
      <c r="B1334" s="51"/>
    </row>
    <row r="1335" spans="1:2">
      <c r="A1335" s="50"/>
      <c r="B1335" s="51"/>
    </row>
    <row r="1336" spans="1:2">
      <c r="A1336" s="50"/>
      <c r="B1336" s="51"/>
    </row>
    <row r="1337" spans="1:2">
      <c r="A1337" s="50"/>
      <c r="B1337" s="51"/>
    </row>
    <row r="1338" spans="1:2">
      <c r="A1338" s="50"/>
      <c r="B1338" s="51"/>
    </row>
    <row r="1339" spans="1:2">
      <c r="A1339" s="50"/>
      <c r="B1339" s="51"/>
    </row>
    <row r="1340" spans="1:2">
      <c r="A1340" s="50"/>
      <c r="B1340" s="51"/>
    </row>
    <row r="1341" spans="1:2">
      <c r="A1341" s="50"/>
      <c r="B1341" s="51"/>
    </row>
    <row r="1342" spans="1:2">
      <c r="A1342" s="50"/>
      <c r="B1342" s="51"/>
    </row>
    <row r="1343" spans="1:2">
      <c r="A1343" s="50"/>
      <c r="B1343" s="51"/>
    </row>
    <row r="1344" spans="1:2">
      <c r="A1344" s="50"/>
      <c r="B1344" s="51"/>
    </row>
    <row r="1345" spans="1:2">
      <c r="A1345" s="50"/>
      <c r="B1345" s="51"/>
    </row>
    <row r="1346" spans="1:2">
      <c r="A1346" s="50"/>
      <c r="B1346" s="51"/>
    </row>
    <row r="1347" spans="1:2">
      <c r="A1347" s="50"/>
      <c r="B1347" s="51"/>
    </row>
    <row r="1348" spans="1:2">
      <c r="A1348" s="50"/>
      <c r="B1348" s="51"/>
    </row>
    <row r="1349" spans="1:2">
      <c r="A1349" s="50"/>
      <c r="B1349" s="51"/>
    </row>
    <row r="1350" spans="1:2">
      <c r="A1350" s="50"/>
      <c r="B1350" s="51"/>
    </row>
    <row r="1351" spans="1:2">
      <c r="A1351" s="50"/>
      <c r="B1351" s="51"/>
    </row>
    <row r="1352" spans="1:2">
      <c r="A1352" s="50"/>
      <c r="B1352" s="51"/>
    </row>
    <row r="1353" spans="1:2">
      <c r="A1353" s="50"/>
      <c r="B1353" s="51"/>
    </row>
    <row r="1354" spans="1:2">
      <c r="A1354" s="50"/>
      <c r="B1354" s="51"/>
    </row>
    <row r="1355" spans="1:2">
      <c r="A1355" s="50"/>
      <c r="B1355" s="51"/>
    </row>
    <row r="1356" spans="1:2">
      <c r="A1356" s="50"/>
      <c r="B1356" s="51"/>
    </row>
    <row r="1357" spans="1:2">
      <c r="A1357" s="50"/>
      <c r="B1357" s="51"/>
    </row>
    <row r="1358" spans="1:2">
      <c r="A1358" s="50"/>
      <c r="B1358" s="51"/>
    </row>
    <row r="1359" spans="1:2">
      <c r="A1359" s="50"/>
      <c r="B1359" s="51"/>
    </row>
    <row r="1360" spans="1:2">
      <c r="A1360" s="50"/>
      <c r="B1360" s="51"/>
    </row>
    <row r="1361" spans="1:2">
      <c r="A1361" s="50"/>
      <c r="B1361" s="51"/>
    </row>
    <row r="1362" spans="1:2">
      <c r="A1362" s="50"/>
      <c r="B1362" s="51"/>
    </row>
    <row r="1363" spans="1:2">
      <c r="A1363" s="50"/>
      <c r="B1363" s="51"/>
    </row>
    <row r="1364" spans="1:2">
      <c r="A1364" s="50"/>
      <c r="B1364" s="51"/>
    </row>
    <row r="1365" spans="1:2">
      <c r="A1365" s="50"/>
      <c r="B1365" s="51"/>
    </row>
    <row r="1366" spans="1:2">
      <c r="A1366" s="50"/>
      <c r="B1366" s="51"/>
    </row>
    <row r="1367" spans="1:2">
      <c r="A1367" s="50"/>
      <c r="B1367" s="51"/>
    </row>
    <row r="1368" spans="1:2">
      <c r="A1368" s="50"/>
      <c r="B1368" s="51"/>
    </row>
    <row r="1369" spans="1:2">
      <c r="A1369" s="50"/>
      <c r="B1369" s="51"/>
    </row>
    <row r="1370" spans="1:2">
      <c r="A1370" s="50"/>
      <c r="B1370" s="51"/>
    </row>
    <row r="1371" spans="1:2">
      <c r="A1371" s="50"/>
      <c r="B1371" s="51"/>
    </row>
    <row r="1372" spans="1:2">
      <c r="A1372" s="50"/>
      <c r="B1372" s="51"/>
    </row>
    <row r="1373" spans="1:2">
      <c r="A1373" s="50"/>
      <c r="B1373" s="51"/>
    </row>
    <row r="1374" spans="1:2">
      <c r="A1374" s="50"/>
      <c r="B1374" s="51"/>
    </row>
    <row r="1375" spans="1:2">
      <c r="A1375" s="50"/>
      <c r="B1375" s="51"/>
    </row>
    <row r="1376" spans="1:2">
      <c r="A1376" s="50"/>
      <c r="B1376" s="51"/>
    </row>
    <row r="1377" spans="1:2">
      <c r="A1377" s="50"/>
      <c r="B1377" s="51"/>
    </row>
    <row r="1378" spans="1:2">
      <c r="A1378" s="50"/>
      <c r="B1378" s="51"/>
    </row>
    <row r="1379" spans="1:2">
      <c r="A1379" s="50"/>
      <c r="B1379" s="51"/>
    </row>
    <row r="1380" spans="1:2">
      <c r="A1380" s="50"/>
      <c r="B1380" s="51"/>
    </row>
    <row r="1381" spans="1:2">
      <c r="A1381" s="50"/>
      <c r="B1381" s="51"/>
    </row>
    <row r="1382" spans="1:2">
      <c r="A1382" s="50"/>
      <c r="B1382" s="51"/>
    </row>
    <row r="1383" spans="1:2">
      <c r="A1383" s="50"/>
      <c r="B1383" s="51"/>
    </row>
    <row r="1384" spans="1:2">
      <c r="A1384" s="50"/>
      <c r="B1384" s="51"/>
    </row>
    <row r="1385" spans="1:2">
      <c r="A1385" s="50"/>
      <c r="B1385" s="51"/>
    </row>
    <row r="1386" spans="1:2">
      <c r="A1386" s="50"/>
      <c r="B1386" s="51"/>
    </row>
    <row r="1387" spans="1:2">
      <c r="A1387" s="50"/>
      <c r="B1387" s="51"/>
    </row>
    <row r="1388" spans="1:2">
      <c r="A1388" s="50"/>
      <c r="B1388" s="51"/>
    </row>
    <row r="1389" spans="1:2">
      <c r="A1389" s="50"/>
      <c r="B1389" s="51"/>
    </row>
    <row r="1390" spans="1:2">
      <c r="A1390" s="50"/>
      <c r="B1390" s="51"/>
    </row>
    <row r="1391" spans="1:2">
      <c r="A1391" s="50"/>
      <c r="B1391" s="51"/>
    </row>
    <row r="1392" spans="1:2">
      <c r="A1392" s="50"/>
      <c r="B1392" s="51"/>
    </row>
    <row r="1393" spans="1:2">
      <c r="A1393" s="50"/>
      <c r="B1393" s="51"/>
    </row>
    <row r="1394" spans="1:2">
      <c r="A1394" s="50"/>
      <c r="B1394" s="51"/>
    </row>
    <row r="1395" spans="1:2">
      <c r="A1395" s="50"/>
      <c r="B1395" s="51"/>
    </row>
    <row r="1396" spans="1:2">
      <c r="A1396" s="50"/>
      <c r="B1396" s="51"/>
    </row>
    <row r="1397" spans="1:2">
      <c r="A1397" s="50"/>
      <c r="B1397" s="51"/>
    </row>
    <row r="1398" spans="1:2">
      <c r="A1398" s="50"/>
      <c r="B1398" s="51"/>
    </row>
    <row r="1399" spans="1:2">
      <c r="A1399" s="50"/>
      <c r="B1399" s="51"/>
    </row>
    <row r="1400" spans="1:2">
      <c r="A1400" s="50"/>
      <c r="B1400" s="51"/>
    </row>
    <row r="1401" spans="1:2">
      <c r="A1401" s="50"/>
      <c r="B1401" s="51"/>
    </row>
    <row r="1402" spans="1:2">
      <c r="A1402" s="50"/>
      <c r="B1402" s="51"/>
    </row>
    <row r="1403" spans="1:2">
      <c r="A1403" s="50"/>
      <c r="B1403" s="51"/>
    </row>
    <row r="1404" spans="1:2">
      <c r="A1404" s="50"/>
      <c r="B1404" s="51"/>
    </row>
    <row r="1405" spans="1:2">
      <c r="A1405" s="50"/>
      <c r="B1405" s="51"/>
    </row>
    <row r="1406" spans="1:2">
      <c r="A1406" s="50"/>
      <c r="B1406" s="51"/>
    </row>
    <row r="1407" spans="1:2">
      <c r="A1407" s="50"/>
      <c r="B1407" s="51"/>
    </row>
    <row r="1408" spans="1:2">
      <c r="A1408" s="50"/>
      <c r="B1408" s="51"/>
    </row>
    <row r="1409" spans="1:2">
      <c r="A1409" s="50"/>
      <c r="B1409" s="51"/>
    </row>
    <row r="1410" spans="1:2">
      <c r="A1410" s="50"/>
      <c r="B1410" s="51"/>
    </row>
    <row r="1411" spans="1:2">
      <c r="A1411" s="50"/>
      <c r="B1411" s="51"/>
    </row>
    <row r="1412" spans="1:2">
      <c r="A1412" s="50"/>
      <c r="B1412" s="51"/>
    </row>
    <row r="1413" spans="1:2">
      <c r="A1413" s="50"/>
      <c r="B1413" s="51"/>
    </row>
    <row r="1414" spans="1:2">
      <c r="A1414" s="50"/>
      <c r="B1414" s="51"/>
    </row>
    <row r="1415" spans="1:2">
      <c r="A1415" s="50"/>
      <c r="B1415" s="51"/>
    </row>
    <row r="1416" spans="1:2">
      <c r="A1416" s="50"/>
      <c r="B1416" s="51"/>
    </row>
    <row r="1417" spans="1:2">
      <c r="A1417" s="50"/>
      <c r="B1417" s="51"/>
    </row>
    <row r="1418" spans="1:2">
      <c r="A1418" s="50"/>
      <c r="B1418" s="51"/>
    </row>
    <row r="1419" spans="1:2">
      <c r="A1419" s="50"/>
      <c r="B1419" s="51"/>
    </row>
    <row r="1420" spans="1:2">
      <c r="A1420" s="50"/>
      <c r="B1420" s="51"/>
    </row>
    <row r="1421" spans="1:2">
      <c r="A1421" s="50"/>
      <c r="B1421" s="51"/>
    </row>
    <row r="1422" spans="1:2">
      <c r="A1422" s="50"/>
      <c r="B1422" s="51"/>
    </row>
    <row r="1423" spans="1:2">
      <c r="A1423" s="50"/>
      <c r="B1423" s="51"/>
    </row>
    <row r="1424" spans="1:2">
      <c r="A1424" s="50"/>
      <c r="B1424" s="51"/>
    </row>
    <row r="1425" spans="1:2">
      <c r="A1425" s="50"/>
      <c r="B1425" s="51"/>
    </row>
    <row r="1426" spans="1:2">
      <c r="A1426" s="50"/>
      <c r="B1426" s="51"/>
    </row>
    <row r="1427" spans="1:2">
      <c r="A1427" s="50"/>
      <c r="B1427" s="51"/>
    </row>
    <row r="1428" spans="1:2">
      <c r="A1428" s="50"/>
      <c r="B1428" s="51"/>
    </row>
    <row r="1429" spans="1:2">
      <c r="A1429" s="50"/>
      <c r="B1429" s="51"/>
    </row>
    <row r="1430" spans="1:2">
      <c r="A1430" s="50"/>
      <c r="B1430" s="51"/>
    </row>
    <row r="1431" spans="1:2">
      <c r="A1431" s="50"/>
      <c r="B1431" s="51"/>
    </row>
    <row r="1432" spans="1:2">
      <c r="A1432" s="50"/>
      <c r="B1432" s="51"/>
    </row>
    <row r="1433" spans="1:2">
      <c r="A1433" s="50"/>
      <c r="B1433" s="51"/>
    </row>
    <row r="1434" spans="1:2">
      <c r="A1434" s="50"/>
      <c r="B1434" s="51"/>
    </row>
    <row r="1435" spans="1:2">
      <c r="A1435" s="50"/>
      <c r="B1435" s="51"/>
    </row>
    <row r="1436" spans="1:2">
      <c r="A1436" s="50"/>
      <c r="B1436" s="51"/>
    </row>
    <row r="1437" spans="1:2">
      <c r="A1437" s="50"/>
      <c r="B1437" s="51"/>
    </row>
    <row r="1438" spans="1:2">
      <c r="A1438" s="50"/>
      <c r="B1438" s="51"/>
    </row>
    <row r="1439" spans="1:2">
      <c r="A1439" s="50"/>
      <c r="B1439" s="51"/>
    </row>
    <row r="1440" spans="1:2">
      <c r="A1440" s="50"/>
      <c r="B1440" s="51"/>
    </row>
    <row r="1441" spans="1:2">
      <c r="A1441" s="50"/>
      <c r="B1441" s="51"/>
    </row>
    <row r="1442" spans="1:2">
      <c r="A1442" s="50"/>
      <c r="B1442" s="51"/>
    </row>
    <row r="1443" spans="1:2">
      <c r="A1443" s="50"/>
      <c r="B1443" s="51"/>
    </row>
    <row r="1444" spans="1:2">
      <c r="A1444" s="50"/>
      <c r="B1444" s="51"/>
    </row>
    <row r="1445" spans="1:2">
      <c r="A1445" s="50"/>
      <c r="B1445" s="51"/>
    </row>
    <row r="1446" spans="1:2">
      <c r="A1446" s="50"/>
      <c r="B1446" s="51"/>
    </row>
    <row r="1447" spans="1:2">
      <c r="A1447" s="50"/>
      <c r="B1447" s="51"/>
    </row>
    <row r="1448" spans="1:2">
      <c r="A1448" s="50"/>
      <c r="B1448" s="51"/>
    </row>
    <row r="1449" spans="1:2">
      <c r="A1449" s="50"/>
      <c r="B1449" s="51"/>
    </row>
    <row r="1450" spans="1:2">
      <c r="A1450" s="50"/>
      <c r="B1450" s="51"/>
    </row>
    <row r="1451" spans="1:2">
      <c r="A1451" s="50"/>
      <c r="B1451" s="51"/>
    </row>
    <row r="1452" spans="1:2">
      <c r="A1452" s="50"/>
      <c r="B1452" s="51"/>
    </row>
    <row r="1453" spans="1:2">
      <c r="A1453" s="50"/>
      <c r="B1453" s="51"/>
    </row>
    <row r="1454" spans="1:2">
      <c r="A1454" s="50"/>
      <c r="B1454" s="51"/>
    </row>
    <row r="1455" spans="1:2">
      <c r="A1455" s="50"/>
      <c r="B1455" s="51"/>
    </row>
    <row r="1456" spans="1:2">
      <c r="A1456" s="50"/>
      <c r="B1456" s="51"/>
    </row>
    <row r="1457" spans="1:2">
      <c r="A1457" s="50"/>
      <c r="B1457" s="51"/>
    </row>
    <row r="1458" spans="1:2">
      <c r="A1458" s="50"/>
      <c r="B1458" s="51"/>
    </row>
    <row r="1459" spans="1:2">
      <c r="A1459" s="50"/>
      <c r="B1459" s="51"/>
    </row>
    <row r="1460" spans="1:2">
      <c r="A1460" s="50"/>
      <c r="B1460" s="51"/>
    </row>
    <row r="1461" spans="1:2">
      <c r="A1461" s="50"/>
      <c r="B1461" s="51"/>
    </row>
    <row r="1462" spans="1:2">
      <c r="A1462" s="50"/>
      <c r="B1462" s="51"/>
    </row>
    <row r="1463" spans="1:2">
      <c r="A1463" s="50"/>
      <c r="B1463" s="51"/>
    </row>
    <row r="1464" spans="1:2">
      <c r="A1464" s="50"/>
      <c r="B1464" s="51"/>
    </row>
    <row r="1465" spans="1:2">
      <c r="A1465" s="50"/>
      <c r="B1465" s="51"/>
    </row>
    <row r="1466" spans="1:2">
      <c r="A1466" s="50"/>
      <c r="B1466" s="51"/>
    </row>
    <row r="1467" spans="1:2">
      <c r="A1467" s="50"/>
      <c r="B1467" s="51"/>
    </row>
    <row r="1468" spans="1:2">
      <c r="A1468" s="50"/>
      <c r="B1468" s="51"/>
    </row>
    <row r="1469" spans="1:2">
      <c r="A1469" s="50"/>
      <c r="B1469" s="51"/>
    </row>
    <row r="1470" spans="1:2">
      <c r="A1470" s="50"/>
      <c r="B1470" s="51"/>
    </row>
    <row r="1471" spans="1:2">
      <c r="A1471" s="50"/>
      <c r="B1471" s="51"/>
    </row>
    <row r="1472" spans="1:2">
      <c r="A1472" s="50"/>
      <c r="B1472" s="51"/>
    </row>
    <row r="1473" spans="1:2">
      <c r="A1473" s="50"/>
      <c r="B1473" s="51"/>
    </row>
    <row r="1474" spans="1:2">
      <c r="A1474" s="50"/>
      <c r="B1474" s="51"/>
    </row>
    <row r="1475" spans="1:2">
      <c r="A1475" s="50"/>
      <c r="B1475" s="51"/>
    </row>
    <row r="1476" spans="1:2">
      <c r="A1476" s="50"/>
      <c r="B1476" s="51"/>
    </row>
    <row r="1477" spans="1:2">
      <c r="A1477" s="50"/>
      <c r="B1477" s="51"/>
    </row>
    <row r="1478" spans="1:2">
      <c r="A1478" s="50"/>
      <c r="B1478" s="51"/>
    </row>
    <row r="1479" spans="1:2">
      <c r="A1479" s="50"/>
      <c r="B1479" s="51"/>
    </row>
    <row r="1480" spans="1:2">
      <c r="A1480" s="50"/>
      <c r="B1480" s="51"/>
    </row>
    <row r="1481" spans="1:2">
      <c r="A1481" s="50"/>
      <c r="B1481" s="51"/>
    </row>
    <row r="1482" spans="1:2">
      <c r="A1482" s="50"/>
      <c r="B1482" s="51"/>
    </row>
    <row r="1483" spans="1:2">
      <c r="A1483" s="50"/>
      <c r="B1483" s="51"/>
    </row>
    <row r="1484" spans="1:2">
      <c r="A1484" s="50"/>
      <c r="B1484" s="51"/>
    </row>
    <row r="1485" spans="1:2">
      <c r="A1485" s="50"/>
      <c r="B1485" s="51"/>
    </row>
    <row r="1486" spans="1:2">
      <c r="A1486" s="50"/>
      <c r="B1486" s="51"/>
    </row>
    <row r="1487" spans="1:2">
      <c r="A1487" s="50"/>
      <c r="B1487" s="51"/>
    </row>
    <row r="1488" spans="1:2">
      <c r="A1488" s="50"/>
      <c r="B1488" s="51"/>
    </row>
    <row r="1489" spans="1:2">
      <c r="A1489" s="50"/>
      <c r="B1489" s="51"/>
    </row>
    <row r="1490" spans="1:2">
      <c r="A1490" s="50"/>
      <c r="B1490" s="51"/>
    </row>
    <row r="1491" spans="1:2">
      <c r="A1491" s="50"/>
      <c r="B1491" s="51"/>
    </row>
    <row r="1492" spans="1:2">
      <c r="A1492" s="50"/>
      <c r="B1492" s="51"/>
    </row>
    <row r="1493" spans="1:2">
      <c r="A1493" s="50"/>
      <c r="B1493" s="51"/>
    </row>
    <row r="1494" spans="1:2">
      <c r="A1494" s="50"/>
      <c r="B1494" s="51"/>
    </row>
    <row r="1495" spans="1:2">
      <c r="A1495" s="50"/>
      <c r="B1495" s="51"/>
    </row>
    <row r="1496" spans="1:2">
      <c r="A1496" s="50"/>
      <c r="B1496" s="51"/>
    </row>
    <row r="1497" spans="1:2">
      <c r="A1497" s="50"/>
      <c r="B1497" s="51"/>
    </row>
    <row r="1498" spans="1:2">
      <c r="A1498" s="50"/>
      <c r="B1498" s="51"/>
    </row>
    <row r="1499" spans="1:2">
      <c r="A1499" s="50"/>
      <c r="B1499" s="51"/>
    </row>
    <row r="1500" spans="1:2">
      <c r="A1500" s="50"/>
      <c r="B1500" s="51"/>
    </row>
    <row r="1501" spans="1:2">
      <c r="A1501" s="50"/>
      <c r="B1501" s="51"/>
    </row>
    <row r="1502" spans="1:2">
      <c r="A1502" s="50"/>
      <c r="B1502" s="51"/>
    </row>
    <row r="1503" spans="1:2">
      <c r="A1503" s="50"/>
      <c r="B1503" s="51"/>
    </row>
    <row r="1504" spans="1:2">
      <c r="A1504" s="50"/>
      <c r="B1504" s="51"/>
    </row>
    <row r="1505" spans="1:2">
      <c r="A1505" s="50"/>
      <c r="B1505" s="51"/>
    </row>
    <row r="1506" spans="1:2">
      <c r="A1506" s="50"/>
      <c r="B1506" s="51"/>
    </row>
    <row r="1507" spans="1:2">
      <c r="A1507" s="50"/>
      <c r="B1507" s="51"/>
    </row>
    <row r="1508" spans="1:2">
      <c r="A1508" s="50"/>
      <c r="B1508" s="51"/>
    </row>
    <row r="1509" spans="1:2">
      <c r="A1509" s="50"/>
      <c r="B1509" s="51"/>
    </row>
    <row r="1510" spans="1:2">
      <c r="A1510" s="50"/>
      <c r="B1510" s="51"/>
    </row>
    <row r="1511" spans="1:2">
      <c r="A1511" s="50"/>
      <c r="B1511" s="51"/>
    </row>
    <row r="1512" spans="1:2">
      <c r="A1512" s="50"/>
      <c r="B1512" s="51"/>
    </row>
    <row r="1513" spans="1:2">
      <c r="A1513" s="50"/>
      <c r="B1513" s="51"/>
    </row>
    <row r="1514" spans="1:2">
      <c r="A1514" s="50"/>
      <c r="B1514" s="51"/>
    </row>
    <row r="1515" spans="1:2">
      <c r="A1515" s="50"/>
      <c r="B1515" s="51"/>
    </row>
    <row r="1516" spans="1:2">
      <c r="A1516" s="50"/>
      <c r="B1516" s="51"/>
    </row>
    <row r="1517" spans="1:2">
      <c r="A1517" s="50"/>
      <c r="B1517" s="51"/>
    </row>
    <row r="1518" spans="1:2">
      <c r="A1518" s="50"/>
      <c r="B1518" s="51"/>
    </row>
    <row r="1519" spans="1:2">
      <c r="A1519" s="50"/>
      <c r="B1519" s="51"/>
    </row>
    <row r="1520" spans="1:2">
      <c r="A1520" s="50"/>
      <c r="B1520" s="51"/>
    </row>
    <row r="1521" spans="1:2">
      <c r="A1521" s="50"/>
      <c r="B1521" s="51"/>
    </row>
    <row r="1522" spans="1:2">
      <c r="A1522" s="50"/>
      <c r="B1522" s="51"/>
    </row>
    <row r="1523" spans="1:2">
      <c r="A1523" s="50"/>
      <c r="B1523" s="51"/>
    </row>
    <row r="1524" spans="1:2">
      <c r="A1524" s="50"/>
      <c r="B1524" s="51"/>
    </row>
    <row r="1525" spans="1:2">
      <c r="A1525" s="50"/>
      <c r="B1525" s="51"/>
    </row>
    <row r="1526" spans="1:2">
      <c r="A1526" s="50"/>
      <c r="B1526" s="51"/>
    </row>
    <row r="1527" spans="1:2">
      <c r="A1527" s="50"/>
      <c r="B1527" s="51"/>
    </row>
    <row r="1528" spans="1:2">
      <c r="A1528" s="50"/>
      <c r="B1528" s="51"/>
    </row>
    <row r="1529" spans="1:2">
      <c r="A1529" s="50"/>
      <c r="B1529" s="51"/>
    </row>
    <row r="1530" spans="1:2">
      <c r="A1530" s="50"/>
      <c r="B1530" s="51"/>
    </row>
    <row r="1531" spans="1:2">
      <c r="A1531" s="50"/>
      <c r="B1531" s="51"/>
    </row>
    <row r="1532" spans="1:2">
      <c r="A1532" s="50"/>
      <c r="B1532" s="51"/>
    </row>
    <row r="1533" spans="1:2">
      <c r="A1533" s="50"/>
      <c r="B1533" s="51"/>
    </row>
    <row r="1534" spans="1:2">
      <c r="A1534" s="50"/>
      <c r="B1534" s="51"/>
    </row>
    <row r="1535" spans="1:2">
      <c r="A1535" s="50"/>
      <c r="B1535" s="51"/>
    </row>
    <row r="1536" spans="1:2">
      <c r="A1536" s="50"/>
      <c r="B1536" s="51"/>
    </row>
    <row r="1537" spans="1:2">
      <c r="A1537" s="50"/>
      <c r="B1537" s="51"/>
    </row>
    <row r="1538" spans="1:2">
      <c r="A1538" s="50"/>
      <c r="B1538" s="51"/>
    </row>
    <row r="1539" spans="1:2">
      <c r="A1539" s="50"/>
      <c r="B1539" s="51"/>
    </row>
    <row r="1540" spans="1:2">
      <c r="A1540" s="50"/>
      <c r="B1540" s="51"/>
    </row>
    <row r="1541" spans="1:2">
      <c r="A1541" s="50"/>
      <c r="B1541" s="51"/>
    </row>
    <row r="1542" spans="1:2">
      <c r="A1542" s="50"/>
      <c r="B1542" s="51"/>
    </row>
    <row r="1543" spans="1:2">
      <c r="A1543" s="50"/>
      <c r="B1543" s="51"/>
    </row>
    <row r="1544" spans="1:2">
      <c r="A1544" s="50"/>
      <c r="B1544" s="51"/>
    </row>
    <row r="1545" spans="1:2">
      <c r="A1545" s="50"/>
      <c r="B1545" s="51"/>
    </row>
    <row r="1546" spans="1:2">
      <c r="A1546" s="50"/>
      <c r="B1546" s="51"/>
    </row>
    <row r="1547" spans="1:2">
      <c r="A1547" s="50"/>
      <c r="B1547" s="51"/>
    </row>
    <row r="1548" spans="1:2">
      <c r="A1548" s="50"/>
      <c r="B1548" s="51"/>
    </row>
    <row r="1549" spans="1:2">
      <c r="A1549" s="50"/>
      <c r="B1549" s="51"/>
    </row>
    <row r="1550" spans="1:2">
      <c r="A1550" s="50"/>
      <c r="B1550" s="51"/>
    </row>
    <row r="1551" spans="1:2">
      <c r="A1551" s="50"/>
      <c r="B1551" s="51"/>
    </row>
    <row r="1552" spans="1:2">
      <c r="A1552" s="50"/>
      <c r="B1552" s="51"/>
    </row>
    <row r="1553" spans="1:2">
      <c r="A1553" s="50"/>
      <c r="B1553" s="51"/>
    </row>
    <row r="1554" spans="1:2">
      <c r="A1554" s="50"/>
      <c r="B1554" s="51"/>
    </row>
    <row r="1555" spans="1:2">
      <c r="A1555" s="50"/>
      <c r="B1555" s="51"/>
    </row>
    <row r="1556" spans="1:2">
      <c r="A1556" s="50"/>
      <c r="B1556" s="51"/>
    </row>
    <row r="1557" spans="1:2">
      <c r="A1557" s="50"/>
      <c r="B1557" s="51"/>
    </row>
    <row r="1558" spans="1:2">
      <c r="A1558" s="50"/>
      <c r="B1558" s="51"/>
    </row>
    <row r="1559" spans="1:2">
      <c r="A1559" s="50"/>
      <c r="B1559" s="51"/>
    </row>
    <row r="1560" spans="1:2">
      <c r="A1560" s="50"/>
      <c r="B1560" s="51"/>
    </row>
    <row r="1561" spans="1:2">
      <c r="A1561" s="50"/>
      <c r="B1561" s="51"/>
    </row>
    <row r="1562" spans="1:2">
      <c r="A1562" s="50"/>
      <c r="B1562" s="51"/>
    </row>
    <row r="1563" spans="1:2">
      <c r="A1563" s="50"/>
      <c r="B1563" s="51"/>
    </row>
    <row r="1564" spans="1:2">
      <c r="A1564" s="50"/>
      <c r="B1564" s="51"/>
    </row>
    <row r="1565" spans="1:2">
      <c r="A1565" s="50"/>
      <c r="B1565" s="51"/>
    </row>
    <row r="1566" spans="1:2">
      <c r="A1566" s="50"/>
      <c r="B1566" s="51"/>
    </row>
    <row r="1567" spans="1:2">
      <c r="A1567" s="50"/>
      <c r="B1567" s="51"/>
    </row>
    <row r="1568" spans="1:2">
      <c r="A1568" s="50"/>
      <c r="B1568" s="51"/>
    </row>
    <row r="1569" spans="1:2">
      <c r="A1569" s="50"/>
      <c r="B1569" s="51"/>
    </row>
    <row r="1570" spans="1:2">
      <c r="A1570" s="50"/>
      <c r="B1570" s="51"/>
    </row>
    <row r="1571" spans="1:2">
      <c r="A1571" s="50"/>
      <c r="B1571" s="51"/>
    </row>
    <row r="1572" spans="1:2">
      <c r="A1572" s="50"/>
      <c r="B1572" s="51"/>
    </row>
    <row r="1573" spans="1:2">
      <c r="A1573" s="50"/>
      <c r="B1573" s="51"/>
    </row>
    <row r="1574" spans="1:2">
      <c r="A1574" s="50"/>
      <c r="B1574" s="51"/>
    </row>
    <row r="1575" spans="1:2">
      <c r="A1575" s="50"/>
      <c r="B1575" s="51"/>
    </row>
    <row r="1576" spans="1:2">
      <c r="A1576" s="50"/>
      <c r="B1576" s="51"/>
    </row>
    <row r="1577" spans="1:2">
      <c r="A1577" s="50"/>
      <c r="B1577" s="51"/>
    </row>
    <row r="1578" spans="1:2">
      <c r="A1578" s="50"/>
      <c r="B1578" s="51"/>
    </row>
    <row r="1579" spans="1:2">
      <c r="A1579" s="50"/>
      <c r="B1579" s="51"/>
    </row>
    <row r="1580" spans="1:2">
      <c r="A1580" s="50"/>
      <c r="B1580" s="51"/>
    </row>
    <row r="1581" spans="1:2">
      <c r="A1581" s="50"/>
      <c r="B1581" s="51"/>
    </row>
    <row r="1582" spans="1:2">
      <c r="A1582" s="50"/>
      <c r="B1582" s="51"/>
    </row>
    <row r="1583" spans="1:2">
      <c r="A1583" s="50"/>
      <c r="B1583" s="51"/>
    </row>
    <row r="1584" spans="1:2">
      <c r="A1584" s="50"/>
      <c r="B1584" s="51"/>
    </row>
    <row r="1585" spans="1:2">
      <c r="A1585" s="50"/>
      <c r="B1585" s="51"/>
    </row>
    <row r="1586" spans="1:2">
      <c r="A1586" s="50"/>
      <c r="B1586" s="51"/>
    </row>
    <row r="1587" spans="1:2">
      <c r="A1587" s="50"/>
      <c r="B1587" s="51"/>
    </row>
    <row r="1588" spans="1:2">
      <c r="A1588" s="50"/>
      <c r="B1588" s="51"/>
    </row>
    <row r="1589" spans="1:2">
      <c r="A1589" s="50"/>
      <c r="B1589" s="51"/>
    </row>
    <row r="1590" spans="1:2">
      <c r="A1590" s="50"/>
      <c r="B1590" s="51"/>
    </row>
    <row r="1591" spans="1:2">
      <c r="A1591" s="50"/>
      <c r="B1591" s="51"/>
    </row>
    <row r="1592" spans="1:2">
      <c r="A1592" s="50"/>
      <c r="B1592" s="51"/>
    </row>
    <row r="1593" spans="1:2">
      <c r="A1593" s="50"/>
      <c r="B1593" s="51"/>
    </row>
    <row r="1594" spans="1:2">
      <c r="A1594" s="50"/>
      <c r="B1594" s="51"/>
    </row>
    <row r="1595" spans="1:2">
      <c r="A1595" s="50"/>
      <c r="B1595" s="51"/>
    </row>
    <row r="1596" spans="1:2">
      <c r="A1596" s="50"/>
      <c r="B1596" s="51"/>
    </row>
    <row r="1597" spans="1:2">
      <c r="A1597" s="50"/>
      <c r="B1597" s="51"/>
    </row>
    <row r="1598" spans="1:2">
      <c r="A1598" s="50"/>
      <c r="B1598" s="51"/>
    </row>
    <row r="1599" spans="1:2">
      <c r="A1599" s="50"/>
      <c r="B1599" s="51"/>
    </row>
    <row r="1600" spans="1:2">
      <c r="A1600" s="50"/>
      <c r="B1600" s="51"/>
    </row>
    <row r="1601" spans="1:2">
      <c r="A1601" s="50"/>
      <c r="B1601" s="51"/>
    </row>
    <row r="1602" spans="1:2">
      <c r="A1602" s="50"/>
      <c r="B1602" s="51"/>
    </row>
    <row r="1603" spans="1:2">
      <c r="A1603" s="50"/>
      <c r="B1603" s="51"/>
    </row>
    <row r="1604" spans="1:2">
      <c r="A1604" s="50"/>
      <c r="B1604" s="51"/>
    </row>
    <row r="1605" spans="1:2">
      <c r="A1605" s="50"/>
      <c r="B1605" s="51"/>
    </row>
    <row r="1606" spans="1:2">
      <c r="A1606" s="50"/>
      <c r="B1606" s="51"/>
    </row>
    <row r="1607" spans="1:2">
      <c r="A1607" s="50"/>
      <c r="B1607" s="51"/>
    </row>
    <row r="1608" spans="1:2">
      <c r="A1608" s="50"/>
      <c r="B1608" s="51"/>
    </row>
    <row r="1609" spans="1:2">
      <c r="A1609" s="50"/>
      <c r="B1609" s="51"/>
    </row>
    <row r="1610" spans="1:2">
      <c r="A1610" s="50"/>
      <c r="B1610" s="51"/>
    </row>
    <row r="1611" spans="1:2">
      <c r="A1611" s="50"/>
      <c r="B1611" s="51"/>
    </row>
    <row r="1612" spans="1:2">
      <c r="A1612" s="50"/>
      <c r="B1612" s="51"/>
    </row>
    <row r="1613" spans="1:2">
      <c r="A1613" s="50"/>
      <c r="B1613" s="51"/>
    </row>
    <row r="1614" spans="1:2">
      <c r="A1614" s="50"/>
      <c r="B1614" s="51"/>
    </row>
    <row r="1615" spans="1:2">
      <c r="A1615" s="50"/>
      <c r="B1615" s="51"/>
    </row>
    <row r="1616" spans="1:2">
      <c r="A1616" s="50"/>
      <c r="B1616" s="51"/>
    </row>
    <row r="1617" spans="1:2">
      <c r="A1617" s="50"/>
      <c r="B1617" s="51"/>
    </row>
    <row r="1618" spans="1:2">
      <c r="A1618" s="50"/>
      <c r="B1618" s="51"/>
    </row>
    <row r="1619" spans="1:2">
      <c r="A1619" s="50"/>
      <c r="B1619" s="51"/>
    </row>
    <row r="1620" spans="1:2">
      <c r="A1620" s="50"/>
      <c r="B1620" s="51"/>
    </row>
    <row r="1621" spans="1:2">
      <c r="A1621" s="50"/>
      <c r="B1621" s="51"/>
    </row>
    <row r="1622" spans="1:2">
      <c r="A1622" s="50"/>
      <c r="B1622" s="51"/>
    </row>
    <row r="1623" spans="1:2">
      <c r="A1623" s="50"/>
      <c r="B1623" s="51"/>
    </row>
    <row r="1624" spans="1:2">
      <c r="A1624" s="50"/>
      <c r="B1624" s="51"/>
    </row>
    <row r="1625" spans="1:2">
      <c r="A1625" s="50"/>
      <c r="B1625" s="51"/>
    </row>
    <row r="1626" spans="1:2">
      <c r="A1626" s="50"/>
      <c r="B1626" s="51"/>
    </row>
    <row r="1627" spans="1:2">
      <c r="A1627" s="50"/>
      <c r="B1627" s="51"/>
    </row>
    <row r="1628" spans="1:2">
      <c r="A1628" s="50"/>
      <c r="B1628" s="51"/>
    </row>
    <row r="1629" spans="1:2">
      <c r="A1629" s="50"/>
      <c r="B1629" s="51"/>
    </row>
    <row r="1630" spans="1:2">
      <c r="A1630" s="50"/>
      <c r="B1630" s="51"/>
    </row>
    <row r="1631" spans="1:2">
      <c r="A1631" s="50"/>
      <c r="B1631" s="51"/>
    </row>
    <row r="1632" spans="1:2">
      <c r="A1632" s="50"/>
      <c r="B1632" s="51"/>
    </row>
    <row r="1633" spans="1:2">
      <c r="A1633" s="50"/>
      <c r="B1633" s="51"/>
    </row>
    <row r="1634" spans="1:2">
      <c r="A1634" s="50"/>
      <c r="B1634" s="51"/>
    </row>
    <row r="1635" spans="1:2">
      <c r="A1635" s="50"/>
      <c r="B1635" s="51"/>
    </row>
    <row r="1636" spans="1:2">
      <c r="A1636" s="50"/>
      <c r="B1636" s="51"/>
    </row>
    <row r="1637" spans="1:2">
      <c r="A1637" s="50"/>
      <c r="B1637" s="51"/>
    </row>
    <row r="1638" spans="1:2">
      <c r="A1638" s="50"/>
      <c r="B1638" s="51"/>
    </row>
    <row r="1639" spans="1:2">
      <c r="A1639" s="50"/>
      <c r="B1639" s="51"/>
    </row>
    <row r="1640" spans="1:2">
      <c r="A1640" s="50"/>
      <c r="B1640" s="51"/>
    </row>
    <row r="1641" spans="1:2">
      <c r="A1641" s="50"/>
      <c r="B1641" s="51"/>
    </row>
    <row r="1642" spans="1:2">
      <c r="A1642" s="50"/>
      <c r="B1642" s="51"/>
    </row>
    <row r="1643" spans="1:2">
      <c r="A1643" s="50"/>
      <c r="B1643" s="51"/>
    </row>
    <row r="1644" spans="1:2">
      <c r="A1644" s="50"/>
      <c r="B1644" s="51"/>
    </row>
    <row r="1645" spans="1:2">
      <c r="A1645" s="50"/>
      <c r="B1645" s="51"/>
    </row>
    <row r="1646" spans="1:2">
      <c r="A1646" s="50"/>
      <c r="B1646" s="51"/>
    </row>
    <row r="1647" spans="1:2">
      <c r="A1647" s="50"/>
      <c r="B1647" s="51"/>
    </row>
    <row r="1648" spans="1:2">
      <c r="A1648" s="50"/>
      <c r="B1648" s="51"/>
    </row>
    <row r="1649" spans="1:2">
      <c r="A1649" s="50"/>
      <c r="B1649" s="51"/>
    </row>
    <row r="1650" spans="1:2">
      <c r="A1650" s="50"/>
      <c r="B1650" s="51"/>
    </row>
    <row r="1651" spans="1:2">
      <c r="A1651" s="50"/>
      <c r="B1651" s="51"/>
    </row>
    <row r="1652" spans="1:2">
      <c r="A1652" s="50"/>
      <c r="B1652" s="51"/>
    </row>
    <row r="1653" spans="1:2">
      <c r="A1653" s="50"/>
      <c r="B1653" s="51"/>
    </row>
    <row r="1654" spans="1:2">
      <c r="A1654" s="50"/>
      <c r="B1654" s="51"/>
    </row>
    <row r="1655" spans="1:2">
      <c r="A1655" s="50"/>
      <c r="B1655" s="51"/>
    </row>
    <row r="1656" spans="1:2">
      <c r="A1656" s="50"/>
      <c r="B1656" s="51"/>
    </row>
    <row r="1657" spans="1:2">
      <c r="A1657" s="50"/>
      <c r="B1657" s="51"/>
    </row>
    <row r="1658" spans="1:2">
      <c r="A1658" s="50"/>
      <c r="B1658" s="51"/>
    </row>
    <row r="1659" spans="1:2">
      <c r="A1659" s="50"/>
      <c r="B1659" s="51"/>
    </row>
    <row r="1660" spans="1:2">
      <c r="A1660" s="50"/>
      <c r="B1660" s="51"/>
    </row>
    <row r="1661" spans="1:2">
      <c r="A1661" s="50"/>
      <c r="B1661" s="51"/>
    </row>
    <row r="1662" spans="1:2">
      <c r="A1662" s="50"/>
      <c r="B1662" s="51"/>
    </row>
    <row r="1663" spans="1:2">
      <c r="A1663" s="50"/>
      <c r="B1663" s="51"/>
    </row>
    <row r="1664" spans="1:2">
      <c r="A1664" s="50"/>
      <c r="B1664" s="51"/>
    </row>
    <row r="1665" spans="1:2">
      <c r="A1665" s="50"/>
      <c r="B1665" s="51"/>
    </row>
    <row r="1666" spans="1:2">
      <c r="A1666" s="50"/>
      <c r="B1666" s="51"/>
    </row>
    <row r="1667" spans="1:2">
      <c r="A1667" s="50"/>
      <c r="B1667" s="51"/>
    </row>
    <row r="1668" spans="1:2">
      <c r="A1668" s="50"/>
      <c r="B1668" s="51"/>
    </row>
    <row r="1669" spans="1:2">
      <c r="A1669" s="50"/>
      <c r="B1669" s="51"/>
    </row>
    <row r="1670" spans="1:2">
      <c r="A1670" s="50"/>
      <c r="B1670" s="51"/>
    </row>
    <row r="1671" spans="1:2">
      <c r="A1671" s="50"/>
      <c r="B1671" s="51"/>
    </row>
    <row r="1672" spans="1:2">
      <c r="A1672" s="50"/>
      <c r="B1672" s="51"/>
    </row>
    <row r="1673" spans="1:2">
      <c r="A1673" s="50"/>
      <c r="B1673" s="51"/>
    </row>
    <row r="1674" spans="1:2">
      <c r="A1674" s="50"/>
      <c r="B1674" s="51"/>
    </row>
    <row r="1675" spans="1:2">
      <c r="A1675" s="50"/>
      <c r="B1675" s="51"/>
    </row>
    <row r="1676" spans="1:2">
      <c r="A1676" s="50"/>
      <c r="B1676" s="51"/>
    </row>
    <row r="1677" spans="1:2">
      <c r="A1677" s="50"/>
      <c r="B1677" s="51"/>
    </row>
    <row r="1678" spans="1:2">
      <c r="A1678" s="50"/>
      <c r="B1678" s="51"/>
    </row>
    <row r="1679" spans="1:2">
      <c r="A1679" s="50"/>
      <c r="B1679" s="51"/>
    </row>
    <row r="1680" spans="1:2">
      <c r="A1680" s="50"/>
      <c r="B1680" s="51"/>
    </row>
    <row r="1681" spans="1:2">
      <c r="A1681" s="50"/>
      <c r="B1681" s="51"/>
    </row>
    <row r="1682" spans="1:2">
      <c r="A1682" s="50"/>
      <c r="B1682" s="51"/>
    </row>
    <row r="1683" spans="1:2">
      <c r="A1683" s="50"/>
      <c r="B1683" s="51"/>
    </row>
    <row r="1684" spans="1:2">
      <c r="A1684" s="50"/>
      <c r="B1684" s="51"/>
    </row>
    <row r="1685" spans="1:2">
      <c r="A1685" s="50"/>
      <c r="B1685" s="51"/>
    </row>
    <row r="1686" spans="1:2">
      <c r="A1686" s="50"/>
      <c r="B1686" s="51"/>
    </row>
    <row r="1687" spans="1:2">
      <c r="A1687" s="50"/>
      <c r="B1687" s="51"/>
    </row>
    <row r="1688" spans="1:2">
      <c r="A1688" s="50"/>
      <c r="B1688" s="51"/>
    </row>
    <row r="1689" spans="1:2">
      <c r="A1689" s="50"/>
      <c r="B1689" s="51"/>
    </row>
    <row r="1690" spans="1:2">
      <c r="A1690" s="50"/>
      <c r="B1690" s="51"/>
    </row>
    <row r="1691" spans="1:2">
      <c r="A1691" s="50"/>
      <c r="B1691" s="51"/>
    </row>
    <row r="1692" spans="1:2">
      <c r="A1692" s="50"/>
      <c r="B1692" s="51"/>
    </row>
    <row r="1693" spans="1:2">
      <c r="A1693" s="50"/>
      <c r="B1693" s="51"/>
    </row>
    <row r="1694" spans="1:2">
      <c r="A1694" s="50"/>
      <c r="B1694" s="51"/>
    </row>
    <row r="1695" spans="1:2">
      <c r="A1695" s="50"/>
      <c r="B1695" s="51"/>
    </row>
    <row r="1696" spans="1:2">
      <c r="A1696" s="50"/>
      <c r="B1696" s="51"/>
    </row>
    <row r="1697" spans="1:2">
      <c r="A1697" s="50"/>
      <c r="B1697" s="51"/>
    </row>
    <row r="1698" spans="1:2">
      <c r="A1698" s="50"/>
      <c r="B1698" s="51"/>
    </row>
    <row r="1699" spans="1:2">
      <c r="A1699" s="50"/>
      <c r="B1699" s="51"/>
    </row>
    <row r="1700" spans="1:2">
      <c r="A1700" s="50"/>
      <c r="B1700" s="51"/>
    </row>
    <row r="1701" spans="1:2">
      <c r="A1701" s="50"/>
      <c r="B1701" s="51"/>
    </row>
    <row r="1702" spans="1:2">
      <c r="A1702" s="50"/>
      <c r="B1702" s="51"/>
    </row>
    <row r="1703" spans="1:2">
      <c r="A1703" s="50"/>
      <c r="B1703" s="51"/>
    </row>
    <row r="1704" spans="1:2">
      <c r="A1704" s="50"/>
      <c r="B1704" s="51"/>
    </row>
    <row r="1705" spans="1:2">
      <c r="A1705" s="50"/>
      <c r="B1705" s="51"/>
    </row>
    <row r="1706" spans="1:2">
      <c r="A1706" s="50"/>
      <c r="B1706" s="51"/>
    </row>
    <row r="1707" spans="1:2">
      <c r="A1707" s="50"/>
      <c r="B1707" s="51"/>
    </row>
    <row r="1708" spans="1:2">
      <c r="A1708" s="50"/>
      <c r="B1708" s="51"/>
    </row>
    <row r="1709" spans="1:2">
      <c r="A1709" s="50"/>
      <c r="B1709" s="51"/>
    </row>
    <row r="1710" spans="1:2">
      <c r="A1710" s="50"/>
      <c r="B1710" s="51"/>
    </row>
    <row r="1711" spans="1:2">
      <c r="A1711" s="50"/>
      <c r="B1711" s="51"/>
    </row>
    <row r="1712" spans="1:2">
      <c r="A1712" s="50"/>
      <c r="B1712" s="51"/>
    </row>
    <row r="1713" spans="1:2">
      <c r="A1713" s="50"/>
      <c r="B1713" s="51"/>
    </row>
    <row r="1714" spans="1:2">
      <c r="A1714" s="50"/>
      <c r="B1714" s="51"/>
    </row>
    <row r="1715" spans="1:2">
      <c r="A1715" s="50"/>
      <c r="B1715" s="51"/>
    </row>
    <row r="1716" spans="1:2">
      <c r="A1716" s="50"/>
      <c r="B1716" s="51"/>
    </row>
    <row r="1717" spans="1:2">
      <c r="A1717" s="50"/>
      <c r="B1717" s="51"/>
    </row>
    <row r="1718" spans="1:2">
      <c r="A1718" s="50"/>
      <c r="B1718" s="51"/>
    </row>
    <row r="1719" spans="1:2">
      <c r="A1719" s="50"/>
      <c r="B1719" s="51"/>
    </row>
    <row r="1720" spans="1:2">
      <c r="A1720" s="50"/>
      <c r="B1720" s="51"/>
    </row>
    <row r="1721" spans="1:2">
      <c r="A1721" s="50"/>
      <c r="B1721" s="51"/>
    </row>
    <row r="1722" spans="1:2">
      <c r="A1722" s="50"/>
      <c r="B1722" s="51"/>
    </row>
    <row r="1723" spans="1:2">
      <c r="A1723" s="50"/>
      <c r="B1723" s="51"/>
    </row>
    <row r="1724" spans="1:2">
      <c r="A1724" s="50"/>
      <c r="B1724" s="51"/>
    </row>
    <row r="1725" spans="1:2">
      <c r="A1725" s="50"/>
      <c r="B1725" s="51"/>
    </row>
    <row r="1726" spans="1:2">
      <c r="A1726" s="50"/>
      <c r="B1726" s="51"/>
    </row>
    <row r="1727" spans="1:2">
      <c r="A1727" s="50"/>
      <c r="B1727" s="51"/>
    </row>
    <row r="1728" spans="1:2">
      <c r="A1728" s="50"/>
      <c r="B1728" s="51"/>
    </row>
    <row r="1729" spans="1:2">
      <c r="A1729" s="50"/>
      <c r="B1729" s="51"/>
    </row>
    <row r="1730" spans="1:2">
      <c r="A1730" s="50"/>
      <c r="B1730" s="51"/>
    </row>
    <row r="1731" spans="1:2">
      <c r="A1731" s="50"/>
      <c r="B1731" s="51"/>
    </row>
    <row r="1732" spans="1:2">
      <c r="A1732" s="50"/>
      <c r="B1732" s="51"/>
    </row>
    <row r="1733" spans="1:2">
      <c r="A1733" s="50"/>
      <c r="B1733" s="51"/>
    </row>
    <row r="1734" spans="1:2">
      <c r="A1734" s="50"/>
      <c r="B1734" s="51"/>
    </row>
    <row r="1735" spans="1:2">
      <c r="A1735" s="50"/>
      <c r="B1735" s="51"/>
    </row>
    <row r="1736" spans="1:2">
      <c r="A1736" s="50"/>
      <c r="B1736" s="51"/>
    </row>
    <row r="1737" spans="1:2">
      <c r="A1737" s="50"/>
      <c r="B1737" s="51"/>
    </row>
    <row r="1738" spans="1:2">
      <c r="A1738" s="50"/>
      <c r="B1738" s="51"/>
    </row>
    <row r="1739" spans="1:2">
      <c r="A1739" s="50"/>
      <c r="B1739" s="51"/>
    </row>
    <row r="1740" spans="1:2">
      <c r="A1740" s="50"/>
      <c r="B1740" s="51"/>
    </row>
    <row r="1741" spans="1:2">
      <c r="A1741" s="50"/>
      <c r="B1741" s="51"/>
    </row>
    <row r="1742" spans="1:2">
      <c r="A1742" s="50"/>
      <c r="B1742" s="51"/>
    </row>
    <row r="1743" spans="1:2">
      <c r="A1743" s="50"/>
      <c r="B1743" s="51"/>
    </row>
    <row r="1744" spans="1:2">
      <c r="A1744" s="50"/>
      <c r="B1744" s="51"/>
    </row>
    <row r="1745" spans="1:2">
      <c r="A1745" s="50"/>
      <c r="B1745" s="51"/>
    </row>
    <row r="1746" spans="1:2">
      <c r="A1746" s="50"/>
      <c r="B1746" s="51"/>
    </row>
    <row r="1747" spans="1:2">
      <c r="A1747" s="50"/>
      <c r="B1747" s="51"/>
    </row>
    <row r="1748" spans="1:2">
      <c r="A1748" s="50"/>
      <c r="B1748" s="51"/>
    </row>
    <row r="1749" spans="1:2">
      <c r="A1749" s="50"/>
      <c r="B1749" s="51"/>
    </row>
    <row r="1750" spans="1:2">
      <c r="A1750" s="50"/>
      <c r="B1750" s="51"/>
    </row>
    <row r="1751" spans="1:2">
      <c r="A1751" s="50"/>
      <c r="B1751" s="51"/>
    </row>
    <row r="1752" spans="1:2">
      <c r="A1752" s="50"/>
      <c r="B1752" s="51"/>
    </row>
    <row r="1753" spans="1:2">
      <c r="A1753" s="50"/>
      <c r="B1753" s="51"/>
    </row>
    <row r="1754" spans="1:2">
      <c r="A1754" s="50"/>
      <c r="B1754" s="51"/>
    </row>
    <row r="1755" spans="1:2">
      <c r="A1755" s="50"/>
      <c r="B1755" s="51"/>
    </row>
    <row r="1756" spans="1:2">
      <c r="A1756" s="50"/>
      <c r="B1756" s="51"/>
    </row>
    <row r="1757" spans="1:2">
      <c r="A1757" s="50"/>
      <c r="B1757" s="51"/>
    </row>
    <row r="1758" spans="1:2">
      <c r="A1758" s="50"/>
      <c r="B1758" s="51"/>
    </row>
    <row r="1759" spans="1:2">
      <c r="A1759" s="50"/>
      <c r="B1759" s="51"/>
    </row>
    <row r="1760" spans="1:2">
      <c r="A1760" s="50"/>
      <c r="B1760" s="51"/>
    </row>
    <row r="1761" spans="1:2">
      <c r="A1761" s="50"/>
      <c r="B1761" s="51"/>
    </row>
    <row r="1762" spans="1:2">
      <c r="A1762" s="50"/>
      <c r="B1762" s="51"/>
    </row>
    <row r="1763" spans="1:2">
      <c r="A1763" s="50"/>
      <c r="B1763" s="51"/>
    </row>
    <row r="1764" spans="1:2">
      <c r="A1764" s="50"/>
      <c r="B1764" s="51"/>
    </row>
    <row r="1765" spans="1:2">
      <c r="A1765" s="50"/>
      <c r="B1765" s="51"/>
    </row>
    <row r="1766" spans="1:2">
      <c r="A1766" s="50"/>
      <c r="B1766" s="51"/>
    </row>
    <row r="1767" spans="1:2">
      <c r="A1767" s="50"/>
      <c r="B1767" s="51"/>
    </row>
    <row r="1768" spans="1:2">
      <c r="A1768" s="50"/>
      <c r="B1768" s="51"/>
    </row>
    <row r="1769" spans="1:2">
      <c r="A1769" s="50"/>
      <c r="B1769" s="51"/>
    </row>
    <row r="1770" spans="1:2">
      <c r="A1770" s="50"/>
      <c r="B1770" s="51"/>
    </row>
    <row r="1771" spans="1:2">
      <c r="A1771" s="50"/>
      <c r="B1771" s="51"/>
    </row>
    <row r="1772" spans="1:2">
      <c r="A1772" s="50"/>
      <c r="B1772" s="51"/>
    </row>
    <row r="1773" spans="1:2">
      <c r="A1773" s="50"/>
      <c r="B1773" s="51"/>
    </row>
    <row r="1774" spans="1:2">
      <c r="A1774" s="50"/>
      <c r="B1774" s="51"/>
    </row>
    <row r="1775" spans="1:2">
      <c r="A1775" s="50"/>
      <c r="B1775" s="51"/>
    </row>
    <row r="1776" spans="1:2">
      <c r="A1776" s="50"/>
      <c r="B1776" s="51"/>
    </row>
    <row r="1777" spans="1:2">
      <c r="A1777" s="50"/>
      <c r="B1777" s="51"/>
    </row>
    <row r="1778" spans="1:2">
      <c r="A1778" s="50"/>
      <c r="B1778" s="51"/>
    </row>
    <row r="1779" spans="1:2">
      <c r="A1779" s="50"/>
      <c r="B1779" s="51"/>
    </row>
    <row r="1780" spans="1:2">
      <c r="A1780" s="50"/>
      <c r="B1780" s="51"/>
    </row>
    <row r="1781" spans="1:2">
      <c r="A1781" s="50"/>
      <c r="B1781" s="51"/>
    </row>
    <row r="1782" spans="1:2">
      <c r="A1782" s="50"/>
      <c r="B1782" s="51"/>
    </row>
    <row r="1783" spans="1:2">
      <c r="A1783" s="50"/>
      <c r="B1783" s="51"/>
    </row>
    <row r="1784" spans="1:2">
      <c r="A1784" s="50"/>
      <c r="B1784" s="51"/>
    </row>
    <row r="1785" spans="1:2">
      <c r="A1785" s="50"/>
      <c r="B1785" s="51"/>
    </row>
    <row r="1786" spans="1:2">
      <c r="A1786" s="50"/>
      <c r="B1786" s="51"/>
    </row>
    <row r="1787" spans="1:2">
      <c r="A1787" s="50"/>
      <c r="B1787" s="51"/>
    </row>
    <row r="1788" spans="1:2">
      <c r="A1788" s="50"/>
      <c r="B1788" s="51"/>
    </row>
    <row r="1789" spans="1:2">
      <c r="A1789" s="50"/>
      <c r="B1789" s="51"/>
    </row>
    <row r="1790" spans="1:2">
      <c r="A1790" s="50"/>
      <c r="B1790" s="51"/>
    </row>
    <row r="1791" spans="1:2">
      <c r="A1791" s="50"/>
      <c r="B1791" s="51"/>
    </row>
    <row r="1792" spans="1:2">
      <c r="A1792" s="50"/>
      <c r="B1792" s="51"/>
    </row>
    <row r="1793" spans="1:2">
      <c r="A1793" s="50"/>
      <c r="B1793" s="51"/>
    </row>
    <row r="1794" spans="1:2">
      <c r="A1794" s="50"/>
      <c r="B1794" s="51"/>
    </row>
    <row r="1795" spans="1:2">
      <c r="A1795" s="50"/>
      <c r="B1795" s="51"/>
    </row>
    <row r="1796" spans="1:2">
      <c r="A1796" s="50"/>
      <c r="B1796" s="51"/>
    </row>
    <row r="1797" spans="1:2">
      <c r="A1797" s="50"/>
      <c r="B1797" s="51"/>
    </row>
    <row r="1798" spans="1:2">
      <c r="A1798" s="50"/>
      <c r="B1798" s="51"/>
    </row>
    <row r="1799" spans="1:2">
      <c r="A1799" s="50"/>
      <c r="B1799" s="51"/>
    </row>
    <row r="1800" spans="1:2">
      <c r="A1800" s="50"/>
      <c r="B1800" s="51"/>
    </row>
    <row r="1801" spans="1:2">
      <c r="A1801" s="50"/>
      <c r="B1801" s="51"/>
    </row>
    <row r="1802" spans="1:2">
      <c r="A1802" s="50"/>
      <c r="B1802" s="51"/>
    </row>
    <row r="1803" spans="1:2">
      <c r="A1803" s="50"/>
      <c r="B1803" s="51"/>
    </row>
    <row r="1804" spans="1:2">
      <c r="A1804" s="50"/>
      <c r="B1804" s="51"/>
    </row>
    <row r="1805" spans="1:2">
      <c r="A1805" s="50"/>
      <c r="B1805" s="51"/>
    </row>
    <row r="1806" spans="1:2">
      <c r="A1806" s="50"/>
      <c r="B1806" s="51"/>
    </row>
    <row r="1807" spans="1:2">
      <c r="A1807" s="50"/>
      <c r="B1807" s="51"/>
    </row>
    <row r="1808" spans="1:2">
      <c r="A1808" s="50"/>
      <c r="B1808" s="51"/>
    </row>
    <row r="1809" spans="1:2">
      <c r="A1809" s="50"/>
      <c r="B1809" s="51"/>
    </row>
    <row r="1810" spans="1:2">
      <c r="A1810" s="50"/>
      <c r="B1810" s="51"/>
    </row>
    <row r="1811" spans="1:2">
      <c r="A1811" s="50"/>
      <c r="B1811" s="51"/>
    </row>
    <row r="1812" spans="1:2">
      <c r="A1812" s="50"/>
      <c r="B1812" s="51"/>
    </row>
    <row r="1813" spans="1:2">
      <c r="A1813" s="50"/>
      <c r="B1813" s="51"/>
    </row>
    <row r="1814" spans="1:2">
      <c r="A1814" s="50"/>
      <c r="B1814" s="51"/>
    </row>
    <row r="1815" spans="1:2">
      <c r="A1815" s="50"/>
      <c r="B1815" s="51"/>
    </row>
    <row r="1816" spans="1:2">
      <c r="A1816" s="50"/>
      <c r="B1816" s="51"/>
    </row>
    <row r="1817" spans="1:2">
      <c r="A1817" s="50"/>
      <c r="B1817" s="51"/>
    </row>
    <row r="1818" spans="1:2">
      <c r="A1818" s="50"/>
      <c r="B1818" s="51"/>
    </row>
    <row r="1819" spans="1:2">
      <c r="A1819" s="50"/>
      <c r="B1819" s="51"/>
    </row>
    <row r="1820" spans="1:2">
      <c r="A1820" s="50"/>
      <c r="B1820" s="51"/>
    </row>
    <row r="1821" spans="1:2">
      <c r="A1821" s="50"/>
      <c r="B1821" s="51"/>
    </row>
    <row r="1822" spans="1:2">
      <c r="A1822" s="50"/>
      <c r="B1822" s="51"/>
    </row>
    <row r="1823" spans="1:2">
      <c r="A1823" s="50"/>
      <c r="B1823" s="51"/>
    </row>
    <row r="1824" spans="1:2">
      <c r="A1824" s="50"/>
      <c r="B1824" s="51"/>
    </row>
    <row r="1825" spans="1:2">
      <c r="A1825" s="50"/>
      <c r="B1825" s="51"/>
    </row>
    <row r="1826" spans="1:2">
      <c r="A1826" s="50"/>
      <c r="B1826" s="51"/>
    </row>
    <row r="1827" spans="1:2">
      <c r="A1827" s="50"/>
      <c r="B1827" s="51"/>
    </row>
    <row r="1828" spans="1:2">
      <c r="A1828" s="50"/>
      <c r="B1828" s="51"/>
    </row>
    <row r="1829" spans="1:2">
      <c r="A1829" s="50"/>
      <c r="B1829" s="51"/>
    </row>
    <row r="1830" spans="1:2">
      <c r="A1830" s="50"/>
      <c r="B1830" s="51"/>
    </row>
    <row r="1831" spans="1:2">
      <c r="A1831" s="50"/>
      <c r="B1831" s="51"/>
    </row>
    <row r="1832" spans="1:2">
      <c r="A1832" s="50"/>
      <c r="B1832" s="51"/>
    </row>
    <row r="1833" spans="1:2">
      <c r="A1833" s="50"/>
      <c r="B1833" s="51"/>
    </row>
    <row r="1834" spans="1:2">
      <c r="A1834" s="50"/>
      <c r="B1834" s="51"/>
    </row>
    <row r="1835" spans="1:2">
      <c r="A1835" s="50"/>
      <c r="B1835" s="51"/>
    </row>
    <row r="1836" spans="1:2">
      <c r="A1836" s="50"/>
      <c r="B1836" s="51"/>
    </row>
    <row r="1837" spans="1:2">
      <c r="A1837" s="50"/>
      <c r="B1837" s="51"/>
    </row>
    <row r="1838" spans="1:2">
      <c r="A1838" s="50"/>
      <c r="B1838" s="51"/>
    </row>
    <row r="1839" spans="1:2">
      <c r="A1839" s="50"/>
      <c r="B1839" s="51"/>
    </row>
    <row r="1840" spans="1:2">
      <c r="A1840" s="50"/>
      <c r="B1840" s="51"/>
    </row>
    <row r="1841" spans="1:2">
      <c r="A1841" s="50"/>
      <c r="B1841" s="51"/>
    </row>
    <row r="1842" spans="1:2">
      <c r="A1842" s="50"/>
      <c r="B1842" s="51"/>
    </row>
    <row r="1843" spans="1:2">
      <c r="A1843" s="50"/>
      <c r="B1843" s="51"/>
    </row>
    <row r="1844" spans="1:2">
      <c r="A1844" s="50"/>
      <c r="B1844" s="51"/>
    </row>
    <row r="1845" spans="1:2">
      <c r="A1845" s="50"/>
      <c r="B1845" s="51"/>
    </row>
    <row r="1846" spans="1:2">
      <c r="A1846" s="50"/>
      <c r="B1846" s="51"/>
    </row>
    <row r="1847" spans="1:2">
      <c r="A1847" s="50"/>
      <c r="B1847" s="51"/>
    </row>
    <row r="1848" spans="1:2">
      <c r="A1848" s="50"/>
      <c r="B1848" s="51"/>
    </row>
    <row r="1849" spans="1:2">
      <c r="A1849" s="50"/>
      <c r="B1849" s="51"/>
    </row>
    <row r="1850" spans="1:2">
      <c r="A1850" s="50"/>
      <c r="B1850" s="51"/>
    </row>
    <row r="1851" spans="1:2">
      <c r="A1851" s="50"/>
      <c r="B1851" s="51"/>
    </row>
    <row r="1852" spans="1:2">
      <c r="A1852" s="50"/>
      <c r="B1852" s="51"/>
    </row>
    <row r="1853" spans="1:2">
      <c r="A1853" s="50"/>
      <c r="B1853" s="51"/>
    </row>
    <row r="1854" spans="1:2">
      <c r="A1854" s="50"/>
      <c r="B1854" s="51"/>
    </row>
    <row r="1855" spans="1:2">
      <c r="A1855" s="50"/>
      <c r="B1855" s="51"/>
    </row>
    <row r="1856" spans="1:2">
      <c r="A1856" s="50"/>
      <c r="B1856" s="51"/>
    </row>
    <row r="1857" spans="1:2">
      <c r="A1857" s="50"/>
      <c r="B1857" s="51"/>
    </row>
    <row r="1858" spans="1:2">
      <c r="A1858" s="50"/>
      <c r="B1858" s="51"/>
    </row>
    <row r="1859" spans="1:2">
      <c r="A1859" s="50"/>
      <c r="B1859" s="51"/>
    </row>
    <row r="1860" spans="1:2">
      <c r="A1860" s="50"/>
      <c r="B1860" s="51"/>
    </row>
    <row r="1861" spans="1:2">
      <c r="A1861" s="50"/>
      <c r="B1861" s="51"/>
    </row>
    <row r="1862" spans="1:2">
      <c r="A1862" s="50"/>
      <c r="B1862" s="51"/>
    </row>
    <row r="1863" spans="1:2">
      <c r="A1863" s="50"/>
      <c r="B1863" s="51"/>
    </row>
    <row r="1864" spans="1:2">
      <c r="A1864" s="50"/>
      <c r="B1864" s="51"/>
    </row>
    <row r="1865" spans="1:2">
      <c r="A1865" s="50"/>
      <c r="B1865" s="51"/>
    </row>
    <row r="1866" spans="1:2">
      <c r="A1866" s="50"/>
      <c r="B1866" s="51"/>
    </row>
    <row r="1867" spans="1:2">
      <c r="A1867" s="50"/>
      <c r="B1867" s="51"/>
    </row>
    <row r="1868" spans="1:2">
      <c r="A1868" s="50"/>
      <c r="B1868" s="51"/>
    </row>
    <row r="1869" spans="1:2">
      <c r="A1869" s="50"/>
      <c r="B1869" s="51"/>
    </row>
    <row r="1870" spans="1:2">
      <c r="A1870" s="50"/>
      <c r="B1870" s="51"/>
    </row>
    <row r="1871" spans="1:2">
      <c r="A1871" s="50"/>
      <c r="B1871" s="51"/>
    </row>
    <row r="1872" spans="1:2">
      <c r="A1872" s="50"/>
      <c r="B1872" s="51"/>
    </row>
    <row r="1873" spans="1:2">
      <c r="A1873" s="50"/>
      <c r="B1873" s="51"/>
    </row>
    <row r="1874" spans="1:2">
      <c r="A1874" s="50"/>
      <c r="B1874" s="51"/>
    </row>
    <row r="1875" spans="1:2">
      <c r="A1875" s="50"/>
      <c r="B1875" s="51"/>
    </row>
    <row r="1876" spans="1:2">
      <c r="A1876" s="50"/>
      <c r="B1876" s="51"/>
    </row>
    <row r="1877" spans="1:2">
      <c r="A1877" s="50"/>
      <c r="B1877" s="51"/>
    </row>
    <row r="1878" spans="1:2">
      <c r="A1878" s="50"/>
      <c r="B1878" s="51"/>
    </row>
    <row r="1879" spans="1:2">
      <c r="A1879" s="50"/>
      <c r="B1879" s="51"/>
    </row>
    <row r="1880" spans="1:2">
      <c r="A1880" s="50"/>
      <c r="B1880" s="51"/>
    </row>
    <row r="1881" spans="1:2">
      <c r="A1881" s="50"/>
      <c r="B1881" s="51"/>
    </row>
    <row r="1882" spans="1:2">
      <c r="A1882" s="50"/>
      <c r="B1882" s="51"/>
    </row>
    <row r="1883" spans="1:2">
      <c r="A1883" s="50"/>
      <c r="B1883" s="51"/>
    </row>
    <row r="1884" spans="1:2">
      <c r="A1884" s="50"/>
      <c r="B1884" s="51"/>
    </row>
    <row r="1885" spans="1:2">
      <c r="A1885" s="50"/>
      <c r="B1885" s="51"/>
    </row>
    <row r="1886" spans="1:2">
      <c r="A1886" s="50"/>
      <c r="B1886" s="51"/>
    </row>
    <row r="1887" spans="1:2">
      <c r="A1887" s="50"/>
      <c r="B1887" s="51"/>
    </row>
    <row r="1888" spans="1:2">
      <c r="A1888" s="50"/>
      <c r="B1888" s="51"/>
    </row>
    <row r="1889" spans="1:2">
      <c r="A1889" s="50"/>
      <c r="B1889" s="51"/>
    </row>
    <row r="1890" spans="1:2">
      <c r="A1890" s="50"/>
      <c r="B1890" s="51"/>
    </row>
    <row r="1891" spans="1:2">
      <c r="A1891" s="50"/>
      <c r="B1891" s="51"/>
    </row>
    <row r="1892" spans="1:2">
      <c r="A1892" s="50"/>
      <c r="B1892" s="51"/>
    </row>
    <row r="1893" spans="1:2">
      <c r="A1893" s="50"/>
      <c r="B1893" s="51"/>
    </row>
    <row r="1894" spans="1:2">
      <c r="A1894" s="50"/>
      <c r="B1894" s="51"/>
    </row>
    <row r="1895" spans="1:2">
      <c r="A1895" s="50"/>
      <c r="B1895" s="51"/>
    </row>
    <row r="1896" spans="1:2">
      <c r="A1896" s="50"/>
      <c r="B1896" s="51"/>
    </row>
    <row r="1897" spans="1:2">
      <c r="A1897" s="50"/>
      <c r="B1897" s="51"/>
    </row>
    <row r="1898" spans="1:2">
      <c r="A1898" s="50"/>
      <c r="B1898" s="51"/>
    </row>
    <row r="1899" spans="1:2">
      <c r="A1899" s="50"/>
      <c r="B1899" s="51"/>
    </row>
    <row r="1900" spans="1:2">
      <c r="A1900" s="50"/>
      <c r="B1900" s="51"/>
    </row>
    <row r="1901" spans="1:2">
      <c r="A1901" s="50"/>
      <c r="B1901" s="51"/>
    </row>
    <row r="1902" spans="1:2">
      <c r="A1902" s="50"/>
      <c r="B1902" s="51"/>
    </row>
    <row r="1903" spans="1:2">
      <c r="A1903" s="50"/>
      <c r="B1903" s="51"/>
    </row>
    <row r="1904" spans="1:2">
      <c r="A1904" s="50"/>
      <c r="B1904" s="51"/>
    </row>
    <row r="1905" spans="1:2">
      <c r="A1905" s="50"/>
      <c r="B1905" s="51"/>
    </row>
    <row r="1906" spans="1:2">
      <c r="A1906" s="50"/>
      <c r="B1906" s="51"/>
    </row>
    <row r="1907" spans="1:2">
      <c r="A1907" s="50"/>
      <c r="B1907" s="51"/>
    </row>
    <row r="1908" spans="1:2">
      <c r="A1908" s="50"/>
      <c r="B1908" s="51"/>
    </row>
    <row r="1909" spans="1:2">
      <c r="A1909" s="50"/>
      <c r="B1909" s="51"/>
    </row>
    <row r="1910" spans="1:2">
      <c r="A1910" s="50"/>
      <c r="B1910" s="51"/>
    </row>
    <row r="1911" spans="1:2">
      <c r="A1911" s="50"/>
      <c r="B1911" s="51"/>
    </row>
    <row r="1912" spans="1:2">
      <c r="A1912" s="50"/>
      <c r="B1912" s="51"/>
    </row>
    <row r="1913" spans="1:2">
      <c r="A1913" s="50"/>
      <c r="B1913" s="51"/>
    </row>
    <row r="1914" spans="1:2">
      <c r="A1914" s="50"/>
      <c r="B1914" s="51"/>
    </row>
    <row r="1915" spans="1:2">
      <c r="A1915" s="50"/>
      <c r="B1915" s="51"/>
    </row>
    <row r="1916" spans="1:2">
      <c r="A1916" s="50"/>
      <c r="B1916" s="51"/>
    </row>
    <row r="1917" spans="1:2">
      <c r="A1917" s="50"/>
      <c r="B1917" s="51"/>
    </row>
    <row r="1918" spans="1:2">
      <c r="A1918" s="50"/>
      <c r="B1918" s="51"/>
    </row>
    <row r="1919" spans="1:2">
      <c r="A1919" s="50"/>
      <c r="B1919" s="51"/>
    </row>
    <row r="1920" spans="1:2">
      <c r="A1920" s="50"/>
      <c r="B1920" s="51"/>
    </row>
    <row r="1921" spans="1:2">
      <c r="A1921" s="50"/>
      <c r="B1921" s="51"/>
    </row>
    <row r="1922" spans="1:2">
      <c r="A1922" s="50"/>
      <c r="B1922" s="51"/>
    </row>
    <row r="1923" spans="1:2">
      <c r="A1923" s="50"/>
      <c r="B1923" s="51"/>
    </row>
    <row r="1924" spans="1:2">
      <c r="A1924" s="50"/>
      <c r="B1924" s="51"/>
    </row>
    <row r="1925" spans="1:2">
      <c r="A1925" s="50"/>
      <c r="B1925" s="51"/>
    </row>
    <row r="1926" spans="1:2">
      <c r="A1926" s="50"/>
      <c r="B1926" s="51"/>
    </row>
    <row r="1927" spans="1:2">
      <c r="A1927" s="50"/>
      <c r="B1927" s="51"/>
    </row>
    <row r="1928" spans="1:2">
      <c r="A1928" s="50"/>
      <c r="B1928" s="51"/>
    </row>
    <row r="1929" spans="1:2">
      <c r="A1929" s="50"/>
      <c r="B1929" s="51"/>
    </row>
    <row r="1930" spans="1:2">
      <c r="A1930" s="50"/>
      <c r="B1930" s="51"/>
    </row>
    <row r="1931" spans="1:2">
      <c r="A1931" s="50"/>
      <c r="B1931" s="51"/>
    </row>
    <row r="1932" spans="1:2">
      <c r="A1932" s="50"/>
      <c r="B1932" s="51"/>
    </row>
    <row r="1933" spans="1:2">
      <c r="A1933" s="50"/>
      <c r="B1933" s="51"/>
    </row>
    <row r="1934" spans="1:2">
      <c r="A1934" s="50"/>
      <c r="B1934" s="51"/>
    </row>
    <row r="1935" spans="1:2">
      <c r="A1935" s="50"/>
      <c r="B1935" s="51"/>
    </row>
    <row r="1936" spans="1:2">
      <c r="A1936" s="50"/>
      <c r="B1936" s="51"/>
    </row>
    <row r="1937" spans="1:2">
      <c r="A1937" s="50"/>
      <c r="B1937" s="51"/>
    </row>
    <row r="1938" spans="1:2">
      <c r="A1938" s="50"/>
      <c r="B1938" s="51"/>
    </row>
    <row r="1939" spans="1:2">
      <c r="A1939" s="50"/>
      <c r="B1939" s="51"/>
    </row>
    <row r="1940" spans="1:2">
      <c r="A1940" s="50"/>
      <c r="B1940" s="51"/>
    </row>
    <row r="1941" spans="1:2">
      <c r="A1941" s="50"/>
      <c r="B1941" s="51"/>
    </row>
    <row r="1942" spans="1:2">
      <c r="A1942" s="50"/>
      <c r="B1942" s="51"/>
    </row>
    <row r="1943" spans="1:2">
      <c r="A1943" s="50"/>
      <c r="B1943" s="51"/>
    </row>
    <row r="1944" spans="1:2">
      <c r="A1944" s="50"/>
      <c r="B1944" s="51"/>
    </row>
    <row r="1945" spans="1:2">
      <c r="A1945" s="50"/>
      <c r="B1945" s="51"/>
    </row>
    <row r="1946" spans="1:2">
      <c r="A1946" s="50"/>
      <c r="B1946" s="51"/>
    </row>
    <row r="1947" spans="1:2">
      <c r="A1947" s="50"/>
      <c r="B1947" s="51"/>
    </row>
    <row r="1948" spans="1:2">
      <c r="A1948" s="50"/>
      <c r="B1948" s="51"/>
    </row>
    <row r="1949" spans="1:2">
      <c r="A1949" s="50"/>
      <c r="B1949" s="51"/>
    </row>
    <row r="1950" spans="1:2">
      <c r="A1950" s="50"/>
      <c r="B1950" s="51"/>
    </row>
    <row r="1951" spans="1:2">
      <c r="A1951" s="50"/>
      <c r="B1951" s="51"/>
    </row>
    <row r="1952" spans="1:2">
      <c r="A1952" s="50"/>
      <c r="B1952" s="51"/>
    </row>
    <row r="1953" spans="1:2">
      <c r="A1953" s="50"/>
      <c r="B1953" s="51"/>
    </row>
    <row r="1954" spans="1:2">
      <c r="A1954" s="50"/>
      <c r="B1954" s="51"/>
    </row>
    <row r="1955" spans="1:2">
      <c r="A1955" s="50"/>
      <c r="B1955" s="51"/>
    </row>
    <row r="1956" spans="1:2">
      <c r="A1956" s="50"/>
      <c r="B1956" s="51"/>
    </row>
    <row r="1957" spans="1:2">
      <c r="A1957" s="50"/>
      <c r="B1957" s="51"/>
    </row>
    <row r="1958" spans="1:2">
      <c r="A1958" s="50"/>
      <c r="B1958" s="51"/>
    </row>
    <row r="1959" spans="1:2">
      <c r="A1959" s="50"/>
      <c r="B1959" s="51"/>
    </row>
    <row r="1960" spans="1:2">
      <c r="A1960" s="50"/>
      <c r="B1960" s="51"/>
    </row>
    <row r="1961" spans="1:2">
      <c r="A1961" s="50"/>
      <c r="B1961" s="51"/>
    </row>
    <row r="1962" spans="1:2">
      <c r="A1962" s="50"/>
      <c r="B1962" s="51"/>
    </row>
    <row r="1963" spans="1:2">
      <c r="A1963" s="50"/>
      <c r="B1963" s="51"/>
    </row>
    <row r="1964" spans="1:2">
      <c r="A1964" s="50"/>
      <c r="B1964" s="51"/>
    </row>
    <row r="1965" spans="1:2">
      <c r="A1965" s="50"/>
      <c r="B1965" s="51"/>
    </row>
    <row r="1966" spans="1:2">
      <c r="A1966" s="50"/>
      <c r="B1966" s="51"/>
    </row>
    <row r="1967" spans="1:2">
      <c r="A1967" s="50"/>
      <c r="B1967" s="51"/>
    </row>
    <row r="1968" spans="1:2">
      <c r="A1968" s="50"/>
      <c r="B1968" s="51"/>
    </row>
    <row r="1969" spans="1:2">
      <c r="A1969" s="50"/>
      <c r="B1969" s="51"/>
    </row>
    <row r="1970" spans="1:2">
      <c r="A1970" s="50"/>
      <c r="B1970" s="51"/>
    </row>
    <row r="1971" spans="1:2">
      <c r="A1971" s="50"/>
      <c r="B1971" s="51"/>
    </row>
    <row r="1972" spans="1:2">
      <c r="A1972" s="50"/>
      <c r="B1972" s="51"/>
    </row>
    <row r="1973" spans="1:2">
      <c r="A1973" s="50"/>
      <c r="B1973" s="51"/>
    </row>
    <row r="1974" spans="1:2">
      <c r="A1974" s="50"/>
      <c r="B1974" s="51"/>
    </row>
    <row r="1975" spans="1:2">
      <c r="A1975" s="50"/>
      <c r="B1975" s="51"/>
    </row>
    <row r="1976" spans="1:2">
      <c r="A1976" s="50"/>
      <c r="B1976" s="51"/>
    </row>
    <row r="1977" spans="1:2">
      <c r="A1977" s="50"/>
      <c r="B1977" s="51"/>
    </row>
    <row r="1978" spans="1:2">
      <c r="A1978" s="50"/>
      <c r="B1978" s="51"/>
    </row>
    <row r="1979" spans="1:2">
      <c r="A1979" s="50"/>
      <c r="B1979" s="51"/>
    </row>
    <row r="1980" spans="1:2">
      <c r="A1980" s="50"/>
      <c r="B1980" s="51"/>
    </row>
    <row r="1981" spans="1:2">
      <c r="A1981" s="50"/>
      <c r="B1981" s="51"/>
    </row>
    <row r="1982" spans="1:2">
      <c r="A1982" s="50"/>
      <c r="B1982" s="51"/>
    </row>
    <row r="1983" spans="1:2">
      <c r="A1983" s="50"/>
      <c r="B1983" s="51"/>
    </row>
    <row r="1984" spans="1:2">
      <c r="A1984" s="50"/>
      <c r="B1984" s="51"/>
    </row>
    <row r="1985" spans="1:2">
      <c r="A1985" s="50"/>
      <c r="B1985" s="51"/>
    </row>
    <row r="1986" spans="1:2">
      <c r="A1986" s="50"/>
      <c r="B1986" s="51"/>
    </row>
    <row r="1987" spans="1:2">
      <c r="A1987" s="50"/>
      <c r="B1987" s="51"/>
    </row>
    <row r="1988" spans="1:2">
      <c r="A1988" s="50"/>
      <c r="B1988" s="51"/>
    </row>
    <row r="1989" spans="1:2">
      <c r="A1989" s="50"/>
      <c r="B1989" s="51"/>
    </row>
    <row r="1990" spans="1:2">
      <c r="A1990" s="50"/>
      <c r="B1990" s="51"/>
    </row>
    <row r="1991" spans="1:2">
      <c r="A1991" s="50"/>
      <c r="B1991" s="51"/>
    </row>
    <row r="1992" spans="1:2">
      <c r="A1992" s="50"/>
      <c r="B1992" s="51"/>
    </row>
    <row r="1993" spans="1:2">
      <c r="A1993" s="50"/>
      <c r="B1993" s="51"/>
    </row>
    <row r="1994" spans="1:2">
      <c r="A1994" s="50"/>
      <c r="B1994" s="51"/>
    </row>
    <row r="1995" spans="1:2">
      <c r="A1995" s="50"/>
      <c r="B1995" s="51"/>
    </row>
    <row r="1996" spans="1:2">
      <c r="A1996" s="50"/>
      <c r="B1996" s="51"/>
    </row>
    <row r="1997" spans="1:2">
      <c r="A1997" s="50"/>
      <c r="B1997" s="51"/>
    </row>
    <row r="1998" spans="1:2">
      <c r="A1998" s="50"/>
      <c r="B1998" s="51"/>
    </row>
    <row r="1999" spans="1:2">
      <c r="A1999" s="50"/>
      <c r="B1999" s="51"/>
    </row>
    <row r="2000" spans="1:2">
      <c r="A2000" s="50"/>
      <c r="B2000" s="51"/>
    </row>
    <row r="2001" spans="1:2">
      <c r="A2001" s="50"/>
      <c r="B2001" s="51"/>
    </row>
    <row r="2002" spans="1:2">
      <c r="A2002" s="50"/>
      <c r="B2002" s="51"/>
    </row>
    <row r="2003" spans="1:2">
      <c r="A2003" s="50"/>
      <c r="B2003" s="51"/>
    </row>
    <row r="2004" spans="1:2">
      <c r="A2004" s="50"/>
      <c r="B2004" s="51"/>
    </row>
    <row r="2005" spans="1:2">
      <c r="A2005" s="50"/>
      <c r="B2005" s="51"/>
    </row>
    <row r="2006" spans="1:2">
      <c r="A2006" s="50"/>
      <c r="B2006" s="51"/>
    </row>
    <row r="2007" spans="1:2">
      <c r="A2007" s="50"/>
      <c r="B2007" s="51"/>
    </row>
    <row r="2008" spans="1:2">
      <c r="A2008" s="50"/>
      <c r="B2008" s="51"/>
    </row>
    <row r="2009" spans="1:2">
      <c r="A2009" s="50"/>
      <c r="B2009" s="51"/>
    </row>
    <row r="2010" spans="1:2">
      <c r="A2010" s="50"/>
      <c r="B2010" s="51"/>
    </row>
    <row r="2011" spans="1:2">
      <c r="A2011" s="50"/>
      <c r="B2011" s="51"/>
    </row>
    <row r="2012" spans="1:2">
      <c r="A2012" s="50"/>
      <c r="B2012" s="51"/>
    </row>
    <row r="2013" spans="1:2">
      <c r="A2013" s="50"/>
      <c r="B2013" s="51"/>
    </row>
    <row r="2014" spans="1:2">
      <c r="A2014" s="50"/>
      <c r="B2014" s="51"/>
    </row>
    <row r="2015" spans="1:2">
      <c r="A2015" s="50"/>
      <c r="B2015" s="51"/>
    </row>
    <row r="2016" spans="1:2">
      <c r="A2016" s="50"/>
      <c r="B2016" s="51"/>
    </row>
    <row r="2017" spans="1:2">
      <c r="A2017" s="50"/>
      <c r="B2017" s="51"/>
    </row>
    <row r="2018" spans="1:2">
      <c r="A2018" s="50"/>
      <c r="B2018" s="51"/>
    </row>
    <row r="2019" spans="1:2">
      <c r="A2019" s="50"/>
      <c r="B2019" s="51"/>
    </row>
    <row r="2020" spans="1:2">
      <c r="A2020" s="50"/>
      <c r="B2020" s="51"/>
    </row>
    <row r="2021" spans="1:2">
      <c r="A2021" s="50"/>
      <c r="B2021" s="51"/>
    </row>
    <row r="2022" spans="1:2">
      <c r="A2022" s="50"/>
      <c r="B2022" s="51"/>
    </row>
    <row r="2023" spans="1:2">
      <c r="A2023" s="50"/>
      <c r="B2023" s="51"/>
    </row>
    <row r="2024" spans="1:2">
      <c r="A2024" s="50"/>
      <c r="B2024" s="51"/>
    </row>
    <row r="2025" spans="1:2">
      <c r="A2025" s="50"/>
      <c r="B2025" s="51"/>
    </row>
    <row r="2026" spans="1:2">
      <c r="A2026" s="50"/>
      <c r="B2026" s="51"/>
    </row>
    <row r="2027" spans="1:2">
      <c r="A2027" s="50"/>
      <c r="B2027" s="51"/>
    </row>
    <row r="2028" spans="1:2">
      <c r="A2028" s="50"/>
      <c r="B2028" s="51"/>
    </row>
    <row r="2029" spans="1:2">
      <c r="A2029" s="50"/>
      <c r="B2029" s="51"/>
    </row>
    <row r="2030" spans="1:2">
      <c r="A2030" s="50"/>
      <c r="B2030" s="51"/>
    </row>
    <row r="2031" spans="1:2">
      <c r="A2031" s="50"/>
      <c r="B2031" s="51"/>
    </row>
    <row r="2032" spans="1:2">
      <c r="A2032" s="50"/>
      <c r="B2032" s="51"/>
    </row>
    <row r="2033" spans="1:2">
      <c r="A2033" s="50"/>
      <c r="B2033" s="51"/>
    </row>
    <row r="2034" spans="1:2">
      <c r="A2034" s="50"/>
      <c r="B2034" s="51"/>
    </row>
    <row r="2035" spans="1:2">
      <c r="A2035" s="50"/>
      <c r="B2035" s="51"/>
    </row>
    <row r="2036" spans="1:2">
      <c r="A2036" s="50"/>
      <c r="B2036" s="51"/>
    </row>
    <row r="2037" spans="1:2">
      <c r="A2037" s="50"/>
      <c r="B2037" s="51"/>
    </row>
    <row r="2038" spans="1:2">
      <c r="A2038" s="50"/>
      <c r="B2038" s="51"/>
    </row>
    <row r="2039" spans="1:2">
      <c r="A2039" s="50"/>
      <c r="B2039" s="51"/>
    </row>
    <row r="2040" spans="1:2">
      <c r="A2040" s="50"/>
      <c r="B2040" s="51"/>
    </row>
    <row r="2041" spans="1:2">
      <c r="A2041" s="50"/>
      <c r="B2041" s="51"/>
    </row>
    <row r="2042" spans="1:2">
      <c r="A2042" s="50"/>
      <c r="B2042" s="51"/>
    </row>
    <row r="2043" spans="1:2">
      <c r="A2043" s="50"/>
      <c r="B2043" s="51"/>
    </row>
    <row r="2044" spans="1:2">
      <c r="A2044" s="50"/>
      <c r="B2044" s="51"/>
    </row>
    <row r="2045" spans="1:2">
      <c r="A2045" s="50"/>
      <c r="B2045" s="51"/>
    </row>
    <row r="2046" spans="1:2">
      <c r="A2046" s="50"/>
      <c r="B2046" s="51"/>
    </row>
    <row r="2047" spans="1:2">
      <c r="A2047" s="50"/>
      <c r="B2047" s="51"/>
    </row>
    <row r="2048" spans="1:2">
      <c r="A2048" s="50"/>
      <c r="B2048" s="51"/>
    </row>
    <row r="2049" spans="1:2">
      <c r="A2049" s="50"/>
      <c r="B2049" s="51"/>
    </row>
    <row r="2050" spans="1:2">
      <c r="A2050" s="50"/>
      <c r="B2050" s="51"/>
    </row>
    <row r="2051" spans="1:2">
      <c r="A2051" s="50"/>
      <c r="B2051" s="51"/>
    </row>
    <row r="2052" spans="1:2">
      <c r="A2052" s="50"/>
      <c r="B2052" s="51"/>
    </row>
    <row r="2053" spans="1:2">
      <c r="A2053" s="50"/>
      <c r="B2053" s="51"/>
    </row>
    <row r="2054" spans="1:2">
      <c r="A2054" s="50"/>
      <c r="B2054" s="51"/>
    </row>
    <row r="2055" spans="1:2">
      <c r="A2055" s="50"/>
      <c r="B2055" s="51"/>
    </row>
    <row r="2056" spans="1:2">
      <c r="A2056" s="50"/>
      <c r="B2056" s="51"/>
    </row>
    <row r="2057" spans="1:2">
      <c r="A2057" s="50"/>
      <c r="B2057" s="51"/>
    </row>
    <row r="2058" spans="1:2">
      <c r="A2058" s="50"/>
      <c r="B2058" s="51"/>
    </row>
    <row r="2059" spans="1:2">
      <c r="A2059" s="50"/>
      <c r="B2059" s="51"/>
    </row>
    <row r="2060" spans="1:2">
      <c r="A2060" s="50"/>
      <c r="B2060" s="51"/>
    </row>
    <row r="2061" spans="1:2">
      <c r="A2061" s="50"/>
      <c r="B2061" s="51"/>
    </row>
    <row r="2062" spans="1:2">
      <c r="A2062" s="50"/>
      <c r="B2062" s="51"/>
    </row>
    <row r="2063" spans="1:2">
      <c r="A2063" s="50"/>
      <c r="B2063" s="51"/>
    </row>
    <row r="2064" spans="1:2">
      <c r="A2064" s="50"/>
      <c r="B2064" s="51"/>
    </row>
    <row r="2065" spans="1:2">
      <c r="A2065" s="50"/>
      <c r="B2065" s="51"/>
    </row>
    <row r="2066" spans="1:2">
      <c r="A2066" s="50"/>
      <c r="B2066" s="51"/>
    </row>
    <row r="2067" spans="1:2">
      <c r="A2067" s="50"/>
      <c r="B2067" s="51"/>
    </row>
    <row r="2068" spans="1:2">
      <c r="A2068" s="50"/>
      <c r="B2068" s="51"/>
    </row>
    <row r="2069" spans="1:2">
      <c r="A2069" s="50"/>
      <c r="B2069" s="51"/>
    </row>
    <row r="2070" spans="1:2">
      <c r="A2070" s="50"/>
      <c r="B2070" s="51"/>
    </row>
    <row r="2071" spans="1:2">
      <c r="A2071" s="50"/>
      <c r="B2071" s="51"/>
    </row>
    <row r="2072" spans="1:2">
      <c r="A2072" s="50"/>
      <c r="B2072" s="51"/>
    </row>
    <row r="2073" spans="1:2">
      <c r="A2073" s="50"/>
      <c r="B2073" s="51"/>
    </row>
    <row r="2074" spans="1:2">
      <c r="A2074" s="50"/>
      <c r="B2074" s="51"/>
    </row>
    <row r="2075" spans="1:2">
      <c r="A2075" s="50"/>
      <c r="B2075" s="51"/>
    </row>
    <row r="2076" spans="1:2">
      <c r="A2076" s="50"/>
      <c r="B2076" s="51"/>
    </row>
    <row r="2077" spans="1:2">
      <c r="A2077" s="50"/>
      <c r="B2077" s="51"/>
    </row>
    <row r="2078" spans="1:2">
      <c r="A2078" s="50"/>
      <c r="B2078" s="51"/>
    </row>
    <row r="2079" spans="1:2">
      <c r="A2079" s="50"/>
      <c r="B2079" s="51"/>
    </row>
    <row r="2080" spans="1:2">
      <c r="A2080" s="50"/>
      <c r="B2080" s="51"/>
    </row>
    <row r="2081" spans="1:2">
      <c r="A2081" s="50"/>
      <c r="B2081" s="51"/>
    </row>
    <row r="2082" spans="1:2">
      <c r="A2082" s="50"/>
      <c r="B2082" s="51"/>
    </row>
    <row r="2083" spans="1:2">
      <c r="A2083" s="50"/>
      <c r="B2083" s="51"/>
    </row>
    <row r="2084" spans="1:2">
      <c r="A2084" s="50"/>
      <c r="B2084" s="51"/>
    </row>
    <row r="2085" spans="1:2">
      <c r="A2085" s="50"/>
      <c r="B2085" s="51"/>
    </row>
    <row r="2086" spans="1:2">
      <c r="A2086" s="50"/>
      <c r="B2086" s="51"/>
    </row>
    <row r="2087" spans="1:2">
      <c r="A2087" s="50"/>
      <c r="B2087" s="51"/>
    </row>
    <row r="2088" spans="1:2">
      <c r="A2088" s="50"/>
      <c r="B2088" s="51"/>
    </row>
    <row r="2089" spans="1:2">
      <c r="A2089" s="50"/>
      <c r="B2089" s="51"/>
    </row>
    <row r="2090" spans="1:2">
      <c r="A2090" s="50"/>
      <c r="B2090" s="51"/>
    </row>
    <row r="2091" spans="1:2">
      <c r="A2091" s="50"/>
      <c r="B2091" s="51"/>
    </row>
    <row r="2092" spans="1:2">
      <c r="A2092" s="50"/>
      <c r="B2092" s="51"/>
    </row>
    <row r="2093" spans="1:2">
      <c r="A2093" s="50"/>
      <c r="B2093" s="51"/>
    </row>
    <row r="2094" spans="1:2">
      <c r="A2094" s="50"/>
      <c r="B2094" s="51"/>
    </row>
    <row r="2095" spans="1:2">
      <c r="A2095" s="50"/>
      <c r="B2095" s="51"/>
    </row>
    <row r="2096" spans="1:2">
      <c r="A2096" s="50"/>
      <c r="B2096" s="51"/>
    </row>
    <row r="2097" spans="1:2">
      <c r="A2097" s="50"/>
      <c r="B2097" s="51"/>
    </row>
    <row r="2098" spans="1:2">
      <c r="A2098" s="50"/>
      <c r="B2098" s="51"/>
    </row>
    <row r="2099" spans="1:2">
      <c r="A2099" s="50"/>
      <c r="B2099" s="51"/>
    </row>
    <row r="2100" spans="1:2">
      <c r="A2100" s="50"/>
      <c r="B2100" s="51"/>
    </row>
    <row r="2101" spans="1:2">
      <c r="A2101" s="50"/>
      <c r="B2101" s="51"/>
    </row>
    <row r="2102" spans="1:2">
      <c r="A2102" s="50"/>
      <c r="B2102" s="51"/>
    </row>
    <row r="2103" spans="1:2">
      <c r="A2103" s="50"/>
      <c r="B2103" s="51"/>
    </row>
    <row r="2104" spans="1:2">
      <c r="A2104" s="50"/>
      <c r="B2104" s="51"/>
    </row>
    <row r="2105" spans="1:2">
      <c r="A2105" s="50"/>
      <c r="B2105" s="51"/>
    </row>
    <row r="2106" spans="1:2">
      <c r="A2106" s="50"/>
      <c r="B2106" s="51"/>
    </row>
    <row r="2107" spans="1:2">
      <c r="A2107" s="50"/>
      <c r="B2107" s="51"/>
    </row>
    <row r="2108" spans="1:2">
      <c r="A2108" s="50"/>
      <c r="B2108" s="51"/>
    </row>
    <row r="2109" spans="1:2">
      <c r="A2109" s="50"/>
      <c r="B2109" s="51"/>
    </row>
    <row r="2110" spans="1:2">
      <c r="A2110" s="50"/>
      <c r="B2110" s="51"/>
    </row>
    <row r="2111" spans="1:2">
      <c r="A2111" s="50"/>
      <c r="B2111" s="51"/>
    </row>
    <row r="2112" spans="1:2">
      <c r="A2112" s="50"/>
      <c r="B2112" s="51"/>
    </row>
    <row r="2113" spans="1:2">
      <c r="A2113" s="50"/>
      <c r="B2113" s="51"/>
    </row>
    <row r="2114" spans="1:2">
      <c r="A2114" s="50"/>
      <c r="B2114" s="51"/>
    </row>
    <row r="2115" spans="1:2">
      <c r="A2115" s="50"/>
      <c r="B2115" s="51"/>
    </row>
    <row r="2116" spans="1:2">
      <c r="A2116" s="50"/>
      <c r="B2116" s="51"/>
    </row>
    <row r="2117" spans="1:2">
      <c r="A2117" s="50"/>
      <c r="B2117" s="51"/>
    </row>
    <row r="2118" spans="1:2">
      <c r="A2118" s="50"/>
      <c r="B2118" s="51"/>
    </row>
    <row r="2119" spans="1:2">
      <c r="A2119" s="50"/>
      <c r="B2119" s="51"/>
    </row>
    <row r="2120" spans="1:2">
      <c r="A2120" s="50"/>
      <c r="B2120" s="51"/>
    </row>
    <row r="2121" spans="1:2">
      <c r="A2121" s="50"/>
      <c r="B2121" s="51"/>
    </row>
    <row r="2122" spans="1:2">
      <c r="A2122" s="50"/>
      <c r="B2122" s="51"/>
    </row>
    <row r="2123" spans="1:2">
      <c r="A2123" s="50"/>
      <c r="B2123" s="51"/>
    </row>
    <row r="2124" spans="1:2">
      <c r="A2124" s="50"/>
      <c r="B2124" s="51"/>
    </row>
    <row r="2125" spans="1:2">
      <c r="A2125" s="50"/>
      <c r="B2125" s="51"/>
    </row>
    <row r="2126" spans="1:2">
      <c r="A2126" s="50"/>
      <c r="B2126" s="51"/>
    </row>
    <row r="2127" spans="1:2">
      <c r="A2127" s="50"/>
      <c r="B2127" s="51"/>
    </row>
    <row r="2128" spans="1:2">
      <c r="A2128" s="50"/>
      <c r="B2128" s="51"/>
    </row>
    <row r="2129" spans="1:2">
      <c r="A2129" s="50"/>
      <c r="B2129" s="51"/>
    </row>
    <row r="2130" spans="1:2">
      <c r="A2130" s="50"/>
      <c r="B2130" s="51"/>
    </row>
    <row r="2131" spans="1:2">
      <c r="A2131" s="50"/>
      <c r="B2131" s="51"/>
    </row>
    <row r="2132" spans="1:2">
      <c r="A2132" s="50"/>
      <c r="B2132" s="51"/>
    </row>
    <row r="2133" spans="1:2">
      <c r="A2133" s="50"/>
      <c r="B2133" s="51"/>
    </row>
    <row r="2134" spans="1:2">
      <c r="A2134" s="50"/>
      <c r="B2134" s="51"/>
    </row>
    <row r="2135" spans="1:2">
      <c r="A2135" s="50"/>
      <c r="B2135" s="51"/>
    </row>
    <row r="2136" spans="1:2">
      <c r="A2136" s="50"/>
      <c r="B2136" s="51"/>
    </row>
    <row r="2137" spans="1:2">
      <c r="A2137" s="50"/>
      <c r="B2137" s="51"/>
    </row>
    <row r="2138" spans="1:2">
      <c r="A2138" s="50"/>
      <c r="B2138" s="51"/>
    </row>
    <row r="2139" spans="1:2">
      <c r="A2139" s="50"/>
      <c r="B2139" s="51"/>
    </row>
    <row r="2140" spans="1:2">
      <c r="A2140" s="50"/>
      <c r="B2140" s="51"/>
    </row>
    <row r="2141" spans="1:2">
      <c r="A2141" s="50"/>
      <c r="B2141" s="51"/>
    </row>
    <row r="2142" spans="1:2">
      <c r="A2142" s="50"/>
      <c r="B2142" s="51"/>
    </row>
    <row r="2143" spans="1:2">
      <c r="A2143" s="50"/>
      <c r="B2143" s="51"/>
    </row>
    <row r="2144" spans="1:2">
      <c r="A2144" s="50"/>
      <c r="B2144" s="51"/>
    </row>
    <row r="2145" spans="1:2">
      <c r="A2145" s="50"/>
      <c r="B2145" s="51"/>
    </row>
    <row r="2146" spans="1:2">
      <c r="A2146" s="50"/>
      <c r="B2146" s="51"/>
    </row>
    <row r="2147" spans="1:2">
      <c r="A2147" s="50"/>
      <c r="B2147" s="51"/>
    </row>
    <row r="2148" spans="1:2">
      <c r="A2148" s="50"/>
      <c r="B2148" s="51"/>
    </row>
    <row r="2149" spans="1:2">
      <c r="A2149" s="50"/>
      <c r="B2149" s="51"/>
    </row>
    <row r="2150" spans="1:2">
      <c r="A2150" s="50"/>
      <c r="B2150" s="51"/>
    </row>
    <row r="2151" spans="1:2">
      <c r="A2151" s="50"/>
      <c r="B2151" s="51"/>
    </row>
    <row r="2152" spans="1:2">
      <c r="A2152" s="50"/>
      <c r="B2152" s="51"/>
    </row>
    <row r="2153" spans="1:2">
      <c r="A2153" s="50"/>
      <c r="B2153" s="51"/>
    </row>
    <row r="2154" spans="1:2">
      <c r="A2154" s="50"/>
      <c r="B2154" s="51"/>
    </row>
    <row r="2155" spans="1:2">
      <c r="A2155" s="50"/>
      <c r="B2155" s="51"/>
    </row>
    <row r="2156" spans="1:2">
      <c r="A2156" s="50"/>
      <c r="B2156" s="51"/>
    </row>
    <row r="2157" spans="1:2">
      <c r="A2157" s="50"/>
      <c r="B2157" s="51"/>
    </row>
    <row r="2158" spans="1:2">
      <c r="A2158" s="50"/>
      <c r="B2158" s="51"/>
    </row>
    <row r="2159" spans="1:2">
      <c r="A2159" s="50"/>
      <c r="B2159" s="51"/>
    </row>
    <row r="2160" spans="1:2">
      <c r="A2160" s="50"/>
      <c r="B2160" s="51"/>
    </row>
    <row r="2161" spans="1:2">
      <c r="A2161" s="50"/>
      <c r="B2161" s="51"/>
    </row>
    <row r="2162" spans="1:2">
      <c r="A2162" s="50"/>
      <c r="B2162" s="51"/>
    </row>
    <row r="2163" spans="1:2">
      <c r="A2163" s="50"/>
      <c r="B2163" s="51"/>
    </row>
    <row r="2164" spans="1:2">
      <c r="A2164" s="50"/>
      <c r="B2164" s="51"/>
    </row>
    <row r="2165" spans="1:2">
      <c r="A2165" s="50"/>
      <c r="B2165" s="51"/>
    </row>
    <row r="2166" spans="1:2">
      <c r="A2166" s="50"/>
      <c r="B2166" s="51"/>
    </row>
    <row r="2167" spans="1:2">
      <c r="A2167" s="50"/>
      <c r="B2167" s="51"/>
    </row>
    <row r="2168" spans="1:2">
      <c r="A2168" s="50"/>
      <c r="B2168" s="51"/>
    </row>
    <row r="2169" spans="1:2">
      <c r="A2169" s="50"/>
      <c r="B2169" s="51"/>
    </row>
    <row r="2170" spans="1:2">
      <c r="A2170" s="50"/>
      <c r="B2170" s="51"/>
    </row>
    <row r="2171" spans="1:2">
      <c r="A2171" s="50"/>
      <c r="B2171" s="51"/>
    </row>
    <row r="2172" spans="1:2">
      <c r="A2172" s="50"/>
      <c r="B2172" s="51"/>
    </row>
    <row r="2173" spans="1:2">
      <c r="A2173" s="50"/>
      <c r="B2173" s="51"/>
    </row>
    <row r="2174" spans="1:2">
      <c r="A2174" s="50"/>
      <c r="B2174" s="51"/>
    </row>
    <row r="2175" spans="1:2">
      <c r="A2175" s="50"/>
      <c r="B2175" s="51"/>
    </row>
    <row r="2176" spans="1:2">
      <c r="A2176" s="50"/>
      <c r="B2176" s="51"/>
    </row>
    <row r="2177" spans="1:2">
      <c r="A2177" s="50"/>
      <c r="B2177" s="51"/>
    </row>
    <row r="2178" spans="1:2">
      <c r="A2178" s="50"/>
      <c r="B2178" s="51"/>
    </row>
    <row r="2179" spans="1:2">
      <c r="A2179" s="50"/>
      <c r="B2179" s="51"/>
    </row>
    <row r="2180" spans="1:2">
      <c r="A2180" s="50"/>
      <c r="B2180" s="51"/>
    </row>
    <row r="2181" spans="1:2">
      <c r="A2181" s="50"/>
      <c r="B2181" s="51"/>
    </row>
    <row r="2182" spans="1:2">
      <c r="A2182" s="50"/>
      <c r="B2182" s="51"/>
    </row>
    <row r="2183" spans="1:2">
      <c r="A2183" s="50"/>
      <c r="B2183" s="51"/>
    </row>
    <row r="2184" spans="1:2">
      <c r="A2184" s="50"/>
      <c r="B2184" s="51"/>
    </row>
    <row r="2185" spans="1:2">
      <c r="A2185" s="50"/>
      <c r="B2185" s="51"/>
    </row>
    <row r="2186" spans="1:2">
      <c r="A2186" s="50"/>
      <c r="B2186" s="51"/>
    </row>
    <row r="2187" spans="1:2">
      <c r="A2187" s="50"/>
      <c r="B2187" s="51"/>
    </row>
    <row r="2188" spans="1:2">
      <c r="A2188" s="50"/>
      <c r="B2188" s="51"/>
    </row>
    <row r="2189" spans="1:2">
      <c r="A2189" s="50"/>
      <c r="B2189" s="51"/>
    </row>
    <row r="2190" spans="1:2">
      <c r="A2190" s="50"/>
      <c r="B2190" s="51"/>
    </row>
    <row r="2191" spans="1:2">
      <c r="A2191" s="50"/>
      <c r="B2191" s="51"/>
    </row>
    <row r="2192" spans="1:2">
      <c r="A2192" s="50"/>
      <c r="B2192" s="51"/>
    </row>
    <row r="2193" spans="1:2">
      <c r="A2193" s="50"/>
      <c r="B2193" s="51"/>
    </row>
    <row r="2194" spans="1:2">
      <c r="A2194" s="50"/>
      <c r="B2194" s="51"/>
    </row>
    <row r="2195" spans="1:2">
      <c r="A2195" s="50"/>
      <c r="B2195" s="51"/>
    </row>
    <row r="2196" spans="1:2">
      <c r="A2196" s="50"/>
      <c r="B2196" s="51"/>
    </row>
    <row r="2197" spans="1:2">
      <c r="A2197" s="50"/>
      <c r="B2197" s="51"/>
    </row>
    <row r="2198" spans="1:2">
      <c r="A2198" s="50"/>
      <c r="B2198" s="51"/>
    </row>
    <row r="2199" spans="1:2">
      <c r="A2199" s="50"/>
      <c r="B2199" s="51"/>
    </row>
    <row r="2200" spans="1:2">
      <c r="A2200" s="50"/>
      <c r="B2200" s="51"/>
    </row>
    <row r="2201" spans="1:2">
      <c r="A2201" s="50"/>
      <c r="B2201" s="51"/>
    </row>
    <row r="2202" spans="1:2">
      <c r="A2202" s="50"/>
      <c r="B2202" s="51"/>
    </row>
    <row r="2203" spans="1:2">
      <c r="A2203" s="50"/>
      <c r="B2203" s="51"/>
    </row>
    <row r="2204" spans="1:2">
      <c r="A2204" s="50"/>
      <c r="B2204" s="51"/>
    </row>
    <row r="2205" spans="1:2">
      <c r="A2205" s="50"/>
      <c r="B2205" s="51"/>
    </row>
    <row r="2206" spans="1:2">
      <c r="A2206" s="50"/>
      <c r="B2206" s="51"/>
    </row>
    <row r="2207" spans="1:2">
      <c r="A2207" s="50"/>
      <c r="B2207" s="51"/>
    </row>
    <row r="2208" spans="1:2">
      <c r="A2208" s="50"/>
      <c r="B2208" s="51"/>
    </row>
    <row r="2209" spans="1:2">
      <c r="A2209" s="50"/>
      <c r="B2209" s="51"/>
    </row>
    <row r="2210" spans="1:2">
      <c r="A2210" s="50"/>
      <c r="B2210" s="51"/>
    </row>
    <row r="2211" spans="1:2">
      <c r="A2211" s="50"/>
      <c r="B2211" s="51"/>
    </row>
    <row r="2212" spans="1:2">
      <c r="A2212" s="50"/>
      <c r="B2212" s="51"/>
    </row>
    <row r="2213" spans="1:2">
      <c r="A2213" s="50"/>
      <c r="B2213" s="51"/>
    </row>
    <row r="2214" spans="1:2">
      <c r="A2214" s="50"/>
      <c r="B2214" s="51"/>
    </row>
    <row r="2215" spans="1:2">
      <c r="A2215" s="50"/>
      <c r="B2215" s="51"/>
    </row>
    <row r="2216" spans="1:2">
      <c r="A2216" s="50"/>
      <c r="B2216" s="51"/>
    </row>
    <row r="2217" spans="1:2">
      <c r="A2217" s="50"/>
      <c r="B2217" s="51"/>
    </row>
    <row r="2218" spans="1:2">
      <c r="A2218" s="50"/>
      <c r="B2218" s="51"/>
    </row>
    <row r="2219" spans="1:2">
      <c r="A2219" s="50"/>
      <c r="B2219" s="51"/>
    </row>
    <row r="2220" spans="1:2">
      <c r="A2220" s="50"/>
      <c r="B2220" s="51"/>
    </row>
    <row r="2221" spans="1:2">
      <c r="A2221" s="50"/>
      <c r="B2221" s="51"/>
    </row>
    <row r="2222" spans="1:2">
      <c r="A2222" s="50"/>
      <c r="B2222" s="51"/>
    </row>
    <row r="2223" spans="1:2">
      <c r="A2223" s="50"/>
      <c r="B2223" s="51"/>
    </row>
    <row r="2224" spans="1:2">
      <c r="A2224" s="50"/>
      <c r="B2224" s="51"/>
    </row>
    <row r="2225" spans="1:2">
      <c r="A2225" s="50"/>
      <c r="B2225" s="51"/>
    </row>
    <row r="2226" spans="1:2">
      <c r="A2226" s="50"/>
      <c r="B2226" s="51"/>
    </row>
    <row r="2227" spans="1:2">
      <c r="A2227" s="50"/>
      <c r="B2227" s="51"/>
    </row>
    <row r="2228" spans="1:2">
      <c r="A2228" s="50"/>
      <c r="B2228" s="51"/>
    </row>
    <row r="2229" spans="1:2">
      <c r="A2229" s="50"/>
      <c r="B2229" s="51"/>
    </row>
    <row r="2230" spans="1:2">
      <c r="A2230" s="50"/>
      <c r="B2230" s="51"/>
    </row>
    <row r="2231" spans="1:2">
      <c r="A2231" s="50"/>
      <c r="B2231" s="51"/>
    </row>
    <row r="2232" spans="1:2">
      <c r="A2232" s="50"/>
      <c r="B2232" s="51"/>
    </row>
    <row r="2233" spans="1:2">
      <c r="A2233" s="50"/>
      <c r="B2233" s="51"/>
    </row>
    <row r="2234" spans="1:2">
      <c r="A2234" s="50"/>
      <c r="B2234" s="51"/>
    </row>
    <row r="2235" spans="1:2">
      <c r="A2235" s="50"/>
      <c r="B2235" s="51"/>
    </row>
    <row r="2236" spans="1:2">
      <c r="A2236" s="50"/>
      <c r="B2236" s="51"/>
    </row>
    <row r="2237" spans="1:2">
      <c r="A2237" s="50"/>
      <c r="B2237" s="51"/>
    </row>
    <row r="2238" spans="1:2">
      <c r="A2238" s="50"/>
      <c r="B2238" s="51"/>
    </row>
    <row r="2239" spans="1:2">
      <c r="A2239" s="50"/>
      <c r="B2239" s="51"/>
    </row>
    <row r="2240" spans="1:2">
      <c r="A2240" s="50"/>
      <c r="B2240" s="51"/>
    </row>
    <row r="2241" spans="1:2">
      <c r="A2241" s="50"/>
      <c r="B2241" s="51"/>
    </row>
    <row r="2242" spans="1:2">
      <c r="A2242" s="50"/>
      <c r="B2242" s="51"/>
    </row>
    <row r="2243" spans="1:2">
      <c r="A2243" s="50"/>
      <c r="B2243" s="51"/>
    </row>
    <row r="2244" spans="1:2">
      <c r="A2244" s="50"/>
      <c r="B2244" s="51"/>
    </row>
    <row r="2245" spans="1:2">
      <c r="A2245" s="50"/>
      <c r="B2245" s="51"/>
    </row>
    <row r="2246" spans="1:2">
      <c r="A2246" s="50"/>
      <c r="B2246" s="51"/>
    </row>
    <row r="2247" spans="1:2">
      <c r="A2247" s="50"/>
      <c r="B2247" s="51"/>
    </row>
    <row r="2248" spans="1:2">
      <c r="A2248" s="50"/>
      <c r="B2248" s="51"/>
    </row>
    <row r="2249" spans="1:2">
      <c r="A2249" s="50"/>
      <c r="B2249" s="51"/>
    </row>
    <row r="2250" spans="1:2">
      <c r="A2250" s="50"/>
      <c r="B2250" s="51"/>
    </row>
    <row r="2251" spans="1:2">
      <c r="A2251" s="50"/>
      <c r="B2251" s="51"/>
    </row>
    <row r="2252" spans="1:2">
      <c r="A2252" s="50"/>
      <c r="B2252" s="51"/>
    </row>
    <row r="2253" spans="1:2">
      <c r="A2253" s="50"/>
      <c r="B2253" s="51"/>
    </row>
    <row r="2254" spans="1:2">
      <c r="A2254" s="50"/>
      <c r="B2254" s="51"/>
    </row>
    <row r="2255" spans="1:2">
      <c r="A2255" s="50"/>
      <c r="B2255" s="51"/>
    </row>
    <row r="2256" spans="1:2">
      <c r="A2256" s="50"/>
      <c r="B2256" s="51"/>
    </row>
    <row r="2257" spans="1:2">
      <c r="A2257" s="50"/>
      <c r="B2257" s="51"/>
    </row>
    <row r="2258" spans="1:2">
      <c r="A2258" s="50"/>
      <c r="B2258" s="51"/>
    </row>
    <row r="2259" spans="1:2">
      <c r="A2259" s="50"/>
      <c r="B2259" s="51"/>
    </row>
    <row r="2260" spans="1:2">
      <c r="A2260" s="50"/>
      <c r="B2260" s="51"/>
    </row>
    <row r="2261" spans="1:2">
      <c r="A2261" s="50"/>
      <c r="B2261" s="51"/>
    </row>
    <row r="2262" spans="1:2">
      <c r="A2262" s="50"/>
      <c r="B2262" s="51"/>
    </row>
    <row r="2263" spans="1:2">
      <c r="A2263" s="50"/>
      <c r="B2263" s="51"/>
    </row>
    <row r="2264" spans="1:2">
      <c r="A2264" s="50"/>
      <c r="B2264" s="51"/>
    </row>
    <row r="2265" spans="1:2">
      <c r="A2265" s="50"/>
      <c r="B2265" s="51"/>
    </row>
    <row r="2266" spans="1:2">
      <c r="A2266" s="50"/>
      <c r="B2266" s="51"/>
    </row>
    <row r="2267" spans="1:2">
      <c r="A2267" s="50"/>
      <c r="B2267" s="51"/>
    </row>
    <row r="2268" spans="1:2">
      <c r="A2268" s="50"/>
      <c r="B2268" s="51"/>
    </row>
    <row r="2269" spans="1:2">
      <c r="A2269" s="50"/>
      <c r="B2269" s="51"/>
    </row>
    <row r="2270" spans="1:2">
      <c r="A2270" s="50"/>
      <c r="B2270" s="51"/>
    </row>
    <row r="2271" spans="1:2">
      <c r="A2271" s="50"/>
      <c r="B2271" s="51"/>
    </row>
    <row r="2272" spans="1:2">
      <c r="A2272" s="50"/>
      <c r="B2272" s="51"/>
    </row>
    <row r="2273" spans="1:2">
      <c r="A2273" s="50"/>
      <c r="B2273" s="51"/>
    </row>
    <row r="2274" spans="1:2">
      <c r="A2274" s="50"/>
      <c r="B2274" s="51"/>
    </row>
    <row r="2275" spans="1:2">
      <c r="A2275" s="50"/>
      <c r="B2275" s="51"/>
    </row>
    <row r="2276" spans="1:2">
      <c r="A2276" s="50"/>
      <c r="B2276" s="51"/>
    </row>
    <row r="2277" spans="1:2">
      <c r="A2277" s="50"/>
      <c r="B2277" s="51"/>
    </row>
    <row r="2278" spans="1:2">
      <c r="A2278" s="50"/>
      <c r="B2278" s="51"/>
    </row>
    <row r="2279" spans="1:2">
      <c r="A2279" s="50"/>
      <c r="B2279" s="51"/>
    </row>
    <row r="2280" spans="1:2">
      <c r="A2280" s="50"/>
      <c r="B2280" s="51"/>
    </row>
    <row r="2281" spans="1:2">
      <c r="A2281" s="50"/>
      <c r="B2281" s="51"/>
    </row>
    <row r="2282" spans="1:2">
      <c r="A2282" s="50"/>
      <c r="B2282" s="51"/>
    </row>
    <row r="2283" spans="1:2">
      <c r="A2283" s="50"/>
      <c r="B2283" s="51"/>
    </row>
    <row r="2284" spans="1:2">
      <c r="A2284" s="50"/>
      <c r="B2284" s="51"/>
    </row>
    <row r="2285" spans="1:2">
      <c r="A2285" s="50"/>
      <c r="B2285" s="51"/>
    </row>
    <row r="2286" spans="1:2">
      <c r="A2286" s="50"/>
      <c r="B2286" s="51"/>
    </row>
    <row r="2287" spans="1:2">
      <c r="A2287" s="50"/>
      <c r="B2287" s="51"/>
    </row>
    <row r="2288" spans="1:2">
      <c r="A2288" s="50"/>
      <c r="B2288" s="51"/>
    </row>
    <row r="2289" spans="1:2">
      <c r="A2289" s="50"/>
      <c r="B2289" s="51"/>
    </row>
    <row r="2290" spans="1:2">
      <c r="A2290" s="50"/>
      <c r="B2290" s="51"/>
    </row>
    <row r="2291" spans="1:2">
      <c r="A2291" s="50"/>
      <c r="B2291" s="51"/>
    </row>
    <row r="2292" spans="1:2">
      <c r="A2292" s="50"/>
      <c r="B2292" s="51"/>
    </row>
    <row r="2293" spans="1:2">
      <c r="A2293" s="50"/>
      <c r="B2293" s="51"/>
    </row>
    <row r="2294" spans="1:2">
      <c r="A2294" s="50"/>
      <c r="B2294" s="51"/>
    </row>
    <row r="2295" spans="1:2">
      <c r="A2295" s="50"/>
      <c r="B2295" s="51"/>
    </row>
    <row r="2296" spans="1:2">
      <c r="A2296" s="50"/>
      <c r="B2296" s="51"/>
    </row>
    <row r="2297" spans="1:2">
      <c r="A2297" s="50"/>
      <c r="B2297" s="51"/>
    </row>
    <row r="2298" spans="1:2">
      <c r="A2298" s="50"/>
      <c r="B2298" s="51"/>
    </row>
    <row r="2299" spans="1:2">
      <c r="A2299" s="50"/>
      <c r="B2299" s="51"/>
    </row>
    <row r="2300" spans="1:2">
      <c r="A2300" s="50"/>
      <c r="B2300" s="51"/>
    </row>
    <row r="2301" spans="1:2">
      <c r="A2301" s="50"/>
      <c r="B2301" s="51"/>
    </row>
    <row r="2302" spans="1:2">
      <c r="A2302" s="50"/>
      <c r="B2302" s="51"/>
    </row>
    <row r="2303" spans="1:2">
      <c r="A2303" s="50"/>
      <c r="B2303" s="51"/>
    </row>
    <row r="2304" spans="1:2">
      <c r="A2304" s="50"/>
      <c r="B2304" s="51"/>
    </row>
    <row r="2305" spans="1:2">
      <c r="A2305" s="50"/>
      <c r="B2305" s="51"/>
    </row>
    <row r="2306" spans="1:2">
      <c r="A2306" s="50"/>
      <c r="B2306" s="51"/>
    </row>
    <row r="2307" spans="1:2">
      <c r="A2307" s="50"/>
      <c r="B2307" s="51"/>
    </row>
    <row r="2308" spans="1:2">
      <c r="A2308" s="50"/>
      <c r="B2308" s="51"/>
    </row>
    <row r="2309" spans="1:2">
      <c r="A2309" s="50"/>
      <c r="B2309" s="51"/>
    </row>
    <row r="2310" spans="1:2">
      <c r="A2310" s="50"/>
      <c r="B2310" s="51"/>
    </row>
    <row r="2311" spans="1:2">
      <c r="A2311" s="50"/>
      <c r="B2311" s="51"/>
    </row>
    <row r="2312" spans="1:2">
      <c r="A2312" s="50"/>
      <c r="B2312" s="51"/>
    </row>
    <row r="2313" spans="1:2">
      <c r="A2313" s="50"/>
      <c r="B2313" s="51"/>
    </row>
    <row r="2314" spans="1:2">
      <c r="A2314" s="50"/>
      <c r="B2314" s="51"/>
    </row>
    <row r="2315" spans="1:2">
      <c r="A2315" s="50"/>
      <c r="B2315" s="51"/>
    </row>
    <row r="2316" spans="1:2">
      <c r="A2316" s="50"/>
      <c r="B2316" s="51"/>
    </row>
    <row r="2317" spans="1:2">
      <c r="A2317" s="50"/>
      <c r="B2317" s="51"/>
    </row>
    <row r="2318" spans="1:2">
      <c r="A2318" s="50"/>
      <c r="B2318" s="51"/>
    </row>
    <row r="2319" spans="1:2">
      <c r="A2319" s="50"/>
      <c r="B2319" s="51"/>
    </row>
    <row r="2320" spans="1:2">
      <c r="A2320" s="50"/>
      <c r="B2320" s="51"/>
    </row>
    <row r="2321" spans="1:2">
      <c r="A2321" s="50"/>
      <c r="B2321" s="51"/>
    </row>
    <row r="2322" spans="1:2">
      <c r="A2322" s="50"/>
      <c r="B2322" s="51"/>
    </row>
    <row r="2323" spans="1:2">
      <c r="A2323" s="50"/>
      <c r="B2323" s="51"/>
    </row>
    <row r="2324" spans="1:2">
      <c r="A2324" s="50"/>
      <c r="B2324" s="51"/>
    </row>
    <row r="2325" spans="1:2">
      <c r="A2325" s="50"/>
      <c r="B2325" s="51"/>
    </row>
    <row r="2326" spans="1:2">
      <c r="A2326" s="50"/>
      <c r="B2326" s="51"/>
    </row>
    <row r="2327" spans="1:2">
      <c r="A2327" s="50"/>
      <c r="B2327" s="51"/>
    </row>
    <row r="2328" spans="1:2">
      <c r="A2328" s="50"/>
      <c r="B2328" s="51"/>
    </row>
    <row r="2329" spans="1:2">
      <c r="A2329" s="50"/>
      <c r="B2329" s="51"/>
    </row>
    <row r="2330" spans="1:2">
      <c r="A2330" s="50"/>
      <c r="B2330" s="51"/>
    </row>
    <row r="2331" spans="1:2">
      <c r="A2331" s="50"/>
      <c r="B2331" s="51"/>
    </row>
    <row r="2332" spans="1:2">
      <c r="A2332" s="50"/>
      <c r="B2332" s="51"/>
    </row>
    <row r="2333" spans="1:2">
      <c r="A2333" s="50"/>
      <c r="B2333" s="51"/>
    </row>
    <row r="2334" spans="1:2">
      <c r="A2334" s="50"/>
      <c r="B2334" s="51"/>
    </row>
    <row r="2335" spans="1:2">
      <c r="A2335" s="50"/>
      <c r="B2335" s="51"/>
    </row>
    <row r="2336" spans="1:2">
      <c r="A2336" s="50"/>
      <c r="B2336" s="51"/>
    </row>
    <row r="2337" spans="1:2">
      <c r="A2337" s="50"/>
      <c r="B2337" s="51"/>
    </row>
    <row r="2338" spans="1:2">
      <c r="A2338" s="50"/>
      <c r="B2338" s="51"/>
    </row>
    <row r="2339" spans="1:2">
      <c r="A2339" s="50"/>
      <c r="B2339" s="51"/>
    </row>
    <row r="2340" spans="1:2">
      <c r="A2340" s="50"/>
      <c r="B2340" s="51"/>
    </row>
    <row r="2341" spans="1:2">
      <c r="A2341" s="50"/>
      <c r="B2341" s="51"/>
    </row>
    <row r="2342" spans="1:2">
      <c r="A2342" s="50"/>
      <c r="B2342" s="51"/>
    </row>
    <row r="2343" spans="1:2">
      <c r="A2343" s="50"/>
      <c r="B2343" s="51"/>
    </row>
    <row r="2344" spans="1:2">
      <c r="A2344" s="50"/>
      <c r="B2344" s="51"/>
    </row>
    <row r="2345" spans="1:2">
      <c r="A2345" s="50"/>
      <c r="B2345" s="51"/>
    </row>
    <row r="2346" spans="1:2">
      <c r="A2346" s="50"/>
      <c r="B2346" s="51"/>
    </row>
    <row r="2347" spans="1:2">
      <c r="A2347" s="50"/>
      <c r="B2347" s="51"/>
    </row>
    <row r="2348" spans="1:2">
      <c r="A2348" s="50"/>
      <c r="B2348" s="51"/>
    </row>
    <row r="2349" spans="1:2">
      <c r="A2349" s="50"/>
      <c r="B2349" s="51"/>
    </row>
    <row r="2350" spans="1:2">
      <c r="A2350" s="50"/>
      <c r="B2350" s="51"/>
    </row>
    <row r="2351" spans="1:2">
      <c r="A2351" s="50"/>
      <c r="B2351" s="51"/>
    </row>
    <row r="2352" spans="1:2">
      <c r="A2352" s="50"/>
      <c r="B2352" s="51"/>
    </row>
    <row r="2353" spans="1:2">
      <c r="A2353" s="50"/>
      <c r="B2353" s="51"/>
    </row>
    <row r="2354" spans="1:2">
      <c r="A2354" s="50"/>
      <c r="B2354" s="51"/>
    </row>
    <row r="2355" spans="1:2">
      <c r="A2355" s="50"/>
      <c r="B2355" s="51"/>
    </row>
    <row r="2356" spans="1:2">
      <c r="A2356" s="50"/>
      <c r="B2356" s="51"/>
    </row>
    <row r="2357" spans="1:2">
      <c r="A2357" s="50"/>
      <c r="B2357" s="51"/>
    </row>
    <row r="2358" spans="1:2">
      <c r="A2358" s="50"/>
      <c r="B2358" s="51"/>
    </row>
    <row r="2359" spans="1:2">
      <c r="A2359" s="50"/>
      <c r="B2359" s="51"/>
    </row>
    <row r="2360" spans="1:2">
      <c r="A2360" s="50"/>
      <c r="B2360" s="51"/>
    </row>
    <row r="2361" spans="1:2">
      <c r="A2361" s="50"/>
      <c r="B2361" s="51"/>
    </row>
    <row r="2362" spans="1:2">
      <c r="A2362" s="50"/>
      <c r="B2362" s="51"/>
    </row>
    <row r="2363" spans="1:2">
      <c r="A2363" s="50"/>
      <c r="B2363" s="51"/>
    </row>
    <row r="2364" spans="1:2">
      <c r="A2364" s="50"/>
      <c r="B2364" s="51"/>
    </row>
    <row r="2365" spans="1:2">
      <c r="A2365" s="50"/>
      <c r="B2365" s="51"/>
    </row>
    <row r="2366" spans="1:2">
      <c r="A2366" s="50"/>
      <c r="B2366" s="51"/>
    </row>
    <row r="2367" spans="1:2">
      <c r="A2367" s="50"/>
      <c r="B2367" s="51"/>
    </row>
    <row r="2368" spans="1:2">
      <c r="A2368" s="50"/>
      <c r="B2368" s="51"/>
    </row>
    <row r="2369" spans="1:2">
      <c r="A2369" s="50"/>
      <c r="B2369" s="51"/>
    </row>
    <row r="2370" spans="1:2">
      <c r="A2370" s="50"/>
      <c r="B2370" s="51"/>
    </row>
    <row r="2371" spans="1:2">
      <c r="A2371" s="50"/>
      <c r="B2371" s="51"/>
    </row>
    <row r="2372" spans="1:2">
      <c r="A2372" s="50"/>
      <c r="B2372" s="51"/>
    </row>
    <row r="2373" spans="1:2">
      <c r="A2373" s="50"/>
      <c r="B2373" s="51"/>
    </row>
    <row r="2374" spans="1:2">
      <c r="A2374" s="50"/>
      <c r="B2374" s="51"/>
    </row>
    <row r="2375" spans="1:2">
      <c r="A2375" s="50"/>
      <c r="B2375" s="51"/>
    </row>
    <row r="2376" spans="1:2">
      <c r="A2376" s="50"/>
      <c r="B2376" s="51"/>
    </row>
    <row r="2377" spans="1:2">
      <c r="A2377" s="50"/>
      <c r="B2377" s="51"/>
    </row>
    <row r="2378" spans="1:2">
      <c r="A2378" s="50"/>
      <c r="B2378" s="51"/>
    </row>
    <row r="2379" spans="1:2">
      <c r="A2379" s="50"/>
      <c r="B2379" s="51"/>
    </row>
    <row r="2380" spans="1:2">
      <c r="A2380" s="50"/>
      <c r="B2380" s="51"/>
    </row>
    <row r="2381" spans="1:2">
      <c r="A2381" s="50"/>
      <c r="B2381" s="51"/>
    </row>
    <row r="2382" spans="1:2">
      <c r="A2382" s="50"/>
      <c r="B2382" s="51"/>
    </row>
    <row r="2383" spans="1:2">
      <c r="A2383" s="50"/>
      <c r="B2383" s="51"/>
    </row>
    <row r="2384" spans="1:2">
      <c r="A2384" s="50"/>
      <c r="B2384" s="51"/>
    </row>
    <row r="2385" spans="1:2">
      <c r="A2385" s="50"/>
      <c r="B2385" s="51"/>
    </row>
    <row r="2386" spans="1:2">
      <c r="A2386" s="50"/>
      <c r="B2386" s="51"/>
    </row>
    <row r="2387" spans="1:2">
      <c r="A2387" s="50"/>
      <c r="B2387" s="51"/>
    </row>
    <row r="2388" spans="1:2">
      <c r="A2388" s="50"/>
      <c r="B2388" s="51"/>
    </row>
    <row r="2389" spans="1:2">
      <c r="A2389" s="50"/>
      <c r="B2389" s="51"/>
    </row>
    <row r="2390" spans="1:2">
      <c r="A2390" s="50"/>
      <c r="B2390" s="51"/>
    </row>
    <row r="2391" spans="1:2">
      <c r="A2391" s="50"/>
      <c r="B2391" s="51"/>
    </row>
    <row r="2392" spans="1:2">
      <c r="A2392" s="50"/>
      <c r="B2392" s="51"/>
    </row>
    <row r="2393" spans="1:2">
      <c r="A2393" s="50"/>
      <c r="B2393" s="51"/>
    </row>
    <row r="2394" spans="1:2">
      <c r="A2394" s="50"/>
      <c r="B2394" s="51"/>
    </row>
    <row r="2395" spans="1:2">
      <c r="A2395" s="50"/>
      <c r="B2395" s="51"/>
    </row>
    <row r="2396" spans="1:2">
      <c r="A2396" s="50"/>
      <c r="B2396" s="51"/>
    </row>
    <row r="2397" spans="1:2">
      <c r="A2397" s="50"/>
      <c r="B2397" s="51"/>
    </row>
    <row r="2398" spans="1:2">
      <c r="A2398" s="50"/>
      <c r="B2398" s="51"/>
    </row>
    <row r="2399" spans="1:2">
      <c r="A2399" s="50"/>
      <c r="B2399" s="51"/>
    </row>
    <row r="2400" spans="1:2">
      <c r="A2400" s="50"/>
      <c r="B2400" s="51"/>
    </row>
    <row r="2401" spans="1:2">
      <c r="A2401" s="50"/>
      <c r="B2401" s="51"/>
    </row>
    <row r="2402" spans="1:2">
      <c r="A2402" s="50"/>
      <c r="B2402" s="51"/>
    </row>
    <row r="2403" spans="1:2">
      <c r="A2403" s="50"/>
      <c r="B2403" s="51"/>
    </row>
    <row r="2404" spans="1:2">
      <c r="A2404" s="50"/>
      <c r="B2404" s="51"/>
    </row>
    <row r="2405" spans="1:2">
      <c r="A2405" s="50"/>
      <c r="B2405" s="51"/>
    </row>
    <row r="2406" spans="1:2">
      <c r="A2406" s="50"/>
      <c r="B2406" s="51"/>
    </row>
    <row r="2407" spans="1:2">
      <c r="A2407" s="50"/>
      <c r="B2407" s="51"/>
    </row>
    <row r="2408" spans="1:2">
      <c r="A2408" s="50"/>
      <c r="B2408" s="51"/>
    </row>
    <row r="2409" spans="1:2">
      <c r="A2409" s="50"/>
      <c r="B2409" s="51"/>
    </row>
    <row r="2410" spans="1:2">
      <c r="A2410" s="50"/>
      <c r="B2410" s="51"/>
    </row>
    <row r="2411" spans="1:2">
      <c r="A2411" s="50"/>
      <c r="B2411" s="51"/>
    </row>
    <row r="2412" spans="1:2">
      <c r="A2412" s="50"/>
      <c r="B2412" s="51"/>
    </row>
    <row r="2413" spans="1:2">
      <c r="A2413" s="50"/>
      <c r="B2413" s="51"/>
    </row>
    <row r="2414" spans="1:2">
      <c r="A2414" s="50"/>
      <c r="B2414" s="51"/>
    </row>
    <row r="2415" spans="1:2">
      <c r="A2415" s="50"/>
      <c r="B2415" s="51"/>
    </row>
    <row r="2416" spans="1:2">
      <c r="A2416" s="50"/>
      <c r="B2416" s="51"/>
    </row>
    <row r="2417" spans="1:2">
      <c r="A2417" s="50"/>
      <c r="B2417" s="51"/>
    </row>
    <row r="2418" spans="1:2">
      <c r="A2418" s="50"/>
      <c r="B2418" s="51"/>
    </row>
    <row r="2419" spans="1:2">
      <c r="A2419" s="50"/>
      <c r="B2419" s="51"/>
    </row>
    <row r="2420" spans="1:2">
      <c r="A2420" s="50"/>
      <c r="B2420" s="51"/>
    </row>
    <row r="2421" spans="1:2">
      <c r="A2421" s="50"/>
      <c r="B2421" s="51"/>
    </row>
    <row r="2422" spans="1:2">
      <c r="A2422" s="50"/>
      <c r="B2422" s="51"/>
    </row>
    <row r="2423" spans="1:2">
      <c r="A2423" s="50"/>
      <c r="B2423" s="51"/>
    </row>
    <row r="2424" spans="1:2">
      <c r="A2424" s="50"/>
      <c r="B2424" s="51"/>
    </row>
    <row r="2425" spans="1:2">
      <c r="A2425" s="50"/>
      <c r="B2425" s="51"/>
    </row>
    <row r="2426" spans="1:2">
      <c r="A2426" s="50"/>
      <c r="B2426" s="51"/>
    </row>
    <row r="2427" spans="1:2">
      <c r="A2427" s="50"/>
      <c r="B2427" s="51"/>
    </row>
    <row r="2428" spans="1:2">
      <c r="A2428" s="50"/>
      <c r="B2428" s="51"/>
    </row>
    <row r="2429" spans="1:2">
      <c r="A2429" s="50"/>
      <c r="B2429" s="51"/>
    </row>
    <row r="2430" spans="1:2">
      <c r="A2430" s="50"/>
      <c r="B2430" s="51"/>
    </row>
    <row r="2431" spans="1:2">
      <c r="A2431" s="50"/>
      <c r="B2431" s="51"/>
    </row>
    <row r="2432" spans="1:2">
      <c r="A2432" s="50"/>
      <c r="B2432" s="51"/>
    </row>
    <row r="2433" spans="1:2">
      <c r="A2433" s="50"/>
      <c r="B2433" s="51"/>
    </row>
    <row r="2434" spans="1:2">
      <c r="A2434" s="50"/>
      <c r="B2434" s="51"/>
    </row>
    <row r="2435" spans="1:2">
      <c r="A2435" s="50"/>
      <c r="B2435" s="51"/>
    </row>
    <row r="2436" spans="1:2">
      <c r="A2436" s="50"/>
      <c r="B2436" s="51"/>
    </row>
    <row r="2437" spans="1:2">
      <c r="A2437" s="50"/>
      <c r="B2437" s="51"/>
    </row>
    <row r="2438" spans="1:2">
      <c r="A2438" s="50"/>
      <c r="B2438" s="51"/>
    </row>
    <row r="2439" spans="1:2">
      <c r="A2439" s="50"/>
      <c r="B2439" s="51"/>
    </row>
    <row r="2440" spans="1:2">
      <c r="A2440" s="50"/>
      <c r="B2440" s="51"/>
    </row>
    <row r="2441" spans="1:2">
      <c r="A2441" s="50"/>
      <c r="B2441" s="51"/>
    </row>
    <row r="2442" spans="1:2">
      <c r="A2442" s="50"/>
      <c r="B2442" s="51"/>
    </row>
    <row r="2443" spans="1:2">
      <c r="A2443" s="50"/>
      <c r="B2443" s="51"/>
    </row>
    <row r="2444" spans="1:2">
      <c r="A2444" s="50"/>
      <c r="B2444" s="51"/>
    </row>
    <row r="2445" spans="1:2">
      <c r="A2445" s="50"/>
      <c r="B2445" s="51"/>
    </row>
    <row r="2446" spans="1:2">
      <c r="A2446" s="50"/>
      <c r="B2446" s="51"/>
    </row>
    <row r="2447" spans="1:2">
      <c r="A2447" s="50"/>
      <c r="B2447" s="51"/>
    </row>
    <row r="2448" spans="1:2">
      <c r="A2448" s="50"/>
      <c r="B2448" s="51"/>
    </row>
    <row r="2449" spans="1:2">
      <c r="A2449" s="50"/>
      <c r="B2449" s="51"/>
    </row>
    <row r="2450" spans="1:2">
      <c r="A2450" s="50"/>
      <c r="B2450" s="51"/>
    </row>
    <row r="2451" spans="1:2">
      <c r="A2451" s="50"/>
      <c r="B2451" s="51"/>
    </row>
    <row r="2452" spans="1:2">
      <c r="A2452" s="50"/>
      <c r="B2452" s="51"/>
    </row>
    <row r="2453" spans="1:2">
      <c r="A2453" s="50"/>
      <c r="B2453" s="51"/>
    </row>
    <row r="2454" spans="1:2">
      <c r="A2454" s="50"/>
      <c r="B2454" s="51"/>
    </row>
    <row r="2455" spans="1:2">
      <c r="A2455" s="50"/>
      <c r="B2455" s="51"/>
    </row>
    <row r="2456" spans="1:2">
      <c r="A2456" s="50"/>
      <c r="B2456" s="51"/>
    </row>
    <row r="2457" spans="1:2">
      <c r="A2457" s="50"/>
      <c r="B2457" s="51"/>
    </row>
    <row r="2458" spans="1:2">
      <c r="A2458" s="50"/>
      <c r="B2458" s="51"/>
    </row>
    <row r="2459" spans="1:2">
      <c r="A2459" s="50"/>
      <c r="B2459" s="51"/>
    </row>
    <row r="2460" spans="1:2">
      <c r="A2460" s="50"/>
      <c r="B2460" s="51"/>
    </row>
    <row r="2461" spans="1:2">
      <c r="A2461" s="50"/>
      <c r="B2461" s="51"/>
    </row>
    <row r="2462" spans="1:2">
      <c r="A2462" s="50"/>
      <c r="B2462" s="51"/>
    </row>
    <row r="2463" spans="1:2">
      <c r="A2463" s="50"/>
      <c r="B2463" s="51"/>
    </row>
    <row r="2464" spans="1:2">
      <c r="A2464" s="50"/>
      <c r="B2464" s="51"/>
    </row>
    <row r="2465" spans="1:2">
      <c r="A2465" s="50"/>
      <c r="B2465" s="51"/>
    </row>
    <row r="2466" spans="1:2">
      <c r="A2466" s="50"/>
      <c r="B2466" s="51"/>
    </row>
    <row r="2467" spans="1:2">
      <c r="A2467" s="50"/>
      <c r="B2467" s="51"/>
    </row>
    <row r="2468" spans="1:2">
      <c r="A2468" s="50"/>
      <c r="B2468" s="51"/>
    </row>
    <row r="2469" spans="1:2">
      <c r="A2469" s="50"/>
      <c r="B2469" s="51"/>
    </row>
    <row r="2470" spans="1:2">
      <c r="A2470" s="50"/>
      <c r="B2470" s="51"/>
    </row>
    <row r="2471" spans="1:2">
      <c r="A2471" s="50"/>
      <c r="B2471" s="51"/>
    </row>
    <row r="2472" spans="1:2">
      <c r="A2472" s="50"/>
      <c r="B2472" s="51"/>
    </row>
    <row r="2473" spans="1:2">
      <c r="A2473" s="50"/>
      <c r="B2473" s="51"/>
    </row>
    <row r="2474" spans="1:2">
      <c r="A2474" s="50"/>
      <c r="B2474" s="51"/>
    </row>
    <row r="2475" spans="1:2">
      <c r="A2475" s="50"/>
      <c r="B2475" s="51"/>
    </row>
    <row r="2476" spans="1:2">
      <c r="A2476" s="50"/>
      <c r="B2476" s="51"/>
    </row>
    <row r="2477" spans="1:2">
      <c r="A2477" s="50"/>
      <c r="B2477" s="51"/>
    </row>
    <row r="2478" spans="1:2">
      <c r="A2478" s="50"/>
      <c r="B2478" s="51"/>
    </row>
    <row r="2479" spans="1:2">
      <c r="A2479" s="50"/>
      <c r="B2479" s="51"/>
    </row>
    <row r="2480" spans="1:2">
      <c r="A2480" s="50"/>
      <c r="B2480" s="51"/>
    </row>
    <row r="2481" spans="1:2">
      <c r="A2481" s="50"/>
      <c r="B2481" s="51"/>
    </row>
    <row r="2482" spans="1:2">
      <c r="A2482" s="50"/>
      <c r="B2482" s="51"/>
    </row>
    <row r="2483" spans="1:2">
      <c r="A2483" s="50"/>
      <c r="B2483" s="51"/>
    </row>
    <row r="2484" spans="1:2">
      <c r="A2484" s="50"/>
      <c r="B2484" s="51"/>
    </row>
    <row r="2485" spans="1:2">
      <c r="A2485" s="50"/>
      <c r="B2485" s="51"/>
    </row>
    <row r="2486" spans="1:2">
      <c r="A2486" s="50"/>
      <c r="B2486" s="51"/>
    </row>
    <row r="2487" spans="1:2">
      <c r="A2487" s="50"/>
      <c r="B2487" s="51"/>
    </row>
    <row r="2488" spans="1:2">
      <c r="A2488" s="50"/>
      <c r="B2488" s="51"/>
    </row>
    <row r="2489" spans="1:2">
      <c r="A2489" s="50"/>
      <c r="B2489" s="51"/>
    </row>
    <row r="2490" spans="1:2">
      <c r="A2490" s="50"/>
      <c r="B2490" s="51"/>
    </row>
    <row r="2491" spans="1:2">
      <c r="A2491" s="50"/>
      <c r="B2491" s="51"/>
    </row>
    <row r="2492" spans="1:2">
      <c r="A2492" s="50"/>
      <c r="B2492" s="51"/>
    </row>
    <row r="2493" spans="1:2">
      <c r="A2493" s="50"/>
      <c r="B2493" s="51"/>
    </row>
    <row r="2494" spans="1:2">
      <c r="A2494" s="50"/>
      <c r="B2494" s="51"/>
    </row>
    <row r="2495" spans="1:2">
      <c r="A2495" s="50"/>
      <c r="B2495" s="51"/>
    </row>
    <row r="2496" spans="1:2">
      <c r="A2496" s="50"/>
      <c r="B2496" s="51"/>
    </row>
    <row r="2497" spans="1:2">
      <c r="A2497" s="50"/>
      <c r="B2497" s="51"/>
    </row>
    <row r="2498" spans="1:2">
      <c r="A2498" s="50"/>
      <c r="B2498" s="51"/>
    </row>
    <row r="2499" spans="1:2">
      <c r="A2499" s="50"/>
      <c r="B2499" s="51"/>
    </row>
    <row r="2500" spans="1:2">
      <c r="A2500" s="50"/>
      <c r="B2500" s="51"/>
    </row>
    <row r="2501" spans="1:2">
      <c r="A2501" s="50"/>
      <c r="B2501" s="51"/>
    </row>
    <row r="2502" spans="1:2">
      <c r="A2502" s="50"/>
      <c r="B2502" s="51"/>
    </row>
    <row r="2503" spans="1:2">
      <c r="A2503" s="50"/>
      <c r="B2503" s="51"/>
    </row>
    <row r="2504" spans="1:2">
      <c r="A2504" s="50"/>
      <c r="B2504" s="51"/>
    </row>
    <row r="2505" spans="1:2">
      <c r="A2505" s="50"/>
      <c r="B2505" s="51"/>
    </row>
    <row r="2506" spans="1:2">
      <c r="A2506" s="50"/>
      <c r="B2506" s="51"/>
    </row>
    <row r="2507" spans="1:2">
      <c r="A2507" s="50"/>
      <c r="B2507" s="51"/>
    </row>
    <row r="2508" spans="1:2">
      <c r="A2508" s="50"/>
      <c r="B2508" s="51"/>
    </row>
    <row r="2509" spans="1:2">
      <c r="A2509" s="50"/>
      <c r="B2509" s="51"/>
    </row>
    <row r="2510" spans="1:2">
      <c r="A2510" s="50"/>
      <c r="B2510" s="51"/>
    </row>
    <row r="2511" spans="1:2">
      <c r="A2511" s="50"/>
      <c r="B2511" s="51"/>
    </row>
    <row r="2512" spans="1:2">
      <c r="A2512" s="50"/>
      <c r="B2512" s="51"/>
    </row>
    <row r="2513" spans="1:2">
      <c r="A2513" s="50"/>
      <c r="B2513" s="51"/>
    </row>
    <row r="2514" spans="1:2">
      <c r="A2514" s="50"/>
      <c r="B2514" s="51"/>
    </row>
    <row r="2515" spans="1:2">
      <c r="A2515" s="50"/>
      <c r="B2515" s="51"/>
    </row>
    <row r="2516" spans="1:2">
      <c r="A2516" s="50"/>
      <c r="B2516" s="51"/>
    </row>
    <row r="2517" spans="1:2">
      <c r="A2517" s="50"/>
      <c r="B2517" s="51"/>
    </row>
    <row r="2518" spans="1:2">
      <c r="A2518" s="50"/>
      <c r="B2518" s="51"/>
    </row>
    <row r="2519" spans="1:2">
      <c r="A2519" s="50"/>
      <c r="B2519" s="51"/>
    </row>
    <row r="2520" spans="1:2">
      <c r="A2520" s="50"/>
      <c r="B2520" s="51"/>
    </row>
    <row r="2521" spans="1:2">
      <c r="A2521" s="50"/>
      <c r="B2521" s="51"/>
    </row>
    <row r="2522" spans="1:2">
      <c r="A2522" s="50"/>
      <c r="B2522" s="51"/>
    </row>
    <row r="2523" spans="1:2">
      <c r="A2523" s="50"/>
      <c r="B2523" s="51"/>
    </row>
    <row r="2524" spans="1:2">
      <c r="A2524" s="50"/>
      <c r="B2524" s="51"/>
    </row>
    <row r="2525" spans="1:2">
      <c r="A2525" s="50"/>
      <c r="B2525" s="51"/>
    </row>
    <row r="2526" spans="1:2">
      <c r="A2526" s="50"/>
      <c r="B2526" s="51"/>
    </row>
    <row r="2527" spans="1:2">
      <c r="A2527" s="50"/>
      <c r="B2527" s="51"/>
    </row>
    <row r="2528" spans="1:2">
      <c r="A2528" s="50"/>
      <c r="B2528" s="51"/>
    </row>
    <row r="2529" spans="1:2">
      <c r="A2529" s="50"/>
      <c r="B2529" s="51"/>
    </row>
    <row r="2530" spans="1:2">
      <c r="A2530" s="50"/>
      <c r="B2530" s="51"/>
    </row>
    <row r="2531" spans="1:2">
      <c r="A2531" s="50"/>
      <c r="B2531" s="51"/>
    </row>
    <row r="2532" spans="1:2">
      <c r="A2532" s="50"/>
      <c r="B2532" s="51"/>
    </row>
    <row r="2533" spans="1:2">
      <c r="A2533" s="50"/>
      <c r="B2533" s="51"/>
    </row>
    <row r="2534" spans="1:2">
      <c r="A2534" s="50"/>
      <c r="B2534" s="51"/>
    </row>
    <row r="2535" spans="1:2">
      <c r="A2535" s="50"/>
      <c r="B2535" s="51"/>
    </row>
    <row r="2536" spans="1:2">
      <c r="A2536" s="50"/>
      <c r="B2536" s="51"/>
    </row>
    <row r="2537" spans="1:2">
      <c r="A2537" s="50"/>
      <c r="B2537" s="51"/>
    </row>
    <row r="2538" spans="1:2">
      <c r="A2538" s="50"/>
      <c r="B2538" s="51"/>
    </row>
    <row r="2539" spans="1:2">
      <c r="A2539" s="50"/>
      <c r="B2539" s="51"/>
    </row>
    <row r="2540" spans="1:2">
      <c r="A2540" s="50"/>
      <c r="B2540" s="51"/>
    </row>
    <row r="2541" spans="1:2">
      <c r="A2541" s="50"/>
      <c r="B2541" s="51"/>
    </row>
    <row r="2542" spans="1:2">
      <c r="A2542" s="50"/>
      <c r="B2542" s="51"/>
    </row>
    <row r="2543" spans="1:2">
      <c r="A2543" s="50"/>
      <c r="B2543" s="51"/>
    </row>
    <row r="2544" spans="1:2">
      <c r="A2544" s="50"/>
      <c r="B2544" s="51"/>
    </row>
    <row r="2545" spans="1:2">
      <c r="A2545" s="50"/>
      <c r="B2545" s="51"/>
    </row>
    <row r="2546" spans="1:2">
      <c r="A2546" s="50"/>
      <c r="B2546" s="51"/>
    </row>
    <row r="2547" spans="1:2">
      <c r="A2547" s="50"/>
      <c r="B2547" s="51"/>
    </row>
    <row r="2548" spans="1:2">
      <c r="A2548" s="50"/>
      <c r="B2548" s="51"/>
    </row>
    <row r="2549" spans="1:2">
      <c r="A2549" s="50"/>
      <c r="B2549" s="51"/>
    </row>
    <row r="2550" spans="1:2">
      <c r="A2550" s="50"/>
      <c r="B2550" s="51"/>
    </row>
    <row r="2551" spans="1:2">
      <c r="A2551" s="50"/>
      <c r="B2551" s="51"/>
    </row>
    <row r="2552" spans="1:2">
      <c r="A2552" s="50"/>
      <c r="B2552" s="51"/>
    </row>
    <row r="2553" spans="1:2">
      <c r="A2553" s="50"/>
      <c r="B2553" s="51"/>
    </row>
    <row r="2554" spans="1:2">
      <c r="A2554" s="50"/>
      <c r="B2554" s="51"/>
    </row>
    <row r="2555" spans="1:2">
      <c r="A2555" s="50"/>
      <c r="B2555" s="51"/>
    </row>
    <row r="2556" spans="1:2">
      <c r="A2556" s="50"/>
      <c r="B2556" s="51"/>
    </row>
    <row r="2557" spans="1:2">
      <c r="A2557" s="50"/>
      <c r="B2557" s="51"/>
    </row>
    <row r="2558" spans="1:2">
      <c r="A2558" s="50"/>
      <c r="B2558" s="51"/>
    </row>
    <row r="2559" spans="1:2">
      <c r="A2559" s="50"/>
      <c r="B2559" s="51"/>
    </row>
    <row r="2560" spans="1:2">
      <c r="A2560" s="50"/>
      <c r="B2560" s="51"/>
    </row>
    <row r="2561" spans="1:2">
      <c r="A2561" s="50"/>
      <c r="B2561" s="51"/>
    </row>
    <row r="2562" spans="1:2">
      <c r="A2562" s="50"/>
      <c r="B2562" s="51"/>
    </row>
    <row r="2563" spans="1:2">
      <c r="A2563" s="50"/>
      <c r="B2563" s="51"/>
    </row>
    <row r="2564" spans="1:2">
      <c r="A2564" s="50"/>
      <c r="B2564" s="51"/>
    </row>
    <row r="2565" spans="1:2">
      <c r="A2565" s="50"/>
      <c r="B2565" s="51"/>
    </row>
    <row r="2566" spans="1:2">
      <c r="A2566" s="50"/>
      <c r="B2566" s="51"/>
    </row>
    <row r="2567" spans="1:2">
      <c r="A2567" s="50"/>
      <c r="B2567" s="51"/>
    </row>
    <row r="2568" spans="1:2">
      <c r="A2568" s="50"/>
      <c r="B2568" s="51"/>
    </row>
    <row r="2569" spans="1:2">
      <c r="A2569" s="50"/>
      <c r="B2569" s="51"/>
    </row>
    <row r="2570" spans="1:2">
      <c r="A2570" s="50"/>
      <c r="B2570" s="51"/>
    </row>
    <row r="2571" spans="1:2">
      <c r="A2571" s="50"/>
      <c r="B2571" s="51"/>
    </row>
    <row r="2572" spans="1:2">
      <c r="A2572" s="50"/>
      <c r="B2572" s="51"/>
    </row>
    <row r="2573" spans="1:2">
      <c r="A2573" s="50"/>
      <c r="B2573" s="51"/>
    </row>
    <row r="2574" spans="1:2">
      <c r="A2574" s="50"/>
      <c r="B2574" s="51"/>
    </row>
    <row r="2575" spans="1:2">
      <c r="A2575" s="50"/>
      <c r="B2575" s="51"/>
    </row>
    <row r="2576" spans="1:2">
      <c r="A2576" s="50"/>
      <c r="B2576" s="51"/>
    </row>
    <row r="2577" spans="1:2">
      <c r="A2577" s="50"/>
      <c r="B2577" s="51"/>
    </row>
    <row r="2578" spans="1:2">
      <c r="A2578" s="50"/>
      <c r="B2578" s="51"/>
    </row>
    <row r="2579" spans="1:2">
      <c r="A2579" s="50"/>
      <c r="B2579" s="51"/>
    </row>
    <row r="2580" spans="1:2">
      <c r="A2580" s="50"/>
      <c r="B2580" s="51"/>
    </row>
    <row r="2581" spans="1:2">
      <c r="A2581" s="50"/>
      <c r="B2581" s="51"/>
    </row>
    <row r="2582" spans="1:2">
      <c r="A2582" s="50"/>
      <c r="B2582" s="51"/>
    </row>
    <row r="2583" spans="1:2">
      <c r="A2583" s="50"/>
      <c r="B2583" s="51"/>
    </row>
    <row r="2584" spans="1:2">
      <c r="A2584" s="50"/>
      <c r="B2584" s="51"/>
    </row>
    <row r="2585" spans="1:2">
      <c r="A2585" s="50"/>
      <c r="B2585" s="51"/>
    </row>
    <row r="2586" spans="1:2">
      <c r="A2586" s="50"/>
      <c r="B2586" s="51"/>
    </row>
    <row r="2587" spans="1:2">
      <c r="A2587" s="50"/>
      <c r="B2587" s="51"/>
    </row>
    <row r="2588" spans="1:2">
      <c r="A2588" s="50"/>
      <c r="B2588" s="51"/>
    </row>
    <row r="2589" spans="1:2">
      <c r="A2589" s="50"/>
      <c r="B2589" s="51"/>
    </row>
    <row r="2590" spans="1:2">
      <c r="A2590" s="50"/>
      <c r="B2590" s="51"/>
    </row>
    <row r="2591" spans="1:2">
      <c r="A2591" s="50"/>
      <c r="B2591" s="51"/>
    </row>
    <row r="2592" spans="1:2">
      <c r="A2592" s="50"/>
      <c r="B2592" s="51"/>
    </row>
    <row r="2593" spans="1:2">
      <c r="A2593" s="50"/>
      <c r="B2593" s="51"/>
    </row>
    <row r="2594" spans="1:2">
      <c r="A2594" s="50"/>
      <c r="B2594" s="51"/>
    </row>
    <row r="2595" spans="1:2">
      <c r="A2595" s="50"/>
      <c r="B2595" s="51"/>
    </row>
    <row r="2596" spans="1:2">
      <c r="A2596" s="50"/>
      <c r="B2596" s="51"/>
    </row>
    <row r="2597" spans="1:2">
      <c r="A2597" s="50"/>
      <c r="B2597" s="51"/>
    </row>
    <row r="2598" spans="1:2">
      <c r="A2598" s="50"/>
      <c r="B2598" s="51"/>
    </row>
    <row r="2599" spans="1:2">
      <c r="A2599" s="50"/>
      <c r="B2599" s="51"/>
    </row>
    <row r="2600" spans="1:2">
      <c r="A2600" s="50"/>
      <c r="B2600" s="51"/>
    </row>
    <row r="2601" spans="1:2">
      <c r="A2601" s="50"/>
      <c r="B2601" s="51"/>
    </row>
    <row r="2602" spans="1:2">
      <c r="A2602" s="50"/>
      <c r="B2602" s="51"/>
    </row>
    <row r="2603" spans="1:2">
      <c r="A2603" s="50"/>
      <c r="B2603" s="51"/>
    </row>
    <row r="2604" spans="1:2">
      <c r="A2604" s="50"/>
      <c r="B2604" s="51"/>
    </row>
    <row r="2605" spans="1:2">
      <c r="A2605" s="50"/>
      <c r="B2605" s="51"/>
    </row>
    <row r="2606" spans="1:2">
      <c r="A2606" s="50"/>
      <c r="B2606" s="51"/>
    </row>
    <row r="2607" spans="1:2">
      <c r="A2607" s="50"/>
      <c r="B2607" s="51"/>
    </row>
    <row r="2608" spans="1:2">
      <c r="A2608" s="50"/>
      <c r="B2608" s="51"/>
    </row>
    <row r="2609" spans="1:2">
      <c r="A2609" s="50"/>
      <c r="B2609" s="51"/>
    </row>
    <row r="2610" spans="1:2">
      <c r="A2610" s="50"/>
      <c r="B2610" s="51"/>
    </row>
    <row r="2611" spans="1:2">
      <c r="A2611" s="50"/>
      <c r="B2611" s="51"/>
    </row>
    <row r="2612" spans="1:2">
      <c r="A2612" s="50"/>
      <c r="B2612" s="51"/>
    </row>
    <row r="2613" spans="1:2">
      <c r="A2613" s="50"/>
      <c r="B2613" s="51"/>
    </row>
    <row r="2614" spans="1:2">
      <c r="A2614" s="50"/>
      <c r="B2614" s="51"/>
    </row>
    <row r="2615" spans="1:2">
      <c r="A2615" s="50"/>
      <c r="B2615" s="51"/>
    </row>
    <row r="2616" spans="1:2">
      <c r="A2616" s="50"/>
      <c r="B2616" s="51"/>
    </row>
    <row r="2617" spans="1:2">
      <c r="A2617" s="50"/>
      <c r="B2617" s="51"/>
    </row>
    <row r="2618" spans="1:2">
      <c r="A2618" s="50"/>
      <c r="B2618" s="51"/>
    </row>
    <row r="2619" spans="1:2">
      <c r="A2619" s="50"/>
      <c r="B2619" s="51"/>
    </row>
    <row r="2620" spans="1:2">
      <c r="A2620" s="50"/>
      <c r="B2620" s="51"/>
    </row>
    <row r="2621" spans="1:2">
      <c r="A2621" s="50"/>
      <c r="B2621" s="51"/>
    </row>
    <row r="2622" spans="1:2">
      <c r="A2622" s="50"/>
      <c r="B2622" s="51"/>
    </row>
    <row r="2623" spans="1:2">
      <c r="A2623" s="50"/>
      <c r="B2623" s="51"/>
    </row>
    <row r="2624" spans="1:2">
      <c r="A2624" s="50"/>
      <c r="B2624" s="51"/>
    </row>
    <row r="2625" spans="1:2">
      <c r="A2625" s="50"/>
      <c r="B2625" s="51"/>
    </row>
    <row r="2626" spans="1:2">
      <c r="A2626" s="50"/>
      <c r="B2626" s="51"/>
    </row>
    <row r="2627" spans="1:2">
      <c r="A2627" s="50"/>
      <c r="B2627" s="51"/>
    </row>
    <row r="2628" spans="1:2">
      <c r="A2628" s="50"/>
      <c r="B2628" s="51"/>
    </row>
    <row r="2629" spans="1:2">
      <c r="A2629" s="50"/>
      <c r="B2629" s="51"/>
    </row>
    <row r="2630" spans="1:2">
      <c r="A2630" s="50"/>
      <c r="B2630" s="51"/>
    </row>
    <row r="2631" spans="1:2">
      <c r="A2631" s="50"/>
      <c r="B2631" s="51"/>
    </row>
    <row r="2632" spans="1:2">
      <c r="A2632" s="50"/>
      <c r="B2632" s="51"/>
    </row>
    <row r="2633" spans="1:2">
      <c r="A2633" s="50"/>
      <c r="B2633" s="51"/>
    </row>
    <row r="2634" spans="1:2">
      <c r="A2634" s="50"/>
      <c r="B2634" s="51"/>
    </row>
    <row r="2635" spans="1:2">
      <c r="A2635" s="50"/>
      <c r="B2635" s="51"/>
    </row>
    <row r="2636" spans="1:2">
      <c r="A2636" s="50"/>
      <c r="B2636" s="51"/>
    </row>
    <row r="2637" spans="1:2">
      <c r="A2637" s="50"/>
      <c r="B2637" s="51"/>
    </row>
    <row r="2638" spans="1:2">
      <c r="A2638" s="50"/>
      <c r="B2638" s="51"/>
    </row>
    <row r="2639" spans="1:2">
      <c r="A2639" s="50"/>
      <c r="B2639" s="51"/>
    </row>
    <row r="2640" spans="1:2">
      <c r="A2640" s="50"/>
      <c r="B2640" s="51"/>
    </row>
    <row r="2641" spans="1:2">
      <c r="A2641" s="50"/>
      <c r="B2641" s="51"/>
    </row>
    <row r="2642" spans="1:2">
      <c r="A2642" s="50"/>
      <c r="B2642" s="51"/>
    </row>
    <row r="2643" spans="1:2">
      <c r="A2643" s="50"/>
      <c r="B2643" s="51"/>
    </row>
    <row r="2644" spans="1:2">
      <c r="A2644" s="50"/>
      <c r="B2644" s="51"/>
    </row>
    <row r="2645" spans="1:2">
      <c r="A2645" s="50"/>
      <c r="B2645" s="51"/>
    </row>
    <row r="2646" spans="1:2">
      <c r="A2646" s="50"/>
      <c r="B2646" s="51"/>
    </row>
    <row r="2647" spans="1:2">
      <c r="A2647" s="50"/>
      <c r="B2647" s="51"/>
    </row>
    <row r="2648" spans="1:2">
      <c r="A2648" s="50"/>
      <c r="B2648" s="51"/>
    </row>
    <row r="2649" spans="1:2">
      <c r="A2649" s="50"/>
      <c r="B2649" s="51"/>
    </row>
    <row r="2650" spans="1:2">
      <c r="A2650" s="50"/>
      <c r="B2650" s="51"/>
    </row>
    <row r="2651" spans="1:2">
      <c r="A2651" s="50"/>
      <c r="B2651" s="51"/>
    </row>
    <row r="2652" spans="1:2">
      <c r="A2652" s="50"/>
      <c r="B2652" s="51"/>
    </row>
    <row r="2653" spans="1:2">
      <c r="A2653" s="50"/>
      <c r="B2653" s="51"/>
    </row>
    <row r="2654" spans="1:2">
      <c r="A2654" s="50"/>
      <c r="B2654" s="51"/>
    </row>
    <row r="2655" spans="1:2">
      <c r="A2655" s="50"/>
      <c r="B2655" s="51"/>
    </row>
    <row r="2656" spans="1:2">
      <c r="A2656" s="50"/>
      <c r="B2656" s="51"/>
    </row>
    <row r="2657" spans="1:2">
      <c r="A2657" s="50"/>
      <c r="B2657" s="51"/>
    </row>
    <row r="2658" spans="1:2">
      <c r="A2658" s="50"/>
      <c r="B2658" s="51"/>
    </row>
    <row r="2659" spans="1:2">
      <c r="A2659" s="50"/>
      <c r="B2659" s="51"/>
    </row>
    <row r="2660" spans="1:2">
      <c r="A2660" s="50"/>
      <c r="B2660" s="51"/>
    </row>
    <row r="2661" spans="1:2">
      <c r="A2661" s="50"/>
      <c r="B2661" s="51"/>
    </row>
    <row r="2662" spans="1:2">
      <c r="A2662" s="50"/>
      <c r="B2662" s="51"/>
    </row>
    <row r="2663" spans="1:2">
      <c r="A2663" s="50"/>
      <c r="B2663" s="51"/>
    </row>
    <row r="2664" spans="1:2">
      <c r="A2664" s="50"/>
      <c r="B2664" s="51"/>
    </row>
    <row r="2665" spans="1:2">
      <c r="A2665" s="50"/>
      <c r="B2665" s="51"/>
    </row>
    <row r="2666" spans="1:2">
      <c r="A2666" s="50"/>
      <c r="B2666" s="51"/>
    </row>
    <row r="2667" spans="1:2">
      <c r="A2667" s="50"/>
      <c r="B2667" s="51"/>
    </row>
    <row r="2668" spans="1:2">
      <c r="A2668" s="50"/>
      <c r="B2668" s="51"/>
    </row>
    <row r="2669" spans="1:2">
      <c r="A2669" s="50"/>
      <c r="B2669" s="51"/>
    </row>
    <row r="2670" spans="1:2">
      <c r="A2670" s="50"/>
      <c r="B2670" s="51"/>
    </row>
    <row r="2671" spans="1:2">
      <c r="A2671" s="50"/>
      <c r="B2671" s="51"/>
    </row>
    <row r="2672" spans="1:2">
      <c r="A2672" s="50"/>
      <c r="B2672" s="51"/>
    </row>
    <row r="2673" spans="1:2">
      <c r="A2673" s="50"/>
      <c r="B2673" s="51"/>
    </row>
    <row r="2674" spans="1:2">
      <c r="A2674" s="50"/>
      <c r="B2674" s="51"/>
    </row>
    <row r="2675" spans="1:2">
      <c r="A2675" s="50"/>
      <c r="B2675" s="51"/>
    </row>
    <row r="2676" spans="1:2">
      <c r="A2676" s="50"/>
      <c r="B2676" s="51"/>
    </row>
    <row r="2677" spans="1:2">
      <c r="A2677" s="50"/>
      <c r="B2677" s="51"/>
    </row>
    <row r="2678" spans="1:2">
      <c r="A2678" s="50"/>
      <c r="B2678" s="51"/>
    </row>
    <row r="2679" spans="1:2">
      <c r="A2679" s="50"/>
      <c r="B2679" s="51"/>
    </row>
    <row r="2680" spans="1:2">
      <c r="A2680" s="50"/>
      <c r="B2680" s="51"/>
    </row>
    <row r="2681" spans="1:2">
      <c r="A2681" s="50"/>
      <c r="B2681" s="51"/>
    </row>
    <row r="2682" spans="1:2">
      <c r="A2682" s="50"/>
      <c r="B2682" s="51"/>
    </row>
    <row r="2683" spans="1:2">
      <c r="A2683" s="50"/>
      <c r="B2683" s="51"/>
    </row>
    <row r="2684" spans="1:2">
      <c r="A2684" s="50"/>
      <c r="B2684" s="51"/>
    </row>
    <row r="2685" spans="1:2">
      <c r="A2685" s="50"/>
      <c r="B2685" s="51"/>
    </row>
    <row r="2686" spans="1:2">
      <c r="A2686" s="50"/>
      <c r="B2686" s="51"/>
    </row>
    <row r="2687" spans="1:2">
      <c r="A2687" s="50"/>
      <c r="B2687" s="51"/>
    </row>
    <row r="2688" spans="1:2">
      <c r="A2688" s="50"/>
      <c r="B2688" s="51"/>
    </row>
    <row r="2689" spans="1:2">
      <c r="A2689" s="50"/>
      <c r="B2689" s="51"/>
    </row>
    <row r="2690" spans="1:2">
      <c r="A2690" s="50"/>
      <c r="B2690" s="51"/>
    </row>
    <row r="2691" spans="1:2">
      <c r="A2691" s="50"/>
      <c r="B2691" s="51"/>
    </row>
    <row r="2692" spans="1:2">
      <c r="A2692" s="50"/>
      <c r="B2692" s="51"/>
    </row>
    <row r="2693" spans="1:2">
      <c r="A2693" s="50"/>
      <c r="B2693" s="51"/>
    </row>
    <row r="2694" spans="1:2">
      <c r="A2694" s="50"/>
      <c r="B2694" s="51"/>
    </row>
    <row r="2695" spans="1:2">
      <c r="A2695" s="50"/>
      <c r="B2695" s="51"/>
    </row>
    <row r="2696" spans="1:2">
      <c r="A2696" s="50"/>
      <c r="B2696" s="51"/>
    </row>
    <row r="2697" spans="1:2">
      <c r="A2697" s="50"/>
      <c r="B2697" s="51"/>
    </row>
    <row r="2698" spans="1:2">
      <c r="A2698" s="50"/>
      <c r="B2698" s="51"/>
    </row>
    <row r="2699" spans="1:2">
      <c r="A2699" s="50"/>
      <c r="B2699" s="51"/>
    </row>
    <row r="2700" spans="1:2">
      <c r="A2700" s="50"/>
      <c r="B2700" s="51"/>
    </row>
    <row r="2701" spans="1:2">
      <c r="A2701" s="50"/>
      <c r="B2701" s="51"/>
    </row>
    <row r="2702" spans="1:2">
      <c r="A2702" s="50"/>
      <c r="B2702" s="51"/>
    </row>
    <row r="2703" spans="1:2">
      <c r="A2703" s="50"/>
      <c r="B2703" s="51"/>
    </row>
    <row r="2704" spans="1:2">
      <c r="A2704" s="50"/>
      <c r="B2704" s="51"/>
    </row>
    <row r="2705" spans="1:2">
      <c r="A2705" s="50"/>
      <c r="B2705" s="51"/>
    </row>
    <row r="2706" spans="1:2">
      <c r="A2706" s="50"/>
      <c r="B2706" s="51"/>
    </row>
    <row r="2707" spans="1:2">
      <c r="A2707" s="50"/>
      <c r="B2707" s="51"/>
    </row>
    <row r="2708" spans="1:2">
      <c r="A2708" s="50"/>
      <c r="B2708" s="51"/>
    </row>
    <row r="2709" spans="1:2">
      <c r="A2709" s="50"/>
      <c r="B2709" s="51"/>
    </row>
    <row r="2710" spans="1:2">
      <c r="A2710" s="50"/>
      <c r="B2710" s="51"/>
    </row>
    <row r="2711" spans="1:2">
      <c r="A2711" s="50"/>
      <c r="B2711" s="51"/>
    </row>
    <row r="2712" spans="1:2">
      <c r="A2712" s="50"/>
      <c r="B2712" s="51"/>
    </row>
    <row r="2713" spans="1:2">
      <c r="A2713" s="50"/>
      <c r="B2713" s="51"/>
    </row>
    <row r="2714" spans="1:2">
      <c r="A2714" s="50"/>
      <c r="B2714" s="51"/>
    </row>
    <row r="2715" spans="1:2">
      <c r="A2715" s="50"/>
      <c r="B2715" s="51"/>
    </row>
    <row r="2716" spans="1:2">
      <c r="A2716" s="50"/>
      <c r="B2716" s="51"/>
    </row>
    <row r="2717" spans="1:2">
      <c r="A2717" s="50"/>
      <c r="B2717" s="51"/>
    </row>
    <row r="2718" spans="1:2">
      <c r="A2718" s="50"/>
      <c r="B2718" s="51"/>
    </row>
    <row r="2719" spans="1:2">
      <c r="A2719" s="50"/>
      <c r="B2719" s="51"/>
    </row>
    <row r="2720" spans="1:2">
      <c r="A2720" s="50"/>
      <c r="B2720" s="51"/>
    </row>
    <row r="2721" spans="1:2">
      <c r="A2721" s="50"/>
      <c r="B2721" s="51"/>
    </row>
    <row r="2722" spans="1:2">
      <c r="A2722" s="50"/>
      <c r="B2722" s="51"/>
    </row>
    <row r="2723" spans="1:2">
      <c r="A2723" s="50"/>
      <c r="B2723" s="51"/>
    </row>
    <row r="2724" spans="1:2">
      <c r="A2724" s="50"/>
      <c r="B2724" s="51"/>
    </row>
    <row r="2725" spans="1:2">
      <c r="A2725" s="50"/>
      <c r="B2725" s="51"/>
    </row>
    <row r="2726" spans="1:2">
      <c r="A2726" s="50"/>
      <c r="B2726" s="51"/>
    </row>
    <row r="2727" spans="1:2">
      <c r="A2727" s="50"/>
      <c r="B2727" s="51"/>
    </row>
    <row r="2728" spans="1:2">
      <c r="A2728" s="50"/>
      <c r="B2728" s="51"/>
    </row>
    <row r="2729" spans="1:2">
      <c r="A2729" s="50"/>
      <c r="B2729" s="51"/>
    </row>
    <row r="2730" spans="1:2">
      <c r="A2730" s="50"/>
      <c r="B2730" s="51"/>
    </row>
    <row r="2731" spans="1:2">
      <c r="A2731" s="50"/>
      <c r="B2731" s="51"/>
    </row>
    <row r="2732" spans="1:2">
      <c r="A2732" s="50"/>
      <c r="B2732" s="51"/>
    </row>
    <row r="2733" spans="1:2">
      <c r="A2733" s="50"/>
      <c r="B2733" s="51"/>
    </row>
    <row r="2734" spans="1:2">
      <c r="A2734" s="50"/>
      <c r="B2734" s="51"/>
    </row>
    <row r="2735" spans="1:2">
      <c r="A2735" s="50"/>
      <c r="B2735" s="51"/>
    </row>
    <row r="2736" spans="1:2">
      <c r="A2736" s="50"/>
      <c r="B2736" s="51"/>
    </row>
    <row r="2737" spans="1:2">
      <c r="A2737" s="50"/>
      <c r="B2737" s="51"/>
    </row>
    <row r="2738" spans="1:2">
      <c r="A2738" s="50"/>
      <c r="B2738" s="51"/>
    </row>
    <row r="2739" spans="1:2">
      <c r="A2739" s="50"/>
      <c r="B2739" s="51"/>
    </row>
    <row r="2740" spans="1:2">
      <c r="A2740" s="50"/>
      <c r="B2740" s="51"/>
    </row>
    <row r="2741" spans="1:2">
      <c r="A2741" s="50"/>
      <c r="B2741" s="51"/>
    </row>
    <row r="2742" spans="1:2">
      <c r="A2742" s="50"/>
      <c r="B2742" s="51"/>
    </row>
    <row r="2743" spans="1:2">
      <c r="A2743" s="50"/>
      <c r="B2743" s="51"/>
    </row>
    <row r="2744" spans="1:2">
      <c r="A2744" s="50"/>
      <c r="B2744" s="51"/>
    </row>
    <row r="2745" spans="1:2">
      <c r="A2745" s="50"/>
      <c r="B2745" s="51"/>
    </row>
    <row r="2746" spans="1:2">
      <c r="A2746" s="50"/>
      <c r="B2746" s="51"/>
    </row>
    <row r="2747" spans="1:2">
      <c r="A2747" s="50"/>
      <c r="B2747" s="51"/>
    </row>
    <row r="2748" spans="1:2">
      <c r="A2748" s="50"/>
      <c r="B2748" s="51"/>
    </row>
    <row r="2749" spans="1:2">
      <c r="A2749" s="50"/>
      <c r="B2749" s="51"/>
    </row>
    <row r="2750" spans="1:2">
      <c r="A2750" s="50"/>
      <c r="B2750" s="51"/>
    </row>
    <row r="2751" spans="1:2">
      <c r="A2751" s="50"/>
      <c r="B2751" s="51"/>
    </row>
    <row r="2752" spans="1:2">
      <c r="A2752" s="50"/>
      <c r="B2752" s="51"/>
    </row>
    <row r="2753" spans="1:2">
      <c r="A2753" s="50"/>
      <c r="B2753" s="51"/>
    </row>
    <row r="2754" spans="1:2">
      <c r="A2754" s="50"/>
      <c r="B2754" s="51"/>
    </row>
    <row r="2755" spans="1:2">
      <c r="A2755" s="50"/>
      <c r="B2755" s="51"/>
    </row>
    <row r="2756" spans="1:2">
      <c r="A2756" s="50"/>
      <c r="B2756" s="51"/>
    </row>
    <row r="2757" spans="1:2">
      <c r="A2757" s="50"/>
      <c r="B2757" s="51"/>
    </row>
    <row r="2758" spans="1:2">
      <c r="A2758" s="50"/>
      <c r="B2758" s="51"/>
    </row>
    <row r="2759" spans="1:2">
      <c r="A2759" s="50"/>
      <c r="B2759" s="51"/>
    </row>
    <row r="2760" spans="1:2">
      <c r="A2760" s="50"/>
      <c r="B2760" s="51"/>
    </row>
    <row r="2761" spans="1:2">
      <c r="A2761" s="50"/>
      <c r="B2761" s="51"/>
    </row>
    <row r="2762" spans="1:2">
      <c r="A2762" s="50"/>
      <c r="B2762" s="51"/>
    </row>
    <row r="2763" spans="1:2">
      <c r="A2763" s="50"/>
      <c r="B2763" s="51"/>
    </row>
    <row r="2764" spans="1:2">
      <c r="A2764" s="50"/>
      <c r="B2764" s="51"/>
    </row>
    <row r="2765" spans="1:2">
      <c r="A2765" s="50"/>
      <c r="B2765" s="51"/>
    </row>
    <row r="2766" spans="1:2">
      <c r="A2766" s="50"/>
      <c r="B2766" s="51"/>
    </row>
    <row r="2767" spans="1:2">
      <c r="A2767" s="50"/>
      <c r="B2767" s="51"/>
    </row>
    <row r="2768" spans="1:2">
      <c r="A2768" s="50"/>
      <c r="B2768" s="51"/>
    </row>
    <row r="2769" spans="1:2">
      <c r="A2769" s="50"/>
      <c r="B2769" s="51"/>
    </row>
    <row r="2770" spans="1:2">
      <c r="A2770" s="50"/>
      <c r="B2770" s="51"/>
    </row>
    <row r="2771" spans="1:2">
      <c r="A2771" s="50"/>
      <c r="B2771" s="51"/>
    </row>
    <row r="2772" spans="1:2">
      <c r="A2772" s="50"/>
      <c r="B2772" s="51"/>
    </row>
    <row r="2773" spans="1:2">
      <c r="A2773" s="50"/>
      <c r="B2773" s="51"/>
    </row>
    <row r="2774" spans="1:2">
      <c r="A2774" s="50"/>
      <c r="B2774" s="51"/>
    </row>
    <row r="2775" spans="1:2">
      <c r="A2775" s="50"/>
      <c r="B2775" s="51"/>
    </row>
    <row r="2776" spans="1:2">
      <c r="A2776" s="50"/>
      <c r="B2776" s="51"/>
    </row>
    <row r="2777" spans="1:2">
      <c r="A2777" s="50"/>
      <c r="B2777" s="51"/>
    </row>
    <row r="2778" spans="1:2">
      <c r="A2778" s="50"/>
      <c r="B2778" s="51"/>
    </row>
    <row r="2779" spans="1:2">
      <c r="A2779" s="50"/>
      <c r="B2779" s="51"/>
    </row>
    <row r="2780" spans="1:2">
      <c r="A2780" s="50"/>
      <c r="B2780" s="51"/>
    </row>
    <row r="2781" spans="1:2">
      <c r="A2781" s="50"/>
      <c r="B2781" s="51"/>
    </row>
    <row r="2782" spans="1:2">
      <c r="A2782" s="50"/>
      <c r="B2782" s="51"/>
    </row>
    <row r="2783" spans="1:2">
      <c r="A2783" s="50"/>
      <c r="B2783" s="51"/>
    </row>
    <row r="2784" spans="1:2">
      <c r="A2784" s="50"/>
      <c r="B2784" s="51"/>
    </row>
    <row r="2785" spans="1:2">
      <c r="A2785" s="50"/>
      <c r="B2785" s="51"/>
    </row>
    <row r="2786" spans="1:2">
      <c r="A2786" s="50"/>
      <c r="B2786" s="51"/>
    </row>
    <row r="2787" spans="1:2">
      <c r="A2787" s="50"/>
      <c r="B2787" s="51"/>
    </row>
    <row r="2788" spans="1:2">
      <c r="A2788" s="50"/>
      <c r="B2788" s="51"/>
    </row>
    <row r="2789" spans="1:2">
      <c r="A2789" s="50"/>
      <c r="B2789" s="51"/>
    </row>
    <row r="2790" spans="1:2">
      <c r="A2790" s="50"/>
      <c r="B2790" s="51"/>
    </row>
    <row r="2791" spans="1:2">
      <c r="A2791" s="50"/>
      <c r="B2791" s="51"/>
    </row>
    <row r="2792" spans="1:2">
      <c r="A2792" s="50"/>
      <c r="B2792" s="51"/>
    </row>
    <row r="2793" spans="1:2">
      <c r="A2793" s="50"/>
      <c r="B2793" s="51"/>
    </row>
    <row r="2794" spans="1:2">
      <c r="A2794" s="50"/>
      <c r="B2794" s="51"/>
    </row>
    <row r="2795" spans="1:2">
      <c r="A2795" s="50"/>
      <c r="B2795" s="51"/>
    </row>
    <row r="2796" spans="1:2">
      <c r="A2796" s="50"/>
      <c r="B2796" s="51"/>
    </row>
    <row r="2797" spans="1:2">
      <c r="A2797" s="50"/>
      <c r="B2797" s="51"/>
    </row>
    <row r="2798" spans="1:2">
      <c r="A2798" s="50"/>
      <c r="B2798" s="51"/>
    </row>
    <row r="2799" spans="1:2">
      <c r="A2799" s="50"/>
      <c r="B2799" s="51"/>
    </row>
    <row r="2800" spans="1:2">
      <c r="A2800" s="50"/>
      <c r="B2800" s="51"/>
    </row>
    <row r="2801" spans="1:2">
      <c r="A2801" s="50"/>
      <c r="B2801" s="51"/>
    </row>
    <row r="2802" spans="1:2">
      <c r="A2802" s="50"/>
      <c r="B2802" s="51"/>
    </row>
    <row r="2803" spans="1:2">
      <c r="A2803" s="50"/>
      <c r="B2803" s="51"/>
    </row>
    <row r="2804" spans="1:2">
      <c r="A2804" s="50"/>
      <c r="B2804" s="51"/>
    </row>
    <row r="2805" spans="1:2">
      <c r="A2805" s="50"/>
      <c r="B2805" s="51"/>
    </row>
    <row r="2806" spans="1:2">
      <c r="A2806" s="50"/>
      <c r="B2806" s="51"/>
    </row>
    <row r="2807" spans="1:2">
      <c r="A2807" s="50"/>
      <c r="B2807" s="51"/>
    </row>
    <row r="2808" spans="1:2">
      <c r="A2808" s="50"/>
      <c r="B2808" s="51"/>
    </row>
    <row r="2809" spans="1:2">
      <c r="A2809" s="50"/>
      <c r="B2809" s="51"/>
    </row>
    <row r="2810" spans="1:2">
      <c r="A2810" s="50"/>
      <c r="B2810" s="51"/>
    </row>
    <row r="2811" spans="1:2">
      <c r="A2811" s="50"/>
      <c r="B2811" s="51"/>
    </row>
    <row r="2812" spans="1:2">
      <c r="A2812" s="50"/>
      <c r="B2812" s="51"/>
    </row>
    <row r="2813" spans="1:2">
      <c r="A2813" s="50"/>
      <c r="B2813" s="51"/>
    </row>
    <row r="2814" spans="1:2">
      <c r="A2814" s="50"/>
      <c r="B2814" s="51"/>
    </row>
    <row r="2815" spans="1:2">
      <c r="A2815" s="50"/>
      <c r="B2815" s="51"/>
    </row>
    <row r="2816" spans="1:2">
      <c r="A2816" s="50"/>
      <c r="B2816" s="51"/>
    </row>
    <row r="2817" spans="1:2">
      <c r="A2817" s="50"/>
      <c r="B2817" s="51"/>
    </row>
    <row r="2818" spans="1:2">
      <c r="A2818" s="50"/>
      <c r="B2818" s="51"/>
    </row>
    <row r="2819" spans="1:2">
      <c r="A2819" s="50"/>
      <c r="B2819" s="51"/>
    </row>
    <row r="2820" spans="1:2">
      <c r="A2820" s="50"/>
      <c r="B2820" s="51"/>
    </row>
    <row r="2821" spans="1:2">
      <c r="A2821" s="50"/>
      <c r="B2821" s="51"/>
    </row>
    <row r="2822" spans="1:2">
      <c r="A2822" s="50"/>
      <c r="B2822" s="51"/>
    </row>
    <row r="2823" spans="1:2">
      <c r="A2823" s="50"/>
      <c r="B2823" s="51"/>
    </row>
    <row r="2824" spans="1:2">
      <c r="A2824" s="50"/>
      <c r="B2824" s="51"/>
    </row>
    <row r="2825" spans="1:2">
      <c r="A2825" s="50"/>
      <c r="B2825" s="51"/>
    </row>
    <row r="2826" spans="1:2">
      <c r="A2826" s="50"/>
      <c r="B2826" s="51"/>
    </row>
    <row r="2827" spans="1:2">
      <c r="A2827" s="50"/>
      <c r="B2827" s="51"/>
    </row>
    <row r="2828" spans="1:2">
      <c r="A2828" s="50"/>
      <c r="B2828" s="51"/>
    </row>
    <row r="2829" spans="1:2">
      <c r="A2829" s="50"/>
      <c r="B2829" s="51"/>
    </row>
    <row r="2830" spans="1:2">
      <c r="A2830" s="50"/>
      <c r="B2830" s="51"/>
    </row>
    <row r="2831" spans="1:2">
      <c r="A2831" s="50"/>
      <c r="B2831" s="51"/>
    </row>
    <row r="2832" spans="1:2">
      <c r="A2832" s="50"/>
      <c r="B2832" s="51"/>
    </row>
    <row r="2833" spans="1:2">
      <c r="A2833" s="50"/>
      <c r="B2833" s="51"/>
    </row>
    <row r="2834" spans="1:2">
      <c r="A2834" s="50"/>
      <c r="B2834" s="51"/>
    </row>
    <row r="2835" spans="1:2">
      <c r="A2835" s="50"/>
      <c r="B2835" s="51"/>
    </row>
    <row r="2836" spans="1:2">
      <c r="A2836" s="50"/>
      <c r="B2836" s="51"/>
    </row>
    <row r="2837" spans="1:2">
      <c r="A2837" s="50"/>
      <c r="B2837" s="51"/>
    </row>
    <row r="2838" spans="1:2">
      <c r="A2838" s="50"/>
      <c r="B2838" s="51"/>
    </row>
    <row r="2839" spans="1:2">
      <c r="A2839" s="50"/>
      <c r="B2839" s="51"/>
    </row>
    <row r="2840" spans="1:2">
      <c r="A2840" s="50"/>
      <c r="B2840" s="51"/>
    </row>
    <row r="2841" spans="1:2">
      <c r="A2841" s="50"/>
      <c r="B2841" s="51"/>
    </row>
    <row r="2842" spans="1:2">
      <c r="A2842" s="50"/>
      <c r="B2842" s="51"/>
    </row>
    <row r="2843" spans="1:2">
      <c r="A2843" s="50"/>
      <c r="B2843" s="51"/>
    </row>
    <row r="2844" spans="1:2">
      <c r="A2844" s="50"/>
      <c r="B2844" s="51"/>
    </row>
    <row r="2845" spans="1:2">
      <c r="A2845" s="50"/>
      <c r="B2845" s="51"/>
    </row>
    <row r="2846" spans="1:2">
      <c r="A2846" s="50"/>
      <c r="B2846" s="51"/>
    </row>
    <row r="2847" spans="1:2">
      <c r="A2847" s="50"/>
      <c r="B2847" s="51"/>
    </row>
    <row r="2848" spans="1:2">
      <c r="A2848" s="50"/>
      <c r="B2848" s="51"/>
    </row>
    <row r="2849" spans="1:2">
      <c r="A2849" s="50"/>
      <c r="B2849" s="51"/>
    </row>
    <row r="2850" spans="1:2">
      <c r="A2850" s="50"/>
      <c r="B2850" s="51"/>
    </row>
    <row r="2851" spans="1:2">
      <c r="A2851" s="50"/>
      <c r="B2851" s="51"/>
    </row>
    <row r="2852" spans="1:2">
      <c r="A2852" s="50"/>
      <c r="B2852" s="51"/>
    </row>
    <row r="2853" spans="1:2">
      <c r="A2853" s="50"/>
      <c r="B2853" s="51"/>
    </row>
    <row r="2854" spans="1:2">
      <c r="A2854" s="50"/>
      <c r="B2854" s="51"/>
    </row>
    <row r="2855" spans="1:2">
      <c r="A2855" s="50"/>
      <c r="B2855" s="51"/>
    </row>
    <row r="2856" spans="1:2">
      <c r="A2856" s="50"/>
      <c r="B2856" s="51"/>
    </row>
    <row r="2857" spans="1:2">
      <c r="A2857" s="50"/>
      <c r="B2857" s="51"/>
    </row>
    <row r="2858" spans="1:2">
      <c r="A2858" s="50"/>
      <c r="B2858" s="51"/>
    </row>
    <row r="2859" spans="1:2">
      <c r="A2859" s="50"/>
      <c r="B2859" s="51"/>
    </row>
    <row r="2860" spans="1:2">
      <c r="A2860" s="50"/>
      <c r="B2860" s="51"/>
    </row>
    <row r="2861" spans="1:2">
      <c r="A2861" s="50"/>
      <c r="B2861" s="51"/>
    </row>
    <row r="2862" spans="1:2">
      <c r="A2862" s="50"/>
      <c r="B2862" s="51"/>
    </row>
    <row r="2863" spans="1:2">
      <c r="A2863" s="50"/>
      <c r="B2863" s="51"/>
    </row>
    <row r="2864" spans="1:2">
      <c r="A2864" s="50"/>
      <c r="B2864" s="51"/>
    </row>
    <row r="2865" spans="1:2">
      <c r="A2865" s="50"/>
      <c r="B2865" s="51"/>
    </row>
    <row r="2866" spans="1:2">
      <c r="A2866" s="50"/>
      <c r="B2866" s="51"/>
    </row>
    <row r="2867" spans="1:2">
      <c r="A2867" s="50"/>
      <c r="B2867" s="51"/>
    </row>
    <row r="2868" spans="1:2">
      <c r="A2868" s="50"/>
      <c r="B2868" s="51"/>
    </row>
    <row r="2869" spans="1:2">
      <c r="A2869" s="50"/>
      <c r="B2869" s="51"/>
    </row>
    <row r="2870" spans="1:2">
      <c r="A2870" s="50"/>
      <c r="B2870" s="51"/>
    </row>
    <row r="2871" spans="1:2">
      <c r="A2871" s="50"/>
      <c r="B2871" s="51"/>
    </row>
    <row r="2872" spans="1:2">
      <c r="A2872" s="50"/>
      <c r="B2872" s="51"/>
    </row>
    <row r="2873" spans="1:2">
      <c r="A2873" s="50"/>
      <c r="B2873" s="51"/>
    </row>
    <row r="2874" spans="1:2">
      <c r="A2874" s="50"/>
      <c r="B2874" s="51"/>
    </row>
    <row r="2875" spans="1:2">
      <c r="A2875" s="50"/>
      <c r="B2875" s="51"/>
    </row>
    <row r="2876" spans="1:2">
      <c r="A2876" s="50"/>
      <c r="B2876" s="51"/>
    </row>
    <row r="2877" spans="1:2">
      <c r="A2877" s="50"/>
      <c r="B2877" s="51"/>
    </row>
    <row r="2878" spans="1:2">
      <c r="A2878" s="50"/>
      <c r="B2878" s="51"/>
    </row>
    <row r="2879" spans="1:2">
      <c r="A2879" s="50"/>
      <c r="B2879" s="51"/>
    </row>
    <row r="2880" spans="1:2">
      <c r="A2880" s="50"/>
      <c r="B2880" s="51"/>
    </row>
    <row r="2881" spans="1:2">
      <c r="A2881" s="50"/>
      <c r="B2881" s="51"/>
    </row>
    <row r="2882" spans="1:2">
      <c r="A2882" s="50"/>
      <c r="B2882" s="51"/>
    </row>
    <row r="2883" spans="1:2">
      <c r="A2883" s="50"/>
      <c r="B2883" s="51"/>
    </row>
    <row r="2884" spans="1:2">
      <c r="A2884" s="50"/>
      <c r="B2884" s="51"/>
    </row>
    <row r="2885" spans="1:2">
      <c r="A2885" s="50"/>
      <c r="B2885" s="51"/>
    </row>
    <row r="2886" spans="1:2">
      <c r="A2886" s="50"/>
      <c r="B2886" s="51"/>
    </row>
    <row r="2887" spans="1:2">
      <c r="A2887" s="50"/>
      <c r="B2887" s="51"/>
    </row>
    <row r="2888" spans="1:2">
      <c r="A2888" s="50"/>
      <c r="B2888" s="51"/>
    </row>
    <row r="2889" spans="1:2">
      <c r="A2889" s="50"/>
      <c r="B2889" s="51"/>
    </row>
    <row r="2890" spans="1:2">
      <c r="A2890" s="50"/>
      <c r="B2890" s="51"/>
    </row>
    <row r="2891" spans="1:2">
      <c r="A2891" s="50"/>
      <c r="B2891" s="51"/>
    </row>
    <row r="2892" spans="1:2">
      <c r="A2892" s="50"/>
      <c r="B2892" s="51"/>
    </row>
    <row r="2893" spans="1:2">
      <c r="A2893" s="50"/>
      <c r="B2893" s="51"/>
    </row>
    <row r="2894" spans="1:2">
      <c r="A2894" s="50"/>
      <c r="B2894" s="51"/>
    </row>
    <row r="2895" spans="1:2">
      <c r="A2895" s="50"/>
      <c r="B2895" s="51"/>
    </row>
    <row r="2896" spans="1:2">
      <c r="A2896" s="50"/>
      <c r="B2896" s="51"/>
    </row>
    <row r="2897" spans="1:2">
      <c r="A2897" s="50"/>
      <c r="B2897" s="51"/>
    </row>
    <row r="2898" spans="1:2">
      <c r="A2898" s="50"/>
      <c r="B2898" s="51"/>
    </row>
    <row r="2899" spans="1:2">
      <c r="A2899" s="50"/>
      <c r="B2899" s="51"/>
    </row>
    <row r="2900" spans="1:2">
      <c r="A2900" s="50"/>
      <c r="B2900" s="51"/>
    </row>
    <row r="2901" spans="1:2">
      <c r="A2901" s="50"/>
      <c r="B2901" s="51"/>
    </row>
    <row r="2902" spans="1:2">
      <c r="A2902" s="50"/>
      <c r="B2902" s="51"/>
    </row>
    <row r="2903" spans="1:2">
      <c r="A2903" s="50"/>
      <c r="B2903" s="51"/>
    </row>
    <row r="2904" spans="1:2">
      <c r="A2904" s="50"/>
      <c r="B2904" s="51"/>
    </row>
    <row r="2905" spans="1:2">
      <c r="A2905" s="50"/>
      <c r="B2905" s="51"/>
    </row>
    <row r="2906" spans="1:2">
      <c r="A2906" s="50"/>
      <c r="B2906" s="51"/>
    </row>
    <row r="2907" spans="1:2">
      <c r="A2907" s="50"/>
      <c r="B2907" s="51"/>
    </row>
    <row r="2908" spans="1:2">
      <c r="A2908" s="50"/>
      <c r="B2908" s="51"/>
    </row>
    <row r="2909" spans="1:2">
      <c r="A2909" s="50"/>
      <c r="B2909" s="51"/>
    </row>
    <row r="2910" spans="1:2">
      <c r="A2910" s="50"/>
      <c r="B2910" s="51"/>
    </row>
    <row r="2911" spans="1:2">
      <c r="A2911" s="50"/>
      <c r="B2911" s="51"/>
    </row>
    <row r="2912" spans="1:2">
      <c r="A2912" s="50"/>
      <c r="B2912" s="51"/>
    </row>
    <row r="2913" spans="1:2">
      <c r="A2913" s="50"/>
      <c r="B2913" s="51"/>
    </row>
    <row r="2914" spans="1:2">
      <c r="A2914" s="50"/>
      <c r="B2914" s="51"/>
    </row>
    <row r="2915" spans="1:2">
      <c r="A2915" s="50"/>
      <c r="B2915" s="51"/>
    </row>
    <row r="2916" spans="1:2">
      <c r="A2916" s="50"/>
      <c r="B2916" s="51"/>
    </row>
    <row r="2917" spans="1:2">
      <c r="A2917" s="50"/>
      <c r="B2917" s="51"/>
    </row>
    <row r="2918" spans="1:2">
      <c r="A2918" s="50"/>
      <c r="B2918" s="51"/>
    </row>
    <row r="2919" spans="1:2">
      <c r="A2919" s="50"/>
      <c r="B2919" s="51"/>
    </row>
    <row r="2920" spans="1:2">
      <c r="A2920" s="50"/>
      <c r="B2920" s="51"/>
    </row>
    <row r="2921" spans="1:2">
      <c r="A2921" s="50"/>
      <c r="B2921" s="51"/>
    </row>
    <row r="2922" spans="1:2">
      <c r="A2922" s="50"/>
      <c r="B2922" s="51"/>
    </row>
    <row r="2923" spans="1:2">
      <c r="A2923" s="50"/>
      <c r="B2923" s="51"/>
    </row>
    <row r="2924" spans="1:2">
      <c r="A2924" s="50"/>
      <c r="B2924" s="51"/>
    </row>
    <row r="2925" spans="1:2">
      <c r="A2925" s="50"/>
      <c r="B2925" s="51"/>
    </row>
    <row r="2926" spans="1:2">
      <c r="A2926" s="50"/>
      <c r="B2926" s="51"/>
    </row>
    <row r="2927" spans="1:2">
      <c r="A2927" s="50"/>
      <c r="B2927" s="51"/>
    </row>
    <row r="2928" spans="1:2">
      <c r="A2928" s="50"/>
      <c r="B2928" s="51"/>
    </row>
    <row r="2929" spans="1:2">
      <c r="A2929" s="50"/>
      <c r="B2929" s="51"/>
    </row>
    <row r="2930" spans="1:2">
      <c r="A2930" s="50"/>
      <c r="B2930" s="51"/>
    </row>
    <row r="2931" spans="1:2">
      <c r="A2931" s="50"/>
      <c r="B2931" s="51"/>
    </row>
    <row r="2932" spans="1:2">
      <c r="A2932" s="50"/>
      <c r="B2932" s="51"/>
    </row>
    <row r="2933" spans="1:2">
      <c r="A2933" s="50"/>
      <c r="B2933" s="51"/>
    </row>
    <row r="2934" spans="1:2">
      <c r="A2934" s="50"/>
      <c r="B2934" s="51"/>
    </row>
    <row r="2935" spans="1:2">
      <c r="A2935" s="50"/>
      <c r="B2935" s="51"/>
    </row>
    <row r="2936" spans="1:2">
      <c r="A2936" s="50"/>
      <c r="B2936" s="51"/>
    </row>
    <row r="2937" spans="1:2">
      <c r="A2937" s="50"/>
      <c r="B2937" s="51"/>
    </row>
    <row r="2938" spans="1:2">
      <c r="A2938" s="50"/>
      <c r="B2938" s="51"/>
    </row>
    <row r="2939" spans="1:2">
      <c r="A2939" s="50"/>
      <c r="B2939" s="51"/>
    </row>
    <row r="2940" spans="1:2">
      <c r="A2940" s="50"/>
      <c r="B2940" s="51"/>
    </row>
    <row r="2941" spans="1:2">
      <c r="A2941" s="50"/>
      <c r="B2941" s="51"/>
    </row>
    <row r="2942" spans="1:2">
      <c r="A2942" s="50"/>
      <c r="B2942" s="51"/>
    </row>
    <row r="2943" spans="1:2">
      <c r="A2943" s="50"/>
      <c r="B2943" s="51"/>
    </row>
    <row r="2944" spans="1:2">
      <c r="A2944" s="50"/>
      <c r="B2944" s="51"/>
    </row>
    <row r="2945" spans="1:2">
      <c r="A2945" s="50"/>
      <c r="B2945" s="51"/>
    </row>
    <row r="2946" spans="1:2">
      <c r="A2946" s="50"/>
      <c r="B2946" s="51"/>
    </row>
    <row r="2947" spans="1:2">
      <c r="A2947" s="50"/>
      <c r="B2947" s="51"/>
    </row>
    <row r="2948" spans="1:2">
      <c r="A2948" s="50"/>
      <c r="B2948" s="51"/>
    </row>
    <row r="2949" spans="1:2">
      <c r="A2949" s="50"/>
      <c r="B2949" s="51"/>
    </row>
    <row r="2950" spans="1:2">
      <c r="A2950" s="50"/>
      <c r="B2950" s="51"/>
    </row>
    <row r="2951" spans="1:2">
      <c r="A2951" s="50"/>
      <c r="B2951" s="51"/>
    </row>
    <row r="2952" spans="1:2">
      <c r="A2952" s="50"/>
      <c r="B2952" s="51"/>
    </row>
    <row r="2953" spans="1:2">
      <c r="A2953" s="50"/>
      <c r="B2953" s="51"/>
    </row>
    <row r="2954" spans="1:2">
      <c r="A2954" s="50"/>
      <c r="B2954" s="51"/>
    </row>
    <row r="2955" spans="1:2">
      <c r="A2955" s="50"/>
      <c r="B2955" s="51"/>
    </row>
    <row r="2956" spans="1:2">
      <c r="A2956" s="50"/>
      <c r="B2956" s="51"/>
    </row>
    <row r="2957" spans="1:2">
      <c r="A2957" s="50"/>
      <c r="B2957" s="51"/>
    </row>
    <row r="2958" spans="1:2">
      <c r="A2958" s="50"/>
      <c r="B2958" s="51"/>
    </row>
    <row r="2959" spans="1:2">
      <c r="A2959" s="50"/>
      <c r="B2959" s="51"/>
    </row>
    <row r="2960" spans="1:2">
      <c r="A2960" s="50"/>
      <c r="B2960" s="51"/>
    </row>
    <row r="2961" spans="1:2">
      <c r="A2961" s="50"/>
      <c r="B2961" s="51"/>
    </row>
    <row r="2962" spans="1:2">
      <c r="A2962" s="50"/>
      <c r="B2962" s="51"/>
    </row>
    <row r="2963" spans="1:2">
      <c r="A2963" s="50"/>
      <c r="B2963" s="51"/>
    </row>
    <row r="2964" spans="1:2">
      <c r="A2964" s="50"/>
      <c r="B2964" s="51"/>
    </row>
    <row r="2965" spans="1:2">
      <c r="A2965" s="50"/>
      <c r="B2965" s="51"/>
    </row>
    <row r="2966" spans="1:2">
      <c r="A2966" s="50"/>
      <c r="B2966" s="51"/>
    </row>
    <row r="2967" spans="1:2">
      <c r="A2967" s="50"/>
      <c r="B2967" s="51"/>
    </row>
    <row r="2968" spans="1:2">
      <c r="A2968" s="50"/>
      <c r="B2968" s="51"/>
    </row>
    <row r="2969" spans="1:2">
      <c r="A2969" s="50"/>
      <c r="B2969" s="51"/>
    </row>
    <row r="2970" spans="1:2">
      <c r="A2970" s="50"/>
      <c r="B2970" s="51"/>
    </row>
    <row r="2971" spans="1:2">
      <c r="A2971" s="50"/>
      <c r="B2971" s="51"/>
    </row>
    <row r="2972" spans="1:2">
      <c r="A2972" s="50"/>
      <c r="B2972" s="51"/>
    </row>
    <row r="2973" spans="1:2">
      <c r="A2973" s="50"/>
      <c r="B2973" s="51"/>
    </row>
    <row r="2974" spans="1:2">
      <c r="A2974" s="50"/>
      <c r="B2974" s="51"/>
    </row>
    <row r="2975" spans="1:2">
      <c r="A2975" s="50"/>
      <c r="B2975" s="51"/>
    </row>
    <row r="2976" spans="1:2">
      <c r="A2976" s="50"/>
      <c r="B2976" s="51"/>
    </row>
    <row r="2977" spans="1:2">
      <c r="A2977" s="50"/>
      <c r="B2977" s="51"/>
    </row>
    <row r="2978" spans="1:2">
      <c r="A2978" s="50"/>
      <c r="B2978" s="51"/>
    </row>
    <row r="2979" spans="1:2">
      <c r="A2979" s="50"/>
      <c r="B2979" s="51"/>
    </row>
    <row r="2980" spans="1:2">
      <c r="A2980" s="50"/>
      <c r="B2980" s="51"/>
    </row>
    <row r="2981" spans="1:2">
      <c r="A2981" s="50"/>
      <c r="B2981" s="51"/>
    </row>
    <row r="2982" spans="1:2">
      <c r="A2982" s="50"/>
      <c r="B2982" s="51"/>
    </row>
    <row r="2983" spans="1:2">
      <c r="A2983" s="50"/>
      <c r="B2983" s="51"/>
    </row>
    <row r="2984" spans="1:2">
      <c r="A2984" s="50"/>
      <c r="B2984" s="51"/>
    </row>
    <row r="2985" spans="1:2">
      <c r="A2985" s="50"/>
      <c r="B2985" s="51"/>
    </row>
    <row r="2986" spans="1:2">
      <c r="A2986" s="50"/>
      <c r="B2986" s="51"/>
    </row>
    <row r="2987" spans="1:2">
      <c r="A2987" s="50"/>
      <c r="B2987" s="51"/>
    </row>
    <row r="2988" spans="1:2">
      <c r="A2988" s="50"/>
      <c r="B2988" s="51"/>
    </row>
    <row r="2989" spans="1:2">
      <c r="A2989" s="50"/>
      <c r="B2989" s="51"/>
    </row>
    <row r="2990" spans="1:2">
      <c r="A2990" s="50"/>
      <c r="B2990" s="51"/>
    </row>
    <row r="2991" spans="1:2">
      <c r="A2991" s="50"/>
      <c r="B2991" s="51"/>
    </row>
    <row r="2992" spans="1:2">
      <c r="A2992" s="50"/>
      <c r="B2992" s="51"/>
    </row>
    <row r="2993" spans="1:2">
      <c r="A2993" s="50"/>
      <c r="B2993" s="51"/>
    </row>
    <row r="2994" spans="1:2">
      <c r="A2994" s="50"/>
      <c r="B2994" s="51"/>
    </row>
    <row r="2995" spans="1:2">
      <c r="A2995" s="50"/>
      <c r="B2995" s="51"/>
    </row>
    <row r="2996" spans="1:2">
      <c r="A2996" s="50"/>
      <c r="B2996" s="51"/>
    </row>
    <row r="2997" spans="1:2">
      <c r="A2997" s="50"/>
      <c r="B2997" s="51"/>
    </row>
    <row r="2998" spans="1:2">
      <c r="A2998" s="50"/>
      <c r="B2998" s="51"/>
    </row>
    <row r="2999" spans="1:2">
      <c r="A2999" s="50"/>
      <c r="B2999" s="51"/>
    </row>
    <row r="3000" spans="1:2">
      <c r="A3000" s="50"/>
      <c r="B3000" s="51"/>
    </row>
    <row r="3001" spans="1:2">
      <c r="A3001" s="50"/>
      <c r="B3001" s="51"/>
    </row>
    <row r="3002" spans="1:2">
      <c r="A3002" s="50"/>
      <c r="B3002" s="51"/>
    </row>
    <row r="3003" spans="1:2">
      <c r="A3003" s="50"/>
      <c r="B3003" s="51"/>
    </row>
    <row r="3004" spans="1:2">
      <c r="A3004" s="50"/>
      <c r="B3004" s="51"/>
    </row>
    <row r="3005" spans="1:2">
      <c r="A3005" s="50"/>
      <c r="B3005" s="51"/>
    </row>
    <row r="3006" spans="1:2">
      <c r="A3006" s="50"/>
      <c r="B3006" s="51"/>
    </row>
    <row r="3007" spans="1:2">
      <c r="A3007" s="50"/>
      <c r="B3007" s="51"/>
    </row>
    <row r="3008" spans="1:2">
      <c r="A3008" s="50"/>
      <c r="B3008" s="51"/>
    </row>
    <row r="3009" spans="1:2">
      <c r="A3009" s="50"/>
      <c r="B3009" s="51"/>
    </row>
    <row r="3010" spans="1:2">
      <c r="A3010" s="50"/>
      <c r="B3010" s="51"/>
    </row>
    <row r="3011" spans="1:2">
      <c r="A3011" s="50"/>
      <c r="B3011" s="51"/>
    </row>
    <row r="3012" spans="1:2">
      <c r="A3012" s="50"/>
      <c r="B3012" s="51"/>
    </row>
    <row r="3013" spans="1:2">
      <c r="A3013" s="50"/>
      <c r="B3013" s="51"/>
    </row>
    <row r="3014" spans="1:2">
      <c r="A3014" s="50"/>
      <c r="B3014" s="51"/>
    </row>
    <row r="3015" spans="1:2">
      <c r="A3015" s="50"/>
      <c r="B3015" s="51"/>
    </row>
    <row r="3016" spans="1:2">
      <c r="A3016" s="50"/>
      <c r="B3016" s="51"/>
    </row>
    <row r="3017" spans="1:2">
      <c r="A3017" s="50"/>
      <c r="B3017" s="51"/>
    </row>
    <row r="3018" spans="1:2">
      <c r="A3018" s="50"/>
      <c r="B3018" s="51"/>
    </row>
    <row r="3019" spans="1:2">
      <c r="A3019" s="50"/>
      <c r="B3019" s="51"/>
    </row>
    <row r="3020" spans="1:2">
      <c r="A3020" s="50"/>
      <c r="B3020" s="51"/>
    </row>
    <row r="3021" spans="1:2">
      <c r="A3021" s="50"/>
      <c r="B3021" s="51"/>
    </row>
    <row r="3022" spans="1:2">
      <c r="A3022" s="50"/>
      <c r="B3022" s="51"/>
    </row>
    <row r="3023" spans="1:2">
      <c r="A3023" s="50"/>
      <c r="B3023" s="51"/>
    </row>
    <row r="3024" spans="1:2">
      <c r="A3024" s="50"/>
      <c r="B3024" s="51"/>
    </row>
    <row r="3025" spans="1:2">
      <c r="A3025" s="50"/>
      <c r="B3025" s="51"/>
    </row>
    <row r="3026" spans="1:2">
      <c r="A3026" s="50"/>
      <c r="B3026" s="51"/>
    </row>
    <row r="3027" spans="1:2">
      <c r="A3027" s="50"/>
      <c r="B3027" s="51"/>
    </row>
    <row r="3028" spans="1:2">
      <c r="A3028" s="50"/>
      <c r="B3028" s="51"/>
    </row>
    <row r="3029" spans="1:2">
      <c r="A3029" s="50"/>
      <c r="B3029" s="51"/>
    </row>
    <row r="3030" spans="1:2">
      <c r="A3030" s="50"/>
      <c r="B3030" s="51"/>
    </row>
    <row r="3031" spans="1:2">
      <c r="A3031" s="50"/>
      <c r="B3031" s="51"/>
    </row>
    <row r="3032" spans="1:2">
      <c r="A3032" s="50"/>
      <c r="B3032" s="51"/>
    </row>
    <row r="3033" spans="1:2">
      <c r="A3033" s="50"/>
      <c r="B3033" s="51"/>
    </row>
    <row r="3034" spans="1:2">
      <c r="A3034" s="50"/>
      <c r="B3034" s="51"/>
    </row>
    <row r="3035" spans="1:2">
      <c r="A3035" s="50"/>
      <c r="B3035" s="51"/>
    </row>
    <row r="3036" spans="1:2">
      <c r="A3036" s="50"/>
      <c r="B3036" s="51"/>
    </row>
    <row r="3037" spans="1:2">
      <c r="A3037" s="50"/>
      <c r="B3037" s="51"/>
    </row>
    <row r="3038" spans="1:2">
      <c r="A3038" s="50"/>
      <c r="B3038" s="51"/>
    </row>
    <row r="3039" spans="1:2">
      <c r="A3039" s="50"/>
      <c r="B3039" s="51"/>
    </row>
    <row r="3040" spans="1:2">
      <c r="A3040" s="50"/>
      <c r="B3040" s="51"/>
    </row>
    <row r="3041" spans="1:2">
      <c r="A3041" s="50"/>
      <c r="B3041" s="51"/>
    </row>
    <row r="3042" spans="1:2">
      <c r="A3042" s="50"/>
      <c r="B3042" s="51"/>
    </row>
    <row r="3043" spans="1:2">
      <c r="A3043" s="50"/>
      <c r="B3043" s="51"/>
    </row>
    <row r="3044" spans="1:2">
      <c r="A3044" s="50"/>
      <c r="B3044" s="51"/>
    </row>
    <row r="3045" spans="1:2">
      <c r="A3045" s="50"/>
      <c r="B3045" s="51"/>
    </row>
    <row r="3046" spans="1:2">
      <c r="A3046" s="50"/>
      <c r="B3046" s="51"/>
    </row>
    <row r="3047" spans="1:2">
      <c r="A3047" s="50"/>
      <c r="B3047" s="51"/>
    </row>
    <row r="3048" spans="1:2">
      <c r="A3048" s="50"/>
      <c r="B3048" s="51"/>
    </row>
    <row r="3049" spans="1:2">
      <c r="A3049" s="50"/>
      <c r="B3049" s="51"/>
    </row>
    <row r="3050" spans="1:2">
      <c r="A3050" s="50"/>
      <c r="B3050" s="51"/>
    </row>
    <row r="3051" spans="1:2">
      <c r="A3051" s="50"/>
      <c r="B3051" s="51"/>
    </row>
    <row r="3052" spans="1:2">
      <c r="A3052" s="50"/>
      <c r="B3052" s="51"/>
    </row>
    <row r="3053" spans="1:2">
      <c r="A3053" s="50"/>
      <c r="B3053" s="51"/>
    </row>
    <row r="3054" spans="1:2">
      <c r="A3054" s="50"/>
      <c r="B3054" s="51"/>
    </row>
    <row r="3055" spans="1:2">
      <c r="A3055" s="50"/>
      <c r="B3055" s="51"/>
    </row>
    <row r="3056" spans="1:2">
      <c r="A3056" s="50"/>
      <c r="B3056" s="51"/>
    </row>
    <row r="3057" spans="1:2">
      <c r="A3057" s="50"/>
      <c r="B3057" s="51"/>
    </row>
    <row r="3058" spans="1:2">
      <c r="A3058" s="50"/>
      <c r="B3058" s="51"/>
    </row>
    <row r="3059" spans="1:2">
      <c r="A3059" s="50"/>
      <c r="B3059" s="51"/>
    </row>
    <row r="3060" spans="1:2">
      <c r="A3060" s="50"/>
      <c r="B3060" s="51"/>
    </row>
    <row r="3061" spans="1:2">
      <c r="A3061" s="50"/>
      <c r="B3061" s="51"/>
    </row>
    <row r="3062" spans="1:2">
      <c r="A3062" s="50"/>
      <c r="B3062" s="51"/>
    </row>
    <row r="3063" spans="1:2">
      <c r="A3063" s="50"/>
      <c r="B3063" s="51"/>
    </row>
    <row r="3064" spans="1:2">
      <c r="A3064" s="50"/>
      <c r="B3064" s="51"/>
    </row>
    <row r="3065" spans="1:2">
      <c r="A3065" s="50"/>
      <c r="B3065" s="51"/>
    </row>
    <row r="3066" spans="1:2">
      <c r="A3066" s="50"/>
      <c r="B3066" s="51"/>
    </row>
    <row r="3067" spans="1:2">
      <c r="A3067" s="50"/>
      <c r="B3067" s="51"/>
    </row>
    <row r="3068" spans="1:2">
      <c r="A3068" s="50"/>
      <c r="B3068" s="51"/>
    </row>
    <row r="3069" spans="1:2">
      <c r="A3069" s="50"/>
      <c r="B3069" s="51"/>
    </row>
    <row r="3070" spans="1:2">
      <c r="A3070" s="50"/>
      <c r="B3070" s="51"/>
    </row>
    <row r="3071" spans="1:2">
      <c r="A3071" s="50"/>
      <c r="B3071" s="51"/>
    </row>
    <row r="3072" spans="1:2">
      <c r="A3072" s="50"/>
      <c r="B3072" s="51"/>
    </row>
    <row r="3073" spans="1:2">
      <c r="A3073" s="50"/>
      <c r="B3073" s="51"/>
    </row>
    <row r="3074" spans="1:2">
      <c r="A3074" s="50"/>
      <c r="B3074" s="51"/>
    </row>
    <row r="3075" spans="1:2">
      <c r="A3075" s="50"/>
      <c r="B3075" s="51"/>
    </row>
    <row r="3076" spans="1:2">
      <c r="A3076" s="50"/>
      <c r="B3076" s="51"/>
    </row>
    <row r="3077" spans="1:2">
      <c r="A3077" s="50"/>
      <c r="B3077" s="51"/>
    </row>
    <row r="3078" spans="1:2">
      <c r="A3078" s="50"/>
      <c r="B3078" s="51"/>
    </row>
    <row r="3079" spans="1:2">
      <c r="A3079" s="50"/>
      <c r="B3079" s="51"/>
    </row>
    <row r="3080" spans="1:2">
      <c r="A3080" s="50"/>
      <c r="B3080" s="51"/>
    </row>
    <row r="3081" spans="1:2">
      <c r="A3081" s="50"/>
      <c r="B3081" s="51"/>
    </row>
    <row r="3082" spans="1:2">
      <c r="A3082" s="50"/>
      <c r="B3082" s="51"/>
    </row>
    <row r="3083" spans="1:2">
      <c r="A3083" s="50"/>
      <c r="B3083" s="51"/>
    </row>
    <row r="3084" spans="1:2">
      <c r="A3084" s="50"/>
      <c r="B3084" s="51"/>
    </row>
    <row r="3085" spans="1:2">
      <c r="A3085" s="50"/>
      <c r="B3085" s="51"/>
    </row>
    <row r="3086" spans="1:2">
      <c r="A3086" s="50"/>
      <c r="B3086" s="51"/>
    </row>
    <row r="3087" spans="1:2">
      <c r="A3087" s="50"/>
      <c r="B3087" s="51"/>
    </row>
    <row r="3088" spans="1:2">
      <c r="A3088" s="50"/>
      <c r="B3088" s="51"/>
    </row>
    <row r="3089" spans="1:2">
      <c r="A3089" s="50"/>
      <c r="B3089" s="51"/>
    </row>
    <row r="3090" spans="1:2">
      <c r="A3090" s="50"/>
      <c r="B3090" s="51"/>
    </row>
    <row r="3091" spans="1:2">
      <c r="A3091" s="50"/>
      <c r="B3091" s="51"/>
    </row>
    <row r="3092" spans="1:2">
      <c r="A3092" s="50"/>
      <c r="B3092" s="51"/>
    </row>
    <row r="3093" spans="1:2">
      <c r="A3093" s="50"/>
      <c r="B3093" s="51"/>
    </row>
    <row r="3094" spans="1:2">
      <c r="A3094" s="50"/>
      <c r="B3094" s="51"/>
    </row>
    <row r="3095" spans="1:2">
      <c r="A3095" s="50"/>
      <c r="B3095" s="51"/>
    </row>
    <row r="3096" spans="1:2">
      <c r="A3096" s="50"/>
      <c r="B3096" s="51"/>
    </row>
    <row r="3097" spans="1:2">
      <c r="A3097" s="50"/>
      <c r="B3097" s="51"/>
    </row>
    <row r="3098" spans="1:2">
      <c r="A3098" s="50"/>
      <c r="B3098" s="51"/>
    </row>
    <row r="3099" spans="1:2">
      <c r="A3099" s="50"/>
      <c r="B3099" s="51"/>
    </row>
    <row r="3100" spans="1:2">
      <c r="A3100" s="50"/>
      <c r="B3100" s="51"/>
    </row>
    <row r="3101" spans="1:2">
      <c r="A3101" s="50"/>
      <c r="B3101" s="51"/>
    </row>
    <row r="3102" spans="1:2">
      <c r="A3102" s="50"/>
      <c r="B3102" s="51"/>
    </row>
    <row r="3103" spans="1:2">
      <c r="A3103" s="50"/>
      <c r="B3103" s="51"/>
    </row>
    <row r="3104" spans="1:2">
      <c r="A3104" s="50"/>
      <c r="B3104" s="51"/>
    </row>
    <row r="3105" spans="1:2">
      <c r="A3105" s="50"/>
      <c r="B3105" s="51"/>
    </row>
    <row r="3106" spans="1:2">
      <c r="A3106" s="50"/>
      <c r="B3106" s="51"/>
    </row>
    <row r="3107" spans="1:2">
      <c r="A3107" s="50"/>
      <c r="B3107" s="51"/>
    </row>
    <row r="3108" spans="1:2">
      <c r="A3108" s="50"/>
      <c r="B3108" s="51"/>
    </row>
    <row r="3109" spans="1:2">
      <c r="A3109" s="50"/>
      <c r="B3109" s="51"/>
    </row>
    <row r="3110" spans="1:2">
      <c r="A3110" s="50"/>
      <c r="B3110" s="51"/>
    </row>
    <row r="3111" spans="1:2">
      <c r="A3111" s="50"/>
      <c r="B3111" s="51"/>
    </row>
    <row r="3112" spans="1:2">
      <c r="A3112" s="50"/>
      <c r="B3112" s="51"/>
    </row>
    <row r="3113" spans="1:2">
      <c r="A3113" s="50"/>
      <c r="B3113" s="51"/>
    </row>
    <row r="3114" spans="1:2">
      <c r="A3114" s="50"/>
      <c r="B3114" s="51"/>
    </row>
    <row r="3115" spans="1:2">
      <c r="A3115" s="50"/>
      <c r="B3115" s="51"/>
    </row>
    <row r="3116" spans="1:2">
      <c r="A3116" s="50"/>
      <c r="B3116" s="51"/>
    </row>
    <row r="3117" spans="1:2">
      <c r="A3117" s="50"/>
      <c r="B3117" s="51"/>
    </row>
    <row r="3118" spans="1:2">
      <c r="A3118" s="50"/>
      <c r="B3118" s="51"/>
    </row>
    <row r="3119" spans="1:2">
      <c r="A3119" s="50"/>
      <c r="B3119" s="51"/>
    </row>
    <row r="3120" spans="1:2">
      <c r="A3120" s="50"/>
      <c r="B3120" s="51"/>
    </row>
    <row r="3121" spans="1:2">
      <c r="A3121" s="50"/>
      <c r="B3121" s="51"/>
    </row>
    <row r="3122" spans="1:2">
      <c r="A3122" s="50"/>
      <c r="B3122" s="51"/>
    </row>
    <row r="3123" spans="1:2">
      <c r="A3123" s="50"/>
      <c r="B3123" s="51"/>
    </row>
    <row r="3124" spans="1:2">
      <c r="A3124" s="50"/>
      <c r="B3124" s="51"/>
    </row>
    <row r="3125" spans="1:2">
      <c r="A3125" s="50"/>
      <c r="B3125" s="51"/>
    </row>
    <row r="3126" spans="1:2">
      <c r="A3126" s="50"/>
      <c r="B3126" s="51"/>
    </row>
    <row r="3127" spans="1:2">
      <c r="A3127" s="50"/>
      <c r="B3127" s="51"/>
    </row>
    <row r="3128" spans="1:2">
      <c r="A3128" s="50"/>
      <c r="B3128" s="51"/>
    </row>
    <row r="3129" spans="1:2">
      <c r="A3129" s="50"/>
      <c r="B3129" s="51"/>
    </row>
    <row r="3130" spans="1:2">
      <c r="A3130" s="50"/>
      <c r="B3130" s="51"/>
    </row>
    <row r="3131" spans="1:2">
      <c r="A3131" s="50"/>
      <c r="B3131" s="51"/>
    </row>
    <row r="3132" spans="1:2">
      <c r="A3132" s="50"/>
      <c r="B3132" s="51"/>
    </row>
    <row r="3133" spans="1:2">
      <c r="A3133" s="50"/>
      <c r="B3133" s="51"/>
    </row>
    <row r="3134" spans="1:2">
      <c r="A3134" s="50"/>
      <c r="B3134" s="51"/>
    </row>
    <row r="3135" spans="1:2">
      <c r="A3135" s="50"/>
      <c r="B3135" s="51"/>
    </row>
    <row r="3136" spans="1:2">
      <c r="A3136" s="50"/>
      <c r="B3136" s="51"/>
    </row>
    <row r="3137" spans="1:2">
      <c r="A3137" s="50"/>
      <c r="B3137" s="51"/>
    </row>
    <row r="3138" spans="1:2">
      <c r="A3138" s="50"/>
      <c r="B3138" s="51"/>
    </row>
    <row r="3139" spans="1:2">
      <c r="A3139" s="50"/>
      <c r="B3139" s="51"/>
    </row>
    <row r="3140" spans="1:2">
      <c r="A3140" s="50"/>
      <c r="B3140" s="51"/>
    </row>
    <row r="3141" spans="1:2">
      <c r="A3141" s="50"/>
      <c r="B3141" s="51"/>
    </row>
    <row r="3142" spans="1:2">
      <c r="A3142" s="50"/>
      <c r="B3142" s="51"/>
    </row>
    <row r="3143" spans="1:2">
      <c r="A3143" s="50"/>
      <c r="B3143" s="51"/>
    </row>
    <row r="3144" spans="1:2">
      <c r="A3144" s="50"/>
      <c r="B3144" s="51"/>
    </row>
    <row r="3145" spans="1:2">
      <c r="A3145" s="50"/>
      <c r="B3145" s="51"/>
    </row>
    <row r="3146" spans="1:2">
      <c r="A3146" s="50"/>
      <c r="B3146" s="51"/>
    </row>
    <row r="3147" spans="1:2">
      <c r="A3147" s="50"/>
      <c r="B3147" s="51"/>
    </row>
    <row r="3148" spans="1:2">
      <c r="A3148" s="50"/>
      <c r="B3148" s="51"/>
    </row>
    <row r="3149" spans="1:2">
      <c r="A3149" s="50"/>
      <c r="B3149" s="51"/>
    </row>
    <row r="3150" spans="1:2">
      <c r="A3150" s="50"/>
      <c r="B3150" s="51"/>
    </row>
    <row r="3151" spans="1:2">
      <c r="A3151" s="50"/>
      <c r="B3151" s="51"/>
    </row>
    <row r="3152" spans="1:2">
      <c r="A3152" s="50"/>
      <c r="B3152" s="51"/>
    </row>
    <row r="3153" spans="1:2">
      <c r="A3153" s="50"/>
      <c r="B3153" s="51"/>
    </row>
    <row r="3154" spans="1:2">
      <c r="A3154" s="50"/>
      <c r="B3154" s="51"/>
    </row>
    <row r="3155" spans="1:2">
      <c r="A3155" s="50"/>
      <c r="B3155" s="51"/>
    </row>
    <row r="3156" spans="1:2">
      <c r="A3156" s="50"/>
      <c r="B3156" s="51"/>
    </row>
    <row r="3157" spans="1:2">
      <c r="A3157" s="50"/>
      <c r="B3157" s="51"/>
    </row>
    <row r="3158" spans="1:2">
      <c r="A3158" s="50"/>
      <c r="B3158" s="51"/>
    </row>
    <row r="3159" spans="1:2">
      <c r="A3159" s="50"/>
      <c r="B3159" s="51"/>
    </row>
    <row r="3160" spans="1:2">
      <c r="A3160" s="50"/>
      <c r="B3160" s="51"/>
    </row>
    <row r="3161" spans="1:2">
      <c r="A3161" s="50"/>
      <c r="B3161" s="51"/>
    </row>
    <row r="3162" spans="1:2">
      <c r="A3162" s="50"/>
      <c r="B3162" s="51"/>
    </row>
    <row r="3163" spans="1:2">
      <c r="A3163" s="50"/>
      <c r="B3163" s="51"/>
    </row>
    <row r="3164" spans="1:2">
      <c r="A3164" s="50"/>
      <c r="B3164" s="51"/>
    </row>
    <row r="3165" spans="1:2">
      <c r="A3165" s="50"/>
      <c r="B3165" s="51"/>
    </row>
    <row r="3166" spans="1:2">
      <c r="A3166" s="50"/>
      <c r="B3166" s="51"/>
    </row>
    <row r="3167" spans="1:2">
      <c r="A3167" s="50"/>
      <c r="B3167" s="51"/>
    </row>
    <row r="3168" spans="1:2">
      <c r="A3168" s="50"/>
      <c r="B3168" s="51"/>
    </row>
    <row r="3169" spans="1:2">
      <c r="A3169" s="50"/>
      <c r="B3169" s="51"/>
    </row>
    <row r="3170" spans="1:2">
      <c r="A3170" s="50"/>
      <c r="B3170" s="51"/>
    </row>
    <row r="3171" spans="1:2">
      <c r="A3171" s="50"/>
      <c r="B3171" s="51"/>
    </row>
    <row r="3172" spans="1:2">
      <c r="A3172" s="50"/>
      <c r="B3172" s="51"/>
    </row>
    <row r="3173" spans="1:2">
      <c r="A3173" s="50"/>
      <c r="B3173" s="51"/>
    </row>
    <row r="3174" spans="1:2">
      <c r="A3174" s="50"/>
      <c r="B3174" s="51"/>
    </row>
    <row r="3175" spans="1:2">
      <c r="A3175" s="50"/>
      <c r="B3175" s="51"/>
    </row>
    <row r="3176" spans="1:2">
      <c r="A3176" s="50"/>
      <c r="B3176" s="51"/>
    </row>
    <row r="3177" spans="1:2">
      <c r="A3177" s="50"/>
      <c r="B3177" s="51"/>
    </row>
    <row r="3178" spans="1:2">
      <c r="A3178" s="50"/>
      <c r="B3178" s="51"/>
    </row>
    <row r="3179" spans="1:2">
      <c r="A3179" s="50"/>
      <c r="B3179" s="51"/>
    </row>
    <row r="3180" spans="1:2">
      <c r="A3180" s="50"/>
      <c r="B3180" s="51"/>
    </row>
    <row r="3181" spans="1:2">
      <c r="A3181" s="50"/>
      <c r="B3181" s="51"/>
    </row>
    <row r="3182" spans="1:2">
      <c r="A3182" s="50"/>
      <c r="B3182" s="51"/>
    </row>
    <row r="3183" spans="1:2">
      <c r="A3183" s="50"/>
      <c r="B3183" s="51"/>
    </row>
    <row r="3184" spans="1:2">
      <c r="A3184" s="50"/>
      <c r="B3184" s="51"/>
    </row>
    <row r="3185" spans="1:2">
      <c r="A3185" s="50"/>
      <c r="B3185" s="51"/>
    </row>
    <row r="3186" spans="1:2">
      <c r="A3186" s="50"/>
      <c r="B3186" s="51"/>
    </row>
    <row r="3187" spans="1:2">
      <c r="A3187" s="50"/>
      <c r="B3187" s="51"/>
    </row>
    <row r="3188" spans="1:2">
      <c r="A3188" s="50"/>
      <c r="B3188" s="51"/>
    </row>
    <row r="3189" spans="1:2">
      <c r="A3189" s="50"/>
      <c r="B3189" s="51"/>
    </row>
    <row r="3190" spans="1:2">
      <c r="A3190" s="50"/>
      <c r="B3190" s="51"/>
    </row>
    <row r="3191" spans="1:2">
      <c r="A3191" s="50"/>
      <c r="B3191" s="51"/>
    </row>
    <row r="3192" spans="1:2">
      <c r="A3192" s="50"/>
      <c r="B3192" s="51"/>
    </row>
    <row r="3193" spans="1:2">
      <c r="A3193" s="50"/>
      <c r="B3193" s="51"/>
    </row>
    <row r="3194" spans="1:2">
      <c r="A3194" s="50"/>
      <c r="B3194" s="51"/>
    </row>
    <row r="3195" spans="1:2">
      <c r="A3195" s="50"/>
      <c r="B3195" s="51"/>
    </row>
    <row r="3196" spans="1:2">
      <c r="A3196" s="50"/>
      <c r="B3196" s="51"/>
    </row>
    <row r="3197" spans="1:2">
      <c r="A3197" s="50"/>
      <c r="B3197" s="51"/>
    </row>
    <row r="3198" spans="1:2">
      <c r="A3198" s="50"/>
      <c r="B3198" s="51"/>
    </row>
    <row r="3199" spans="1:2">
      <c r="A3199" s="50"/>
      <c r="B3199" s="51"/>
    </row>
    <row r="3200" spans="1:2">
      <c r="A3200" s="50"/>
      <c r="B3200" s="51"/>
    </row>
    <row r="3201" spans="1:2">
      <c r="A3201" s="50"/>
      <c r="B3201" s="51"/>
    </row>
    <row r="3202" spans="1:2">
      <c r="A3202" s="50"/>
      <c r="B3202" s="51"/>
    </row>
    <row r="3203" spans="1:2">
      <c r="A3203" s="50"/>
      <c r="B3203" s="51"/>
    </row>
    <row r="3204" spans="1:2">
      <c r="A3204" s="50"/>
      <c r="B3204" s="51"/>
    </row>
    <row r="3205" spans="1:2">
      <c r="A3205" s="50"/>
      <c r="B3205" s="51"/>
    </row>
    <row r="3206" spans="1:2">
      <c r="A3206" s="50"/>
      <c r="B3206" s="51"/>
    </row>
    <row r="3207" spans="1:2">
      <c r="A3207" s="50"/>
      <c r="B3207" s="51"/>
    </row>
    <row r="3208" spans="1:2">
      <c r="A3208" s="50"/>
      <c r="B3208" s="51"/>
    </row>
    <row r="3209" spans="1:2">
      <c r="A3209" s="50"/>
      <c r="B3209" s="51"/>
    </row>
    <row r="3210" spans="1:2">
      <c r="A3210" s="50"/>
      <c r="B3210" s="51"/>
    </row>
    <row r="3211" spans="1:2">
      <c r="A3211" s="50"/>
      <c r="B3211" s="51"/>
    </row>
    <row r="3212" spans="1:2">
      <c r="A3212" s="50"/>
      <c r="B3212" s="51"/>
    </row>
    <row r="3213" spans="1:2">
      <c r="A3213" s="50"/>
      <c r="B3213" s="51"/>
    </row>
    <row r="3214" spans="1:2">
      <c r="A3214" s="50"/>
      <c r="B3214" s="51"/>
    </row>
    <row r="3215" spans="1:2">
      <c r="A3215" s="50"/>
      <c r="B3215" s="51"/>
    </row>
    <row r="3216" spans="1:2">
      <c r="A3216" s="50"/>
      <c r="B3216" s="51"/>
    </row>
    <row r="3217" spans="1:2">
      <c r="A3217" s="50"/>
      <c r="B3217" s="51"/>
    </row>
    <row r="3218" spans="1:2">
      <c r="A3218" s="50"/>
      <c r="B3218" s="51"/>
    </row>
    <row r="3219" spans="1:2">
      <c r="A3219" s="50"/>
      <c r="B3219" s="51"/>
    </row>
    <row r="3220" spans="1:2">
      <c r="A3220" s="50"/>
      <c r="B3220" s="51"/>
    </row>
    <row r="3221" spans="1:2">
      <c r="A3221" s="50"/>
      <c r="B3221" s="51"/>
    </row>
    <row r="3222" spans="1:2">
      <c r="A3222" s="50"/>
      <c r="B3222" s="51"/>
    </row>
    <row r="3223" spans="1:2">
      <c r="A3223" s="50"/>
      <c r="B3223" s="51"/>
    </row>
    <row r="3224" spans="1:2">
      <c r="A3224" s="50"/>
      <c r="B3224" s="51"/>
    </row>
    <row r="3225" spans="1:2">
      <c r="A3225" s="50"/>
      <c r="B3225" s="51"/>
    </row>
    <row r="3226" spans="1:2">
      <c r="A3226" s="50"/>
      <c r="B3226" s="51"/>
    </row>
    <row r="3227" spans="1:2">
      <c r="A3227" s="50"/>
      <c r="B3227" s="51"/>
    </row>
    <row r="3228" spans="1:2">
      <c r="A3228" s="50"/>
      <c r="B3228" s="51"/>
    </row>
    <row r="3229" spans="1:2">
      <c r="A3229" s="50"/>
      <c r="B3229" s="51"/>
    </row>
    <row r="3230" spans="1:2">
      <c r="A3230" s="50"/>
      <c r="B3230" s="51"/>
    </row>
    <row r="3231" spans="1:2">
      <c r="A3231" s="50"/>
      <c r="B3231" s="51"/>
    </row>
    <row r="3232" spans="1:2">
      <c r="A3232" s="50"/>
      <c r="B3232" s="51"/>
    </row>
    <row r="3233" spans="1:2">
      <c r="A3233" s="50"/>
      <c r="B3233" s="51"/>
    </row>
    <row r="3234" spans="1:2">
      <c r="A3234" s="50"/>
      <c r="B3234" s="51"/>
    </row>
    <row r="3235" spans="1:2">
      <c r="A3235" s="50"/>
      <c r="B3235" s="51"/>
    </row>
    <row r="3236" spans="1:2">
      <c r="A3236" s="50"/>
      <c r="B3236" s="51"/>
    </row>
    <row r="3237" spans="1:2">
      <c r="A3237" s="50"/>
      <c r="B3237" s="51"/>
    </row>
    <row r="3238" spans="1:2">
      <c r="A3238" s="50"/>
      <c r="B3238" s="51"/>
    </row>
    <row r="3239" spans="1:2">
      <c r="A3239" s="50"/>
      <c r="B3239" s="51"/>
    </row>
    <row r="3240" spans="1:2">
      <c r="A3240" s="50"/>
      <c r="B3240" s="51"/>
    </row>
    <row r="3241" spans="1:2">
      <c r="A3241" s="50"/>
      <c r="B3241" s="51"/>
    </row>
    <row r="3242" spans="1:2">
      <c r="A3242" s="50"/>
      <c r="B3242" s="51"/>
    </row>
    <row r="3243" spans="1:2">
      <c r="A3243" s="50"/>
      <c r="B3243" s="51"/>
    </row>
    <row r="3244" spans="1:2">
      <c r="A3244" s="50"/>
      <c r="B3244" s="51"/>
    </row>
    <row r="3245" spans="1:2">
      <c r="A3245" s="50"/>
      <c r="B3245" s="51"/>
    </row>
    <row r="3246" spans="1:2">
      <c r="A3246" s="50"/>
      <c r="B3246" s="51"/>
    </row>
    <row r="3247" spans="1:2">
      <c r="A3247" s="50"/>
      <c r="B3247" s="51"/>
    </row>
    <row r="3248" spans="1:2">
      <c r="A3248" s="50"/>
      <c r="B3248" s="51"/>
    </row>
    <row r="3249" spans="1:2">
      <c r="A3249" s="50"/>
      <c r="B3249" s="51"/>
    </row>
    <row r="3250" spans="1:2">
      <c r="A3250" s="50"/>
      <c r="B3250" s="51"/>
    </row>
    <row r="3251" spans="1:2">
      <c r="A3251" s="50"/>
      <c r="B3251" s="51"/>
    </row>
    <row r="3252" spans="1:2">
      <c r="A3252" s="50"/>
      <c r="B3252" s="51"/>
    </row>
    <row r="3253" spans="1:2">
      <c r="A3253" s="50"/>
      <c r="B3253" s="51"/>
    </row>
    <row r="3254" spans="1:2">
      <c r="A3254" s="50"/>
      <c r="B3254" s="51"/>
    </row>
    <row r="3255" spans="1:2">
      <c r="A3255" s="50"/>
      <c r="B3255" s="51"/>
    </row>
    <row r="3256" spans="1:2">
      <c r="A3256" s="50"/>
      <c r="B3256" s="51"/>
    </row>
    <row r="3257" spans="1:2">
      <c r="A3257" s="50"/>
      <c r="B3257" s="51"/>
    </row>
    <row r="3258" spans="1:2">
      <c r="A3258" s="50"/>
      <c r="B3258" s="51"/>
    </row>
    <row r="3259" spans="1:2">
      <c r="A3259" s="50"/>
      <c r="B3259" s="51"/>
    </row>
    <row r="3260" spans="1:2">
      <c r="A3260" s="50"/>
      <c r="B3260" s="51"/>
    </row>
    <row r="3261" spans="1:2">
      <c r="A3261" s="50"/>
      <c r="B3261" s="51"/>
    </row>
    <row r="3262" spans="1:2">
      <c r="A3262" s="50"/>
      <c r="B3262" s="51"/>
    </row>
    <row r="3263" spans="1:2">
      <c r="A3263" s="50"/>
      <c r="B3263" s="51"/>
    </row>
    <row r="3264" spans="1:2">
      <c r="A3264" s="50"/>
      <c r="B3264" s="51"/>
    </row>
    <row r="3265" spans="1:2">
      <c r="A3265" s="50"/>
      <c r="B3265" s="51"/>
    </row>
    <row r="3266" spans="1:2">
      <c r="A3266" s="50"/>
      <c r="B3266" s="51"/>
    </row>
    <row r="3267" spans="1:2">
      <c r="A3267" s="50"/>
      <c r="B3267" s="51"/>
    </row>
    <row r="3268" spans="1:2">
      <c r="A3268" s="50"/>
      <c r="B3268" s="51"/>
    </row>
    <row r="3269" spans="1:2">
      <c r="A3269" s="50"/>
      <c r="B3269" s="51"/>
    </row>
    <row r="3270" spans="1:2">
      <c r="A3270" s="50"/>
      <c r="B3270" s="51"/>
    </row>
    <row r="3271" spans="1:2">
      <c r="A3271" s="50"/>
      <c r="B3271" s="51"/>
    </row>
    <row r="3272" spans="1:2">
      <c r="A3272" s="50"/>
      <c r="B3272" s="51"/>
    </row>
    <row r="3273" spans="1:2">
      <c r="A3273" s="50"/>
      <c r="B3273" s="51"/>
    </row>
    <row r="3274" spans="1:2">
      <c r="A3274" s="50"/>
      <c r="B3274" s="51"/>
    </row>
    <row r="3275" spans="1:2">
      <c r="A3275" s="50"/>
      <c r="B3275" s="51"/>
    </row>
    <row r="3276" spans="1:2">
      <c r="A3276" s="50"/>
      <c r="B3276" s="51"/>
    </row>
    <row r="3277" spans="1:2">
      <c r="A3277" s="50"/>
      <c r="B3277" s="51"/>
    </row>
    <row r="3278" spans="1:2">
      <c r="A3278" s="50"/>
      <c r="B3278" s="51"/>
    </row>
    <row r="3279" spans="1:2">
      <c r="A3279" s="50"/>
      <c r="B3279" s="51"/>
    </row>
    <row r="3280" spans="1:2">
      <c r="A3280" s="50"/>
      <c r="B3280" s="51"/>
    </row>
    <row r="3281" spans="1:2">
      <c r="A3281" s="50"/>
      <c r="B3281" s="51"/>
    </row>
    <row r="3282" spans="1:2">
      <c r="A3282" s="50"/>
      <c r="B3282" s="51"/>
    </row>
    <row r="3283" spans="1:2">
      <c r="A3283" s="50"/>
      <c r="B3283" s="51"/>
    </row>
    <row r="3284" spans="1:2">
      <c r="A3284" s="50"/>
      <c r="B3284" s="51"/>
    </row>
    <row r="3285" spans="1:2">
      <c r="A3285" s="50"/>
      <c r="B3285" s="51"/>
    </row>
    <row r="3286" spans="1:2">
      <c r="A3286" s="50"/>
      <c r="B3286" s="51"/>
    </row>
    <row r="3287" spans="1:2">
      <c r="A3287" s="50"/>
      <c r="B3287" s="51"/>
    </row>
    <row r="3288" spans="1:2">
      <c r="A3288" s="50"/>
      <c r="B3288" s="51"/>
    </row>
    <row r="3289" spans="1:2">
      <c r="A3289" s="50"/>
      <c r="B3289" s="51"/>
    </row>
    <row r="3290" spans="1:2">
      <c r="A3290" s="50"/>
      <c r="B3290" s="51"/>
    </row>
    <row r="3291" spans="1:2">
      <c r="A3291" s="50"/>
      <c r="B3291" s="51"/>
    </row>
    <row r="3292" spans="1:2">
      <c r="A3292" s="50"/>
      <c r="B3292" s="51"/>
    </row>
    <row r="3293" spans="1:2">
      <c r="A3293" s="50"/>
      <c r="B3293" s="51"/>
    </row>
    <row r="3294" spans="1:2">
      <c r="A3294" s="50"/>
      <c r="B3294" s="51"/>
    </row>
    <row r="3295" spans="1:2">
      <c r="A3295" s="50"/>
      <c r="B3295" s="51"/>
    </row>
    <row r="3296" spans="1:2">
      <c r="A3296" s="50"/>
      <c r="B3296" s="51"/>
    </row>
    <row r="3297" spans="1:2">
      <c r="A3297" s="50"/>
      <c r="B3297" s="51"/>
    </row>
    <row r="3298" spans="1:2">
      <c r="A3298" s="50"/>
      <c r="B3298" s="51"/>
    </row>
    <row r="3299" spans="1:2">
      <c r="A3299" s="50"/>
      <c r="B3299" s="51"/>
    </row>
    <row r="3300" spans="1:2">
      <c r="A3300" s="50"/>
      <c r="B3300" s="51"/>
    </row>
    <row r="3301" spans="1:2">
      <c r="A3301" s="50"/>
      <c r="B3301" s="51"/>
    </row>
    <row r="3302" spans="1:2">
      <c r="A3302" s="50"/>
      <c r="B3302" s="51"/>
    </row>
    <row r="3303" spans="1:2">
      <c r="A3303" s="50"/>
      <c r="B3303" s="51"/>
    </row>
    <row r="3304" spans="1:2">
      <c r="A3304" s="50"/>
      <c r="B3304" s="51"/>
    </row>
    <row r="3305" spans="1:2">
      <c r="A3305" s="50"/>
      <c r="B3305" s="51"/>
    </row>
    <row r="3306" spans="1:2">
      <c r="A3306" s="50"/>
      <c r="B3306" s="51"/>
    </row>
    <row r="3307" spans="1:2">
      <c r="A3307" s="50"/>
      <c r="B3307" s="51"/>
    </row>
    <row r="3308" spans="1:2">
      <c r="A3308" s="50"/>
      <c r="B3308" s="51"/>
    </row>
    <row r="3309" spans="1:2">
      <c r="A3309" s="50"/>
      <c r="B3309" s="51"/>
    </row>
    <row r="3310" spans="1:2">
      <c r="A3310" s="50"/>
      <c r="B3310" s="51"/>
    </row>
    <row r="3311" spans="1:2">
      <c r="A3311" s="50"/>
      <c r="B3311" s="51"/>
    </row>
    <row r="3312" spans="1:2">
      <c r="A3312" s="50"/>
      <c r="B3312" s="51"/>
    </row>
    <row r="3313" spans="1:2">
      <c r="A3313" s="50"/>
      <c r="B3313" s="51"/>
    </row>
    <row r="3314" spans="1:2">
      <c r="A3314" s="50"/>
      <c r="B3314" s="51"/>
    </row>
    <row r="3315" spans="1:2">
      <c r="A3315" s="50"/>
      <c r="B3315" s="51"/>
    </row>
    <row r="3316" spans="1:2">
      <c r="A3316" s="50"/>
      <c r="B3316" s="51"/>
    </row>
    <row r="3317" spans="1:2">
      <c r="A3317" s="50"/>
      <c r="B3317" s="51"/>
    </row>
    <row r="3318" spans="1:2">
      <c r="A3318" s="50"/>
      <c r="B3318" s="51"/>
    </row>
    <row r="3319" spans="1:2">
      <c r="A3319" s="50"/>
      <c r="B3319" s="51"/>
    </row>
    <row r="3320" spans="1:2">
      <c r="A3320" s="50"/>
      <c r="B3320" s="51"/>
    </row>
    <row r="3321" spans="1:2">
      <c r="A3321" s="50"/>
      <c r="B3321" s="51"/>
    </row>
    <row r="3322" spans="1:2">
      <c r="A3322" s="50"/>
      <c r="B3322" s="51"/>
    </row>
    <row r="3323" spans="1:2">
      <c r="A3323" s="50"/>
      <c r="B3323" s="51"/>
    </row>
    <row r="3324" spans="1:2">
      <c r="A3324" s="50"/>
      <c r="B3324" s="51"/>
    </row>
    <row r="3325" spans="1:2">
      <c r="A3325" s="50"/>
      <c r="B3325" s="51"/>
    </row>
    <row r="3326" spans="1:2">
      <c r="A3326" s="50"/>
      <c r="B3326" s="51"/>
    </row>
    <row r="3327" spans="1:2">
      <c r="A3327" s="50"/>
      <c r="B3327" s="51"/>
    </row>
    <row r="3328" spans="1:2">
      <c r="A3328" s="50"/>
      <c r="B3328" s="51"/>
    </row>
    <row r="3329" spans="1:2">
      <c r="A3329" s="50"/>
      <c r="B3329" s="51"/>
    </row>
    <row r="3330" spans="1:2">
      <c r="A3330" s="50"/>
      <c r="B3330" s="51"/>
    </row>
    <row r="3331" spans="1:2">
      <c r="A3331" s="50"/>
      <c r="B3331" s="51"/>
    </row>
    <row r="3332" spans="1:2">
      <c r="A3332" s="50"/>
      <c r="B3332" s="51"/>
    </row>
    <row r="3333" spans="1:2">
      <c r="A3333" s="50"/>
      <c r="B3333" s="51"/>
    </row>
    <row r="3334" spans="1:2">
      <c r="A3334" s="50"/>
      <c r="B3334" s="51"/>
    </row>
    <row r="3335" spans="1:2">
      <c r="A3335" s="50"/>
      <c r="B3335" s="51"/>
    </row>
    <row r="3336" spans="1:2">
      <c r="A3336" s="50"/>
      <c r="B3336" s="51"/>
    </row>
    <row r="3337" spans="1:2">
      <c r="A3337" s="50"/>
      <c r="B3337" s="51"/>
    </row>
    <row r="3338" spans="1:2">
      <c r="A3338" s="50"/>
      <c r="B3338" s="51"/>
    </row>
    <row r="3339" spans="1:2">
      <c r="A3339" s="50"/>
      <c r="B3339" s="51"/>
    </row>
    <row r="3340" spans="1:2">
      <c r="A3340" s="50"/>
      <c r="B3340" s="51"/>
    </row>
    <row r="3341" spans="1:2">
      <c r="A3341" s="50"/>
      <c r="B3341" s="51"/>
    </row>
    <row r="3342" spans="1:2">
      <c r="A3342" s="50"/>
      <c r="B3342" s="51"/>
    </row>
    <row r="3343" spans="1:2">
      <c r="A3343" s="50"/>
      <c r="B3343" s="51"/>
    </row>
    <row r="3344" spans="1:2">
      <c r="A3344" s="50"/>
      <c r="B3344" s="51"/>
    </row>
    <row r="3345" spans="1:2">
      <c r="A3345" s="50"/>
      <c r="B3345" s="51"/>
    </row>
    <row r="3346" spans="1:2">
      <c r="A3346" s="50"/>
      <c r="B3346" s="51"/>
    </row>
    <row r="3347" spans="1:2">
      <c r="A3347" s="50"/>
      <c r="B3347" s="51"/>
    </row>
    <row r="3348" spans="1:2">
      <c r="A3348" s="50"/>
      <c r="B3348" s="51"/>
    </row>
    <row r="3349" spans="1:2">
      <c r="A3349" s="50"/>
      <c r="B3349" s="51"/>
    </row>
    <row r="3350" spans="1:2">
      <c r="A3350" s="50"/>
      <c r="B3350" s="51"/>
    </row>
    <row r="3351" spans="1:2">
      <c r="A3351" s="50"/>
      <c r="B3351" s="51"/>
    </row>
    <row r="3352" spans="1:2">
      <c r="A3352" s="50"/>
      <c r="B3352" s="51"/>
    </row>
    <row r="3353" spans="1:2">
      <c r="A3353" s="50"/>
      <c r="B3353" s="51"/>
    </row>
    <row r="3354" spans="1:2">
      <c r="A3354" s="50"/>
      <c r="B3354" s="51"/>
    </row>
    <row r="3355" spans="1:2">
      <c r="A3355" s="50"/>
      <c r="B3355" s="51"/>
    </row>
    <row r="3356" spans="1:2">
      <c r="A3356" s="50"/>
      <c r="B3356" s="51"/>
    </row>
    <row r="3357" spans="1:2">
      <c r="A3357" s="50"/>
      <c r="B3357" s="51"/>
    </row>
    <row r="3358" spans="1:2">
      <c r="A3358" s="50"/>
      <c r="B3358" s="51"/>
    </row>
    <row r="3359" spans="1:2">
      <c r="A3359" s="50"/>
      <c r="B3359" s="51"/>
    </row>
    <row r="3360" spans="1:2">
      <c r="A3360" s="50"/>
      <c r="B3360" s="51"/>
    </row>
    <row r="3361" spans="1:2">
      <c r="A3361" s="50"/>
      <c r="B3361" s="51"/>
    </row>
    <row r="3362" spans="1:2">
      <c r="A3362" s="50"/>
      <c r="B3362" s="51"/>
    </row>
    <row r="3363" spans="1:2">
      <c r="A3363" s="50"/>
      <c r="B3363" s="51"/>
    </row>
    <row r="3364" spans="1:2">
      <c r="A3364" s="50"/>
      <c r="B3364" s="51"/>
    </row>
    <row r="3365" spans="1:2">
      <c r="A3365" s="50"/>
      <c r="B3365" s="51"/>
    </row>
    <row r="3366" spans="1:2">
      <c r="A3366" s="50"/>
      <c r="B3366" s="51"/>
    </row>
    <row r="3367" spans="1:2">
      <c r="A3367" s="50"/>
      <c r="B3367" s="51"/>
    </row>
    <row r="3368" spans="1:2">
      <c r="A3368" s="50"/>
      <c r="B3368" s="51"/>
    </row>
    <row r="3369" spans="1:2">
      <c r="A3369" s="50"/>
      <c r="B3369" s="51"/>
    </row>
    <row r="3370" spans="1:2">
      <c r="A3370" s="50"/>
      <c r="B3370" s="51"/>
    </row>
    <row r="3371" spans="1:2">
      <c r="A3371" s="50"/>
      <c r="B3371" s="51"/>
    </row>
    <row r="3372" spans="1:2">
      <c r="A3372" s="50"/>
      <c r="B3372" s="51"/>
    </row>
    <row r="3373" spans="1:2">
      <c r="A3373" s="50"/>
      <c r="B3373" s="51"/>
    </row>
    <row r="3374" spans="1:2">
      <c r="A3374" s="50"/>
      <c r="B3374" s="51"/>
    </row>
    <row r="3375" spans="1:2">
      <c r="A3375" s="50"/>
      <c r="B3375" s="51"/>
    </row>
    <row r="3376" spans="1:2">
      <c r="A3376" s="50"/>
      <c r="B3376" s="51"/>
    </row>
    <row r="3377" spans="1:2">
      <c r="A3377" s="50"/>
      <c r="B3377" s="51"/>
    </row>
    <row r="3378" spans="1:2">
      <c r="A3378" s="50"/>
      <c r="B3378" s="51"/>
    </row>
    <row r="3379" spans="1:2">
      <c r="A3379" s="50"/>
      <c r="B3379" s="51"/>
    </row>
    <row r="3380" spans="1:2">
      <c r="A3380" s="50"/>
      <c r="B3380" s="51"/>
    </row>
    <row r="3381" spans="1:2">
      <c r="A3381" s="50"/>
      <c r="B3381" s="51"/>
    </row>
    <row r="3382" spans="1:2">
      <c r="A3382" s="50"/>
      <c r="B3382" s="51"/>
    </row>
    <row r="3383" spans="1:2">
      <c r="A3383" s="50"/>
      <c r="B3383" s="51"/>
    </row>
    <row r="3384" spans="1:2">
      <c r="A3384" s="50"/>
      <c r="B3384" s="51"/>
    </row>
    <row r="3385" spans="1:2">
      <c r="A3385" s="50"/>
      <c r="B3385" s="51"/>
    </row>
    <row r="3386" spans="1:2">
      <c r="A3386" s="50"/>
      <c r="B3386" s="51"/>
    </row>
    <row r="3387" spans="1:2">
      <c r="A3387" s="50"/>
      <c r="B3387" s="51"/>
    </row>
    <row r="3388" spans="1:2">
      <c r="A3388" s="50"/>
      <c r="B3388" s="51"/>
    </row>
    <row r="3389" spans="1:2">
      <c r="A3389" s="50"/>
      <c r="B3389" s="51"/>
    </row>
    <row r="3390" spans="1:2">
      <c r="A3390" s="50"/>
      <c r="B3390" s="51"/>
    </row>
    <row r="3391" spans="1:2">
      <c r="A3391" s="50"/>
      <c r="B3391" s="51"/>
    </row>
    <row r="3392" spans="1:2">
      <c r="A3392" s="50"/>
      <c r="B3392" s="51"/>
    </row>
    <row r="3393" spans="1:2">
      <c r="A3393" s="50"/>
      <c r="B3393" s="51"/>
    </row>
    <row r="3394" spans="1:2">
      <c r="A3394" s="50"/>
      <c r="B3394" s="51"/>
    </row>
    <row r="3395" spans="1:2">
      <c r="A3395" s="50"/>
      <c r="B3395" s="51"/>
    </row>
    <row r="3396" spans="1:2">
      <c r="A3396" s="50"/>
      <c r="B3396" s="51"/>
    </row>
    <row r="3397" spans="1:2">
      <c r="A3397" s="50"/>
      <c r="B3397" s="51"/>
    </row>
    <row r="3398" spans="1:2">
      <c r="A3398" s="50"/>
      <c r="B3398" s="51"/>
    </row>
    <row r="3399" spans="1:2">
      <c r="A3399" s="50"/>
      <c r="B3399" s="51"/>
    </row>
    <row r="3400" spans="1:2">
      <c r="A3400" s="50"/>
      <c r="B3400" s="51"/>
    </row>
    <row r="3401" spans="1:2">
      <c r="A3401" s="50"/>
      <c r="B3401" s="51"/>
    </row>
    <row r="3402" spans="1:2">
      <c r="A3402" s="50"/>
      <c r="B3402" s="51"/>
    </row>
    <row r="3403" spans="1:2">
      <c r="A3403" s="50"/>
      <c r="B3403" s="51"/>
    </row>
    <row r="3404" spans="1:2">
      <c r="A3404" s="50"/>
      <c r="B3404" s="51"/>
    </row>
    <row r="3405" spans="1:2">
      <c r="A3405" s="50"/>
      <c r="B3405" s="51"/>
    </row>
    <row r="3406" spans="1:2">
      <c r="A3406" s="50"/>
      <c r="B3406" s="51"/>
    </row>
    <row r="3407" spans="1:2">
      <c r="A3407" s="50"/>
      <c r="B3407" s="51"/>
    </row>
    <row r="3408" spans="1:2">
      <c r="A3408" s="50"/>
      <c r="B3408" s="51"/>
    </row>
    <row r="3409" spans="1:2">
      <c r="A3409" s="50"/>
      <c r="B3409" s="51"/>
    </row>
    <row r="3410" spans="1:2">
      <c r="A3410" s="50"/>
      <c r="B3410" s="51"/>
    </row>
    <row r="3411" spans="1:2">
      <c r="A3411" s="50"/>
      <c r="B3411" s="51"/>
    </row>
    <row r="3412" spans="1:2">
      <c r="A3412" s="50"/>
      <c r="B3412" s="51"/>
    </row>
    <row r="3413" spans="1:2">
      <c r="A3413" s="50"/>
      <c r="B3413" s="51"/>
    </row>
    <row r="3414" spans="1:2">
      <c r="A3414" s="50"/>
      <c r="B3414" s="51"/>
    </row>
    <row r="3415" spans="1:2">
      <c r="A3415" s="50"/>
      <c r="B3415" s="51"/>
    </row>
    <row r="3416" spans="1:2">
      <c r="A3416" s="50"/>
      <c r="B3416" s="51"/>
    </row>
    <row r="3417" spans="1:2">
      <c r="A3417" s="50"/>
      <c r="B3417" s="51"/>
    </row>
    <row r="3418" spans="1:2">
      <c r="A3418" s="50"/>
      <c r="B3418" s="51"/>
    </row>
    <row r="3419" spans="1:2">
      <c r="A3419" s="50"/>
      <c r="B3419" s="51"/>
    </row>
    <row r="3420" spans="1:2">
      <c r="A3420" s="50"/>
      <c r="B3420" s="51"/>
    </row>
    <row r="3421" spans="1:2">
      <c r="A3421" s="50"/>
      <c r="B3421" s="51"/>
    </row>
    <row r="3422" spans="1:2">
      <c r="A3422" s="50"/>
      <c r="B3422" s="51"/>
    </row>
    <row r="3423" spans="1:2">
      <c r="A3423" s="50"/>
      <c r="B3423" s="51"/>
    </row>
    <row r="3424" spans="1:2">
      <c r="A3424" s="50"/>
      <c r="B3424" s="51"/>
    </row>
    <row r="3425" spans="1:2">
      <c r="A3425" s="50"/>
      <c r="B3425" s="51"/>
    </row>
    <row r="3426" spans="1:2">
      <c r="A3426" s="50"/>
      <c r="B3426" s="51"/>
    </row>
    <row r="3427" spans="1:2">
      <c r="A3427" s="50"/>
      <c r="B3427" s="51"/>
    </row>
    <row r="3428" spans="1:2">
      <c r="A3428" s="50"/>
      <c r="B3428" s="51"/>
    </row>
    <row r="3429" spans="1:2">
      <c r="A3429" s="50"/>
      <c r="B3429" s="51"/>
    </row>
    <row r="3430" spans="1:2">
      <c r="A3430" s="50"/>
      <c r="B3430" s="51"/>
    </row>
    <row r="3431" spans="1:2">
      <c r="A3431" s="50"/>
      <c r="B3431" s="51"/>
    </row>
    <row r="3432" spans="1:2">
      <c r="A3432" s="50"/>
      <c r="B3432" s="51"/>
    </row>
    <row r="3433" spans="1:2">
      <c r="A3433" s="50"/>
      <c r="B3433" s="51"/>
    </row>
    <row r="3434" spans="1:2">
      <c r="A3434" s="50"/>
      <c r="B3434" s="51"/>
    </row>
    <row r="3435" spans="1:2">
      <c r="A3435" s="50"/>
      <c r="B3435" s="51"/>
    </row>
    <row r="3436" spans="1:2">
      <c r="A3436" s="50"/>
      <c r="B3436" s="51"/>
    </row>
    <row r="3437" spans="1:2">
      <c r="A3437" s="50"/>
      <c r="B3437" s="51"/>
    </row>
    <row r="3438" spans="1:2">
      <c r="A3438" s="50"/>
      <c r="B3438" s="51"/>
    </row>
    <row r="3439" spans="1:2">
      <c r="A3439" s="50"/>
      <c r="B3439" s="51"/>
    </row>
    <row r="3440" spans="1:2">
      <c r="A3440" s="50"/>
      <c r="B3440" s="51"/>
    </row>
    <row r="3441" spans="1:2">
      <c r="A3441" s="50"/>
      <c r="B3441" s="51"/>
    </row>
    <row r="3442" spans="1:2">
      <c r="A3442" s="50"/>
      <c r="B3442" s="51"/>
    </row>
    <row r="3443" spans="1:2">
      <c r="A3443" s="50"/>
      <c r="B3443" s="51"/>
    </row>
    <row r="3444" spans="1:2">
      <c r="A3444" s="50"/>
      <c r="B3444" s="51"/>
    </row>
    <row r="3445" spans="1:2">
      <c r="A3445" s="50"/>
      <c r="B3445" s="51"/>
    </row>
    <row r="3446" spans="1:2">
      <c r="A3446" s="50"/>
      <c r="B3446" s="51"/>
    </row>
    <row r="3447" spans="1:2">
      <c r="A3447" s="50"/>
      <c r="B3447" s="51"/>
    </row>
    <row r="3448" spans="1:2">
      <c r="A3448" s="50"/>
      <c r="B3448" s="51"/>
    </row>
    <row r="3449" spans="1:2">
      <c r="A3449" s="50"/>
      <c r="B3449" s="51"/>
    </row>
    <row r="3450" spans="1:2">
      <c r="A3450" s="50"/>
      <c r="B3450" s="51"/>
    </row>
    <row r="3451" spans="1:2">
      <c r="A3451" s="50"/>
      <c r="B3451" s="51"/>
    </row>
    <row r="3452" spans="1:2">
      <c r="A3452" s="50"/>
      <c r="B3452" s="51"/>
    </row>
    <row r="3453" spans="1:2">
      <c r="A3453" s="50"/>
      <c r="B3453" s="51"/>
    </row>
    <row r="3454" spans="1:2">
      <c r="A3454" s="50"/>
      <c r="B3454" s="51"/>
    </row>
    <row r="3455" spans="1:2">
      <c r="A3455" s="50"/>
      <c r="B3455" s="51"/>
    </row>
  </sheetData>
  <mergeCells count="40">
    <mergeCell ref="A2:I2"/>
    <mergeCell ref="A3:E3"/>
    <mergeCell ref="F3:I3"/>
    <mergeCell ref="A4:E4"/>
    <mergeCell ref="F4:I4"/>
    <mergeCell ref="A5:I5"/>
    <mergeCell ref="A6:I6"/>
    <mergeCell ref="A7:I7"/>
    <mergeCell ref="A8:E8"/>
    <mergeCell ref="F8:I8"/>
    <mergeCell ref="A9:E9"/>
    <mergeCell ref="F9:I9"/>
    <mergeCell ref="A10:E10"/>
    <mergeCell ref="F10:I10"/>
    <mergeCell ref="A11:E11"/>
    <mergeCell ref="F11:I11"/>
    <mergeCell ref="A12:E12"/>
    <mergeCell ref="F12:I12"/>
    <mergeCell ref="A13:E13"/>
    <mergeCell ref="F13:I13"/>
    <mergeCell ref="A14:E14"/>
    <mergeCell ref="F14:I14"/>
    <mergeCell ref="A15:E15"/>
    <mergeCell ref="F15:I15"/>
    <mergeCell ref="A16:E16"/>
    <mergeCell ref="F16:I16"/>
    <mergeCell ref="A17:E17"/>
    <mergeCell ref="F17:I17"/>
    <mergeCell ref="A18:E18"/>
    <mergeCell ref="F18:I18"/>
    <mergeCell ref="A19:E19"/>
    <mergeCell ref="F19:I19"/>
    <mergeCell ref="A20:E20"/>
    <mergeCell ref="F20:I20"/>
    <mergeCell ref="A21:E21"/>
    <mergeCell ref="A22:E22"/>
    <mergeCell ref="A23:E23"/>
    <mergeCell ref="A24:E24"/>
    <mergeCell ref="A25:I25"/>
    <mergeCell ref="F21:I24"/>
  </mergeCells>
  <pageMargins left="0.75" right="0.75" top="1" bottom="1" header="0.511805555555556" footer="0.511805555555556"/>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 master="" otherUserPermission="visible"/>
  <rangeList sheetStid="2" master="" otherUserPermission="visible"/>
  <rangeList sheetStid="3" master="" otherUserPermission="visible"/>
  <rangeList sheetStid="4" master="" otherUserPermission="visible"/>
  <rangeList sheetStid="6" master="" otherUserPermission="visible"/>
  <rangeList sheetStid="7" master="" otherUserPermission="visible"/>
  <rangeList sheetStid="8" master="" otherUserPermission="visible"/>
  <rangeList sheetStid="9" master="" otherUserPermission="visible"/>
  <rangeList sheetStid="33" master="" otherUserPermission="visible"/>
  <rangeList sheetStid="10" master="" otherUserPermission="visible"/>
  <rangeList sheetStid="16" master="" otherUserPermission="visible"/>
  <rangeList sheetStid="44" master="" otherUserPermission="visible"/>
  <rangeList sheetStid="48" master="" otherUserPermission="visible"/>
  <rangeList sheetStid="11" master="" otherUserPermission="visible"/>
  <rangeList sheetStid="45" master="" otherUserPermission="visible"/>
  <rangeList sheetStid="12" master="" otherUserPermission="visible"/>
  <rangeList sheetStid="46" master="" otherUserPermission="visible"/>
  <rangeList sheetStid="41" master="" otherUserPermission="visible"/>
  <rangeList sheetStid="13" master="" otherUserPermission="visible"/>
  <rangeList sheetStid="47" master="" otherUserPermission="visible"/>
  <rangeList sheetStid="39" master="" otherUserPermission="visible"/>
  <rangeList sheetStid="14" master="" otherUserPermission="visible"/>
  <rangeList sheetStid="15" master="" otherUserPermission="visible"/>
  <rangeList sheetStid="18" master="" otherUserPermission="visible"/>
  <rangeList sheetStid="19" master="" otherUserPermission="visible"/>
  <rangeList sheetStid="20" master="" otherUserPermission="visible"/>
  <rangeList sheetStid="21" master="" otherUserPermission="visible"/>
  <rangeList sheetStid="22" master="" otherUserPermission="visible"/>
  <rangeList sheetStid="53" master="" otherUserPermission="visible"/>
  <rangeList sheetStid="54" master="" otherUserPermission="visible"/>
  <rangeList sheetStid="55" master="" otherUserPermission="visible">
    <arrUserId title="区域1_1" rangeCreator="" othersAccessPermission="edit"/>
    <arrUserId title="区域1" rangeCreator="" othersAccessPermission="edit"/>
    <arrUserId title="区域1_1_1" rangeCreator="" othersAccessPermission="edit"/>
    <arrUserId title="区域1_2" rangeCreator="" othersAccessPermission="edit"/>
    <arrUserId title="区域1_1_2" rangeCreator="" othersAccessPermission="edit"/>
    <arrUserId title="区域1_1_3" rangeCreator="" othersAccessPermission="edit"/>
    <arrUserId title="区域1_3" rangeCreator="" othersAccessPermission="edit"/>
  </rangeList>
  <rangeList sheetStid="56" master="" otherUserPermission="visible">
    <arrUserId title="区域1_1" rangeCreator="" othersAccessPermission="edit"/>
    <arrUserId title="区域1" rangeCreator="" othersAccessPermission="edit"/>
    <arrUserId title="区域1_1_1" rangeCreator="" othersAccessPermission="edit"/>
    <arrUserId title="区域1_2" rangeCreator="" othersAccessPermission="edit"/>
    <arrUserId title="区域1_3" rangeCreator="" othersAccessPermission="edit"/>
  </rangeList>
  <rangeList sheetStid="57" master="" otherUserPermission="visible">
    <arrUserId title="区域1_1" rangeCreator="" othersAccessPermission="edit"/>
    <arrUserId title="区域1" rangeCreator="" othersAccessPermission="edit"/>
    <arrUserId title="区域1_1_1" rangeCreator="" othersAccessPermission="edit"/>
    <arrUserId title="区域1_2" rangeCreator="" othersAccessPermission="edit"/>
    <arrUserId title="区域1_1_3" rangeCreator="" othersAccessPermission="edit"/>
    <arrUserId title="区域1_3" rangeCreator="" othersAccessPermission="edit"/>
  </rangeList>
  <rangeList sheetStid="58" master="" otherUserPermission="visible">
    <arrUserId title="区域1_1" rangeCreator="" othersAccessPermission="edit"/>
    <arrUserId title="区域1" rangeCreator="" othersAccessPermission="edit"/>
    <arrUserId title="区域1_1_1" rangeCreator="" othersAccessPermission="edit"/>
    <arrUserId title="区域1_2" rangeCreator="" othersAccessPermission="edit"/>
    <arrUserId title="区域1_1_2" rangeCreator="" othersAccessPermission="edit"/>
    <arrUserId title="区域1_1_3" rangeCreator="" othersAccessPermission="edit"/>
    <arrUserId title="区域1_3" rangeCreator="" othersAccessPermission="edit"/>
  </rangeList>
  <rangeList sheetStid="59" master="" otherUserPermission="visible">
    <arrUserId title="区域1" rangeCreator="" othersAccessPermission="edit"/>
  </rangeList>
  <rangeList sheetStid="60" master="" otherUserPermission="visible"/>
  <rangeList sheetStid="61" master="" otherUserPermission="visible"/>
  <rangeList sheetStid="62" master="" otherUserPermission="visible"/>
  <rangeList sheetStid="63" master="" otherUserPermission="visible"/>
  <rangeList sheetStid="64" master="" otherUserPermission="visible"/>
  <rangeList sheetStid="65" master="" otherUserPermission="visible"/>
  <rangeList sheetStid="66" master="" otherUserPermission="visible"/>
  <rangeList sheetStid="67" master="" otherUserPermission="visible">
    <arrUserId title="区域1" rangeCreator="" othersAccessPermission="edit"/>
  </rangeList>
  <rangeList sheetStid="23" master="" otherUserPermission="visible"/>
  <rangeList sheetStid="49" master="" otherUserPermission="visible"/>
  <rangeList sheetStid="50" master="" otherUserPermission="visible"/>
  <rangeList sheetStid="51" master="" otherUserPermission="visible"/>
  <rangeList sheetStid="52" master="" otherUserPermission="visible"/>
  <rangeList sheetStid="34" master="" otherUserPermission="visible"/>
  <rangeList sheetStid="27" master="" otherUserPermission="visible"/>
  <rangeList sheetStid="28" master="" otherUserPermission="visible"/>
  <rangeList sheetStid="29" master="" otherUserPermission="visible"/>
  <rangeList sheetStid="30" master="" otherUserPermission="visible"/>
  <rangeList sheetStid="31" master="" otherUserPermission="visible"/>
  <rangeList sheetStid="3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55</vt:i4>
      </vt:variant>
    </vt:vector>
  </HeadingPairs>
  <TitlesOfParts>
    <vt:vector size="55" baseType="lpstr">
      <vt:lpstr>新系统下单指引以及新发票箱单</vt:lpstr>
      <vt:lpstr>首页目录</vt:lpstr>
      <vt:lpstr>注意事项</vt:lpstr>
      <vt:lpstr>赔偿标准和免赔声明</vt:lpstr>
      <vt:lpstr>产品发货需知</vt:lpstr>
      <vt:lpstr>国内仓库地址及增值服务费用</vt:lpstr>
      <vt:lpstr>第27周船期</vt:lpstr>
      <vt:lpstr>价格快速查找表 </vt:lpstr>
      <vt:lpstr>直送渠道</vt:lpstr>
      <vt:lpstr>快递派渠道</vt:lpstr>
      <vt:lpstr>华东限时23</vt:lpstr>
      <vt:lpstr>华东限时23-US监管仓</vt:lpstr>
      <vt:lpstr>华东限时23-一体化</vt:lpstr>
      <vt:lpstr>Z快线-美西</vt:lpstr>
      <vt:lpstr>Z快线-US监管仓</vt:lpstr>
      <vt:lpstr>特惠舱位-美西</vt:lpstr>
      <vt:lpstr>特惠舱位-美西-US监管仓</vt:lpstr>
      <vt:lpstr>特惠舱位-美东</vt:lpstr>
      <vt:lpstr>普船（美西）</vt:lpstr>
      <vt:lpstr>普船美西接力派-US监管仓</vt:lpstr>
      <vt:lpstr>达拉斯专线-拆派（固定价）</vt:lpstr>
      <vt:lpstr>普船（美中）</vt:lpstr>
      <vt:lpstr>普船（美东）</vt:lpstr>
      <vt:lpstr>华东限时18-美西</vt:lpstr>
      <vt:lpstr>Z快线-美东</vt:lpstr>
      <vt:lpstr>华东限时18-美东</vt:lpstr>
      <vt:lpstr>至尊达系列</vt:lpstr>
      <vt:lpstr>美森限时达</vt:lpstr>
      <vt:lpstr>商业地址-首页目录</vt:lpstr>
      <vt:lpstr>商业地址-发货需知</vt:lpstr>
      <vt:lpstr>Walmart  WFS</vt:lpstr>
      <vt:lpstr>Tiktok  FBT</vt:lpstr>
      <vt:lpstr>运去哪</vt:lpstr>
      <vt:lpstr>谷仓</vt:lpstr>
      <vt:lpstr>普船商业地址-美西</vt:lpstr>
      <vt:lpstr>普船商业地址-美中美东</vt:lpstr>
      <vt:lpstr>商业地址-Z快线-美西</vt:lpstr>
      <vt:lpstr>商业地址-华东限时23</vt:lpstr>
      <vt:lpstr>商业地址-王牌渠道</vt:lpstr>
      <vt:lpstr>商业地址-美东快线渠道</vt:lpstr>
      <vt:lpstr>商业地址-Z快线-US监管仓</vt:lpstr>
      <vt:lpstr>商业地址-华东限时23-US监管仓</vt:lpstr>
      <vt:lpstr>商业地址-特惠舱位-美西-US监管仓</vt:lpstr>
      <vt:lpstr>美国FBA大货中转头程</vt:lpstr>
      <vt:lpstr>美国FBA大货中转库内操作+派送费价格</vt:lpstr>
      <vt:lpstr>美国FBA大货中转卡派价格</vt:lpstr>
      <vt:lpstr>大货中转DW预估时效</vt:lpstr>
      <vt:lpstr>美国FBA大货中转快递附加费</vt:lpstr>
      <vt:lpstr>钢铁铝铜及家电钢铁铝制品衍生产品加征清单</vt:lpstr>
      <vt:lpstr>FDA申报清单</vt:lpstr>
      <vt:lpstr>美国分区表</vt:lpstr>
      <vt:lpstr>美国偏远地区邮编</vt:lpstr>
      <vt:lpstr>美国超偏远地区邮编</vt:lpstr>
      <vt:lpstr>美国荒远地区邮编</vt:lpstr>
      <vt:lpstr>美国UPS&amp;FEDEX 额外费用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kingsoft</dc:creator>
  <cp:lastModifiedBy> 吖Ling </cp:lastModifiedBy>
  <dcterms:created xsi:type="dcterms:W3CDTF">2018-02-27T11:14:00Z</dcterms:created>
  <cp:lastPrinted>2019-07-01T10:58:00Z</cp:lastPrinted>
  <dcterms:modified xsi:type="dcterms:W3CDTF">2026-07-01T09:52:20Z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77BB4345513C489AB712B149C20081B9_13</vt:lpwstr>
  </property>
  <property fmtid="{D5CDD505-2E9C-101B-9397-08002B2CF9AE}" pid="4" name="KSOReadingLayout">
    <vt:bool>true</vt:bool>
  </property>
  <property fmtid="{D5CDD505-2E9C-101B-9397-08002B2CF9AE}" pid="5" name="CalculationRule">
    <vt:i4>0</vt:i4>
  </property>
</Properties>
</file>