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90" windowWidth="25440" windowHeight="13335" activeTab="6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</sheets>
  <calcPr calcId="145621"/>
</workbook>
</file>

<file path=xl/calcChain.xml><?xml version="1.0" encoding="utf-8"?>
<calcChain xmlns="http://schemas.openxmlformats.org/spreadsheetml/2006/main">
  <c r="AY6" i="1" l="1"/>
  <c r="AY21" i="1"/>
  <c r="AY23" i="1"/>
  <c r="AY32" i="1"/>
  <c r="AY2" i="1"/>
  <c r="AX32" i="1"/>
  <c r="AX26" i="1"/>
  <c r="AX7" i="1"/>
  <c r="AX20" i="1"/>
  <c r="AX3" i="1"/>
  <c r="AW4" i="1"/>
  <c r="AW12" i="1"/>
  <c r="AW21" i="1"/>
  <c r="AW22" i="1"/>
  <c r="AW23" i="1"/>
  <c r="AW25" i="1"/>
  <c r="AW26" i="1"/>
  <c r="AW29" i="1"/>
  <c r="AW31" i="1"/>
  <c r="AW2" i="1"/>
  <c r="AV3" i="1"/>
  <c r="AV4" i="1"/>
  <c r="AV5" i="1"/>
  <c r="AV6" i="1"/>
  <c r="AV7" i="1"/>
  <c r="AV8" i="1"/>
  <c r="AV9" i="1"/>
  <c r="AV10" i="1"/>
  <c r="AV11" i="1"/>
  <c r="AV12" i="1"/>
  <c r="AV13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2" i="1"/>
  <c r="AU3" i="1" l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2" i="1"/>
  <c r="AU33" i="1" s="1"/>
  <c r="AU34" i="1" s="1"/>
  <c r="AT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3" i="1" s="1"/>
  <c r="AT34" i="1" s="1"/>
  <c r="AT31" i="1"/>
  <c r="AT32" i="1"/>
  <c r="AT2" i="1"/>
  <c r="AS3" i="1"/>
  <c r="AS4" i="1"/>
  <c r="AS5" i="1"/>
  <c r="AS33" i="1" s="1"/>
  <c r="AS34" i="1" s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2" i="1"/>
  <c r="AR7" i="1"/>
  <c r="AR33" i="1"/>
  <c r="AR34" i="1"/>
  <c r="AR3" i="1"/>
  <c r="AR4" i="1"/>
  <c r="AR5" i="1"/>
  <c r="AR6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2" i="1"/>
  <c r="AQ2" i="1"/>
  <c r="AQ34" i="1"/>
  <c r="AQ3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" i="1"/>
  <c r="AK34" i="1"/>
  <c r="AK33" i="1"/>
  <c r="AK10" i="1"/>
  <c r="AK3" i="1"/>
  <c r="AK4" i="1"/>
  <c r="AK5" i="1"/>
  <c r="AK6" i="1"/>
  <c r="AK7" i="1"/>
  <c r="AK8" i="1"/>
  <c r="AK9" i="1"/>
  <c r="AK11" i="1"/>
  <c r="AK12" i="1"/>
  <c r="AK13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2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12" i="1"/>
  <c r="AE2" i="1"/>
  <c r="AE3" i="1"/>
  <c r="AE4" i="1"/>
  <c r="AE5" i="1"/>
  <c r="AE6" i="1"/>
  <c r="AE7" i="1"/>
  <c r="AE8" i="1"/>
  <c r="AE9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2" i="1"/>
  <c r="AC2" i="1"/>
  <c r="AC3" i="1"/>
  <c r="AC4" i="1"/>
  <c r="AC5" i="1"/>
  <c r="AC6" i="1"/>
  <c r="AC7" i="1"/>
  <c r="AC8" i="1"/>
  <c r="AC9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2" i="1"/>
  <c r="AB3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2" i="1"/>
  <c r="R6" i="1"/>
  <c r="Z7" i="1" l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2" i="1"/>
  <c r="Z3" i="1"/>
  <c r="Z4" i="1"/>
  <c r="Z5" i="1"/>
  <c r="Z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2" i="1"/>
  <c r="U3" i="1"/>
  <c r="U4" i="1"/>
  <c r="U5" i="1"/>
  <c r="U6" i="1"/>
  <c r="W6" i="1" s="1"/>
  <c r="R3" i="1"/>
  <c r="R4" i="1"/>
  <c r="R5" i="1"/>
  <c r="W5" i="1" s="1"/>
  <c r="R7" i="1"/>
  <c r="R8" i="1"/>
  <c r="R9" i="1"/>
  <c r="R10" i="1"/>
  <c r="R11" i="1"/>
  <c r="R12" i="1"/>
  <c r="R13" i="1"/>
  <c r="R14" i="1"/>
  <c r="R15" i="1"/>
  <c r="R16" i="1"/>
  <c r="W16" i="1" s="1"/>
  <c r="R17" i="1"/>
  <c r="R18" i="1"/>
  <c r="W18" i="1" s="1"/>
  <c r="R19" i="1"/>
  <c r="R20" i="1"/>
  <c r="W20" i="1" s="1"/>
  <c r="R21" i="1"/>
  <c r="R22" i="1"/>
  <c r="W22" i="1" s="1"/>
  <c r="R23" i="1"/>
  <c r="R24" i="1"/>
  <c r="W24" i="1" s="1"/>
  <c r="R25" i="1"/>
  <c r="R26" i="1"/>
  <c r="W26" i="1" s="1"/>
  <c r="R27" i="1"/>
  <c r="R28" i="1"/>
  <c r="W28" i="1" s="1"/>
  <c r="R29" i="1"/>
  <c r="R30" i="1"/>
  <c r="W30" i="1" s="1"/>
  <c r="R31" i="1"/>
  <c r="R32" i="1"/>
  <c r="R2" i="1"/>
  <c r="W11" i="1" l="1"/>
  <c r="W8" i="1"/>
  <c r="W31" i="1"/>
  <c r="W27" i="1"/>
  <c r="W23" i="1"/>
  <c r="W19" i="1"/>
  <c r="W15" i="1"/>
  <c r="W7" i="1"/>
  <c r="W29" i="1"/>
  <c r="W25" i="1"/>
  <c r="W21" i="1"/>
  <c r="W17" i="1"/>
  <c r="W4" i="1"/>
  <c r="W3" i="1"/>
  <c r="W2" i="1"/>
  <c r="W32" i="1"/>
  <c r="W14" i="1"/>
  <c r="W13" i="1"/>
  <c r="W12" i="1"/>
  <c r="W10" i="1"/>
  <c r="W9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2" i="1"/>
  <c r="N31" i="1"/>
  <c r="M31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2" i="1"/>
  <c r="O33" i="1" s="1"/>
  <c r="A33" i="1"/>
  <c r="M33" i="1" l="1"/>
  <c r="M34" i="1" s="1"/>
  <c r="N33" i="1"/>
  <c r="N34" i="1" s="1"/>
  <c r="O34" i="1"/>
</calcChain>
</file>

<file path=xl/sharedStrings.xml><?xml version="1.0" encoding="utf-8"?>
<sst xmlns="http://schemas.openxmlformats.org/spreadsheetml/2006/main" count="217" uniqueCount="53">
  <si>
    <t>Targets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</si>
  <si>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</si>
  <si>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</si>
  <si>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</si>
  <si>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</si>
  <si>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</si>
  <si>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</si>
  <si>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</si>
  <si>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</si>
  <si>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</si>
  <si>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</si>
  <si>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Passed? (Medium)</t>
  </si>
  <si>
    <t>High</t>
  </si>
  <si>
    <t>Acceptable</t>
  </si>
  <si>
    <t>X</t>
  </si>
  <si>
    <t>Surface Determination Time</t>
  </si>
  <si>
    <t>Potentials Determination Time</t>
  </si>
  <si>
    <t>Test Case Scoring Time</t>
  </si>
  <si>
    <t>Surface Size</t>
  </si>
  <si>
    <t>Structure Size</t>
  </si>
  <si>
    <t>Surface Time Protein 1</t>
  </si>
  <si>
    <t>Surface Time Protein 2</t>
  </si>
  <si>
    <t>Potential Time Protein 1</t>
  </si>
  <si>
    <t>Potential Time Protein 2</t>
  </si>
  <si>
    <t>Surface Size Protein 1</t>
  </si>
  <si>
    <t>Surface Size Protein 2</t>
  </si>
  <si>
    <t>Total Time</t>
  </si>
  <si>
    <t>Linearity of Surface</t>
  </si>
  <si>
    <t>Linearity of Potentials</t>
  </si>
  <si>
    <t>Infinite</t>
  </si>
  <si>
    <t>Test Case</t>
  </si>
  <si>
    <t>Combined Surface</t>
  </si>
  <si>
    <t>Combined Potentials</t>
  </si>
  <si>
    <t>Surface Retained</t>
  </si>
  <si>
    <t>Minimum RMSE</t>
  </si>
  <si>
    <t>CAPRI RMSE</t>
  </si>
  <si>
    <t>Less than CAPRI?</t>
  </si>
  <si>
    <t>FFT</t>
  </si>
  <si>
    <t>Homology</t>
  </si>
  <si>
    <t>Monte Carlo</t>
  </si>
  <si>
    <t>Energy</t>
  </si>
  <si>
    <t>Surface</t>
  </si>
  <si>
    <t>FFT Less</t>
  </si>
  <si>
    <t>Homology Less</t>
  </si>
  <si>
    <t>MC Less</t>
  </si>
  <si>
    <t>Energy Less</t>
  </si>
  <si>
    <t>Surface Less</t>
  </si>
  <si>
    <t>Percent Difference</t>
  </si>
  <si>
    <t>% Diff FFT</t>
  </si>
  <si>
    <t>% Diff Homology</t>
  </si>
  <si>
    <t>% Diff Surface</t>
  </si>
  <si>
    <t>Surface determination Time</t>
  </si>
  <si>
    <t>Potential determination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</si>
</sst>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2"/>
    </mc:Choice>
    <mc:Fallback>
      <c:style val="1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Surface Runtime vs. Structure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Surface Runtime vs. Structure Size</c:v>
          </c:tx>
          <c:spPr>
            <a:ln w="47625">
              <a:noFill/>
            </a:ln>
          </c:spPr>
          <c:xVal>
            <c:numRef>
              <c:f>Sheet1!$AA$2:$AA$32</c:f>
              <c:numCache>
                <c:formatCode>General</c:formatCode>
                <c:ptCount val="31"/>
                <c:pt idx="0">
                  <c:v>12576</c:v>
                </c:pt>
                <c:pt idx="1">
                  <c:v>15019</c:v>
                </c:pt>
                <c:pt idx="2">
                  <c:v>4786</c:v>
                </c:pt>
                <c:pt idx="3">
                  <c:v>4801</c:v>
                </c:pt>
                <c:pt idx="4">
                  <c:v>4796</c:v>
                </c:pt>
                <c:pt idx="5">
                  <c:v>3588</c:v>
                </c:pt>
                <c:pt idx="6">
                  <c:v>3530</c:v>
                </c:pt>
                <c:pt idx="7">
                  <c:v>9084</c:v>
                </c:pt>
                <c:pt idx="8">
                  <c:v>2146</c:v>
                </c:pt>
                <c:pt idx="9">
                  <c:v>1463</c:v>
                </c:pt>
                <c:pt idx="10">
                  <c:v>5172</c:v>
                </c:pt>
                <c:pt idx="11">
                  <c:v>4574</c:v>
                </c:pt>
                <c:pt idx="12">
                  <c:v>1138</c:v>
                </c:pt>
                <c:pt idx="13">
                  <c:v>4448</c:v>
                </c:pt>
                <c:pt idx="14">
                  <c:v>3540</c:v>
                </c:pt>
                <c:pt idx="15">
                  <c:v>6597</c:v>
                </c:pt>
                <c:pt idx="16">
                  <c:v>4981</c:v>
                </c:pt>
                <c:pt idx="17">
                  <c:v>5017</c:v>
                </c:pt>
                <c:pt idx="18">
                  <c:v>2535</c:v>
                </c:pt>
                <c:pt idx="19">
                  <c:v>2032</c:v>
                </c:pt>
                <c:pt idx="20">
                  <c:v>4800</c:v>
                </c:pt>
                <c:pt idx="21">
                  <c:v>3132</c:v>
                </c:pt>
                <c:pt idx="22">
                  <c:v>3850</c:v>
                </c:pt>
                <c:pt idx="23">
                  <c:v>2847</c:v>
                </c:pt>
                <c:pt idx="24">
                  <c:v>4672</c:v>
                </c:pt>
                <c:pt idx="25">
                  <c:v>4491</c:v>
                </c:pt>
                <c:pt idx="26">
                  <c:v>3285</c:v>
                </c:pt>
                <c:pt idx="27">
                  <c:v>3917</c:v>
                </c:pt>
                <c:pt idx="28">
                  <c:v>4384</c:v>
                </c:pt>
                <c:pt idx="29">
                  <c:v>2414</c:v>
                </c:pt>
                <c:pt idx="30">
                  <c:v>4547</c:v>
                </c:pt>
              </c:numCache>
            </c:numRef>
          </c:xVal>
          <c:yVal>
            <c:numRef>
              <c:f>Sheet1!$R$2:$R$32</c:f>
              <c:numCache>
                <c:formatCode>General</c:formatCode>
                <c:ptCount val="31"/>
                <c:pt idx="0">
                  <c:v>410.464</c:v>
                </c:pt>
                <c:pt idx="1">
                  <c:v>482.27300000000002</c:v>
                </c:pt>
                <c:pt idx="2">
                  <c:v>298.08199999999999</c:v>
                </c:pt>
                <c:pt idx="3">
                  <c:v>331.70100000000002</c:v>
                </c:pt>
                <c:pt idx="4">
                  <c:v>284.08100000000002</c:v>
                </c:pt>
                <c:pt idx="5">
                  <c:v>171.124</c:v>
                </c:pt>
                <c:pt idx="6">
                  <c:v>111.545</c:v>
                </c:pt>
                <c:pt idx="7">
                  <c:v>293.57900000000001</c:v>
                </c:pt>
                <c:pt idx="8">
                  <c:v>68.954999999999998</c:v>
                </c:pt>
                <c:pt idx="9">
                  <c:v>46.994999999999997</c:v>
                </c:pt>
                <c:pt idx="10">
                  <c:v>164.47</c:v>
                </c:pt>
                <c:pt idx="11">
                  <c:v>210.35599999999999</c:v>
                </c:pt>
                <c:pt idx="12">
                  <c:v>52.808</c:v>
                </c:pt>
                <c:pt idx="13">
                  <c:v>142.36199999999999</c:v>
                </c:pt>
                <c:pt idx="14">
                  <c:v>113.938</c:v>
                </c:pt>
                <c:pt idx="15">
                  <c:v>127.21899999999999</c:v>
                </c:pt>
                <c:pt idx="16">
                  <c:v>342.88900000000001</c:v>
                </c:pt>
                <c:pt idx="17">
                  <c:v>324.73899999999998</c:v>
                </c:pt>
                <c:pt idx="18">
                  <c:v>81.927000000000007</c:v>
                </c:pt>
                <c:pt idx="19">
                  <c:v>65.113</c:v>
                </c:pt>
                <c:pt idx="20">
                  <c:v>153.577</c:v>
                </c:pt>
                <c:pt idx="21">
                  <c:v>72.546000000000006</c:v>
                </c:pt>
                <c:pt idx="22">
                  <c:v>124.032</c:v>
                </c:pt>
                <c:pt idx="23">
                  <c:v>91.683000000000007</c:v>
                </c:pt>
                <c:pt idx="24">
                  <c:v>317.52</c:v>
                </c:pt>
                <c:pt idx="25">
                  <c:v>91.754999999999995</c:v>
                </c:pt>
                <c:pt idx="26">
                  <c:v>220.721</c:v>
                </c:pt>
                <c:pt idx="27">
                  <c:v>125.636</c:v>
                </c:pt>
                <c:pt idx="28">
                  <c:v>219.798</c:v>
                </c:pt>
                <c:pt idx="29">
                  <c:v>56.588000000000001</c:v>
                </c:pt>
                <c:pt idx="30">
                  <c:v>146.06299999999999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07936"/>
        <c:axId val="75440896"/>
      </c:scatterChart>
      <c:valAx>
        <c:axId val="74807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Structure Size (number of atoms)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40896"/>
        <c:crosses val="autoZero"/>
        <c:crossBetween val="midCat"/>
      </c:valAx>
      <c:valAx>
        <c:axId val="754408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Surface 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4807936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 sz="1800" b="1" i="0" baseline="0">
                <a:solidFill>
                  <a:srgbClr val="FF0000"/>
                </a:solidFill>
                <a:effectLst/>
              </a:rPr>
              <a:t>Percent Difference between RMSEs of Humology and My Algorithm</a:t>
            </a:r>
            <a:endParaRPr lang="en-US">
              <a:solidFill>
                <a:srgbClr val="FF0000"/>
              </a:solidFill>
              <a:effectLst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Lit>
              <c:formatCode>General</c:formatCode>
              <c:ptCount val="5"/>
              <c:pt idx="0">
                <c:v>2</c:v>
              </c:pt>
              <c:pt idx="1">
                <c:v>7</c:v>
              </c:pt>
              <c:pt idx="2">
                <c:v>21</c:v>
              </c:pt>
              <c:pt idx="3">
                <c:v>29</c:v>
              </c:pt>
              <c:pt idx="4">
                <c:v>50</c:v>
              </c:pt>
            </c:numLit>
          </c:cat>
          <c:val>
            <c:numRef>
              <c:f>Sheet4!$C$1:$C$5</c:f>
              <c:numCache>
                <c:formatCode>General</c:formatCode>
                <c:ptCount val="5"/>
                <c:pt idx="0">
                  <c:v>33.275442862104903</c:v>
                </c:pt>
                <c:pt idx="1">
                  <c:v>-87.987874194770754</c:v>
                </c:pt>
                <c:pt idx="2">
                  <c:v>39.555692687442146</c:v>
                </c:pt>
                <c:pt idx="3">
                  <c:v>32.558139534883715</c:v>
                </c:pt>
                <c:pt idx="4">
                  <c:v>57.506361323155218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1"/>
        <c:axId val="74668672"/>
        <c:axId val="74760960"/>
      </c:barChart>
      <c:catAx>
        <c:axId val="7466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Target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760960"/>
        <c:crosses val="autoZero"/>
        <c:auto val="1"/>
        <c:lblAlgn val="ctr"/>
        <c:lblOffset val="100"/>
        <c:noMultiLvlLbl val="0"/>
      </c:catAx>
      <c:valAx>
        <c:axId val="7476096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Percent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Difference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between RMSE values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4668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Percent Difference between RMSEs of surface and My Algorithm</a:t>
            </a:r>
          </a:p>
        </c:rich>
      </c:tx>
      <c:layout>
        <c:manualLayout>
          <c:xMode val="edge"/>
          <c:yMode val="edge"/>
          <c:x val="0.22534554148473376"/>
          <c:y val="0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cat>
            <c:numLit>
              <c:formatCode>General</c:formatCode>
              <c:ptCount val="5"/>
              <c:pt idx="0">
                <c:v>2</c:v>
              </c:pt>
              <c:pt idx="1">
                <c:v>6</c:v>
              </c:pt>
              <c:pt idx="2">
                <c:v>22</c:v>
              </c:pt>
              <c:pt idx="3">
                <c:v>25</c:v>
              </c:pt>
              <c:pt idx="4">
                <c:v>50</c:v>
              </c:pt>
            </c:numLit>
          </c:cat>
          <c:val>
            <c:numRef>
              <c:f>Sheet5!$B$1:$B$5</c:f>
              <c:numCache>
                <c:formatCode>General</c:formatCode>
                <c:ptCount val="5"/>
                <c:pt idx="0">
                  <c:v>119.70558715289393</c:v>
                </c:pt>
                <c:pt idx="1">
                  <c:v>39.679358717434859</c:v>
                </c:pt>
                <c:pt idx="2">
                  <c:v>109.12041544952937</c:v>
                </c:pt>
                <c:pt idx="3">
                  <c:v>-10.084033613445376</c:v>
                </c:pt>
                <c:pt idx="4">
                  <c:v>54.014598540145982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753792"/>
        <c:axId val="80755712"/>
      </c:barChart>
      <c:catAx>
        <c:axId val="8075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Target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55712"/>
        <c:crosses val="autoZero"/>
        <c:auto val="1"/>
        <c:lblAlgn val="ctr"/>
        <c:lblOffset val="100"/>
        <c:noMultiLvlLbl val="0"/>
      </c:catAx>
      <c:valAx>
        <c:axId val="8075571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Percent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Difference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between RMSE values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0753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Potentials Runtime vs. Surface Size</c:v>
          </c:tx>
          <c:spPr>
            <a:ln w="28575">
              <a:noFill/>
            </a:ln>
          </c:spPr>
          <c:xVal>
            <c:numRef>
              <c:f>Sheet7!$A$1:$A$30</c:f>
              <c:numCache>
                <c:formatCode>General</c:formatCode>
                <c:ptCount val="30"/>
                <c:pt idx="0">
                  <c:v>4880</c:v>
                </c:pt>
                <c:pt idx="1">
                  <c:v>7893</c:v>
                </c:pt>
                <c:pt idx="2">
                  <c:v>1646</c:v>
                </c:pt>
                <c:pt idx="3">
                  <c:v>1526</c:v>
                </c:pt>
                <c:pt idx="4">
                  <c:v>1704</c:v>
                </c:pt>
                <c:pt idx="5">
                  <c:v>617</c:v>
                </c:pt>
                <c:pt idx="6">
                  <c:v>762</c:v>
                </c:pt>
                <c:pt idx="7">
                  <c:v>4209</c:v>
                </c:pt>
                <c:pt idx="8">
                  <c:v>108</c:v>
                </c:pt>
                <c:pt idx="9">
                  <c:v>108</c:v>
                </c:pt>
                <c:pt idx="10">
                  <c:v>1496</c:v>
                </c:pt>
                <c:pt idx="11">
                  <c:v>56</c:v>
                </c:pt>
                <c:pt idx="12">
                  <c:v>1101</c:v>
                </c:pt>
                <c:pt idx="13">
                  <c:v>516</c:v>
                </c:pt>
                <c:pt idx="14">
                  <c:v>596</c:v>
                </c:pt>
                <c:pt idx="15">
                  <c:v>1044</c:v>
                </c:pt>
                <c:pt idx="16">
                  <c:v>1219</c:v>
                </c:pt>
                <c:pt idx="17">
                  <c:v>429</c:v>
                </c:pt>
                <c:pt idx="18">
                  <c:v>90</c:v>
                </c:pt>
                <c:pt idx="19">
                  <c:v>922</c:v>
                </c:pt>
                <c:pt idx="20">
                  <c:v>216</c:v>
                </c:pt>
                <c:pt idx="21">
                  <c:v>950</c:v>
                </c:pt>
                <c:pt idx="22">
                  <c:v>331</c:v>
                </c:pt>
                <c:pt idx="23">
                  <c:v>1224</c:v>
                </c:pt>
                <c:pt idx="24">
                  <c:v>451</c:v>
                </c:pt>
                <c:pt idx="25">
                  <c:v>522</c:v>
                </c:pt>
                <c:pt idx="26">
                  <c:v>725</c:v>
                </c:pt>
                <c:pt idx="27">
                  <c:v>1063</c:v>
                </c:pt>
                <c:pt idx="28">
                  <c:v>79</c:v>
                </c:pt>
              </c:numCache>
            </c:numRef>
          </c:xVal>
          <c:yVal>
            <c:numRef>
              <c:f>Sheet7!$B$1:$B$30</c:f>
              <c:numCache>
                <c:formatCode>General</c:formatCode>
                <c:ptCount val="30"/>
                <c:pt idx="0">
                  <c:v>206.63399999999999</c:v>
                </c:pt>
                <c:pt idx="1">
                  <c:v>769.80200000000002</c:v>
                </c:pt>
                <c:pt idx="2">
                  <c:v>17.898</c:v>
                </c:pt>
                <c:pt idx="3">
                  <c:v>25.015999999999998</c:v>
                </c:pt>
                <c:pt idx="4">
                  <c:v>28.981000000000002</c:v>
                </c:pt>
                <c:pt idx="5">
                  <c:v>16.370999999999999</c:v>
                </c:pt>
                <c:pt idx="6">
                  <c:v>11.736000000000001</c:v>
                </c:pt>
                <c:pt idx="7">
                  <c:v>633.43899999999996</c:v>
                </c:pt>
                <c:pt idx="8">
                  <c:v>0.443</c:v>
                </c:pt>
                <c:pt idx="9">
                  <c:v>0.44800000000000001</c:v>
                </c:pt>
                <c:pt idx="10">
                  <c:v>21.291</c:v>
                </c:pt>
                <c:pt idx="11">
                  <c:v>0.31900000000000001</c:v>
                </c:pt>
                <c:pt idx="12">
                  <c:v>13.815</c:v>
                </c:pt>
                <c:pt idx="13">
                  <c:v>3.3069999999999999</c:v>
                </c:pt>
                <c:pt idx="14">
                  <c:v>5.22</c:v>
                </c:pt>
                <c:pt idx="15">
                  <c:v>24.291</c:v>
                </c:pt>
                <c:pt idx="16">
                  <c:v>43.813000000000002</c:v>
                </c:pt>
                <c:pt idx="17">
                  <c:v>2.6840000000000002</c:v>
                </c:pt>
                <c:pt idx="18">
                  <c:v>0.373</c:v>
                </c:pt>
                <c:pt idx="19">
                  <c:v>6.6710000000000003</c:v>
                </c:pt>
                <c:pt idx="20">
                  <c:v>1.4770000000000001</c:v>
                </c:pt>
                <c:pt idx="21">
                  <c:v>25.385000000000002</c:v>
                </c:pt>
                <c:pt idx="22">
                  <c:v>1.988</c:v>
                </c:pt>
                <c:pt idx="23">
                  <c:v>32.723999999999997</c:v>
                </c:pt>
                <c:pt idx="24">
                  <c:v>4.9400000000000004</c:v>
                </c:pt>
                <c:pt idx="25">
                  <c:v>8.0530000000000008</c:v>
                </c:pt>
                <c:pt idx="26">
                  <c:v>19.079000000000001</c:v>
                </c:pt>
                <c:pt idx="27">
                  <c:v>44.743000000000002</c:v>
                </c:pt>
                <c:pt idx="28">
                  <c:v>0.317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658624"/>
        <c:axId val="85664896"/>
      </c:scatterChart>
      <c:valAx>
        <c:axId val="85658624"/>
        <c:scaling>
          <c:orientation val="minMax"/>
          <c:max val="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Surface Size (number of atoms)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64896"/>
        <c:crosses val="autoZero"/>
        <c:crossBetween val="midCat"/>
      </c:valAx>
      <c:valAx>
        <c:axId val="85664896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Potentials 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56586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Potentials Runtime vs. Surface Size</c:v>
          </c:tx>
          <c:spPr>
            <a:ln w="28575">
              <a:noFill/>
            </a:ln>
          </c:spPr>
          <c:xVal>
            <c:numRef>
              <c:f>Sheet1!$Z$2:$Z$32</c:f>
              <c:numCache>
                <c:formatCode>General</c:formatCode>
                <c:ptCount val="31"/>
                <c:pt idx="0">
                  <c:v>4880</c:v>
                </c:pt>
                <c:pt idx="1">
                  <c:v>7893</c:v>
                </c:pt>
                <c:pt idx="2">
                  <c:v>1646</c:v>
                </c:pt>
                <c:pt idx="3">
                  <c:v>1526</c:v>
                </c:pt>
                <c:pt idx="4">
                  <c:v>1704</c:v>
                </c:pt>
                <c:pt idx="5">
                  <c:v>617</c:v>
                </c:pt>
                <c:pt idx="6">
                  <c:v>762</c:v>
                </c:pt>
                <c:pt idx="7">
                  <c:v>4209</c:v>
                </c:pt>
                <c:pt idx="8">
                  <c:v>108</c:v>
                </c:pt>
                <c:pt idx="9">
                  <c:v>108</c:v>
                </c:pt>
                <c:pt idx="10">
                  <c:v>1496</c:v>
                </c:pt>
                <c:pt idx="11">
                  <c:v>681</c:v>
                </c:pt>
                <c:pt idx="12">
                  <c:v>56</c:v>
                </c:pt>
                <c:pt idx="13">
                  <c:v>1101</c:v>
                </c:pt>
                <c:pt idx="14">
                  <c:v>516</c:v>
                </c:pt>
                <c:pt idx="15">
                  <c:v>596</c:v>
                </c:pt>
                <c:pt idx="16">
                  <c:v>1044</c:v>
                </c:pt>
                <c:pt idx="17">
                  <c:v>1219</c:v>
                </c:pt>
                <c:pt idx="18">
                  <c:v>429</c:v>
                </c:pt>
                <c:pt idx="19">
                  <c:v>90</c:v>
                </c:pt>
                <c:pt idx="20">
                  <c:v>922</c:v>
                </c:pt>
                <c:pt idx="21">
                  <c:v>216</c:v>
                </c:pt>
                <c:pt idx="22">
                  <c:v>950</c:v>
                </c:pt>
                <c:pt idx="23">
                  <c:v>331</c:v>
                </c:pt>
                <c:pt idx="24">
                  <c:v>1224</c:v>
                </c:pt>
                <c:pt idx="25">
                  <c:v>451</c:v>
                </c:pt>
                <c:pt idx="26">
                  <c:v>522</c:v>
                </c:pt>
                <c:pt idx="27">
                  <c:v>725</c:v>
                </c:pt>
                <c:pt idx="28">
                  <c:v>1063</c:v>
                </c:pt>
                <c:pt idx="29">
                  <c:v>79</c:v>
                </c:pt>
                <c:pt idx="30">
                  <c:v>1912</c:v>
                </c:pt>
              </c:numCache>
            </c:numRef>
          </c:xVal>
          <c:yVal>
            <c:numRef>
              <c:f>Sheet1!$U$2:$U$32</c:f>
              <c:numCache>
                <c:formatCode>General</c:formatCode>
                <c:ptCount val="31"/>
                <c:pt idx="0">
                  <c:v>206.63399999999999</c:v>
                </c:pt>
                <c:pt idx="1">
                  <c:v>769.80200000000002</c:v>
                </c:pt>
                <c:pt idx="2">
                  <c:v>17.898</c:v>
                </c:pt>
                <c:pt idx="3">
                  <c:v>25.015999999999998</c:v>
                </c:pt>
                <c:pt idx="4">
                  <c:v>28.981000000000002</c:v>
                </c:pt>
                <c:pt idx="5">
                  <c:v>16.370999999999999</c:v>
                </c:pt>
                <c:pt idx="6">
                  <c:v>11.736000000000001</c:v>
                </c:pt>
                <c:pt idx="7">
                  <c:v>633.43899999999996</c:v>
                </c:pt>
                <c:pt idx="8">
                  <c:v>0.443</c:v>
                </c:pt>
                <c:pt idx="9">
                  <c:v>0.44800000000000001</c:v>
                </c:pt>
                <c:pt idx="10">
                  <c:v>21.291</c:v>
                </c:pt>
                <c:pt idx="11">
                  <c:v>66.396000000000001</c:v>
                </c:pt>
                <c:pt idx="12">
                  <c:v>0.31900000000000001</c:v>
                </c:pt>
                <c:pt idx="13">
                  <c:v>13.815</c:v>
                </c:pt>
                <c:pt idx="14">
                  <c:v>3.3069999999999999</c:v>
                </c:pt>
                <c:pt idx="15">
                  <c:v>5.22</c:v>
                </c:pt>
                <c:pt idx="16">
                  <c:v>24.291</c:v>
                </c:pt>
                <c:pt idx="17">
                  <c:v>43.813000000000002</c:v>
                </c:pt>
                <c:pt idx="18">
                  <c:v>2.6840000000000002</c:v>
                </c:pt>
                <c:pt idx="19">
                  <c:v>0.373</c:v>
                </c:pt>
                <c:pt idx="20">
                  <c:v>6.6710000000000003</c:v>
                </c:pt>
                <c:pt idx="21">
                  <c:v>1.4770000000000001</c:v>
                </c:pt>
                <c:pt idx="22">
                  <c:v>25.385000000000002</c:v>
                </c:pt>
                <c:pt idx="23">
                  <c:v>1.988</c:v>
                </c:pt>
                <c:pt idx="24">
                  <c:v>32.723999999999997</c:v>
                </c:pt>
                <c:pt idx="25">
                  <c:v>4.9400000000000004</c:v>
                </c:pt>
                <c:pt idx="26">
                  <c:v>8.0530000000000008</c:v>
                </c:pt>
                <c:pt idx="27">
                  <c:v>19.079000000000001</c:v>
                </c:pt>
                <c:pt idx="28">
                  <c:v>44.743000000000002</c:v>
                </c:pt>
                <c:pt idx="29">
                  <c:v>0.317</c:v>
                </c:pt>
                <c:pt idx="30">
                  <c:v>81.268000000000001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478528"/>
        <c:axId val="75480448"/>
      </c:scatterChart>
      <c:valAx>
        <c:axId val="75478528"/>
        <c:scaling>
          <c:orientation val="minMax"/>
          <c:max val="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Surface Size (number of atoms)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80448"/>
        <c:crosses val="autoZero"/>
        <c:crossBetween val="midCat"/>
      </c:valAx>
      <c:valAx>
        <c:axId val="75480448"/>
        <c:scaling>
          <c:orientation val="minMax"/>
          <c:max val="100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Potentials 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47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Surface Retained vs. Structure</a:t>
            </a:r>
            <a:r>
              <a:rPr lang="en-US" baseline="0">
                <a:solidFill>
                  <a:srgbClr val="FF0000"/>
                </a:solidFill>
              </a:rPr>
              <a:t> </a:t>
            </a:r>
            <a:r>
              <a:rPr lang="en-US">
                <a:solidFill>
                  <a:srgbClr val="FF0000"/>
                </a:solidFill>
              </a:rPr>
              <a:t>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Surface Retained vs. Structure Size</c:v>
          </c:tx>
          <c:spPr>
            <a:ln w="28575">
              <a:noFill/>
            </a:ln>
          </c:spPr>
          <c:xVal>
            <c:numRef>
              <c:f>Sheet1!$AA$2:$AA$32</c:f>
              <c:numCache>
                <c:formatCode>General</c:formatCode>
                <c:ptCount val="31"/>
                <c:pt idx="0">
                  <c:v>12576</c:v>
                </c:pt>
                <c:pt idx="1">
                  <c:v>15019</c:v>
                </c:pt>
                <c:pt idx="2">
                  <c:v>4786</c:v>
                </c:pt>
                <c:pt idx="3">
                  <c:v>4801</c:v>
                </c:pt>
                <c:pt idx="4">
                  <c:v>4796</c:v>
                </c:pt>
                <c:pt idx="5">
                  <c:v>3588</c:v>
                </c:pt>
                <c:pt idx="6">
                  <c:v>3530</c:v>
                </c:pt>
                <c:pt idx="7">
                  <c:v>9084</c:v>
                </c:pt>
                <c:pt idx="8">
                  <c:v>2146</c:v>
                </c:pt>
                <c:pt idx="9">
                  <c:v>1463</c:v>
                </c:pt>
                <c:pt idx="10">
                  <c:v>5172</c:v>
                </c:pt>
                <c:pt idx="11">
                  <c:v>4574</c:v>
                </c:pt>
                <c:pt idx="12">
                  <c:v>1138</c:v>
                </c:pt>
                <c:pt idx="13">
                  <c:v>4448</c:v>
                </c:pt>
                <c:pt idx="14">
                  <c:v>3540</c:v>
                </c:pt>
                <c:pt idx="15">
                  <c:v>6597</c:v>
                </c:pt>
                <c:pt idx="16">
                  <c:v>4981</c:v>
                </c:pt>
                <c:pt idx="17">
                  <c:v>5017</c:v>
                </c:pt>
                <c:pt idx="18">
                  <c:v>2535</c:v>
                </c:pt>
                <c:pt idx="19">
                  <c:v>2032</c:v>
                </c:pt>
                <c:pt idx="20">
                  <c:v>4800</c:v>
                </c:pt>
                <c:pt idx="21">
                  <c:v>3132</c:v>
                </c:pt>
                <c:pt idx="22">
                  <c:v>3850</c:v>
                </c:pt>
                <c:pt idx="23">
                  <c:v>2847</c:v>
                </c:pt>
                <c:pt idx="24">
                  <c:v>4672</c:v>
                </c:pt>
                <c:pt idx="25">
                  <c:v>4491</c:v>
                </c:pt>
                <c:pt idx="26">
                  <c:v>3285</c:v>
                </c:pt>
                <c:pt idx="27">
                  <c:v>3917</c:v>
                </c:pt>
                <c:pt idx="28">
                  <c:v>4384</c:v>
                </c:pt>
                <c:pt idx="29">
                  <c:v>2414</c:v>
                </c:pt>
                <c:pt idx="30">
                  <c:v>4547</c:v>
                </c:pt>
              </c:numCache>
            </c:numRef>
          </c:xVal>
          <c:yVal>
            <c:numRef>
              <c:f>Sheet1!$AI$2:$AI$32</c:f>
              <c:numCache>
                <c:formatCode>General</c:formatCode>
                <c:ptCount val="31"/>
                <c:pt idx="0">
                  <c:v>0.38804071246819338</c:v>
                </c:pt>
                <c:pt idx="1">
                  <c:v>0.52553432319062521</c:v>
                </c:pt>
                <c:pt idx="2">
                  <c:v>0.34391976598412033</c:v>
                </c:pt>
                <c:pt idx="3">
                  <c:v>0.31785044782337013</c:v>
                </c:pt>
                <c:pt idx="4">
                  <c:v>0.35529608006672225</c:v>
                </c:pt>
                <c:pt idx="5">
                  <c:v>0.17196209587513936</c:v>
                </c:pt>
                <c:pt idx="6">
                  <c:v>0.21586402266288951</c:v>
                </c:pt>
                <c:pt idx="7">
                  <c:v>0.4633421400264201</c:v>
                </c:pt>
                <c:pt idx="8">
                  <c:v>5.0326188257222737E-2</c:v>
                </c:pt>
                <c:pt idx="9">
                  <c:v>7.3820915926179079E-2</c:v>
                </c:pt>
                <c:pt idx="10">
                  <c:v>0.28924980665119876</c:v>
                </c:pt>
                <c:pt idx="11">
                  <c:v>0.14888500218627021</c:v>
                </c:pt>
                <c:pt idx="12">
                  <c:v>4.9209138840070298E-2</c:v>
                </c:pt>
                <c:pt idx="13">
                  <c:v>0.24752697841726617</c:v>
                </c:pt>
                <c:pt idx="14">
                  <c:v>0.14576271186440679</c:v>
                </c:pt>
                <c:pt idx="15">
                  <c:v>9.0344095801121724E-2</c:v>
                </c:pt>
                <c:pt idx="16">
                  <c:v>0.20959646657297731</c:v>
                </c:pt>
                <c:pt idx="17">
                  <c:v>0.24297388877815426</c:v>
                </c:pt>
                <c:pt idx="18">
                  <c:v>0.16923076923076924</c:v>
                </c:pt>
                <c:pt idx="19">
                  <c:v>4.4291338582677163E-2</c:v>
                </c:pt>
                <c:pt idx="20">
                  <c:v>0.19208333333333333</c:v>
                </c:pt>
                <c:pt idx="21">
                  <c:v>6.8965517241379309E-2</c:v>
                </c:pt>
                <c:pt idx="22">
                  <c:v>0.24675324675324675</c:v>
                </c:pt>
                <c:pt idx="23">
                  <c:v>0.11626273270108886</c:v>
                </c:pt>
                <c:pt idx="24">
                  <c:v>0.26198630136986301</c:v>
                </c:pt>
                <c:pt idx="25">
                  <c:v>0.1004230683589401</c:v>
                </c:pt>
                <c:pt idx="26">
                  <c:v>0.15890410958904111</c:v>
                </c:pt>
                <c:pt idx="27">
                  <c:v>0.1850906305846311</c:v>
                </c:pt>
                <c:pt idx="28">
                  <c:v>0.24247262773722628</c:v>
                </c:pt>
                <c:pt idx="29">
                  <c:v>3.2725766362883178E-2</c:v>
                </c:pt>
                <c:pt idx="30">
                  <c:v>0.42049703100945679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65632"/>
        <c:axId val="80967552"/>
      </c:scatterChart>
      <c:valAx>
        <c:axId val="80965632"/>
        <c:scaling>
          <c:orientation val="minMax"/>
          <c:max val="6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Structure</a:t>
                </a:r>
                <a:r>
                  <a:rPr lang="en-US" baseline="0">
                    <a:solidFill>
                      <a:srgbClr val="FF0000"/>
                    </a:solidFill>
                  </a:rPr>
                  <a:t> Size (number of atoms)</a:t>
                </a:r>
                <a:endParaRPr lang="en-US">
                  <a:solidFill>
                    <a:srgbClr val="FF0000"/>
                  </a:solidFill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67552"/>
        <c:crosses val="autoZero"/>
        <c:crossBetween val="midCat"/>
      </c:valAx>
      <c:valAx>
        <c:axId val="8096755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Portion of Structure</a:t>
                </a:r>
                <a:r>
                  <a:rPr lang="en-US" baseline="0">
                    <a:solidFill>
                      <a:srgbClr val="FF0000"/>
                    </a:solidFill>
                  </a:rPr>
                  <a:t> Retained in Surface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65632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Scoring Runtime vs. Surface Size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Scoring Runtime vs. Surface Size</c:v>
          </c:tx>
          <c:spPr>
            <a:ln w="28575">
              <a:noFill/>
            </a:ln>
          </c:spPr>
          <c:xVal>
            <c:numRef>
              <c:f>Sheet1!$Z$2:$Z$32</c:f>
              <c:numCache>
                <c:formatCode>General</c:formatCode>
                <c:ptCount val="31"/>
                <c:pt idx="0">
                  <c:v>4880</c:v>
                </c:pt>
                <c:pt idx="1">
                  <c:v>7893</c:v>
                </c:pt>
                <c:pt idx="2">
                  <c:v>1646</c:v>
                </c:pt>
                <c:pt idx="3">
                  <c:v>1526</c:v>
                </c:pt>
                <c:pt idx="4">
                  <c:v>1704</c:v>
                </c:pt>
                <c:pt idx="5">
                  <c:v>617</c:v>
                </c:pt>
                <c:pt idx="6">
                  <c:v>762</c:v>
                </c:pt>
                <c:pt idx="7">
                  <c:v>4209</c:v>
                </c:pt>
                <c:pt idx="8">
                  <c:v>108</c:v>
                </c:pt>
                <c:pt idx="9">
                  <c:v>108</c:v>
                </c:pt>
                <c:pt idx="10">
                  <c:v>1496</c:v>
                </c:pt>
                <c:pt idx="11">
                  <c:v>681</c:v>
                </c:pt>
                <c:pt idx="12">
                  <c:v>56</c:v>
                </c:pt>
                <c:pt idx="13">
                  <c:v>1101</c:v>
                </c:pt>
                <c:pt idx="14">
                  <c:v>516</c:v>
                </c:pt>
                <c:pt idx="15">
                  <c:v>596</c:v>
                </c:pt>
                <c:pt idx="16">
                  <c:v>1044</c:v>
                </c:pt>
                <c:pt idx="17">
                  <c:v>1219</c:v>
                </c:pt>
                <c:pt idx="18">
                  <c:v>429</c:v>
                </c:pt>
                <c:pt idx="19">
                  <c:v>90</c:v>
                </c:pt>
                <c:pt idx="20">
                  <c:v>922</c:v>
                </c:pt>
                <c:pt idx="21">
                  <c:v>216</c:v>
                </c:pt>
                <c:pt idx="22">
                  <c:v>950</c:v>
                </c:pt>
                <c:pt idx="23">
                  <c:v>331</c:v>
                </c:pt>
                <c:pt idx="24">
                  <c:v>1224</c:v>
                </c:pt>
                <c:pt idx="25">
                  <c:v>451</c:v>
                </c:pt>
                <c:pt idx="26">
                  <c:v>522</c:v>
                </c:pt>
                <c:pt idx="27">
                  <c:v>725</c:v>
                </c:pt>
                <c:pt idx="28">
                  <c:v>1063</c:v>
                </c:pt>
                <c:pt idx="29">
                  <c:v>79</c:v>
                </c:pt>
                <c:pt idx="30">
                  <c:v>1912</c:v>
                </c:pt>
              </c:numCache>
            </c:numRef>
          </c:xVal>
          <c:yVal>
            <c:numRef>
              <c:f>Sheet1!$W$2:$W$32</c:f>
              <c:numCache>
                <c:formatCode>General</c:formatCode>
                <c:ptCount val="31"/>
                <c:pt idx="0">
                  <c:v>17746.318000000003</c:v>
                </c:pt>
                <c:pt idx="1">
                  <c:v>44535.155999999995</c:v>
                </c:pt>
                <c:pt idx="2">
                  <c:v>7805.7119999999995</c:v>
                </c:pt>
                <c:pt idx="3">
                  <c:v>5660.9070000000002</c:v>
                </c:pt>
                <c:pt idx="4">
                  <c:v>7852.54</c:v>
                </c:pt>
                <c:pt idx="5">
                  <c:v>10824.461000000001</c:v>
                </c:pt>
                <c:pt idx="6">
                  <c:v>5607.9710000000005</c:v>
                </c:pt>
                <c:pt idx="7">
                  <c:v>18127.703000000001</c:v>
                </c:pt>
                <c:pt idx="8">
                  <c:v>311.54900000000004</c:v>
                </c:pt>
                <c:pt idx="9">
                  <c:v>307.71600000000001</c:v>
                </c:pt>
                <c:pt idx="10">
                  <c:v>12311.391000000001</c:v>
                </c:pt>
                <c:pt idx="11">
                  <c:v>9354.1989999999987</c:v>
                </c:pt>
                <c:pt idx="12">
                  <c:v>544.13900000000001</c:v>
                </c:pt>
                <c:pt idx="13">
                  <c:v>12677.993</c:v>
                </c:pt>
                <c:pt idx="14">
                  <c:v>2229.2809999999999</c:v>
                </c:pt>
                <c:pt idx="15">
                  <c:v>9149.510000000002</c:v>
                </c:pt>
                <c:pt idx="16">
                  <c:v>7072.5349999999999</c:v>
                </c:pt>
                <c:pt idx="17">
                  <c:v>21628.778000000002</c:v>
                </c:pt>
                <c:pt idx="18">
                  <c:v>3371.4619999999995</c:v>
                </c:pt>
                <c:pt idx="19">
                  <c:v>1029.3389999999999</c:v>
                </c:pt>
                <c:pt idx="20">
                  <c:v>6636.6479999999992</c:v>
                </c:pt>
                <c:pt idx="21">
                  <c:v>672.32799999999997</c:v>
                </c:pt>
                <c:pt idx="22">
                  <c:v>2386.5919999999996</c:v>
                </c:pt>
                <c:pt idx="23">
                  <c:v>3529.6080000000002</c:v>
                </c:pt>
                <c:pt idx="24">
                  <c:v>25190.185000000001</c:v>
                </c:pt>
                <c:pt idx="25">
                  <c:v>4649.9279999999999</c:v>
                </c:pt>
                <c:pt idx="26">
                  <c:v>5179.5130000000008</c:v>
                </c:pt>
                <c:pt idx="27">
                  <c:v>1989.3109999999997</c:v>
                </c:pt>
                <c:pt idx="28">
                  <c:v>3978.9859999999999</c:v>
                </c:pt>
                <c:pt idx="29">
                  <c:v>1181.3800000000001</c:v>
                </c:pt>
                <c:pt idx="30">
                  <c:v>3927.7139999999999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977280"/>
        <c:axId val="80987648"/>
      </c:scatterChart>
      <c:valAx>
        <c:axId val="80977280"/>
        <c:scaling>
          <c:orientation val="minMax"/>
          <c:max val="3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Surface Size (number of atoms)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87648"/>
        <c:crosses val="autoZero"/>
        <c:crossBetween val="midCat"/>
      </c:valAx>
      <c:valAx>
        <c:axId val="80987648"/>
        <c:scaling>
          <c:orientation val="minMax"/>
          <c:max val="15000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Scoring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977280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>
            <a:defRPr>
              <a:solidFill>
                <a:srgbClr val="FF0000"/>
              </a:solidFill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RMSE vs. Surface Size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RMSE vs. Surface Size</c:v>
          </c:tx>
          <c:spPr>
            <a:ln w="47625">
              <a:noFill/>
            </a:ln>
          </c:spPr>
          <c:xVal>
            <c:numRef>
              <c:f>Sheet1!$Y$2:$Y$32</c:f>
              <c:numCache>
                <c:formatCode>General</c:formatCode>
                <c:ptCount val="31"/>
                <c:pt idx="0">
                  <c:v>1121</c:v>
                </c:pt>
                <c:pt idx="1">
                  <c:v>3331</c:v>
                </c:pt>
                <c:pt idx="2">
                  <c:v>220</c:v>
                </c:pt>
                <c:pt idx="3">
                  <c:v>100</c:v>
                </c:pt>
                <c:pt idx="4">
                  <c:v>278</c:v>
                </c:pt>
                <c:pt idx="5">
                  <c:v>316</c:v>
                </c:pt>
                <c:pt idx="6">
                  <c:v>346</c:v>
                </c:pt>
                <c:pt idx="7">
                  <c:v>1202</c:v>
                </c:pt>
                <c:pt idx="8">
                  <c:v>0</c:v>
                </c:pt>
                <c:pt idx="9">
                  <c:v>0</c:v>
                </c:pt>
                <c:pt idx="10">
                  <c:v>771</c:v>
                </c:pt>
                <c:pt idx="11">
                  <c:v>329</c:v>
                </c:pt>
                <c:pt idx="12">
                  <c:v>8</c:v>
                </c:pt>
                <c:pt idx="13">
                  <c:v>686</c:v>
                </c:pt>
                <c:pt idx="14">
                  <c:v>101</c:v>
                </c:pt>
                <c:pt idx="15">
                  <c:v>488</c:v>
                </c:pt>
                <c:pt idx="16">
                  <c:v>208</c:v>
                </c:pt>
                <c:pt idx="17">
                  <c:v>817</c:v>
                </c:pt>
                <c:pt idx="18">
                  <c:v>172</c:v>
                </c:pt>
                <c:pt idx="19">
                  <c:v>50</c:v>
                </c:pt>
                <c:pt idx="20">
                  <c:v>461</c:v>
                </c:pt>
                <c:pt idx="21">
                  <c:v>18</c:v>
                </c:pt>
                <c:pt idx="22">
                  <c:v>48</c:v>
                </c:pt>
                <c:pt idx="23">
                  <c:v>185</c:v>
                </c:pt>
                <c:pt idx="24">
                  <c:v>899</c:v>
                </c:pt>
                <c:pt idx="25">
                  <c:v>246</c:v>
                </c:pt>
                <c:pt idx="26">
                  <c:v>166</c:v>
                </c:pt>
                <c:pt idx="27">
                  <c:v>48</c:v>
                </c:pt>
                <c:pt idx="28">
                  <c:v>70</c:v>
                </c:pt>
                <c:pt idx="29">
                  <c:v>59</c:v>
                </c:pt>
                <c:pt idx="30">
                  <c:v>16</c:v>
                </c:pt>
              </c:numCache>
            </c:numRef>
          </c:xVal>
          <c:yVal>
            <c:numRef>
              <c:f>Sheet1!$L$2:$L$32</c:f>
              <c:numCache>
                <c:formatCode>General</c:formatCode>
                <c:ptCount val="31"/>
                <c:pt idx="0">
                  <c:v>0.6</c:v>
                </c:pt>
                <c:pt idx="1">
                  <c:v>1.2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1.9</c:v>
                </c:pt>
                <c:pt idx="6">
                  <c:v>1.9</c:v>
                </c:pt>
                <c:pt idx="7">
                  <c:v>11</c:v>
                </c:pt>
                <c:pt idx="8">
                  <c:v>1000</c:v>
                </c:pt>
                <c:pt idx="9">
                  <c:v>1000</c:v>
                </c:pt>
                <c:pt idx="10">
                  <c:v>0.1</c:v>
                </c:pt>
                <c:pt idx="11">
                  <c:v>10</c:v>
                </c:pt>
                <c:pt idx="12">
                  <c:v>0.1</c:v>
                </c:pt>
                <c:pt idx="13">
                  <c:v>0.5</c:v>
                </c:pt>
                <c:pt idx="14">
                  <c:v>0.4</c:v>
                </c:pt>
                <c:pt idx="15">
                  <c:v>0.9</c:v>
                </c:pt>
                <c:pt idx="16">
                  <c:v>1.6</c:v>
                </c:pt>
                <c:pt idx="17">
                  <c:v>1.6</c:v>
                </c:pt>
                <c:pt idx="18">
                  <c:v>1.3</c:v>
                </c:pt>
                <c:pt idx="19">
                  <c:v>1.4</c:v>
                </c:pt>
                <c:pt idx="20">
                  <c:v>2.2999999999999998</c:v>
                </c:pt>
                <c:pt idx="21">
                  <c:v>1</c:v>
                </c:pt>
                <c:pt idx="22">
                  <c:v>1.7</c:v>
                </c:pt>
                <c:pt idx="23">
                  <c:v>0.9</c:v>
                </c:pt>
                <c:pt idx="24">
                  <c:v>0.9</c:v>
                </c:pt>
                <c:pt idx="25">
                  <c:v>0.1</c:v>
                </c:pt>
                <c:pt idx="26">
                  <c:v>1.8</c:v>
                </c:pt>
                <c:pt idx="27">
                  <c:v>0.2</c:v>
                </c:pt>
                <c:pt idx="28">
                  <c:v>1.2</c:v>
                </c:pt>
                <c:pt idx="29">
                  <c:v>2</c:v>
                </c:pt>
                <c:pt idx="30">
                  <c:v>0.7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633856"/>
        <c:axId val="84636032"/>
      </c:scatterChart>
      <c:valAx>
        <c:axId val="84633856"/>
        <c:scaling>
          <c:orientation val="minMax"/>
          <c:max val="20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Structure Size (number of atoms)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636032"/>
        <c:crosses val="autoZero"/>
        <c:crossBetween val="midCat"/>
      </c:valAx>
      <c:valAx>
        <c:axId val="84636032"/>
        <c:scaling>
          <c:orientation val="minMax"/>
          <c:max val="2"/>
          <c:min val="0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RMSE (A)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6338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RMSE values</c:v>
          </c:tx>
          <c:spPr>
            <a:ln w="28575">
              <a:noFill/>
            </a:ln>
          </c:spPr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36</c:v>
                </c:pt>
                <c:pt idx="28">
                  <c:v>39</c:v>
                </c:pt>
                <c:pt idx="29">
                  <c:v>41</c:v>
                </c:pt>
                <c:pt idx="30">
                  <c:v>50</c:v>
                </c:pt>
              </c:numCache>
            </c:numRef>
          </c:cat>
          <c:val>
            <c:numRef>
              <c:f>Sheet1!$L$2:$L$32</c:f>
              <c:numCache>
                <c:formatCode>General</c:formatCode>
                <c:ptCount val="31"/>
                <c:pt idx="0">
                  <c:v>0.6</c:v>
                </c:pt>
                <c:pt idx="1">
                  <c:v>1.2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  <c:pt idx="5">
                  <c:v>1.9</c:v>
                </c:pt>
                <c:pt idx="6">
                  <c:v>1.9</c:v>
                </c:pt>
                <c:pt idx="7">
                  <c:v>11</c:v>
                </c:pt>
                <c:pt idx="8">
                  <c:v>1000</c:v>
                </c:pt>
                <c:pt idx="9">
                  <c:v>1000</c:v>
                </c:pt>
                <c:pt idx="10">
                  <c:v>0.1</c:v>
                </c:pt>
                <c:pt idx="11">
                  <c:v>10</c:v>
                </c:pt>
                <c:pt idx="12">
                  <c:v>0.1</c:v>
                </c:pt>
                <c:pt idx="13">
                  <c:v>0.5</c:v>
                </c:pt>
                <c:pt idx="14">
                  <c:v>0.4</c:v>
                </c:pt>
                <c:pt idx="15">
                  <c:v>0.9</c:v>
                </c:pt>
                <c:pt idx="16">
                  <c:v>1.6</c:v>
                </c:pt>
                <c:pt idx="17">
                  <c:v>1.6</c:v>
                </c:pt>
                <c:pt idx="18">
                  <c:v>1.3</c:v>
                </c:pt>
                <c:pt idx="19">
                  <c:v>1.4</c:v>
                </c:pt>
                <c:pt idx="20">
                  <c:v>2.2999999999999998</c:v>
                </c:pt>
                <c:pt idx="21">
                  <c:v>1</c:v>
                </c:pt>
                <c:pt idx="22">
                  <c:v>1.7</c:v>
                </c:pt>
                <c:pt idx="23">
                  <c:v>0.9</c:v>
                </c:pt>
                <c:pt idx="24">
                  <c:v>0.9</c:v>
                </c:pt>
                <c:pt idx="25">
                  <c:v>0.1</c:v>
                </c:pt>
                <c:pt idx="26">
                  <c:v>1.8</c:v>
                </c:pt>
                <c:pt idx="27">
                  <c:v>0.2</c:v>
                </c:pt>
                <c:pt idx="28">
                  <c:v>1.2</c:v>
                </c:pt>
                <c:pt idx="29">
                  <c:v>2</c:v>
                </c:pt>
                <c:pt idx="30">
                  <c:v>0.7</c:v>
                </c:pt>
              </c:numCache>
            </c:numRef>
          </c:val>
        </c:ser>
        <c:ser>
          <c:idx val="1"/>
          <c:order val="1"/>
          <c:tx>
            <c:v>CAPRI RMSE Values</c:v>
          </c:tx>
          <c:spPr>
            <a:ln w="28575">
              <a:noFill/>
            </a:ln>
          </c:spPr>
          <c:invertIfNegative val="0"/>
          <c:val>
            <c:numRef>
              <c:f>Sheet1!$AJ$2:$AJ$32</c:f>
              <c:numCache>
                <c:formatCode>General</c:formatCode>
                <c:ptCount val="31"/>
                <c:pt idx="0">
                  <c:v>1.1259999999999999</c:v>
                </c:pt>
                <c:pt idx="1">
                  <c:v>1.679</c:v>
                </c:pt>
                <c:pt idx="2">
                  <c:v>11.368</c:v>
                </c:pt>
                <c:pt idx="3">
                  <c:v>5.7370000000000001</c:v>
                </c:pt>
                <c:pt idx="4">
                  <c:v>0.59799999999999998</c:v>
                </c:pt>
                <c:pt idx="5">
                  <c:v>0.73899999999999999</c:v>
                </c:pt>
                <c:pt idx="6">
                  <c:v>0.66300000000000003</c:v>
                </c:pt>
                <c:pt idx="7">
                  <c:v>5.4779999999999998</c:v>
                </c:pt>
                <c:pt idx="8">
                  <c:v>1.087</c:v>
                </c:pt>
                <c:pt idx="9">
                  <c:v>0.27</c:v>
                </c:pt>
                <c:pt idx="10">
                  <c:v>0.42399999999999999</c:v>
                </c:pt>
                <c:pt idx="11">
                  <c:v>0.501</c:v>
                </c:pt>
                <c:pt idx="15">
                  <c:v>1.4279999999999999</c:v>
                </c:pt>
                <c:pt idx="16">
                  <c:v>4.1479999999999997</c:v>
                </c:pt>
                <c:pt idx="17">
                  <c:v>2.34</c:v>
                </c:pt>
                <c:pt idx="18">
                  <c:v>1.577</c:v>
                </c:pt>
                <c:pt idx="19">
                  <c:v>4.7619999999999996</c:v>
                </c:pt>
                <c:pt idx="20">
                  <c:v>4.8250000000000002</c:v>
                </c:pt>
                <c:pt idx="21">
                  <c:v>0.90400000000000003</c:v>
                </c:pt>
                <c:pt idx="22">
                  <c:v>1.0640000000000001</c:v>
                </c:pt>
                <c:pt idx="23">
                  <c:v>1.5349999999999999</c:v>
                </c:pt>
                <c:pt idx="24">
                  <c:v>1.25</c:v>
                </c:pt>
                <c:pt idx="25">
                  <c:v>2.5230000000000001</c:v>
                </c:pt>
                <c:pt idx="26">
                  <c:v>0.51900000000000002</c:v>
                </c:pt>
                <c:pt idx="27">
                  <c:v>3.649</c:v>
                </c:pt>
                <c:pt idx="28">
                  <c:v>0.85699999999999998</c:v>
                </c:pt>
                <c:pt idx="29">
                  <c:v>0.52400000000000002</c:v>
                </c:pt>
                <c:pt idx="30">
                  <c:v>1.218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665856"/>
        <c:axId val="84667392"/>
      </c:barChart>
      <c:catAx>
        <c:axId val="8466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667392"/>
        <c:crosses val="autoZero"/>
        <c:auto val="1"/>
        <c:lblAlgn val="ctr"/>
        <c:lblOffset val="100"/>
        <c:noMultiLvlLbl val="0"/>
      </c:catAx>
      <c:valAx>
        <c:axId val="84667392"/>
        <c:scaling>
          <c:orientation val="minMax"/>
          <c:max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665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Difference between FFT and My Algorithm</c:v>
          </c:tx>
          <c:invertIfNegative val="0"/>
          <c:cat>
            <c:numRef>
              <c:f>Sheet1!$A$2:$A$32</c:f>
              <c:numCache>
                <c:formatCode>General</c:formatCode>
                <c:ptCount val="3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29</c:v>
                </c:pt>
                <c:pt idx="25">
                  <c:v>30</c:v>
                </c:pt>
                <c:pt idx="26">
                  <c:v>32</c:v>
                </c:pt>
                <c:pt idx="27">
                  <c:v>36</c:v>
                </c:pt>
                <c:pt idx="28">
                  <c:v>39</c:v>
                </c:pt>
                <c:pt idx="29">
                  <c:v>41</c:v>
                </c:pt>
                <c:pt idx="30">
                  <c:v>50</c:v>
                </c:pt>
              </c:numCache>
            </c:numRef>
          </c:cat>
          <c:val>
            <c:numRef>
              <c:f>Sheet1!$AW$2:$AW$32</c:f>
              <c:numCache>
                <c:formatCode>General</c:formatCode>
                <c:ptCount val="31"/>
                <c:pt idx="0">
                  <c:v>60.950173812282728</c:v>
                </c:pt>
                <c:pt idx="2">
                  <c:v>186.40380693405845</c:v>
                </c:pt>
                <c:pt idx="10">
                  <c:v>123.66412213740456</c:v>
                </c:pt>
                <c:pt idx="19">
                  <c:v>122.8012131237938</c:v>
                </c:pt>
                <c:pt idx="20">
                  <c:v>70.877192982456151</c:v>
                </c:pt>
                <c:pt idx="21">
                  <c:v>5.8440928065236415</c:v>
                </c:pt>
                <c:pt idx="23">
                  <c:v>69.328493647912879</c:v>
                </c:pt>
                <c:pt idx="24">
                  <c:v>39.285714285714285</c:v>
                </c:pt>
                <c:pt idx="27">
                  <c:v>179.21538061834241</c:v>
                </c:pt>
                <c:pt idx="29">
                  <c:v>-116.95721077654517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347136"/>
        <c:axId val="84369408"/>
      </c:barChart>
      <c:catAx>
        <c:axId val="84347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369408"/>
        <c:crosses val="autoZero"/>
        <c:auto val="1"/>
        <c:lblAlgn val="ctr"/>
        <c:lblOffset val="100"/>
        <c:noMultiLvlLbl val="0"/>
      </c:catAx>
      <c:valAx>
        <c:axId val="8436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34713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RMSE</c:v>
          </c:tx>
          <c:invertIfNegative val="0"/>
          <c:cat>
            <c:numRef>
              <c:f>Sheet2!$D$2:$D$30</c:f>
              <c:numCache>
                <c:formatCode>General</c:formatCode>
                <c:ptCount val="29"/>
                <c:pt idx="0">
                  <c:v>1138</c:v>
                </c:pt>
                <c:pt idx="1">
                  <c:v>2032</c:v>
                </c:pt>
                <c:pt idx="2">
                  <c:v>2414</c:v>
                </c:pt>
                <c:pt idx="3">
                  <c:v>2535</c:v>
                </c:pt>
                <c:pt idx="4">
                  <c:v>2847</c:v>
                </c:pt>
                <c:pt idx="5">
                  <c:v>3132</c:v>
                </c:pt>
                <c:pt idx="6">
                  <c:v>3285</c:v>
                </c:pt>
                <c:pt idx="7">
                  <c:v>3530</c:v>
                </c:pt>
                <c:pt idx="8">
                  <c:v>3540</c:v>
                </c:pt>
                <c:pt idx="9">
                  <c:v>3588</c:v>
                </c:pt>
                <c:pt idx="10">
                  <c:v>3850</c:v>
                </c:pt>
                <c:pt idx="11">
                  <c:v>3917</c:v>
                </c:pt>
                <c:pt idx="12">
                  <c:v>4384</c:v>
                </c:pt>
                <c:pt idx="13">
                  <c:v>4448</c:v>
                </c:pt>
                <c:pt idx="14">
                  <c:v>4491</c:v>
                </c:pt>
                <c:pt idx="15">
                  <c:v>4547</c:v>
                </c:pt>
                <c:pt idx="16">
                  <c:v>4574</c:v>
                </c:pt>
                <c:pt idx="17">
                  <c:v>4672</c:v>
                </c:pt>
                <c:pt idx="18">
                  <c:v>4786</c:v>
                </c:pt>
                <c:pt idx="19">
                  <c:v>4796</c:v>
                </c:pt>
                <c:pt idx="20">
                  <c:v>4800</c:v>
                </c:pt>
                <c:pt idx="21">
                  <c:v>4801</c:v>
                </c:pt>
                <c:pt idx="22">
                  <c:v>4981</c:v>
                </c:pt>
                <c:pt idx="23">
                  <c:v>5017</c:v>
                </c:pt>
                <c:pt idx="24">
                  <c:v>5172</c:v>
                </c:pt>
                <c:pt idx="25">
                  <c:v>6597</c:v>
                </c:pt>
                <c:pt idx="26">
                  <c:v>9084</c:v>
                </c:pt>
                <c:pt idx="27">
                  <c:v>12576</c:v>
                </c:pt>
                <c:pt idx="28">
                  <c:v>15019</c:v>
                </c:pt>
              </c:numCache>
            </c:numRef>
          </c:cat>
          <c:val>
            <c:numRef>
              <c:f>Sheet2!$B$2:$B$30</c:f>
              <c:numCache>
                <c:formatCode>General</c:formatCode>
                <c:ptCount val="29"/>
                <c:pt idx="0">
                  <c:v>0.1</c:v>
                </c:pt>
                <c:pt idx="1">
                  <c:v>1.4</c:v>
                </c:pt>
                <c:pt idx="2">
                  <c:v>2</c:v>
                </c:pt>
                <c:pt idx="3">
                  <c:v>1.3</c:v>
                </c:pt>
                <c:pt idx="4">
                  <c:v>0.9</c:v>
                </c:pt>
                <c:pt idx="5">
                  <c:v>1</c:v>
                </c:pt>
                <c:pt idx="6">
                  <c:v>1.8</c:v>
                </c:pt>
                <c:pt idx="7">
                  <c:v>1.9</c:v>
                </c:pt>
                <c:pt idx="8">
                  <c:v>0.4</c:v>
                </c:pt>
                <c:pt idx="9">
                  <c:v>1.9</c:v>
                </c:pt>
                <c:pt idx="10">
                  <c:v>1.7</c:v>
                </c:pt>
                <c:pt idx="11">
                  <c:v>0.2</c:v>
                </c:pt>
                <c:pt idx="12">
                  <c:v>1.2</c:v>
                </c:pt>
                <c:pt idx="13">
                  <c:v>0.5</c:v>
                </c:pt>
                <c:pt idx="14">
                  <c:v>0.1</c:v>
                </c:pt>
                <c:pt idx="15">
                  <c:v>0.7</c:v>
                </c:pt>
                <c:pt idx="16">
                  <c:v>10</c:v>
                </c:pt>
                <c:pt idx="17">
                  <c:v>0.9</c:v>
                </c:pt>
                <c:pt idx="18">
                  <c:v>0.4</c:v>
                </c:pt>
                <c:pt idx="19">
                  <c:v>0.4</c:v>
                </c:pt>
                <c:pt idx="20">
                  <c:v>2.2999999999999998</c:v>
                </c:pt>
                <c:pt idx="21">
                  <c:v>0.4</c:v>
                </c:pt>
                <c:pt idx="22">
                  <c:v>1.6</c:v>
                </c:pt>
                <c:pt idx="23">
                  <c:v>1.6</c:v>
                </c:pt>
                <c:pt idx="24">
                  <c:v>0.1</c:v>
                </c:pt>
                <c:pt idx="25">
                  <c:v>0.9</c:v>
                </c:pt>
                <c:pt idx="26">
                  <c:v>11</c:v>
                </c:pt>
                <c:pt idx="27">
                  <c:v>0.6</c:v>
                </c:pt>
                <c:pt idx="28">
                  <c:v>1.2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972032"/>
        <c:axId val="84447232"/>
      </c:barChart>
      <c:catAx>
        <c:axId val="80972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4447232"/>
        <c:crosses val="autoZero"/>
        <c:auto val="1"/>
        <c:lblAlgn val="ctr"/>
        <c:lblOffset val="100"/>
        <c:noMultiLvlLbl val="0"/>
      </c:catAx>
      <c:valAx>
        <c:axId val="84447232"/>
        <c:scaling>
          <c:orientation val="minMax"/>
          <c:max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972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9"/>
    </mc:Choice>
    <mc:Fallback>
      <c:style val="19"/>
    </mc:Fallback>
  </mc:AlternateContent>
  <c:chart>
    <c:title>
      <c:tx>
        <c:rich>
          <a:bodyPr/>
          <a:lstStyle/>
          <a:p>
            <a:pPr>
              <a:defRPr>
                <a:solidFill>
                  <a:srgbClr val="FF0000"/>
                </a:solidFill>
              </a:defRPr>
            </a:pPr>
            <a:r>
              <a:rPr lang="en-US">
                <a:solidFill>
                  <a:srgbClr val="FF0000"/>
                </a:solidFill>
              </a:rPr>
              <a:t>Percent Difference between RMSEs of FFT and My Algorithm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Percent Difference between FFT and My Algorithm</c:v>
          </c:tx>
          <c:invertIfNegative val="1"/>
          <c:cat>
            <c:numRef>
              <c:f>Sheet3!$A$2:$A$11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13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29</c:v>
                </c:pt>
                <c:pt idx="8">
                  <c:v>36</c:v>
                </c:pt>
                <c:pt idx="9">
                  <c:v>41</c:v>
                </c:pt>
              </c:numCache>
            </c:numRef>
          </c:cat>
          <c:val>
            <c:numRef>
              <c:f>Sheet3!$B$2:$B$11</c:f>
              <c:numCache>
                <c:formatCode>General</c:formatCode>
                <c:ptCount val="10"/>
                <c:pt idx="0">
                  <c:v>60.950173812282728</c:v>
                </c:pt>
                <c:pt idx="1">
                  <c:v>186.40380693405845</c:v>
                </c:pt>
                <c:pt idx="2">
                  <c:v>123.66412213740456</c:v>
                </c:pt>
                <c:pt idx="3">
                  <c:v>122.8012131237938</c:v>
                </c:pt>
                <c:pt idx="4">
                  <c:v>70.877192982456151</c:v>
                </c:pt>
                <c:pt idx="5">
                  <c:v>5.8440928065236415</c:v>
                </c:pt>
                <c:pt idx="6">
                  <c:v>69.328493647912879</c:v>
                </c:pt>
                <c:pt idx="7">
                  <c:v>39.285714285714285</c:v>
                </c:pt>
                <c:pt idx="8">
                  <c:v>179.21538061834241</c:v>
                </c:pt>
                <c:pt idx="9">
                  <c:v>-116.95721077654517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488576"/>
        <c:axId val="84490496"/>
      </c:barChart>
      <c:catAx>
        <c:axId val="8448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Target Number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490496"/>
        <c:crosses val="autoZero"/>
        <c:auto val="1"/>
        <c:lblAlgn val="ctr"/>
        <c:lblOffset val="100"/>
        <c:noMultiLvlLbl val="0"/>
      </c:catAx>
      <c:valAx>
        <c:axId val="84490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Percent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Difference </a:t>
                </a:r>
              </a:p>
              <a:p>
                <a:pPr>
                  <a:defRPr>
                    <a:solidFill>
                      <a:srgbClr val="FF0000"/>
                    </a:solidFill>
                  </a:defRPr>
                </a:pPr>
                <a:r>
                  <a:rPr lang="en-US">
                    <a:solidFill>
                      <a:srgbClr val="FF0000"/>
                    </a:solidFill>
                  </a:rPr>
                  <a:t>between RMSE values (%)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4488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314324</xdr:colOff>
      <xdr:row>33</xdr:row>
      <xdr:rowOff>23812</xdr:rowOff>
    </xdr:from>
    <xdr:to>
      <xdr:col>29</xdr:col>
      <xdr:colOff>438150</xdr:colOff>
      <xdr:row>52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190500</xdr:colOff>
      <xdr:row>32</xdr:row>
      <xdr:rowOff>161925</xdr:rowOff>
    </xdr:from>
    <xdr:to>
      <xdr:col>35</xdr:col>
      <xdr:colOff>857250</xdr:colOff>
      <xdr:row>48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114300</xdr:colOff>
      <xdr:row>51</xdr:row>
      <xdr:rowOff>28575</xdr:rowOff>
    </xdr:from>
    <xdr:to>
      <xdr:col>36</xdr:col>
      <xdr:colOff>371475</xdr:colOff>
      <xdr:row>67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533399</xdr:colOff>
      <xdr:row>54</xdr:row>
      <xdr:rowOff>161925</xdr:rowOff>
    </xdr:from>
    <xdr:to>
      <xdr:col>29</xdr:col>
      <xdr:colOff>828674</xdr:colOff>
      <xdr:row>73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238125</xdr:colOff>
      <xdr:row>35</xdr:row>
      <xdr:rowOff>142875</xdr:rowOff>
    </xdr:from>
    <xdr:to>
      <xdr:col>15</xdr:col>
      <xdr:colOff>676275</xdr:colOff>
      <xdr:row>50</xdr:row>
      <xdr:rowOff>28575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428626</xdr:colOff>
      <xdr:row>48</xdr:row>
      <xdr:rowOff>138110</xdr:rowOff>
    </xdr:from>
    <xdr:to>
      <xdr:col>22</xdr:col>
      <xdr:colOff>457200</xdr:colOff>
      <xdr:row>76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39</xdr:col>
      <xdr:colOff>361950</xdr:colOff>
      <xdr:row>35</xdr:row>
      <xdr:rowOff>138112</xdr:rowOff>
    </xdr:from>
    <xdr:to>
      <xdr:col>45</xdr:col>
      <xdr:colOff>266700</xdr:colOff>
      <xdr:row>50</xdr:row>
      <xdr:rowOff>23812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8</xdr:row>
      <xdr:rowOff>157162</xdr:rowOff>
    </xdr:from>
    <xdr:to>
      <xdr:col>19</xdr:col>
      <xdr:colOff>133350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371474</xdr:colOff>
      <xdr:row>18</xdr:row>
      <xdr:rowOff>100011</xdr:rowOff>
    </xdr:from>
    <xdr:to>
      <xdr:col>18</xdr:col>
      <xdr:colOff>476249</xdr:colOff>
      <xdr:row>37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7</xdr:row>
      <xdr:rowOff>161925</xdr:rowOff>
    </xdr:from>
    <xdr:to>
      <xdr:col>18</xdr:col>
      <xdr:colOff>504825</xdr:colOff>
      <xdr:row>31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</xdr:row>
      <xdr:rowOff>123825</xdr:rowOff>
    </xdr:from>
    <xdr:to>
      <xdr:col>17</xdr:col>
      <xdr:colOff>38100</xdr:colOff>
      <xdr:row>21</xdr:row>
      <xdr:rowOff>109538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10</xdr:row>
      <xdr:rowOff>104775</xdr:rowOff>
    </xdr:from>
    <xdr:to>
      <xdr:col>18</xdr:col>
      <xdr:colOff>457199</xdr:colOff>
      <xdr:row>33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4"/>
  <sheetViews>
    <sheetView topLeftCell="S1" workbookViewId="0">
      <selection activeCell="U2" sqref="U2:U32"/>
    </sheetView>
  </sheetViews>
  <sheetFormatPr defaultRowHeight="15" x14ac:dyDescent="0.25"/>
  <cols>
    <col min="1" max="1" width="11.140625" style="1" customWidth="1"/>
    <col min="6" max="6" width="9.28515625" customWidth="1"/>
    <col min="7" max="7" width="4.140625" hidden="1" customWidth="1"/>
    <col min="8" max="11" width="9.140625" hidden="1" customWidth="1"/>
    <col min="12" max="12" width="15" bestFit="1" customWidth="1"/>
    <col min="13" max="13" width="17.7109375" bestFit="1" customWidth="1"/>
    <col min="15" max="15" width="10.85546875" bestFit="1" customWidth="1"/>
    <col min="16" max="16" width="20.28515625" style="1" customWidth="1"/>
    <col min="17" max="17" width="25.85546875" style="1" customWidth="1"/>
    <col min="18" max="18" width="26.28515625" style="1" customWidth="1"/>
    <col min="19" max="20" width="22.85546875" style="1" bestFit="1" customWidth="1"/>
    <col min="21" max="21" width="28.85546875" bestFit="1" customWidth="1"/>
    <col min="22" max="22" width="12.140625" customWidth="1"/>
    <col min="23" max="23" width="22" customWidth="1"/>
    <col min="24" max="24" width="20.28515625" bestFit="1" customWidth="1"/>
    <col min="25" max="25" width="20.28515625" customWidth="1"/>
    <col min="26" max="26" width="11.85546875" customWidth="1"/>
    <col min="27" max="27" width="13.28515625" bestFit="1" customWidth="1"/>
    <col min="28" max="28" width="21.140625" customWidth="1"/>
    <col min="29" max="29" width="13.7109375" customWidth="1"/>
    <col min="30" max="30" width="21.28515625" customWidth="1"/>
    <col min="32" max="32" width="10.5703125" customWidth="1"/>
    <col min="33" max="33" width="17.42578125" bestFit="1" customWidth="1"/>
    <col min="34" max="34" width="19.85546875" customWidth="1"/>
    <col min="35" max="35" width="17" customWidth="1"/>
    <col min="36" max="36" width="20.28515625" customWidth="1"/>
    <col min="37" max="37" width="17" customWidth="1"/>
    <col min="39" max="39" width="10" bestFit="1" customWidth="1"/>
    <col min="40" max="40" width="11.85546875" bestFit="1" customWidth="1"/>
    <col min="43" max="43" width="11" bestFit="1" customWidth="1"/>
    <col min="44" max="44" width="14.28515625" bestFit="1" customWidth="1"/>
    <col min="45" max="45" width="14.5703125" customWidth="1"/>
    <col min="46" max="46" width="15.28515625" customWidth="1"/>
    <col min="47" max="47" width="11.7109375" bestFit="1" customWidth="1"/>
    <col min="48" max="48" width="17.140625" customWidth="1"/>
    <col min="49" max="49" width="12.42578125" customWidth="1"/>
    <col min="50" max="50" width="15.140625" customWidth="1"/>
    <col min="51" max="51" width="13.85546875" customWidth="1"/>
  </cols>
  <sheetData>
    <row r="1" spans="1:5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34</v>
      </c>
      <c r="M1" t="s">
        <v>11</v>
      </c>
      <c r="N1" t="s">
        <v>12</v>
      </c>
      <c r="O1" t="s">
        <v>13</v>
      </c>
      <c r="P1" s="1" t="s">
        <v>20</v>
      </c>
      <c r="Q1" s="1" t="s">
        <v>21</v>
      </c>
      <c r="R1" s="1" t="s">
        <v>15</v>
      </c>
      <c r="S1" s="1" t="s">
        <v>22</v>
      </c>
      <c r="T1" s="1" t="s">
        <v>23</v>
      </c>
      <c r="U1" t="s">
        <v>16</v>
      </c>
      <c r="V1" s="1" t="s">
        <v>26</v>
      </c>
      <c r="W1" t="s">
        <v>17</v>
      </c>
      <c r="X1" t="s">
        <v>24</v>
      </c>
      <c r="Y1" t="s">
        <v>25</v>
      </c>
      <c r="Z1" t="s">
        <v>18</v>
      </c>
      <c r="AA1" t="s">
        <v>19</v>
      </c>
      <c r="AB1" t="s">
        <v>27</v>
      </c>
      <c r="AD1" t="s">
        <v>28</v>
      </c>
      <c r="AF1" t="s">
        <v>30</v>
      </c>
      <c r="AG1" t="s">
        <v>31</v>
      </c>
      <c r="AH1" t="s">
        <v>32</v>
      </c>
      <c r="AI1" t="s">
        <v>33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</row>
    <row r="2" spans="1:51" x14ac:dyDescent="0.25">
      <c r="A2" s="1">
        <v>2</v>
      </c>
      <c r="B2">
        <v>0.6</v>
      </c>
      <c r="C2">
        <v>0.6</v>
      </c>
      <c r="D2">
        <v>0.6</v>
      </c>
      <c r="E2">
        <v>0.6</v>
      </c>
      <c r="F2">
        <v>0.6</v>
      </c>
      <c r="G2" t="s">
        <v>14</v>
      </c>
      <c r="H2" t="s">
        <v>14</v>
      </c>
      <c r="I2" t="s">
        <v>14</v>
      </c>
      <c r="J2" t="s">
        <v>14</v>
      </c>
      <c r="K2" t="s">
        <v>14</v>
      </c>
      <c r="L2">
        <f>MIN(B2:K2)</f>
        <v>0.6</v>
      </c>
      <c r="M2" t="str">
        <f>IF(MIN(B2:K2)&lt;=2,"YES","NO")</f>
        <v>YES</v>
      </c>
      <c r="N2" t="str">
        <f t="shared" ref="N2:N30" si="0">IF(MIN(B2:K2)&lt;=1,"YES","NO")</f>
        <v>YES</v>
      </c>
      <c r="O2" t="str">
        <f>IF(MIN(B2:K2)&lt;10,"YES","NO")</f>
        <v>YES</v>
      </c>
      <c r="P2" s="1">
        <v>306063</v>
      </c>
      <c r="Q2" s="1">
        <v>104401</v>
      </c>
      <c r="R2" s="1">
        <f>(P2+Q2)/1000</f>
        <v>410.464</v>
      </c>
      <c r="S2" s="1">
        <v>184757</v>
      </c>
      <c r="T2" s="1">
        <v>21877</v>
      </c>
      <c r="U2">
        <f t="shared" ref="U2:U32" si="1">(S2+T2)/1000</f>
        <v>206.63399999999999</v>
      </c>
      <c r="V2" s="1">
        <v>18363416</v>
      </c>
      <c r="W2">
        <f t="shared" ref="W2:W32" si="2">V2/1000-U2-R2</f>
        <v>17746.318000000003</v>
      </c>
      <c r="X2">
        <v>3759</v>
      </c>
      <c r="Y2">
        <v>1121</v>
      </c>
      <c r="Z2">
        <f t="shared" ref="Z2:Z32" si="3">(X2+Y2)</f>
        <v>4880</v>
      </c>
      <c r="AA2">
        <v>12576</v>
      </c>
      <c r="AB2">
        <f>P2/X2*1/1000</f>
        <v>8.1421388667198724E-2</v>
      </c>
      <c r="AC2">
        <f>Q2/Y2*1/1000</f>
        <v>9.3132024977698472E-2</v>
      </c>
      <c r="AD2">
        <f>S2/X2*1/1000</f>
        <v>4.9150571960627831E-2</v>
      </c>
      <c r="AE2">
        <f t="shared" ref="AD2:AE32" si="4">T2/Y2*1/1000</f>
        <v>1.9515611061552186E-2</v>
      </c>
      <c r="AF2">
        <f>W2/Z2</f>
        <v>3.6365405737704926</v>
      </c>
      <c r="AG2">
        <f>R2/AA2</f>
        <v>3.2638676844783714E-2</v>
      </c>
      <c r="AH2">
        <f>U2/Z2</f>
        <v>4.234303278688524E-2</v>
      </c>
      <c r="AI2">
        <f>Z2/AA2</f>
        <v>0.38804071246819338</v>
      </c>
      <c r="AJ2">
        <v>1.1259999999999999</v>
      </c>
      <c r="AK2" t="str">
        <f>IF(AJ2&gt;L2,"YES","NO")</f>
        <v>YES</v>
      </c>
      <c r="AL2">
        <v>1.1259999999999999</v>
      </c>
      <c r="AP2">
        <v>2.3889999999999998</v>
      </c>
      <c r="AQ2" t="str">
        <f>IF(NOT(ISBLANK(AL2)),IF(AL2&gt;L2,"YES","NO"),"UNKNOWN")</f>
        <v>YES</v>
      </c>
      <c r="AR2" t="str">
        <f>IF(NOT(ISBLANK(AM2)),IF(AM2&gt;L2,"YES","NO"),"UNKNOWN")</f>
        <v>UNKNOWN</v>
      </c>
      <c r="AS2" t="str">
        <f>IF(NOT(ISBLANK(AN2)),IF(AN2&gt;L2,"YES","NO"),"UNKNOWN")</f>
        <v>UNKNOWN</v>
      </c>
      <c r="AT2" t="str">
        <f>IF(NOT(ISBLANK(AO2)),IF(AO2&gt;L2,"YES","NO"),"UNKNOWN")</f>
        <v>UNKNOWN</v>
      </c>
      <c r="AU2" t="str">
        <f>IF(NOT(ISBLANK(AP2)),IF(AP2&gt;L2,"YES","NO"),"UNKNOWN")</f>
        <v>YES</v>
      </c>
      <c r="AV2">
        <f>(AJ2-L2)/(1/2*(AJ2+L2))*100</f>
        <v>60.950173812282728</v>
      </c>
      <c r="AW2">
        <f>(AL2-L2)/(1/2*(AL2+L2))*100</f>
        <v>60.950173812282728</v>
      </c>
      <c r="AY2">
        <f>(AP2-L2)/(1/2*(AP2+L2))*100</f>
        <v>119.70558715289393</v>
      </c>
    </row>
    <row r="3" spans="1:51" x14ac:dyDescent="0.25">
      <c r="A3" s="1">
        <v>3</v>
      </c>
      <c r="B3">
        <v>1.2</v>
      </c>
      <c r="C3">
        <v>1.2</v>
      </c>
      <c r="D3">
        <v>1.2</v>
      </c>
      <c r="E3">
        <v>1.2</v>
      </c>
      <c r="F3">
        <v>1.2</v>
      </c>
      <c r="G3" t="s">
        <v>14</v>
      </c>
      <c r="H3" t="s">
        <v>14</v>
      </c>
      <c r="I3" t="s">
        <v>14</v>
      </c>
      <c r="J3" t="s">
        <v>14</v>
      </c>
      <c r="K3" t="s">
        <v>14</v>
      </c>
      <c r="L3">
        <f t="shared" ref="L3:L32" si="5">MIN(B3:K3)</f>
        <v>1.2</v>
      </c>
      <c r="M3" t="str">
        <f t="shared" ref="M3:M30" si="6">IF(MIN(B3:K3)&lt;=2,"YES","NO")</f>
        <v>YES</v>
      </c>
      <c r="N3" t="str">
        <f t="shared" si="0"/>
        <v>NO</v>
      </c>
      <c r="O3" t="str">
        <f t="shared" ref="O3:O31" si="7">IF(MIN(B3:K3)&lt;10,"YES","NO")</f>
        <v>YES</v>
      </c>
      <c r="P3" s="1">
        <v>313453</v>
      </c>
      <c r="Q3" s="1">
        <v>168820</v>
      </c>
      <c r="R3" s="1">
        <f t="shared" ref="R3:R32" si="8">(P3+Q3)/1000</f>
        <v>482.27300000000002</v>
      </c>
      <c r="S3" s="1">
        <v>331072</v>
      </c>
      <c r="T3" s="1">
        <v>438730</v>
      </c>
      <c r="U3">
        <f t="shared" si="1"/>
        <v>769.80200000000002</v>
      </c>
      <c r="V3">
        <v>45787231</v>
      </c>
      <c r="W3">
        <f t="shared" si="2"/>
        <v>44535.155999999995</v>
      </c>
      <c r="X3">
        <v>4562</v>
      </c>
      <c r="Y3">
        <v>3331</v>
      </c>
      <c r="Z3">
        <f t="shared" si="3"/>
        <v>7893</v>
      </c>
      <c r="AA3">
        <v>15019</v>
      </c>
      <c r="AB3">
        <f>P3/X3*1/1000</f>
        <v>6.8709557211749234E-2</v>
      </c>
      <c r="AC3">
        <f>Q3/Y3*1/1000</f>
        <v>5.0681477033923748E-2</v>
      </c>
      <c r="AD3">
        <f t="shared" si="4"/>
        <v>7.2571679088119234E-2</v>
      </c>
      <c r="AE3">
        <f t="shared" si="4"/>
        <v>0.13171119783848695</v>
      </c>
      <c r="AF3">
        <f t="shared" ref="AF3:AF32" si="9">W3/Z3</f>
        <v>5.6423610794374754</v>
      </c>
      <c r="AG3">
        <f t="shared" ref="AG3:AG32" si="10">R3/AA3</f>
        <v>3.2110859577868037E-2</v>
      </c>
      <c r="AH3">
        <f t="shared" ref="AH3:AH32" si="11">U3/Z3</f>
        <v>9.7529709869504627E-2</v>
      </c>
      <c r="AI3">
        <f t="shared" ref="AI3:AI32" si="12">Z3/AA3</f>
        <v>0.52553432319062521</v>
      </c>
      <c r="AJ3">
        <v>1.679</v>
      </c>
      <c r="AK3" t="str">
        <f t="shared" ref="AK3:AK32" si="13">IF(AJ3&gt;L3,"YES","NO")</f>
        <v>YES</v>
      </c>
      <c r="AM3">
        <v>1.679</v>
      </c>
      <c r="AQ3" t="str">
        <f>IF(NOT(ISBLANK(AL3)),IF(AL3&gt;L3,"YES","NO"),"UNKNOWN")</f>
        <v>UNKNOWN</v>
      </c>
      <c r="AR3" t="str">
        <f t="shared" ref="AR3:AR32" si="14">IF(NOT(ISBLANK(AM3)),IF(AM3&gt;L3,"YES","NO"),"UNKNOWN")</f>
        <v>YES</v>
      </c>
      <c r="AS3" t="str">
        <f t="shared" ref="AS3:AS32" si="15">IF(NOT(ISBLANK(AN3)),IF(AN3&gt;L3,"YES","NO"),"UNKNOWN")</f>
        <v>UNKNOWN</v>
      </c>
      <c r="AT3" t="str">
        <f t="shared" ref="AT3:AT32" si="16">IF(NOT(ISBLANK(AO3)),IF(AO3&gt;L3,"YES","NO"),"UNKNOWN")</f>
        <v>UNKNOWN</v>
      </c>
      <c r="AU3" t="str">
        <f t="shared" ref="AU3:AU32" si="17">IF(NOT(ISBLANK(AP3)),IF(AP3&gt;L3,"YES","NO"),"UNKNOWN")</f>
        <v>UNKNOWN</v>
      </c>
      <c r="AV3">
        <f t="shared" ref="AV3:AV32" si="18">(AJ3-L3)/(1/2*(AJ3+L3))*100</f>
        <v>33.275442862104903</v>
      </c>
      <c r="AX3">
        <f>(AM3-L3)/(1/2*(AM3+L3))*100</f>
        <v>33.275442862104903</v>
      </c>
    </row>
    <row r="4" spans="1:51" x14ac:dyDescent="0.25">
      <c r="A4" s="1">
        <v>4</v>
      </c>
      <c r="B4">
        <v>0.4</v>
      </c>
      <c r="C4">
        <v>0.4</v>
      </c>
      <c r="D4">
        <v>0.4</v>
      </c>
      <c r="E4">
        <v>0.4</v>
      </c>
      <c r="F4">
        <v>0.4</v>
      </c>
      <c r="G4" t="s">
        <v>14</v>
      </c>
      <c r="H4" t="s">
        <v>14</v>
      </c>
      <c r="I4" t="s">
        <v>14</v>
      </c>
      <c r="J4" t="s">
        <v>14</v>
      </c>
      <c r="K4" t="s">
        <v>14</v>
      </c>
      <c r="L4">
        <f t="shared" si="5"/>
        <v>0.4</v>
      </c>
      <c r="M4" t="str">
        <f t="shared" si="6"/>
        <v>YES</v>
      </c>
      <c r="N4" t="str">
        <f t="shared" si="0"/>
        <v>YES</v>
      </c>
      <c r="O4" t="str">
        <f t="shared" si="7"/>
        <v>YES</v>
      </c>
      <c r="P4" s="1">
        <v>256672</v>
      </c>
      <c r="Q4" s="1">
        <v>41410</v>
      </c>
      <c r="R4" s="1">
        <f t="shared" si="8"/>
        <v>298.08199999999999</v>
      </c>
      <c r="S4" s="1">
        <v>16701</v>
      </c>
      <c r="T4" s="1">
        <v>1197</v>
      </c>
      <c r="U4">
        <f t="shared" si="1"/>
        <v>17.898</v>
      </c>
      <c r="V4">
        <v>8121692</v>
      </c>
      <c r="W4">
        <f t="shared" si="2"/>
        <v>7805.7119999999995</v>
      </c>
      <c r="X4">
        <v>1426</v>
      </c>
      <c r="Y4">
        <v>220</v>
      </c>
      <c r="Z4">
        <f t="shared" si="3"/>
        <v>1646</v>
      </c>
      <c r="AA4">
        <v>4786</v>
      </c>
      <c r="AB4">
        <f t="shared" ref="AB4:AC32" si="19">P4/X4*1/1000</f>
        <v>0.17999438990182326</v>
      </c>
      <c r="AC4">
        <f t="shared" si="19"/>
        <v>0.18822727272727272</v>
      </c>
      <c r="AD4">
        <f t="shared" si="4"/>
        <v>1.1711781206171109E-2</v>
      </c>
      <c r="AE4">
        <f t="shared" si="4"/>
        <v>5.4409090909090909E-3</v>
      </c>
      <c r="AF4">
        <f t="shared" si="9"/>
        <v>4.7422308626974479</v>
      </c>
      <c r="AG4">
        <f t="shared" si="10"/>
        <v>6.2282072712076891E-2</v>
      </c>
      <c r="AH4">
        <f t="shared" si="11"/>
        <v>1.0873633049817739E-2</v>
      </c>
      <c r="AI4">
        <f t="shared" si="12"/>
        <v>0.34391976598412033</v>
      </c>
      <c r="AJ4">
        <v>11.368</v>
      </c>
      <c r="AK4" t="str">
        <f t="shared" si="13"/>
        <v>YES</v>
      </c>
      <c r="AL4">
        <v>11.368</v>
      </c>
      <c r="AQ4" t="str">
        <f t="shared" ref="AQ4:AQ32" si="20">IF(NOT(ISBLANK(AL4)),IF(AL4&gt;L4,"YES","NO"),"UNKNOWN")</f>
        <v>YES</v>
      </c>
      <c r="AR4" t="str">
        <f t="shared" si="14"/>
        <v>UNKNOWN</v>
      </c>
      <c r="AS4" t="str">
        <f t="shared" si="15"/>
        <v>UNKNOWN</v>
      </c>
      <c r="AT4" t="str">
        <f t="shared" si="16"/>
        <v>UNKNOWN</v>
      </c>
      <c r="AU4" t="str">
        <f t="shared" si="17"/>
        <v>UNKNOWN</v>
      </c>
      <c r="AV4">
        <f t="shared" si="18"/>
        <v>186.40380693405845</v>
      </c>
      <c r="AW4">
        <f t="shared" ref="AW4:AW31" si="21">(AL4-L4)/(1/2*(AL4+L4))*100</f>
        <v>186.40380693405845</v>
      </c>
    </row>
    <row r="5" spans="1:51" x14ac:dyDescent="0.25">
      <c r="A5" s="1">
        <v>5</v>
      </c>
      <c r="B5">
        <v>0.4</v>
      </c>
      <c r="C5">
        <v>0.4</v>
      </c>
      <c r="D5">
        <v>0.4</v>
      </c>
      <c r="E5">
        <v>0.4</v>
      </c>
      <c r="F5">
        <v>0.4</v>
      </c>
      <c r="G5" t="s">
        <v>14</v>
      </c>
      <c r="H5" t="s">
        <v>14</v>
      </c>
      <c r="I5" t="s">
        <v>14</v>
      </c>
      <c r="J5" t="s">
        <v>14</v>
      </c>
      <c r="K5" t="s">
        <v>14</v>
      </c>
      <c r="L5">
        <f t="shared" si="5"/>
        <v>0.4</v>
      </c>
      <c r="M5" t="str">
        <f t="shared" si="6"/>
        <v>YES</v>
      </c>
      <c r="N5" t="str">
        <f t="shared" si="0"/>
        <v>YES</v>
      </c>
      <c r="O5" t="str">
        <f t="shared" si="7"/>
        <v>YES</v>
      </c>
      <c r="P5" s="1">
        <v>268838</v>
      </c>
      <c r="Q5" s="1">
        <v>62863</v>
      </c>
      <c r="R5" s="1">
        <f t="shared" si="8"/>
        <v>331.70100000000002</v>
      </c>
      <c r="S5" s="1">
        <v>24446</v>
      </c>
      <c r="T5" s="1">
        <v>570</v>
      </c>
      <c r="U5">
        <f t="shared" si="1"/>
        <v>25.015999999999998</v>
      </c>
      <c r="V5" s="1">
        <v>6017624</v>
      </c>
      <c r="W5">
        <f t="shared" si="2"/>
        <v>5660.9070000000002</v>
      </c>
      <c r="X5">
        <v>1426</v>
      </c>
      <c r="Y5">
        <v>100</v>
      </c>
      <c r="Z5">
        <f t="shared" si="3"/>
        <v>1526</v>
      </c>
      <c r="AA5">
        <v>4801</v>
      </c>
      <c r="AB5">
        <f t="shared" si="19"/>
        <v>0.1885259467040673</v>
      </c>
      <c r="AC5">
        <f t="shared" si="19"/>
        <v>0.62863000000000002</v>
      </c>
      <c r="AD5">
        <f t="shared" si="4"/>
        <v>1.7143057503506313E-2</v>
      </c>
      <c r="AE5">
        <f t="shared" si="4"/>
        <v>5.7000000000000002E-3</v>
      </c>
      <c r="AF5">
        <f t="shared" si="9"/>
        <v>3.7096376146788992</v>
      </c>
      <c r="AG5">
        <f t="shared" si="10"/>
        <v>6.9089981253905447E-2</v>
      </c>
      <c r="AH5">
        <f t="shared" si="11"/>
        <v>1.6393184796854521E-2</v>
      </c>
      <c r="AI5">
        <f t="shared" si="12"/>
        <v>0.31785044782337013</v>
      </c>
      <c r="AJ5">
        <v>5.7370000000000001</v>
      </c>
      <c r="AK5" t="str">
        <f t="shared" si="13"/>
        <v>YES</v>
      </c>
      <c r="AQ5" t="str">
        <f t="shared" si="20"/>
        <v>UNKNOWN</v>
      </c>
      <c r="AR5" t="str">
        <f t="shared" si="14"/>
        <v>UNKNOWN</v>
      </c>
      <c r="AS5" t="str">
        <f t="shared" si="15"/>
        <v>UNKNOWN</v>
      </c>
      <c r="AT5" t="str">
        <f t="shared" si="16"/>
        <v>UNKNOWN</v>
      </c>
      <c r="AU5" t="str">
        <f t="shared" si="17"/>
        <v>UNKNOWN</v>
      </c>
      <c r="AV5">
        <f t="shared" si="18"/>
        <v>173.92862962359456</v>
      </c>
    </row>
    <row r="6" spans="1:51" x14ac:dyDescent="0.25">
      <c r="A6" s="1">
        <v>6</v>
      </c>
      <c r="B6">
        <v>0.4</v>
      </c>
      <c r="C6">
        <v>0.4</v>
      </c>
      <c r="D6">
        <v>0.4</v>
      </c>
      <c r="E6">
        <v>0.4</v>
      </c>
      <c r="F6">
        <v>0.4</v>
      </c>
      <c r="G6" t="s">
        <v>14</v>
      </c>
      <c r="H6" t="s">
        <v>14</v>
      </c>
      <c r="I6" t="s">
        <v>14</v>
      </c>
      <c r="J6" t="s">
        <v>14</v>
      </c>
      <c r="K6" t="s">
        <v>14</v>
      </c>
      <c r="L6">
        <f t="shared" si="5"/>
        <v>0.4</v>
      </c>
      <c r="M6" t="str">
        <f t="shared" si="6"/>
        <v>YES</v>
      </c>
      <c r="N6" t="str">
        <f t="shared" si="0"/>
        <v>YES</v>
      </c>
      <c r="O6" t="str">
        <f t="shared" si="7"/>
        <v>YES</v>
      </c>
      <c r="P6" s="1">
        <v>225032</v>
      </c>
      <c r="Q6" s="1">
        <v>59049</v>
      </c>
      <c r="R6" s="1">
        <f>(P6+Q6)/1000</f>
        <v>284.08100000000002</v>
      </c>
      <c r="S6" s="1">
        <v>25056</v>
      </c>
      <c r="T6" s="1">
        <v>3925</v>
      </c>
      <c r="U6">
        <f>(S6+T6)/1000</f>
        <v>28.981000000000002</v>
      </c>
      <c r="V6">
        <v>8165602</v>
      </c>
      <c r="W6">
        <f>V6/1000-U6-R6</f>
        <v>7852.54</v>
      </c>
      <c r="X6">
        <v>1426</v>
      </c>
      <c r="Y6">
        <v>278</v>
      </c>
      <c r="Z6">
        <f>(X6+Y6)</f>
        <v>1704</v>
      </c>
      <c r="AA6">
        <v>4796</v>
      </c>
      <c r="AB6">
        <f t="shared" si="19"/>
        <v>0.15780645161290324</v>
      </c>
      <c r="AC6">
        <f t="shared" si="19"/>
        <v>0.21240647482014391</v>
      </c>
      <c r="AD6">
        <f t="shared" si="4"/>
        <v>1.7570827489481064E-2</v>
      </c>
      <c r="AE6">
        <f t="shared" si="4"/>
        <v>1.4118705035971223E-2</v>
      </c>
      <c r="AF6">
        <f t="shared" si="9"/>
        <v>4.6082981220657278</v>
      </c>
      <c r="AG6">
        <f t="shared" si="10"/>
        <v>5.9232902418682239E-2</v>
      </c>
      <c r="AH6">
        <f t="shared" si="11"/>
        <v>1.7007629107981221E-2</v>
      </c>
      <c r="AI6">
        <f t="shared" si="12"/>
        <v>0.35529608006672225</v>
      </c>
      <c r="AJ6">
        <v>0.59799999999999998</v>
      </c>
      <c r="AK6" t="str">
        <f t="shared" si="13"/>
        <v>YES</v>
      </c>
      <c r="AP6">
        <v>0.59799999999999998</v>
      </c>
      <c r="AQ6" t="str">
        <f t="shared" si="20"/>
        <v>UNKNOWN</v>
      </c>
      <c r="AR6" t="str">
        <f t="shared" si="14"/>
        <v>UNKNOWN</v>
      </c>
      <c r="AS6" t="str">
        <f t="shared" si="15"/>
        <v>UNKNOWN</v>
      </c>
      <c r="AT6" t="str">
        <f t="shared" si="16"/>
        <v>UNKNOWN</v>
      </c>
      <c r="AU6" t="str">
        <f t="shared" si="17"/>
        <v>YES</v>
      </c>
      <c r="AV6">
        <f t="shared" si="18"/>
        <v>39.679358717434859</v>
      </c>
      <c r="AY6">
        <f t="shared" ref="AY6:AY32" si="22">(AP6-L6)/(1/2*(AP6+L6))*100</f>
        <v>39.679358717434859</v>
      </c>
    </row>
    <row r="7" spans="1:51" x14ac:dyDescent="0.25">
      <c r="A7" s="1">
        <v>7</v>
      </c>
      <c r="B7">
        <v>1.9</v>
      </c>
      <c r="C7">
        <v>1.9</v>
      </c>
      <c r="D7">
        <v>2.2000000000000002</v>
      </c>
      <c r="E7">
        <v>2.2000000000000002</v>
      </c>
      <c r="F7">
        <v>1.9</v>
      </c>
      <c r="G7" t="s">
        <v>14</v>
      </c>
      <c r="H7" t="s">
        <v>14</v>
      </c>
      <c r="I7" t="s">
        <v>14</v>
      </c>
      <c r="J7" t="s">
        <v>14</v>
      </c>
      <c r="K7" t="s">
        <v>14</v>
      </c>
      <c r="L7">
        <f t="shared" si="5"/>
        <v>1.9</v>
      </c>
      <c r="M7" t="str">
        <f t="shared" si="6"/>
        <v>YES</v>
      </c>
      <c r="N7" t="str">
        <f t="shared" si="0"/>
        <v>NO</v>
      </c>
      <c r="O7" t="str">
        <f t="shared" si="7"/>
        <v>YES</v>
      </c>
      <c r="P7" s="1">
        <v>86270</v>
      </c>
      <c r="Q7" s="1">
        <v>84854</v>
      </c>
      <c r="R7" s="1">
        <f t="shared" si="8"/>
        <v>171.124</v>
      </c>
      <c r="S7" s="1">
        <v>5557</v>
      </c>
      <c r="T7" s="1">
        <v>10814</v>
      </c>
      <c r="U7">
        <f t="shared" si="1"/>
        <v>16.370999999999999</v>
      </c>
      <c r="V7">
        <v>11011956</v>
      </c>
      <c r="W7">
        <f t="shared" si="2"/>
        <v>10824.461000000001</v>
      </c>
      <c r="X7">
        <v>301</v>
      </c>
      <c r="Y7">
        <v>316</v>
      </c>
      <c r="Z7">
        <f t="shared" si="3"/>
        <v>617</v>
      </c>
      <c r="AA7">
        <v>3588</v>
      </c>
      <c r="AB7">
        <f t="shared" si="19"/>
        <v>0.28661129568106308</v>
      </c>
      <c r="AC7">
        <f t="shared" si="19"/>
        <v>0.26852531645569622</v>
      </c>
      <c r="AD7">
        <f t="shared" si="4"/>
        <v>1.8461794019933555E-2</v>
      </c>
      <c r="AE7">
        <f t="shared" si="4"/>
        <v>3.4221518987341777E-2</v>
      </c>
      <c r="AF7">
        <f t="shared" si="9"/>
        <v>17.543696920583471</v>
      </c>
      <c r="AG7">
        <f t="shared" si="10"/>
        <v>4.7693422519509476E-2</v>
      </c>
      <c r="AH7">
        <f t="shared" si="11"/>
        <v>2.6533225283630467E-2</v>
      </c>
      <c r="AI7">
        <f t="shared" si="12"/>
        <v>0.17196209587513936</v>
      </c>
      <c r="AJ7">
        <v>0.73899999999999999</v>
      </c>
      <c r="AK7" t="str">
        <f t="shared" si="13"/>
        <v>NO</v>
      </c>
      <c r="AM7">
        <v>0.73899999999999999</v>
      </c>
      <c r="AQ7" t="str">
        <f t="shared" si="20"/>
        <v>UNKNOWN</v>
      </c>
      <c r="AR7" t="str">
        <f>IF(NOT(ISBLANK(AM7)),IF(AM7&gt;L7,"YES","NO"),"UNKNOWN")</f>
        <v>NO</v>
      </c>
      <c r="AS7" t="str">
        <f t="shared" si="15"/>
        <v>UNKNOWN</v>
      </c>
      <c r="AT7" t="str">
        <f t="shared" si="16"/>
        <v>UNKNOWN</v>
      </c>
      <c r="AU7" t="str">
        <f t="shared" si="17"/>
        <v>UNKNOWN</v>
      </c>
      <c r="AV7">
        <f t="shared" si="18"/>
        <v>-87.987874194770754</v>
      </c>
      <c r="AX7">
        <f t="shared" ref="AX7:AX20" si="23">(AM7-L7)/(1/2*(AM7+L7))*100</f>
        <v>-87.987874194770754</v>
      </c>
    </row>
    <row r="8" spans="1:51" x14ac:dyDescent="0.25">
      <c r="A8" s="1">
        <v>8</v>
      </c>
      <c r="B8">
        <v>1.9</v>
      </c>
      <c r="C8">
        <v>1.9</v>
      </c>
      <c r="D8">
        <v>1.9</v>
      </c>
      <c r="E8">
        <v>1.9</v>
      </c>
      <c r="F8">
        <v>1.9</v>
      </c>
      <c r="G8" t="s">
        <v>14</v>
      </c>
      <c r="H8" t="s">
        <v>14</v>
      </c>
      <c r="I8" t="s">
        <v>14</v>
      </c>
      <c r="J8" t="s">
        <v>14</v>
      </c>
      <c r="K8" t="s">
        <v>14</v>
      </c>
      <c r="L8">
        <f t="shared" si="5"/>
        <v>1.9</v>
      </c>
      <c r="M8" t="str">
        <f t="shared" si="6"/>
        <v>YES</v>
      </c>
      <c r="N8" t="str">
        <f t="shared" si="0"/>
        <v>NO</v>
      </c>
      <c r="O8" t="str">
        <f t="shared" si="7"/>
        <v>YES</v>
      </c>
      <c r="P8" s="1">
        <v>45108</v>
      </c>
      <c r="Q8" s="1">
        <v>66437</v>
      </c>
      <c r="R8" s="1">
        <f t="shared" si="8"/>
        <v>111.545</v>
      </c>
      <c r="S8" s="1">
        <v>9889</v>
      </c>
      <c r="T8" s="1">
        <v>1847</v>
      </c>
      <c r="U8">
        <f t="shared" si="1"/>
        <v>11.736000000000001</v>
      </c>
      <c r="V8">
        <v>5731252</v>
      </c>
      <c r="W8">
        <f t="shared" si="2"/>
        <v>5607.9710000000005</v>
      </c>
      <c r="X8">
        <v>416</v>
      </c>
      <c r="Y8">
        <v>346</v>
      </c>
      <c r="Z8">
        <f t="shared" si="3"/>
        <v>762</v>
      </c>
      <c r="AA8">
        <v>3530</v>
      </c>
      <c r="AB8">
        <f t="shared" si="19"/>
        <v>0.10843269230769231</v>
      </c>
      <c r="AC8">
        <f t="shared" si="19"/>
        <v>0.19201445086705204</v>
      </c>
      <c r="AD8">
        <f t="shared" si="4"/>
        <v>2.3771634615384618E-2</v>
      </c>
      <c r="AE8">
        <f t="shared" si="4"/>
        <v>5.3381502890173411E-3</v>
      </c>
      <c r="AF8">
        <f t="shared" si="9"/>
        <v>7.3595419947506571</v>
      </c>
      <c r="AG8">
        <f t="shared" si="10"/>
        <v>3.1599150141643058E-2</v>
      </c>
      <c r="AH8">
        <f t="shared" si="11"/>
        <v>1.5401574803149607E-2</v>
      </c>
      <c r="AI8">
        <f t="shared" si="12"/>
        <v>0.21586402266288951</v>
      </c>
      <c r="AJ8">
        <v>0.66300000000000003</v>
      </c>
      <c r="AK8" t="str">
        <f t="shared" si="13"/>
        <v>NO</v>
      </c>
      <c r="AN8">
        <v>0.66300000000000003</v>
      </c>
      <c r="AQ8" t="str">
        <f t="shared" si="20"/>
        <v>UNKNOWN</v>
      </c>
      <c r="AR8" t="str">
        <f t="shared" si="14"/>
        <v>UNKNOWN</v>
      </c>
      <c r="AS8" t="str">
        <f t="shared" si="15"/>
        <v>NO</v>
      </c>
      <c r="AT8" t="str">
        <f t="shared" si="16"/>
        <v>UNKNOWN</v>
      </c>
      <c r="AU8" t="str">
        <f t="shared" si="17"/>
        <v>UNKNOWN</v>
      </c>
      <c r="AV8">
        <f t="shared" si="18"/>
        <v>-96.527506827936023</v>
      </c>
    </row>
    <row r="9" spans="1:51" x14ac:dyDescent="0.25">
      <c r="A9" s="1">
        <v>10</v>
      </c>
      <c r="B9">
        <v>11</v>
      </c>
      <c r="C9">
        <v>11</v>
      </c>
      <c r="D9">
        <v>11</v>
      </c>
      <c r="E9">
        <v>11</v>
      </c>
      <c r="F9">
        <v>11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>
        <f t="shared" si="5"/>
        <v>11</v>
      </c>
      <c r="M9" t="str">
        <f t="shared" si="6"/>
        <v>NO</v>
      </c>
      <c r="N9" t="str">
        <f t="shared" si="0"/>
        <v>NO</v>
      </c>
      <c r="O9" t="str">
        <f t="shared" si="7"/>
        <v>NO</v>
      </c>
      <c r="P9" s="1">
        <v>195705</v>
      </c>
      <c r="Q9" s="1">
        <v>97874</v>
      </c>
      <c r="R9" s="1">
        <f t="shared" si="8"/>
        <v>293.57900000000001</v>
      </c>
      <c r="S9" s="1">
        <v>531972</v>
      </c>
      <c r="T9" s="1">
        <v>101467</v>
      </c>
      <c r="U9">
        <f t="shared" si="1"/>
        <v>633.43899999999996</v>
      </c>
      <c r="V9">
        <v>19054721</v>
      </c>
      <c r="W9">
        <f t="shared" si="2"/>
        <v>18127.703000000001</v>
      </c>
      <c r="X9">
        <v>3007</v>
      </c>
      <c r="Y9">
        <v>1202</v>
      </c>
      <c r="Z9">
        <f t="shared" si="3"/>
        <v>4209</v>
      </c>
      <c r="AA9">
        <v>9084</v>
      </c>
      <c r="AB9">
        <f t="shared" si="19"/>
        <v>6.5083139341536408E-2</v>
      </c>
      <c r="AC9">
        <f t="shared" si="19"/>
        <v>8.1425956738768721E-2</v>
      </c>
      <c r="AD9">
        <f t="shared" si="4"/>
        <v>0.17691120718323911</v>
      </c>
      <c r="AE9">
        <f t="shared" si="4"/>
        <v>8.4415141430948429E-2</v>
      </c>
      <c r="AF9">
        <f t="shared" si="9"/>
        <v>4.3068907103825138</v>
      </c>
      <c r="AG9">
        <f t="shared" si="10"/>
        <v>3.2318251871422281E-2</v>
      </c>
      <c r="AH9">
        <f t="shared" si="11"/>
        <v>0.15049631741506295</v>
      </c>
      <c r="AI9">
        <f t="shared" si="12"/>
        <v>0.4633421400264201</v>
      </c>
      <c r="AJ9">
        <v>5.4779999999999998</v>
      </c>
      <c r="AK9" t="str">
        <f t="shared" si="13"/>
        <v>NO</v>
      </c>
      <c r="AQ9" t="str">
        <f t="shared" si="20"/>
        <v>UNKNOWN</v>
      </c>
      <c r="AR9" t="str">
        <f t="shared" si="14"/>
        <v>UNKNOWN</v>
      </c>
      <c r="AS9" t="str">
        <f t="shared" si="15"/>
        <v>UNKNOWN</v>
      </c>
      <c r="AT9" t="str">
        <f t="shared" si="16"/>
        <v>UNKNOWN</v>
      </c>
      <c r="AU9" t="str">
        <f t="shared" si="17"/>
        <v>UNKNOWN</v>
      </c>
      <c r="AV9">
        <f t="shared" si="18"/>
        <v>-67.022696929238975</v>
      </c>
    </row>
    <row r="10" spans="1:51" x14ac:dyDescent="0.25">
      <c r="A10" s="1">
        <v>11</v>
      </c>
      <c r="B10">
        <v>1000</v>
      </c>
      <c r="C10">
        <v>1000</v>
      </c>
      <c r="D10">
        <v>1000</v>
      </c>
      <c r="E10">
        <v>1000</v>
      </c>
      <c r="F10">
        <v>1000</v>
      </c>
      <c r="G10" t="s">
        <v>14</v>
      </c>
      <c r="H10" t="s">
        <v>14</v>
      </c>
      <c r="I10" t="s">
        <v>14</v>
      </c>
      <c r="J10" t="s">
        <v>14</v>
      </c>
      <c r="K10" t="s">
        <v>14</v>
      </c>
      <c r="L10">
        <f t="shared" si="5"/>
        <v>1000</v>
      </c>
      <c r="M10" t="str">
        <f t="shared" si="6"/>
        <v>NO</v>
      </c>
      <c r="N10" t="str">
        <f t="shared" si="0"/>
        <v>NO</v>
      </c>
      <c r="O10" t="str">
        <f t="shared" si="7"/>
        <v>NO</v>
      </c>
      <c r="P10" s="1">
        <v>33678</v>
      </c>
      <c r="Q10" s="1">
        <v>35277</v>
      </c>
      <c r="R10" s="1">
        <f t="shared" si="8"/>
        <v>68.954999999999998</v>
      </c>
      <c r="S10" s="1">
        <v>443</v>
      </c>
      <c r="T10" s="1">
        <v>0</v>
      </c>
      <c r="U10">
        <f t="shared" si="1"/>
        <v>0.443</v>
      </c>
      <c r="V10">
        <v>380947</v>
      </c>
      <c r="W10">
        <f t="shared" si="2"/>
        <v>311.54900000000004</v>
      </c>
      <c r="X10">
        <v>108</v>
      </c>
      <c r="Y10">
        <v>0</v>
      </c>
      <c r="Z10">
        <f t="shared" si="3"/>
        <v>108</v>
      </c>
      <c r="AA10">
        <v>2146</v>
      </c>
      <c r="AB10">
        <f t="shared" si="19"/>
        <v>0.3118333333333333</v>
      </c>
      <c r="AC10" t="s">
        <v>29</v>
      </c>
      <c r="AD10">
        <f t="shared" si="4"/>
        <v>4.1018518518518522E-3</v>
      </c>
      <c r="AE10">
        <v>0</v>
      </c>
      <c r="AF10">
        <f t="shared" si="9"/>
        <v>2.8847129629629631</v>
      </c>
      <c r="AG10">
        <f t="shared" si="10"/>
        <v>3.2131873252562906E-2</v>
      </c>
      <c r="AH10">
        <f t="shared" si="11"/>
        <v>4.1018518518518522E-3</v>
      </c>
      <c r="AI10">
        <f t="shared" si="12"/>
        <v>5.0326188257222737E-2</v>
      </c>
      <c r="AJ10">
        <v>1.087</v>
      </c>
      <c r="AK10" t="str">
        <f>IF(AJ10&gt;L10,"YES","NO")</f>
        <v>NO</v>
      </c>
      <c r="AN10">
        <v>1.087</v>
      </c>
      <c r="AQ10" t="str">
        <f t="shared" si="20"/>
        <v>UNKNOWN</v>
      </c>
      <c r="AR10" t="str">
        <f t="shared" si="14"/>
        <v>UNKNOWN</v>
      </c>
      <c r="AS10" t="str">
        <f t="shared" si="15"/>
        <v>NO</v>
      </c>
      <c r="AT10" t="str">
        <f t="shared" si="16"/>
        <v>UNKNOWN</v>
      </c>
      <c r="AU10" t="str">
        <f t="shared" si="17"/>
        <v>UNKNOWN</v>
      </c>
      <c r="AV10">
        <f t="shared" si="18"/>
        <v>-199.56567211441163</v>
      </c>
    </row>
    <row r="11" spans="1:51" x14ac:dyDescent="0.25">
      <c r="A11" s="1">
        <v>12</v>
      </c>
      <c r="B11">
        <v>1000</v>
      </c>
      <c r="C11">
        <v>1000</v>
      </c>
      <c r="D11">
        <v>1000</v>
      </c>
      <c r="E11">
        <v>1000</v>
      </c>
      <c r="F11">
        <v>1000</v>
      </c>
      <c r="G11" t="s">
        <v>14</v>
      </c>
      <c r="H11" t="s">
        <v>14</v>
      </c>
      <c r="I11" t="s">
        <v>14</v>
      </c>
      <c r="J11" t="s">
        <v>14</v>
      </c>
      <c r="K11" t="s">
        <v>14</v>
      </c>
      <c r="L11">
        <f t="shared" si="5"/>
        <v>1000</v>
      </c>
      <c r="M11" t="str">
        <f t="shared" si="6"/>
        <v>NO</v>
      </c>
      <c r="N11" t="str">
        <f t="shared" si="0"/>
        <v>NO</v>
      </c>
      <c r="O11" t="str">
        <f t="shared" si="7"/>
        <v>NO</v>
      </c>
      <c r="P11" s="1">
        <v>33577</v>
      </c>
      <c r="Q11" s="1">
        <v>13418</v>
      </c>
      <c r="R11" s="1">
        <f t="shared" si="8"/>
        <v>46.994999999999997</v>
      </c>
      <c r="S11" s="1">
        <v>448</v>
      </c>
      <c r="T11" s="1">
        <v>0</v>
      </c>
      <c r="U11">
        <f t="shared" si="1"/>
        <v>0.44800000000000001</v>
      </c>
      <c r="V11">
        <v>355159</v>
      </c>
      <c r="W11">
        <f t="shared" si="2"/>
        <v>307.71600000000001</v>
      </c>
      <c r="X11">
        <v>108</v>
      </c>
      <c r="Y11">
        <v>0</v>
      </c>
      <c r="Z11">
        <f t="shared" si="3"/>
        <v>108</v>
      </c>
      <c r="AA11">
        <v>1463</v>
      </c>
      <c r="AB11">
        <f t="shared" si="19"/>
        <v>0.31089814814814815</v>
      </c>
      <c r="AC11" t="s">
        <v>29</v>
      </c>
      <c r="AD11">
        <f t="shared" si="4"/>
        <v>4.1481481481481482E-3</v>
      </c>
      <c r="AE11">
        <v>0</v>
      </c>
      <c r="AF11">
        <f t="shared" si="9"/>
        <v>2.8492222222222221</v>
      </c>
      <c r="AG11">
        <f t="shared" si="10"/>
        <v>3.2122351332877649E-2</v>
      </c>
      <c r="AH11">
        <f t="shared" si="11"/>
        <v>4.1481481481481482E-3</v>
      </c>
      <c r="AI11">
        <f t="shared" si="12"/>
        <v>7.3820915926179079E-2</v>
      </c>
      <c r="AJ11">
        <v>0.27</v>
      </c>
      <c r="AK11" t="str">
        <f t="shared" si="13"/>
        <v>NO</v>
      </c>
      <c r="AN11">
        <v>0.27</v>
      </c>
      <c r="AQ11" t="str">
        <f t="shared" si="20"/>
        <v>UNKNOWN</v>
      </c>
      <c r="AR11" t="str">
        <f t="shared" si="14"/>
        <v>UNKNOWN</v>
      </c>
      <c r="AS11" t="str">
        <f t="shared" si="15"/>
        <v>NO</v>
      </c>
      <c r="AT11" t="str">
        <f t="shared" si="16"/>
        <v>UNKNOWN</v>
      </c>
      <c r="AU11" t="str">
        <f t="shared" si="17"/>
        <v>UNKNOWN</v>
      </c>
      <c r="AV11">
        <f t="shared" si="18"/>
        <v>-199.89202915212894</v>
      </c>
    </row>
    <row r="12" spans="1:51" x14ac:dyDescent="0.25">
      <c r="A12" s="1">
        <v>13</v>
      </c>
      <c r="B12">
        <v>0.1</v>
      </c>
      <c r="C12">
        <v>0.1</v>
      </c>
      <c r="D12">
        <v>0.1</v>
      </c>
      <c r="E12">
        <v>0.1</v>
      </c>
      <c r="F12">
        <v>0.1</v>
      </c>
      <c r="G12" t="s">
        <v>14</v>
      </c>
      <c r="H12" t="s">
        <v>14</v>
      </c>
      <c r="I12" t="s">
        <v>14</v>
      </c>
      <c r="J12" t="s">
        <v>14</v>
      </c>
      <c r="K12" t="s">
        <v>14</v>
      </c>
      <c r="L12">
        <f t="shared" si="5"/>
        <v>0.1</v>
      </c>
      <c r="M12" t="str">
        <f t="shared" si="6"/>
        <v>YES</v>
      </c>
      <c r="N12" t="str">
        <f t="shared" si="0"/>
        <v>YES</v>
      </c>
      <c r="O12" t="str">
        <f t="shared" si="7"/>
        <v>YES</v>
      </c>
      <c r="P12" s="1">
        <v>59291</v>
      </c>
      <c r="Q12" s="1">
        <v>105179</v>
      </c>
      <c r="R12" s="1">
        <f t="shared" si="8"/>
        <v>164.47</v>
      </c>
      <c r="S12" s="1">
        <v>11513</v>
      </c>
      <c r="T12" s="1">
        <v>9778</v>
      </c>
      <c r="U12">
        <f t="shared" si="1"/>
        <v>21.291</v>
      </c>
      <c r="V12">
        <v>12497152</v>
      </c>
      <c r="W12">
        <f t="shared" si="2"/>
        <v>12311.391000000001</v>
      </c>
      <c r="X12">
        <v>725</v>
      </c>
      <c r="Y12">
        <v>771</v>
      </c>
      <c r="Z12">
        <f t="shared" si="3"/>
        <v>1496</v>
      </c>
      <c r="AA12">
        <v>5172</v>
      </c>
      <c r="AB12">
        <f t="shared" si="19"/>
        <v>8.1780689655172406E-2</v>
      </c>
      <c r="AC12">
        <f t="shared" si="19"/>
        <v>0.13641893644617381</v>
      </c>
      <c r="AD12">
        <f t="shared" si="4"/>
        <v>1.5880000000000002E-2</v>
      </c>
      <c r="AE12">
        <f t="shared" si="4"/>
        <v>1.2682230869001297E-2</v>
      </c>
      <c r="AF12">
        <f t="shared" si="9"/>
        <v>8.229539438502675</v>
      </c>
      <c r="AG12">
        <f t="shared" si="10"/>
        <v>3.1800077339520498E-2</v>
      </c>
      <c r="AH12">
        <f t="shared" si="11"/>
        <v>1.4231951871657754E-2</v>
      </c>
      <c r="AI12">
        <f t="shared" si="12"/>
        <v>0.28924980665119876</v>
      </c>
      <c r="AJ12">
        <v>0.42399999999999999</v>
      </c>
      <c r="AK12" t="str">
        <f t="shared" si="13"/>
        <v>YES</v>
      </c>
      <c r="AL12">
        <v>0.42399999999999999</v>
      </c>
      <c r="AQ12" t="str">
        <f t="shared" si="20"/>
        <v>YES</v>
      </c>
      <c r="AR12" t="str">
        <f t="shared" si="14"/>
        <v>UNKNOWN</v>
      </c>
      <c r="AS12" t="str">
        <f t="shared" si="15"/>
        <v>UNKNOWN</v>
      </c>
      <c r="AT12" t="str">
        <f t="shared" si="16"/>
        <v>UNKNOWN</v>
      </c>
      <c r="AU12" t="str">
        <f t="shared" si="17"/>
        <v>UNKNOWN</v>
      </c>
      <c r="AV12">
        <f t="shared" si="18"/>
        <v>123.66412213740456</v>
      </c>
      <c r="AW12">
        <f t="shared" si="21"/>
        <v>123.66412213740456</v>
      </c>
    </row>
    <row r="13" spans="1:51" x14ac:dyDescent="0.25">
      <c r="A13" s="1">
        <v>14</v>
      </c>
      <c r="B13">
        <v>10</v>
      </c>
      <c r="C13">
        <v>10</v>
      </c>
      <c r="D13">
        <v>10</v>
      </c>
      <c r="E13">
        <v>10</v>
      </c>
      <c r="F13">
        <v>10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>
        <f t="shared" si="5"/>
        <v>10</v>
      </c>
      <c r="M13" t="str">
        <f t="shared" si="6"/>
        <v>NO</v>
      </c>
      <c r="N13" t="str">
        <f t="shared" si="0"/>
        <v>NO</v>
      </c>
      <c r="O13" t="str">
        <f t="shared" si="7"/>
        <v>NO</v>
      </c>
      <c r="P13" s="1">
        <v>106356</v>
      </c>
      <c r="Q13" s="1">
        <v>104000</v>
      </c>
      <c r="R13" s="1">
        <f t="shared" si="8"/>
        <v>210.35599999999999</v>
      </c>
      <c r="S13" s="1">
        <v>4549</v>
      </c>
      <c r="T13" s="1">
        <v>61847</v>
      </c>
      <c r="U13">
        <f t="shared" si="1"/>
        <v>66.396000000000001</v>
      </c>
      <c r="V13">
        <v>9630951</v>
      </c>
      <c r="W13">
        <f t="shared" si="2"/>
        <v>9354.1989999999987</v>
      </c>
      <c r="X13">
        <v>352</v>
      </c>
      <c r="Y13">
        <v>329</v>
      </c>
      <c r="Z13">
        <f t="shared" si="3"/>
        <v>681</v>
      </c>
      <c r="AA13">
        <v>4574</v>
      </c>
      <c r="AB13">
        <f t="shared" si="19"/>
        <v>0.30214772727272726</v>
      </c>
      <c r="AC13">
        <f t="shared" si="19"/>
        <v>0.3161094224924012</v>
      </c>
      <c r="AD13">
        <f t="shared" si="4"/>
        <v>1.2923295454545455E-2</v>
      </c>
      <c r="AE13">
        <f t="shared" si="4"/>
        <v>0.18798480243161095</v>
      </c>
      <c r="AF13">
        <f t="shared" si="9"/>
        <v>13.735975036710718</v>
      </c>
      <c r="AG13">
        <f t="shared" si="10"/>
        <v>4.5989505902929599E-2</v>
      </c>
      <c r="AH13">
        <f t="shared" si="11"/>
        <v>9.7497797356828189E-2</v>
      </c>
      <c r="AI13">
        <f t="shared" si="12"/>
        <v>0.14888500218627021</v>
      </c>
      <c r="AJ13">
        <v>0.501</v>
      </c>
      <c r="AK13" t="str">
        <f t="shared" si="13"/>
        <v>NO</v>
      </c>
      <c r="AN13">
        <v>0.501</v>
      </c>
      <c r="AQ13" t="str">
        <f t="shared" si="20"/>
        <v>UNKNOWN</v>
      </c>
      <c r="AR13" t="str">
        <f t="shared" si="14"/>
        <v>UNKNOWN</v>
      </c>
      <c r="AS13" t="str">
        <f t="shared" si="15"/>
        <v>NO</v>
      </c>
      <c r="AT13" t="str">
        <f t="shared" si="16"/>
        <v>UNKNOWN</v>
      </c>
      <c r="AU13" t="str">
        <f t="shared" si="17"/>
        <v>UNKNOWN</v>
      </c>
      <c r="AV13">
        <f t="shared" si="18"/>
        <v>-180.91610322826398</v>
      </c>
    </row>
    <row r="14" spans="1:51" x14ac:dyDescent="0.25">
      <c r="A14" s="1">
        <v>15</v>
      </c>
      <c r="B14">
        <v>0.1</v>
      </c>
      <c r="C14">
        <v>0.1</v>
      </c>
      <c r="D14">
        <v>0.1</v>
      </c>
      <c r="E14">
        <v>0.1</v>
      </c>
      <c r="F14">
        <v>0.1</v>
      </c>
      <c r="G14" t="s">
        <v>14</v>
      </c>
      <c r="H14" t="s">
        <v>14</v>
      </c>
      <c r="I14" t="s">
        <v>14</v>
      </c>
      <c r="J14" t="s">
        <v>14</v>
      </c>
      <c r="K14" t="s">
        <v>14</v>
      </c>
      <c r="L14">
        <f t="shared" si="5"/>
        <v>0.1</v>
      </c>
      <c r="M14" t="str">
        <f t="shared" si="6"/>
        <v>YES</v>
      </c>
      <c r="N14" t="str">
        <f t="shared" si="0"/>
        <v>YES</v>
      </c>
      <c r="O14" t="str">
        <f t="shared" si="7"/>
        <v>YES</v>
      </c>
      <c r="P14" s="1">
        <v>30216</v>
      </c>
      <c r="Q14" s="1">
        <v>22592</v>
      </c>
      <c r="R14" s="1">
        <f t="shared" si="8"/>
        <v>52.808</v>
      </c>
      <c r="S14" s="1">
        <v>280</v>
      </c>
      <c r="T14" s="1">
        <v>39</v>
      </c>
      <c r="U14">
        <f t="shared" si="1"/>
        <v>0.31900000000000001</v>
      </c>
      <c r="V14">
        <v>597266</v>
      </c>
      <c r="W14">
        <f t="shared" si="2"/>
        <v>544.13900000000001</v>
      </c>
      <c r="X14">
        <v>48</v>
      </c>
      <c r="Y14">
        <v>8</v>
      </c>
      <c r="Z14">
        <f t="shared" si="3"/>
        <v>56</v>
      </c>
      <c r="AA14">
        <v>1138</v>
      </c>
      <c r="AB14">
        <f t="shared" si="19"/>
        <v>0.62949999999999995</v>
      </c>
      <c r="AC14">
        <f t="shared" si="19"/>
        <v>2.8239999999999998</v>
      </c>
      <c r="AD14">
        <f t="shared" si="4"/>
        <v>5.8333333333333327E-3</v>
      </c>
      <c r="AE14">
        <f t="shared" si="4"/>
        <v>4.875E-3</v>
      </c>
      <c r="AF14">
        <f t="shared" si="9"/>
        <v>9.7167678571428571</v>
      </c>
      <c r="AG14">
        <f t="shared" si="10"/>
        <v>4.6404217926186292E-2</v>
      </c>
      <c r="AH14">
        <f t="shared" si="11"/>
        <v>5.6964285714285719E-3</v>
      </c>
      <c r="AI14">
        <f t="shared" si="12"/>
        <v>4.9209138840070298E-2</v>
      </c>
      <c r="AQ14" t="str">
        <f t="shared" si="20"/>
        <v>UNKNOWN</v>
      </c>
      <c r="AR14" t="str">
        <f t="shared" si="14"/>
        <v>UNKNOWN</v>
      </c>
      <c r="AS14" t="str">
        <f t="shared" si="15"/>
        <v>UNKNOWN</v>
      </c>
      <c r="AT14" t="str">
        <f t="shared" si="16"/>
        <v>UNKNOWN</v>
      </c>
      <c r="AU14" t="str">
        <f t="shared" si="17"/>
        <v>UNKNOWN</v>
      </c>
    </row>
    <row r="15" spans="1:51" x14ac:dyDescent="0.25">
      <c r="A15" s="1">
        <v>16</v>
      </c>
      <c r="B15">
        <v>0.5</v>
      </c>
      <c r="C15">
        <v>0.5</v>
      </c>
      <c r="D15">
        <v>0.5</v>
      </c>
      <c r="E15">
        <v>0.5</v>
      </c>
      <c r="F15">
        <v>0.5</v>
      </c>
      <c r="G15" t="s">
        <v>14</v>
      </c>
      <c r="H15" t="s">
        <v>14</v>
      </c>
      <c r="I15" t="s">
        <v>14</v>
      </c>
      <c r="J15" t="s">
        <v>14</v>
      </c>
      <c r="K15" t="s">
        <v>14</v>
      </c>
      <c r="L15">
        <f t="shared" si="5"/>
        <v>0.5</v>
      </c>
      <c r="M15" t="str">
        <f t="shared" si="6"/>
        <v>YES</v>
      </c>
      <c r="N15" t="str">
        <f t="shared" si="0"/>
        <v>YES</v>
      </c>
      <c r="O15" t="str">
        <f t="shared" si="7"/>
        <v>YES</v>
      </c>
      <c r="P15" s="1">
        <v>68573</v>
      </c>
      <c r="Q15" s="1">
        <v>73789</v>
      </c>
      <c r="R15" s="1">
        <f t="shared" si="8"/>
        <v>142.36199999999999</v>
      </c>
      <c r="S15" s="1">
        <v>3064</v>
      </c>
      <c r="T15" s="1">
        <v>10751</v>
      </c>
      <c r="U15">
        <f t="shared" si="1"/>
        <v>13.815</v>
      </c>
      <c r="V15">
        <v>12834170</v>
      </c>
      <c r="W15">
        <f t="shared" si="2"/>
        <v>12677.993</v>
      </c>
      <c r="X15">
        <v>415</v>
      </c>
      <c r="Y15">
        <v>686</v>
      </c>
      <c r="Z15">
        <f t="shared" si="3"/>
        <v>1101</v>
      </c>
      <c r="AA15">
        <v>4448</v>
      </c>
      <c r="AB15">
        <f t="shared" si="19"/>
        <v>0.16523614457831326</v>
      </c>
      <c r="AC15">
        <f t="shared" si="19"/>
        <v>0.10756413994169096</v>
      </c>
      <c r="AD15">
        <f t="shared" si="4"/>
        <v>7.3831325301204819E-3</v>
      </c>
      <c r="AE15">
        <f t="shared" si="4"/>
        <v>1.5672011661807581E-2</v>
      </c>
      <c r="AF15">
        <f t="shared" si="9"/>
        <v>11.514980018165305</v>
      </c>
      <c r="AG15">
        <f t="shared" si="10"/>
        <v>3.2005845323741004E-2</v>
      </c>
      <c r="AH15">
        <f t="shared" si="11"/>
        <v>1.2547683923705722E-2</v>
      </c>
      <c r="AI15">
        <f t="shared" si="12"/>
        <v>0.24752697841726617</v>
      </c>
      <c r="AQ15" t="str">
        <f t="shared" si="20"/>
        <v>UNKNOWN</v>
      </c>
      <c r="AR15" t="str">
        <f t="shared" si="14"/>
        <v>UNKNOWN</v>
      </c>
      <c r="AS15" t="str">
        <f t="shared" si="15"/>
        <v>UNKNOWN</v>
      </c>
      <c r="AT15" t="str">
        <f t="shared" si="16"/>
        <v>UNKNOWN</v>
      </c>
      <c r="AU15" t="str">
        <f t="shared" si="17"/>
        <v>UNKNOWN</v>
      </c>
    </row>
    <row r="16" spans="1:51" x14ac:dyDescent="0.25">
      <c r="A16" s="1">
        <v>17</v>
      </c>
      <c r="B16">
        <v>0.4</v>
      </c>
      <c r="C16">
        <v>0.4</v>
      </c>
      <c r="D16">
        <v>0.4</v>
      </c>
      <c r="E16">
        <v>0.4</v>
      </c>
      <c r="F16">
        <v>0.4</v>
      </c>
      <c r="G16" t="s">
        <v>14</v>
      </c>
      <c r="H16" t="s">
        <v>14</v>
      </c>
      <c r="I16" t="s">
        <v>14</v>
      </c>
      <c r="J16" t="s">
        <v>14</v>
      </c>
      <c r="K16" t="s">
        <v>14</v>
      </c>
      <c r="L16">
        <f t="shared" si="5"/>
        <v>0.4</v>
      </c>
      <c r="M16" t="str">
        <f t="shared" si="6"/>
        <v>YES</v>
      </c>
      <c r="N16" t="str">
        <f t="shared" si="0"/>
        <v>YES</v>
      </c>
      <c r="O16" t="str">
        <f t="shared" si="7"/>
        <v>YES</v>
      </c>
      <c r="P16" s="1">
        <v>69165</v>
      </c>
      <c r="Q16" s="1">
        <v>44773</v>
      </c>
      <c r="R16" s="1">
        <f t="shared" si="8"/>
        <v>113.938</v>
      </c>
      <c r="S16" s="1">
        <v>2972</v>
      </c>
      <c r="T16" s="1">
        <v>335</v>
      </c>
      <c r="U16">
        <f t="shared" si="1"/>
        <v>3.3069999999999999</v>
      </c>
      <c r="V16">
        <v>2346526</v>
      </c>
      <c r="W16">
        <f t="shared" si="2"/>
        <v>2229.2809999999999</v>
      </c>
      <c r="X16">
        <v>415</v>
      </c>
      <c r="Y16">
        <v>101</v>
      </c>
      <c r="Z16">
        <f t="shared" si="3"/>
        <v>516</v>
      </c>
      <c r="AA16">
        <v>3540</v>
      </c>
      <c r="AB16">
        <f t="shared" si="19"/>
        <v>0.16666265060240962</v>
      </c>
      <c r="AC16">
        <f t="shared" si="19"/>
        <v>0.4432970297029703</v>
      </c>
      <c r="AD16">
        <f t="shared" si="4"/>
        <v>7.16144578313253E-3</v>
      </c>
      <c r="AE16">
        <f t="shared" si="4"/>
        <v>3.3168316831683167E-3</v>
      </c>
      <c r="AF16">
        <f t="shared" si="9"/>
        <v>4.3203120155038759</v>
      </c>
      <c r="AG16">
        <f t="shared" si="10"/>
        <v>3.2185875706214687E-2</v>
      </c>
      <c r="AH16">
        <f t="shared" si="11"/>
        <v>6.4089147286821701E-3</v>
      </c>
      <c r="AI16">
        <f t="shared" si="12"/>
        <v>0.14576271186440679</v>
      </c>
      <c r="AQ16" t="str">
        <f t="shared" si="20"/>
        <v>UNKNOWN</v>
      </c>
      <c r="AR16" t="str">
        <f t="shared" si="14"/>
        <v>UNKNOWN</v>
      </c>
      <c r="AS16" t="str">
        <f t="shared" si="15"/>
        <v>UNKNOWN</v>
      </c>
      <c r="AT16" t="str">
        <f t="shared" si="16"/>
        <v>UNKNOWN</v>
      </c>
      <c r="AU16" t="str">
        <f t="shared" si="17"/>
        <v>UNKNOWN</v>
      </c>
    </row>
    <row r="17" spans="1:51" x14ac:dyDescent="0.25">
      <c r="A17" s="1">
        <v>18</v>
      </c>
      <c r="B17">
        <v>0.9</v>
      </c>
      <c r="C17">
        <v>0.9</v>
      </c>
      <c r="D17">
        <v>0.9</v>
      </c>
      <c r="E17">
        <v>0.9</v>
      </c>
      <c r="F17">
        <v>0.9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>
        <f t="shared" si="5"/>
        <v>0.9</v>
      </c>
      <c r="M17" t="str">
        <f t="shared" si="6"/>
        <v>YES</v>
      </c>
      <c r="N17" t="str">
        <f t="shared" si="0"/>
        <v>YES</v>
      </c>
      <c r="O17" t="str">
        <f t="shared" si="7"/>
        <v>YES</v>
      </c>
      <c r="P17" s="1">
        <v>44527</v>
      </c>
      <c r="Q17" s="1">
        <v>82692</v>
      </c>
      <c r="R17" s="1">
        <f t="shared" si="8"/>
        <v>127.21899999999999</v>
      </c>
      <c r="S17" s="1">
        <v>440</v>
      </c>
      <c r="T17" s="1">
        <v>4780</v>
      </c>
      <c r="U17">
        <f t="shared" si="1"/>
        <v>5.22</v>
      </c>
      <c r="V17">
        <v>9281949</v>
      </c>
      <c r="W17">
        <f t="shared" si="2"/>
        <v>9149.510000000002</v>
      </c>
      <c r="X17">
        <v>108</v>
      </c>
      <c r="Y17">
        <v>488</v>
      </c>
      <c r="Z17">
        <f t="shared" si="3"/>
        <v>596</v>
      </c>
      <c r="AA17">
        <v>6597</v>
      </c>
      <c r="AB17">
        <f t="shared" si="19"/>
        <v>0.41228703703703701</v>
      </c>
      <c r="AC17">
        <f t="shared" si="19"/>
        <v>0.16945081967213116</v>
      </c>
      <c r="AD17">
        <f t="shared" si="4"/>
        <v>4.0740740740740746E-3</v>
      </c>
      <c r="AE17">
        <f t="shared" si="4"/>
        <v>9.795081967213114E-3</v>
      </c>
      <c r="AF17">
        <f t="shared" si="9"/>
        <v>15.351526845637588</v>
      </c>
      <c r="AG17">
        <f t="shared" si="10"/>
        <v>1.9284371684098831E-2</v>
      </c>
      <c r="AH17">
        <f t="shared" si="11"/>
        <v>8.7583892617449661E-3</v>
      </c>
      <c r="AI17">
        <f t="shared" si="12"/>
        <v>9.0344095801121724E-2</v>
      </c>
      <c r="AJ17">
        <v>1.4279999999999999</v>
      </c>
      <c r="AK17" t="str">
        <f t="shared" si="13"/>
        <v>YES</v>
      </c>
      <c r="AQ17" t="str">
        <f t="shared" si="20"/>
        <v>UNKNOWN</v>
      </c>
      <c r="AR17" t="str">
        <f t="shared" si="14"/>
        <v>UNKNOWN</v>
      </c>
      <c r="AS17" t="str">
        <f t="shared" si="15"/>
        <v>UNKNOWN</v>
      </c>
      <c r="AT17" t="str">
        <f t="shared" si="16"/>
        <v>UNKNOWN</v>
      </c>
      <c r="AU17" t="str">
        <f t="shared" si="17"/>
        <v>UNKNOWN</v>
      </c>
      <c r="AV17">
        <f t="shared" si="18"/>
        <v>45.360824742268036</v>
      </c>
    </row>
    <row r="18" spans="1:51" x14ac:dyDescent="0.25">
      <c r="A18" s="1">
        <v>19</v>
      </c>
      <c r="B18">
        <v>1.6</v>
      </c>
      <c r="C18">
        <v>1.6</v>
      </c>
      <c r="D18">
        <v>1.6</v>
      </c>
      <c r="E18">
        <v>1.6</v>
      </c>
      <c r="F18">
        <v>1.6</v>
      </c>
      <c r="G18" t="s">
        <v>14</v>
      </c>
      <c r="H18" t="s">
        <v>14</v>
      </c>
      <c r="I18" t="s">
        <v>14</v>
      </c>
      <c r="J18" t="s">
        <v>14</v>
      </c>
      <c r="K18" t="s">
        <v>14</v>
      </c>
      <c r="L18">
        <f t="shared" si="5"/>
        <v>1.6</v>
      </c>
      <c r="M18" t="str">
        <f t="shared" si="6"/>
        <v>YES</v>
      </c>
      <c r="N18" t="str">
        <f t="shared" si="0"/>
        <v>NO</v>
      </c>
      <c r="O18" t="str">
        <f t="shared" si="7"/>
        <v>YES</v>
      </c>
      <c r="P18" s="1">
        <v>225681</v>
      </c>
      <c r="Q18" s="1">
        <v>117208</v>
      </c>
      <c r="R18" s="1">
        <f t="shared" si="8"/>
        <v>342.88900000000001</v>
      </c>
      <c r="S18" s="1">
        <v>20558</v>
      </c>
      <c r="T18" s="1">
        <v>3733</v>
      </c>
      <c r="U18">
        <f t="shared" si="1"/>
        <v>24.291</v>
      </c>
      <c r="V18">
        <v>7439715</v>
      </c>
      <c r="W18">
        <f t="shared" si="2"/>
        <v>7072.5349999999999</v>
      </c>
      <c r="X18">
        <v>836</v>
      </c>
      <c r="Y18">
        <v>208</v>
      </c>
      <c r="Z18">
        <f t="shared" si="3"/>
        <v>1044</v>
      </c>
      <c r="AA18">
        <v>4981</v>
      </c>
      <c r="AB18">
        <f t="shared" si="19"/>
        <v>0.26995334928229664</v>
      </c>
      <c r="AC18">
        <f t="shared" si="19"/>
        <v>0.5635</v>
      </c>
      <c r="AD18">
        <f t="shared" si="4"/>
        <v>2.459090909090909E-2</v>
      </c>
      <c r="AE18">
        <f t="shared" si="4"/>
        <v>1.7947115384615384E-2</v>
      </c>
      <c r="AF18">
        <f t="shared" si="9"/>
        <v>6.7744588122605363</v>
      </c>
      <c r="AG18">
        <f t="shared" si="10"/>
        <v>6.8839389680786997E-2</v>
      </c>
      <c r="AH18">
        <f t="shared" si="11"/>
        <v>2.3267241379310345E-2</v>
      </c>
      <c r="AI18">
        <f t="shared" si="12"/>
        <v>0.20959646657297731</v>
      </c>
      <c r="AJ18">
        <v>4.1479999999999997</v>
      </c>
      <c r="AK18" t="str">
        <f t="shared" si="13"/>
        <v>YES</v>
      </c>
      <c r="AQ18" t="str">
        <f t="shared" si="20"/>
        <v>UNKNOWN</v>
      </c>
      <c r="AR18" t="str">
        <f t="shared" si="14"/>
        <v>UNKNOWN</v>
      </c>
      <c r="AS18" t="str">
        <f t="shared" si="15"/>
        <v>UNKNOWN</v>
      </c>
      <c r="AT18" t="str">
        <f t="shared" si="16"/>
        <v>UNKNOWN</v>
      </c>
      <c r="AU18" t="str">
        <f t="shared" si="17"/>
        <v>UNKNOWN</v>
      </c>
      <c r="AV18">
        <f t="shared" si="18"/>
        <v>88.656924147529566</v>
      </c>
    </row>
    <row r="19" spans="1:51" x14ac:dyDescent="0.25">
      <c r="A19" s="1">
        <v>20</v>
      </c>
      <c r="B19">
        <v>1.6</v>
      </c>
      <c r="C19">
        <v>1.6</v>
      </c>
      <c r="D19">
        <v>1.6</v>
      </c>
      <c r="E19">
        <v>1.6</v>
      </c>
      <c r="F19">
        <v>1.6</v>
      </c>
      <c r="G19" t="s">
        <v>14</v>
      </c>
      <c r="H19" t="s">
        <v>14</v>
      </c>
      <c r="I19" t="s">
        <v>14</v>
      </c>
      <c r="J19" t="s">
        <v>14</v>
      </c>
      <c r="K19" t="s">
        <v>14</v>
      </c>
      <c r="L19">
        <f t="shared" si="5"/>
        <v>1.6</v>
      </c>
      <c r="M19" t="str">
        <f t="shared" si="6"/>
        <v>YES</v>
      </c>
      <c r="N19" t="str">
        <f t="shared" si="0"/>
        <v>NO</v>
      </c>
      <c r="O19" t="str">
        <f t="shared" si="7"/>
        <v>YES</v>
      </c>
      <c r="P19" s="1">
        <v>134462</v>
      </c>
      <c r="Q19" s="1">
        <v>190277</v>
      </c>
      <c r="R19" s="1">
        <f t="shared" si="8"/>
        <v>324.73899999999998</v>
      </c>
      <c r="S19" s="1">
        <v>6565</v>
      </c>
      <c r="T19" s="1">
        <v>37248</v>
      </c>
      <c r="U19">
        <f t="shared" si="1"/>
        <v>43.813000000000002</v>
      </c>
      <c r="V19">
        <v>21997330</v>
      </c>
      <c r="W19">
        <f t="shared" si="2"/>
        <v>21628.778000000002</v>
      </c>
      <c r="X19">
        <v>402</v>
      </c>
      <c r="Y19">
        <v>817</v>
      </c>
      <c r="Z19">
        <f t="shared" si="3"/>
        <v>1219</v>
      </c>
      <c r="AA19">
        <v>5017</v>
      </c>
      <c r="AB19">
        <f t="shared" si="19"/>
        <v>0.33448258706467665</v>
      </c>
      <c r="AC19">
        <f t="shared" si="19"/>
        <v>0.23289718482252142</v>
      </c>
      <c r="AD19">
        <f t="shared" si="4"/>
        <v>1.633084577114428E-2</v>
      </c>
      <c r="AE19">
        <f t="shared" si="4"/>
        <v>4.5591187270501835E-2</v>
      </c>
      <c r="AF19">
        <f t="shared" si="9"/>
        <v>17.743050041017227</v>
      </c>
      <c r="AG19">
        <f t="shared" si="10"/>
        <v>6.472772573250947E-2</v>
      </c>
      <c r="AH19">
        <f t="shared" si="11"/>
        <v>3.5941755537325676E-2</v>
      </c>
      <c r="AI19">
        <f t="shared" si="12"/>
        <v>0.24297388877815426</v>
      </c>
      <c r="AJ19">
        <v>2.34</v>
      </c>
      <c r="AK19" t="str">
        <f t="shared" si="13"/>
        <v>YES</v>
      </c>
      <c r="AN19">
        <v>2.34</v>
      </c>
      <c r="AQ19" t="str">
        <f t="shared" si="20"/>
        <v>UNKNOWN</v>
      </c>
      <c r="AR19" t="str">
        <f t="shared" si="14"/>
        <v>UNKNOWN</v>
      </c>
      <c r="AS19" t="str">
        <f t="shared" si="15"/>
        <v>YES</v>
      </c>
      <c r="AT19" t="str">
        <f t="shared" si="16"/>
        <v>UNKNOWN</v>
      </c>
      <c r="AU19" t="str">
        <f t="shared" si="17"/>
        <v>UNKNOWN</v>
      </c>
      <c r="AV19">
        <f t="shared" si="18"/>
        <v>37.563451776649735</v>
      </c>
    </row>
    <row r="20" spans="1:51" x14ac:dyDescent="0.25">
      <c r="A20" s="1">
        <v>21</v>
      </c>
      <c r="B20">
        <v>1.3</v>
      </c>
      <c r="C20">
        <v>1.3</v>
      </c>
      <c r="D20">
        <v>1.3</v>
      </c>
      <c r="E20">
        <v>1.3</v>
      </c>
      <c r="F20">
        <v>1.3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>
        <f t="shared" si="5"/>
        <v>1.3</v>
      </c>
      <c r="M20" t="str">
        <f t="shared" si="6"/>
        <v>YES</v>
      </c>
      <c r="N20" t="str">
        <f t="shared" si="0"/>
        <v>NO</v>
      </c>
      <c r="O20" t="str">
        <f t="shared" si="7"/>
        <v>YES</v>
      </c>
      <c r="P20" s="1">
        <v>50600</v>
      </c>
      <c r="Q20" s="1">
        <v>31327</v>
      </c>
      <c r="R20" s="1">
        <f t="shared" si="8"/>
        <v>81.927000000000007</v>
      </c>
      <c r="S20" s="1">
        <v>1913</v>
      </c>
      <c r="T20" s="1">
        <v>771</v>
      </c>
      <c r="U20">
        <f t="shared" si="1"/>
        <v>2.6840000000000002</v>
      </c>
      <c r="V20">
        <v>3456073</v>
      </c>
      <c r="W20">
        <f t="shared" si="2"/>
        <v>3371.4619999999995</v>
      </c>
      <c r="X20">
        <v>257</v>
      </c>
      <c r="Y20">
        <v>172</v>
      </c>
      <c r="Z20">
        <f t="shared" si="3"/>
        <v>429</v>
      </c>
      <c r="AA20">
        <v>2535</v>
      </c>
      <c r="AB20">
        <f t="shared" si="19"/>
        <v>0.19688715953307395</v>
      </c>
      <c r="AC20">
        <f t="shared" si="19"/>
        <v>0.18213372093023256</v>
      </c>
      <c r="AD20">
        <f t="shared" si="4"/>
        <v>7.4435797665369655E-3</v>
      </c>
      <c r="AE20">
        <f t="shared" si="4"/>
        <v>4.4825581395348838E-3</v>
      </c>
      <c r="AF20">
        <f t="shared" si="9"/>
        <v>7.8588857808857799</v>
      </c>
      <c r="AG20">
        <f t="shared" si="10"/>
        <v>3.2318343195266275E-2</v>
      </c>
      <c r="AH20">
        <f t="shared" si="11"/>
        <v>6.2564102564102572E-3</v>
      </c>
      <c r="AI20">
        <f t="shared" si="12"/>
        <v>0.16923076923076924</v>
      </c>
      <c r="AJ20">
        <v>1.577</v>
      </c>
      <c r="AK20" t="str">
        <f t="shared" si="13"/>
        <v>YES</v>
      </c>
      <c r="AM20">
        <v>1.9410000000000001</v>
      </c>
      <c r="AN20">
        <v>1.577</v>
      </c>
      <c r="AQ20" t="str">
        <f t="shared" si="20"/>
        <v>UNKNOWN</v>
      </c>
      <c r="AR20" t="str">
        <f t="shared" si="14"/>
        <v>YES</v>
      </c>
      <c r="AS20" t="str">
        <f t="shared" si="15"/>
        <v>YES</v>
      </c>
      <c r="AT20" t="str">
        <f t="shared" si="16"/>
        <v>UNKNOWN</v>
      </c>
      <c r="AU20" t="str">
        <f t="shared" si="17"/>
        <v>UNKNOWN</v>
      </c>
      <c r="AV20">
        <f t="shared" si="18"/>
        <v>19.256169621133122</v>
      </c>
      <c r="AX20">
        <f t="shared" si="23"/>
        <v>39.555692687442146</v>
      </c>
    </row>
    <row r="21" spans="1:51" x14ac:dyDescent="0.25">
      <c r="A21" s="1">
        <v>22</v>
      </c>
      <c r="B21">
        <v>1.4</v>
      </c>
      <c r="C21">
        <v>1.4</v>
      </c>
      <c r="D21">
        <v>1.4</v>
      </c>
      <c r="E21">
        <v>1.4</v>
      </c>
      <c r="F21">
        <v>1.4</v>
      </c>
      <c r="G21" t="s">
        <v>14</v>
      </c>
      <c r="H21" t="s">
        <v>14</v>
      </c>
      <c r="I21" t="s">
        <v>14</v>
      </c>
      <c r="J21" t="s">
        <v>14</v>
      </c>
      <c r="K21" t="s">
        <v>14</v>
      </c>
      <c r="L21">
        <f t="shared" si="5"/>
        <v>1.4</v>
      </c>
      <c r="M21" t="str">
        <f t="shared" si="6"/>
        <v>YES</v>
      </c>
      <c r="N21" t="str">
        <f t="shared" si="0"/>
        <v>NO</v>
      </c>
      <c r="O21" t="str">
        <f t="shared" si="7"/>
        <v>YES</v>
      </c>
      <c r="P21" s="1">
        <v>33619</v>
      </c>
      <c r="Q21" s="1">
        <v>31494</v>
      </c>
      <c r="R21" s="1">
        <f t="shared" si="8"/>
        <v>65.113</v>
      </c>
      <c r="S21" s="1">
        <v>168</v>
      </c>
      <c r="T21" s="1">
        <v>205</v>
      </c>
      <c r="U21">
        <f t="shared" si="1"/>
        <v>0.373</v>
      </c>
      <c r="V21">
        <v>1094825</v>
      </c>
      <c r="W21">
        <f t="shared" si="2"/>
        <v>1029.3389999999999</v>
      </c>
      <c r="X21">
        <v>40</v>
      </c>
      <c r="Y21">
        <v>50</v>
      </c>
      <c r="Z21">
        <f t="shared" si="3"/>
        <v>90</v>
      </c>
      <c r="AA21">
        <v>2032</v>
      </c>
      <c r="AB21">
        <f t="shared" si="19"/>
        <v>0.84047499999999997</v>
      </c>
      <c r="AC21">
        <f t="shared" si="19"/>
        <v>0.62988</v>
      </c>
      <c r="AD21">
        <f t="shared" si="4"/>
        <v>4.2000000000000006E-3</v>
      </c>
      <c r="AE21">
        <f t="shared" si="4"/>
        <v>4.0999999999999995E-3</v>
      </c>
      <c r="AF21">
        <f t="shared" si="9"/>
        <v>11.437099999999999</v>
      </c>
      <c r="AG21">
        <f t="shared" si="10"/>
        <v>3.2043799212598423E-2</v>
      </c>
      <c r="AH21">
        <f t="shared" si="11"/>
        <v>4.1444444444444445E-3</v>
      </c>
      <c r="AI21">
        <f t="shared" si="12"/>
        <v>4.4291338582677163E-2</v>
      </c>
      <c r="AJ21">
        <v>4.7619999999999996</v>
      </c>
      <c r="AK21" t="str">
        <f t="shared" si="13"/>
        <v>YES</v>
      </c>
      <c r="AL21">
        <v>5.8540000000000001</v>
      </c>
      <c r="AP21">
        <v>4.7619999999999996</v>
      </c>
      <c r="AQ21" t="str">
        <f t="shared" si="20"/>
        <v>YES</v>
      </c>
      <c r="AR21" t="str">
        <f t="shared" si="14"/>
        <v>UNKNOWN</v>
      </c>
      <c r="AS21" t="str">
        <f t="shared" si="15"/>
        <v>UNKNOWN</v>
      </c>
      <c r="AT21" t="str">
        <f t="shared" si="16"/>
        <v>UNKNOWN</v>
      </c>
      <c r="AU21" t="str">
        <f t="shared" si="17"/>
        <v>YES</v>
      </c>
      <c r="AV21">
        <f t="shared" si="18"/>
        <v>109.12041544952937</v>
      </c>
      <c r="AW21">
        <f t="shared" si="21"/>
        <v>122.8012131237938</v>
      </c>
      <c r="AY21">
        <f t="shared" si="22"/>
        <v>109.12041544952937</v>
      </c>
    </row>
    <row r="22" spans="1:51" x14ac:dyDescent="0.25">
      <c r="A22" s="1">
        <v>23</v>
      </c>
      <c r="B22">
        <v>2.2999999999999998</v>
      </c>
      <c r="C22">
        <v>2.2999999999999998</v>
      </c>
      <c r="D22">
        <v>2.2999999999999998</v>
      </c>
      <c r="E22">
        <v>2.2999999999999998</v>
      </c>
      <c r="F22">
        <v>2.2999999999999998</v>
      </c>
      <c r="G22" t="s">
        <v>14</v>
      </c>
      <c r="H22" t="s">
        <v>14</v>
      </c>
      <c r="I22" t="s">
        <v>14</v>
      </c>
      <c r="J22" t="s">
        <v>14</v>
      </c>
      <c r="K22" t="s">
        <v>14</v>
      </c>
      <c r="L22">
        <f t="shared" si="5"/>
        <v>2.2999999999999998</v>
      </c>
      <c r="M22" t="str">
        <f t="shared" si="6"/>
        <v>NO</v>
      </c>
      <c r="N22" t="str">
        <f t="shared" si="0"/>
        <v>NO</v>
      </c>
      <c r="O22" t="str">
        <f t="shared" si="7"/>
        <v>YES</v>
      </c>
      <c r="P22" s="1">
        <v>76820</v>
      </c>
      <c r="Q22" s="1">
        <v>76757</v>
      </c>
      <c r="R22" s="1">
        <f t="shared" si="8"/>
        <v>153.577</v>
      </c>
      <c r="S22" s="1">
        <v>3349</v>
      </c>
      <c r="T22" s="1">
        <v>3322</v>
      </c>
      <c r="U22">
        <f t="shared" si="1"/>
        <v>6.6710000000000003</v>
      </c>
      <c r="V22">
        <v>6796896</v>
      </c>
      <c r="W22">
        <f t="shared" si="2"/>
        <v>6636.6479999999992</v>
      </c>
      <c r="X22">
        <v>461</v>
      </c>
      <c r="Y22">
        <v>461</v>
      </c>
      <c r="Z22">
        <f t="shared" si="3"/>
        <v>922</v>
      </c>
      <c r="AA22">
        <v>4800</v>
      </c>
      <c r="AB22">
        <f t="shared" si="19"/>
        <v>0.16663774403470716</v>
      </c>
      <c r="AC22">
        <f t="shared" si="19"/>
        <v>0.16650108459869847</v>
      </c>
      <c r="AD22">
        <f t="shared" si="4"/>
        <v>7.2646420824295007E-3</v>
      </c>
      <c r="AE22">
        <f t="shared" si="4"/>
        <v>7.2060737527114968E-3</v>
      </c>
      <c r="AF22">
        <f t="shared" si="9"/>
        <v>7.1980997830802593</v>
      </c>
      <c r="AG22">
        <f t="shared" si="10"/>
        <v>3.199520833333333E-2</v>
      </c>
      <c r="AH22">
        <f t="shared" si="11"/>
        <v>7.2353579175704992E-3</v>
      </c>
      <c r="AI22">
        <f t="shared" si="12"/>
        <v>0.19208333333333333</v>
      </c>
      <c r="AJ22">
        <v>4.8250000000000002</v>
      </c>
      <c r="AK22" t="str">
        <f t="shared" si="13"/>
        <v>YES</v>
      </c>
      <c r="AL22">
        <v>4.8250000000000002</v>
      </c>
      <c r="AQ22" t="str">
        <f t="shared" si="20"/>
        <v>YES</v>
      </c>
      <c r="AR22" t="str">
        <f t="shared" si="14"/>
        <v>UNKNOWN</v>
      </c>
      <c r="AS22" t="str">
        <f t="shared" si="15"/>
        <v>UNKNOWN</v>
      </c>
      <c r="AT22" t="str">
        <f t="shared" si="16"/>
        <v>UNKNOWN</v>
      </c>
      <c r="AU22" t="str">
        <f t="shared" si="17"/>
        <v>UNKNOWN</v>
      </c>
      <c r="AV22">
        <f t="shared" si="18"/>
        <v>70.877192982456151</v>
      </c>
      <c r="AW22">
        <f t="shared" si="21"/>
        <v>70.877192982456151</v>
      </c>
    </row>
    <row r="23" spans="1:51" x14ac:dyDescent="0.25">
      <c r="A23" s="1">
        <v>25</v>
      </c>
      <c r="B23">
        <v>1</v>
      </c>
      <c r="C23">
        <v>1</v>
      </c>
      <c r="D23">
        <v>1</v>
      </c>
      <c r="E23">
        <v>1</v>
      </c>
      <c r="F23">
        <v>1</v>
      </c>
      <c r="G23" t="s">
        <v>14</v>
      </c>
      <c r="H23" t="s">
        <v>14</v>
      </c>
      <c r="I23" t="s">
        <v>14</v>
      </c>
      <c r="J23" t="s">
        <v>14</v>
      </c>
      <c r="K23" t="s">
        <v>14</v>
      </c>
      <c r="L23">
        <f t="shared" si="5"/>
        <v>1</v>
      </c>
      <c r="M23" t="str">
        <f t="shared" si="6"/>
        <v>YES</v>
      </c>
      <c r="N23" t="str">
        <f t="shared" si="0"/>
        <v>YES</v>
      </c>
      <c r="O23" t="str">
        <f t="shared" si="7"/>
        <v>YES</v>
      </c>
      <c r="P23" s="1">
        <v>42993</v>
      </c>
      <c r="Q23" s="1">
        <v>29553</v>
      </c>
      <c r="R23" s="1">
        <f t="shared" si="8"/>
        <v>72.546000000000006</v>
      </c>
      <c r="S23" s="1">
        <v>1427</v>
      </c>
      <c r="T23" s="1">
        <v>50</v>
      </c>
      <c r="U23">
        <f t="shared" si="1"/>
        <v>1.4770000000000001</v>
      </c>
      <c r="V23">
        <v>746351</v>
      </c>
      <c r="W23">
        <f t="shared" si="2"/>
        <v>672.32799999999997</v>
      </c>
      <c r="X23">
        <v>198</v>
      </c>
      <c r="Y23">
        <v>18</v>
      </c>
      <c r="Z23">
        <f t="shared" si="3"/>
        <v>216</v>
      </c>
      <c r="AA23">
        <v>3132</v>
      </c>
      <c r="AB23">
        <f t="shared" si="19"/>
        <v>0.21713636363636363</v>
      </c>
      <c r="AC23">
        <f t="shared" si="19"/>
        <v>1.6418333333333333</v>
      </c>
      <c r="AD23">
        <f t="shared" si="4"/>
        <v>7.207070707070707E-3</v>
      </c>
      <c r="AE23">
        <f t="shared" si="4"/>
        <v>2.7777777777777779E-3</v>
      </c>
      <c r="AF23">
        <f t="shared" si="9"/>
        <v>3.1126296296296294</v>
      </c>
      <c r="AG23">
        <f t="shared" si="10"/>
        <v>2.3162835249042148E-2</v>
      </c>
      <c r="AH23">
        <f t="shared" si="11"/>
        <v>6.8379629629629632E-3</v>
      </c>
      <c r="AI23">
        <f t="shared" si="12"/>
        <v>6.8965517241379309E-2</v>
      </c>
      <c r="AJ23">
        <v>0.90400000000000003</v>
      </c>
      <c r="AK23" t="str">
        <f t="shared" si="13"/>
        <v>NO</v>
      </c>
      <c r="AL23">
        <v>1.0602</v>
      </c>
      <c r="AP23">
        <v>0.90400000000000003</v>
      </c>
      <c r="AQ23" t="str">
        <f t="shared" si="20"/>
        <v>YES</v>
      </c>
      <c r="AR23" t="str">
        <f t="shared" si="14"/>
        <v>UNKNOWN</v>
      </c>
      <c r="AS23" t="str">
        <f t="shared" si="15"/>
        <v>UNKNOWN</v>
      </c>
      <c r="AT23" t="str">
        <f t="shared" si="16"/>
        <v>UNKNOWN</v>
      </c>
      <c r="AU23" t="str">
        <f t="shared" si="17"/>
        <v>NO</v>
      </c>
      <c r="AV23">
        <f t="shared" si="18"/>
        <v>-10.084033613445376</v>
      </c>
      <c r="AW23">
        <f t="shared" si="21"/>
        <v>5.8440928065236415</v>
      </c>
      <c r="AY23">
        <f t="shared" si="22"/>
        <v>-10.084033613445376</v>
      </c>
    </row>
    <row r="24" spans="1:51" x14ac:dyDescent="0.25">
      <c r="A24" s="1">
        <v>26</v>
      </c>
      <c r="B24">
        <v>1.7</v>
      </c>
      <c r="C24">
        <v>1.7</v>
      </c>
      <c r="D24">
        <v>1.7</v>
      </c>
      <c r="E24">
        <v>1.7</v>
      </c>
      <c r="F24">
        <v>1.7</v>
      </c>
      <c r="G24" t="s">
        <v>14</v>
      </c>
      <c r="H24" t="s">
        <v>14</v>
      </c>
      <c r="I24" t="s">
        <v>14</v>
      </c>
      <c r="J24" t="s">
        <v>14</v>
      </c>
      <c r="K24" t="s">
        <v>14</v>
      </c>
      <c r="L24">
        <f t="shared" si="5"/>
        <v>1.7</v>
      </c>
      <c r="M24" t="str">
        <f t="shared" si="6"/>
        <v>YES</v>
      </c>
      <c r="N24" t="str">
        <f t="shared" si="0"/>
        <v>NO</v>
      </c>
      <c r="O24" t="str">
        <f t="shared" si="7"/>
        <v>YES</v>
      </c>
      <c r="P24" s="1">
        <v>96319</v>
      </c>
      <c r="Q24" s="1">
        <v>27713</v>
      </c>
      <c r="R24" s="1">
        <f t="shared" si="8"/>
        <v>124.032</v>
      </c>
      <c r="S24" s="1">
        <v>25224</v>
      </c>
      <c r="T24" s="1">
        <v>161</v>
      </c>
      <c r="U24">
        <f t="shared" si="1"/>
        <v>25.385000000000002</v>
      </c>
      <c r="V24">
        <v>2536009</v>
      </c>
      <c r="W24">
        <f t="shared" si="2"/>
        <v>2386.5919999999996</v>
      </c>
      <c r="X24">
        <v>902</v>
      </c>
      <c r="Y24">
        <v>48</v>
      </c>
      <c r="Z24">
        <f t="shared" si="3"/>
        <v>950</v>
      </c>
      <c r="AA24">
        <v>3850</v>
      </c>
      <c r="AB24">
        <f t="shared" si="19"/>
        <v>0.10678381374722838</v>
      </c>
      <c r="AC24">
        <f t="shared" si="19"/>
        <v>0.57735416666666661</v>
      </c>
      <c r="AD24">
        <f t="shared" si="4"/>
        <v>2.7964523281596453E-2</v>
      </c>
      <c r="AE24">
        <f t="shared" si="4"/>
        <v>3.3541666666666663E-3</v>
      </c>
      <c r="AF24">
        <f t="shared" si="9"/>
        <v>2.5122021052631576</v>
      </c>
      <c r="AG24">
        <f t="shared" si="10"/>
        <v>3.2216103896103895E-2</v>
      </c>
      <c r="AH24">
        <f t="shared" si="11"/>
        <v>2.6721052631578947E-2</v>
      </c>
      <c r="AI24">
        <f t="shared" si="12"/>
        <v>0.24675324675324675</v>
      </c>
      <c r="AJ24">
        <v>1.0640000000000001</v>
      </c>
      <c r="AK24" t="str">
        <f t="shared" si="13"/>
        <v>NO</v>
      </c>
      <c r="AN24">
        <v>1.0640000000000001</v>
      </c>
      <c r="AO24">
        <v>1.1830000000000001</v>
      </c>
      <c r="AQ24" t="str">
        <f t="shared" si="20"/>
        <v>UNKNOWN</v>
      </c>
      <c r="AR24" t="str">
        <f t="shared" si="14"/>
        <v>UNKNOWN</v>
      </c>
      <c r="AS24" t="str">
        <f t="shared" si="15"/>
        <v>NO</v>
      </c>
      <c r="AT24" t="str">
        <f t="shared" si="16"/>
        <v>NO</v>
      </c>
      <c r="AU24" t="str">
        <f t="shared" si="17"/>
        <v>UNKNOWN</v>
      </c>
      <c r="AV24">
        <f t="shared" si="18"/>
        <v>-46.020260492040507</v>
      </c>
    </row>
    <row r="25" spans="1:51" x14ac:dyDescent="0.25">
      <c r="A25" s="1">
        <v>27</v>
      </c>
      <c r="B25">
        <v>0.9</v>
      </c>
      <c r="C25">
        <v>0.9</v>
      </c>
      <c r="D25">
        <v>0.9</v>
      </c>
      <c r="E25">
        <v>0.9</v>
      </c>
      <c r="F25">
        <v>0.9</v>
      </c>
      <c r="G25" t="s">
        <v>14</v>
      </c>
      <c r="H25" t="s">
        <v>14</v>
      </c>
      <c r="I25" t="s">
        <v>14</v>
      </c>
      <c r="J25" t="s">
        <v>14</v>
      </c>
      <c r="K25" t="s">
        <v>14</v>
      </c>
      <c r="L25">
        <f t="shared" si="5"/>
        <v>0.9</v>
      </c>
      <c r="M25" t="str">
        <f t="shared" si="6"/>
        <v>YES</v>
      </c>
      <c r="N25" t="str">
        <f t="shared" si="0"/>
        <v>YES</v>
      </c>
      <c r="O25" t="str">
        <f t="shared" si="7"/>
        <v>YES</v>
      </c>
      <c r="P25" s="1">
        <v>50702</v>
      </c>
      <c r="Q25" s="1">
        <v>40981</v>
      </c>
      <c r="R25" s="1">
        <f t="shared" si="8"/>
        <v>91.683000000000007</v>
      </c>
      <c r="S25" s="1">
        <v>721</v>
      </c>
      <c r="T25" s="1">
        <v>1267</v>
      </c>
      <c r="U25">
        <f t="shared" si="1"/>
        <v>1.988</v>
      </c>
      <c r="V25">
        <v>3623279</v>
      </c>
      <c r="W25">
        <f t="shared" si="2"/>
        <v>3529.6080000000002</v>
      </c>
      <c r="X25">
        <v>146</v>
      </c>
      <c r="Y25">
        <v>185</v>
      </c>
      <c r="Z25">
        <f t="shared" si="3"/>
        <v>331</v>
      </c>
      <c r="AA25">
        <v>2847</v>
      </c>
      <c r="AB25">
        <f t="shared" si="19"/>
        <v>0.34727397260273973</v>
      </c>
      <c r="AC25">
        <f t="shared" si="19"/>
        <v>0.22151891891891892</v>
      </c>
      <c r="AD25">
        <f t="shared" si="4"/>
        <v>4.938356164383562E-3</v>
      </c>
      <c r="AE25">
        <f t="shared" si="4"/>
        <v>6.8486486486486484E-3</v>
      </c>
      <c r="AF25">
        <f t="shared" si="9"/>
        <v>10.66346827794562</v>
      </c>
      <c r="AG25">
        <f t="shared" si="10"/>
        <v>3.2203371970495262E-2</v>
      </c>
      <c r="AH25">
        <f t="shared" si="11"/>
        <v>6.0060422960725073E-3</v>
      </c>
      <c r="AI25">
        <f t="shared" si="12"/>
        <v>0.11626273270108886</v>
      </c>
      <c r="AJ25">
        <v>1.5349999999999999</v>
      </c>
      <c r="AK25" t="str">
        <f t="shared" si="13"/>
        <v>YES</v>
      </c>
      <c r="AL25">
        <v>1.855</v>
      </c>
      <c r="AN25">
        <v>1.5349999999999999</v>
      </c>
      <c r="AQ25" t="str">
        <f t="shared" si="20"/>
        <v>YES</v>
      </c>
      <c r="AR25" t="str">
        <f t="shared" si="14"/>
        <v>UNKNOWN</v>
      </c>
      <c r="AS25" t="str">
        <f t="shared" si="15"/>
        <v>YES</v>
      </c>
      <c r="AT25" t="str">
        <f t="shared" si="16"/>
        <v>UNKNOWN</v>
      </c>
      <c r="AU25" t="str">
        <f t="shared" si="17"/>
        <v>UNKNOWN</v>
      </c>
      <c r="AV25">
        <f t="shared" si="18"/>
        <v>52.156057494866523</v>
      </c>
      <c r="AW25">
        <f t="shared" si="21"/>
        <v>69.328493647912879</v>
      </c>
    </row>
    <row r="26" spans="1:51" x14ac:dyDescent="0.25">
      <c r="A26" s="1">
        <v>29</v>
      </c>
      <c r="B26">
        <v>0.9</v>
      </c>
      <c r="C26">
        <v>0.9</v>
      </c>
      <c r="D26">
        <v>0.9</v>
      </c>
      <c r="E26">
        <v>0.9</v>
      </c>
      <c r="F26">
        <v>0.9</v>
      </c>
      <c r="G26" t="s">
        <v>14</v>
      </c>
      <c r="H26" t="s">
        <v>14</v>
      </c>
      <c r="I26" t="s">
        <v>14</v>
      </c>
      <c r="J26" t="s">
        <v>14</v>
      </c>
      <c r="K26" t="s">
        <v>14</v>
      </c>
      <c r="L26">
        <f t="shared" si="5"/>
        <v>0.9</v>
      </c>
      <c r="M26" t="str">
        <f t="shared" si="6"/>
        <v>YES</v>
      </c>
      <c r="N26" t="str">
        <f t="shared" si="0"/>
        <v>YES</v>
      </c>
      <c r="O26" t="str">
        <f t="shared" si="7"/>
        <v>YES</v>
      </c>
      <c r="P26" s="1">
        <v>107714</v>
      </c>
      <c r="Q26" s="1">
        <v>209806</v>
      </c>
      <c r="R26" s="1">
        <f t="shared" si="8"/>
        <v>317.52</v>
      </c>
      <c r="S26" s="1">
        <v>5186</v>
      </c>
      <c r="T26" s="1">
        <v>27538</v>
      </c>
      <c r="U26">
        <f t="shared" si="1"/>
        <v>32.723999999999997</v>
      </c>
      <c r="V26">
        <v>25540429</v>
      </c>
      <c r="W26">
        <f t="shared" si="2"/>
        <v>25190.185000000001</v>
      </c>
      <c r="X26">
        <v>325</v>
      </c>
      <c r="Y26">
        <v>899</v>
      </c>
      <c r="Z26">
        <f t="shared" si="3"/>
        <v>1224</v>
      </c>
      <c r="AA26">
        <v>4672</v>
      </c>
      <c r="AB26">
        <f t="shared" si="19"/>
        <v>0.33142769230769231</v>
      </c>
      <c r="AC26">
        <f t="shared" si="19"/>
        <v>0.23337708565072302</v>
      </c>
      <c r="AD26">
        <f t="shared" si="4"/>
        <v>1.5956923076923077E-2</v>
      </c>
      <c r="AE26">
        <f t="shared" si="4"/>
        <v>3.0631813125695215E-2</v>
      </c>
      <c r="AF26">
        <f t="shared" si="9"/>
        <v>20.580216503267977</v>
      </c>
      <c r="AG26">
        <f t="shared" si="10"/>
        <v>6.7962328767123284E-2</v>
      </c>
      <c r="AH26">
        <f t="shared" si="11"/>
        <v>2.6735294117647055E-2</v>
      </c>
      <c r="AI26">
        <f t="shared" si="12"/>
        <v>0.26198630136986301</v>
      </c>
      <c r="AJ26">
        <v>1.25</v>
      </c>
      <c r="AK26" t="str">
        <f t="shared" si="13"/>
        <v>YES</v>
      </c>
      <c r="AL26">
        <v>1.34</v>
      </c>
      <c r="AM26">
        <v>1.25</v>
      </c>
      <c r="AQ26" t="str">
        <f t="shared" si="20"/>
        <v>YES</v>
      </c>
      <c r="AR26" t="str">
        <f t="shared" si="14"/>
        <v>YES</v>
      </c>
      <c r="AS26" t="str">
        <f t="shared" si="15"/>
        <v>UNKNOWN</v>
      </c>
      <c r="AT26" t="str">
        <f t="shared" si="16"/>
        <v>UNKNOWN</v>
      </c>
      <c r="AU26" t="str">
        <f t="shared" si="17"/>
        <v>UNKNOWN</v>
      </c>
      <c r="AV26">
        <f t="shared" si="18"/>
        <v>32.558139534883715</v>
      </c>
      <c r="AW26">
        <f t="shared" si="21"/>
        <v>39.285714285714285</v>
      </c>
      <c r="AX26">
        <f>(AM26-L26)/(1/2*(AM26+L26))*100</f>
        <v>32.558139534883715</v>
      </c>
    </row>
    <row r="27" spans="1:51" x14ac:dyDescent="0.25">
      <c r="A27" s="1">
        <v>30</v>
      </c>
      <c r="B27">
        <v>0.1</v>
      </c>
      <c r="C27">
        <v>0.1</v>
      </c>
      <c r="D27">
        <v>0.1</v>
      </c>
      <c r="E27">
        <v>0.1</v>
      </c>
      <c r="F27">
        <v>0.1</v>
      </c>
      <c r="G27" t="s">
        <v>14</v>
      </c>
      <c r="H27" t="s">
        <v>14</v>
      </c>
      <c r="I27" t="s">
        <v>14</v>
      </c>
      <c r="J27" t="s">
        <v>14</v>
      </c>
      <c r="K27" t="s">
        <v>14</v>
      </c>
      <c r="L27">
        <f t="shared" si="5"/>
        <v>0.1</v>
      </c>
      <c r="M27" t="str">
        <f t="shared" si="6"/>
        <v>YES</v>
      </c>
      <c r="N27" t="str">
        <f t="shared" si="0"/>
        <v>YES</v>
      </c>
      <c r="O27" t="str">
        <f t="shared" si="7"/>
        <v>YES</v>
      </c>
      <c r="P27" s="1">
        <v>43447</v>
      </c>
      <c r="Q27" s="1">
        <v>48308</v>
      </c>
      <c r="R27" s="1">
        <f t="shared" si="8"/>
        <v>91.754999999999995</v>
      </c>
      <c r="S27" s="1">
        <v>2555</v>
      </c>
      <c r="T27" s="1">
        <v>2385</v>
      </c>
      <c r="U27">
        <f t="shared" si="1"/>
        <v>4.9400000000000004</v>
      </c>
      <c r="V27">
        <v>4746623</v>
      </c>
      <c r="W27">
        <f t="shared" si="2"/>
        <v>4649.9279999999999</v>
      </c>
      <c r="X27">
        <v>205</v>
      </c>
      <c r="Y27">
        <v>246</v>
      </c>
      <c r="Z27">
        <f t="shared" si="3"/>
        <v>451</v>
      </c>
      <c r="AA27">
        <v>4491</v>
      </c>
      <c r="AB27">
        <f t="shared" si="19"/>
        <v>0.21193658536585366</v>
      </c>
      <c r="AC27">
        <f t="shared" si="19"/>
        <v>0.19637398373983739</v>
      </c>
      <c r="AD27">
        <f t="shared" si="4"/>
        <v>1.246341463414634E-2</v>
      </c>
      <c r="AE27">
        <f t="shared" si="4"/>
        <v>9.6951219512195121E-3</v>
      </c>
      <c r="AF27">
        <f t="shared" si="9"/>
        <v>10.310261640798226</v>
      </c>
      <c r="AG27">
        <f t="shared" si="10"/>
        <v>2.0430861723446894E-2</v>
      </c>
      <c r="AH27">
        <f t="shared" si="11"/>
        <v>1.0953436807095344E-2</v>
      </c>
      <c r="AI27">
        <f t="shared" si="12"/>
        <v>0.1004230683589401</v>
      </c>
      <c r="AJ27">
        <v>2.5230000000000001</v>
      </c>
      <c r="AK27" t="str">
        <f t="shared" si="13"/>
        <v>YES</v>
      </c>
      <c r="AO27">
        <v>2.5230000000000001</v>
      </c>
      <c r="AQ27" t="str">
        <f t="shared" si="20"/>
        <v>UNKNOWN</v>
      </c>
      <c r="AR27" t="str">
        <f t="shared" si="14"/>
        <v>UNKNOWN</v>
      </c>
      <c r="AS27" t="str">
        <f t="shared" si="15"/>
        <v>UNKNOWN</v>
      </c>
      <c r="AT27" t="str">
        <f t="shared" si="16"/>
        <v>YES</v>
      </c>
      <c r="AU27" t="str">
        <f t="shared" si="17"/>
        <v>UNKNOWN</v>
      </c>
      <c r="AV27">
        <f t="shared" si="18"/>
        <v>184.75028593213875</v>
      </c>
    </row>
    <row r="28" spans="1:51" x14ac:dyDescent="0.25">
      <c r="A28" s="1">
        <v>32</v>
      </c>
      <c r="B28">
        <v>1.8</v>
      </c>
      <c r="C28">
        <v>1.8</v>
      </c>
      <c r="D28">
        <v>1.8</v>
      </c>
      <c r="E28">
        <v>1.8</v>
      </c>
      <c r="F28">
        <v>1.8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>
        <f t="shared" si="5"/>
        <v>1.8</v>
      </c>
      <c r="M28" t="str">
        <f t="shared" si="6"/>
        <v>YES</v>
      </c>
      <c r="N28" t="str">
        <f t="shared" si="0"/>
        <v>NO</v>
      </c>
      <c r="O28" t="str">
        <f t="shared" si="7"/>
        <v>YES</v>
      </c>
      <c r="P28" s="1">
        <v>128401</v>
      </c>
      <c r="Q28" s="1">
        <v>92320</v>
      </c>
      <c r="R28" s="1">
        <f t="shared" si="8"/>
        <v>220.721</v>
      </c>
      <c r="S28" s="1">
        <v>5737</v>
      </c>
      <c r="T28" s="1">
        <v>2316</v>
      </c>
      <c r="U28">
        <f t="shared" si="1"/>
        <v>8.0530000000000008</v>
      </c>
      <c r="V28">
        <v>5408287</v>
      </c>
      <c r="W28">
        <f t="shared" si="2"/>
        <v>5179.5130000000008</v>
      </c>
      <c r="X28">
        <v>356</v>
      </c>
      <c r="Y28">
        <v>166</v>
      </c>
      <c r="Z28">
        <f t="shared" si="3"/>
        <v>522</v>
      </c>
      <c r="AA28">
        <v>3285</v>
      </c>
      <c r="AB28">
        <f t="shared" si="19"/>
        <v>0.3606769662921348</v>
      </c>
      <c r="AC28">
        <f t="shared" si="19"/>
        <v>0.55614457831325292</v>
      </c>
      <c r="AD28">
        <f t="shared" si="4"/>
        <v>1.6115168539325844E-2</v>
      </c>
      <c r="AE28">
        <f t="shared" si="4"/>
        <v>1.3951807228915663E-2</v>
      </c>
      <c r="AF28">
        <f t="shared" si="9"/>
        <v>9.9224386973180092</v>
      </c>
      <c r="AG28">
        <f t="shared" si="10"/>
        <v>6.7190563165905631E-2</v>
      </c>
      <c r="AH28">
        <f t="shared" si="11"/>
        <v>1.5427203065134102E-2</v>
      </c>
      <c r="AI28">
        <f t="shared" si="12"/>
        <v>0.15890410958904111</v>
      </c>
      <c r="AJ28">
        <v>0.51900000000000002</v>
      </c>
      <c r="AK28" t="str">
        <f t="shared" si="13"/>
        <v>NO</v>
      </c>
      <c r="AN28">
        <v>0.51900000000000002</v>
      </c>
      <c r="AO28">
        <v>0.54100000000000004</v>
      </c>
      <c r="AQ28" t="str">
        <f t="shared" si="20"/>
        <v>UNKNOWN</v>
      </c>
      <c r="AR28" t="str">
        <f t="shared" si="14"/>
        <v>UNKNOWN</v>
      </c>
      <c r="AS28" t="str">
        <f t="shared" si="15"/>
        <v>NO</v>
      </c>
      <c r="AT28" t="str">
        <f t="shared" si="16"/>
        <v>NO</v>
      </c>
      <c r="AU28" t="str">
        <f t="shared" si="17"/>
        <v>UNKNOWN</v>
      </c>
      <c r="AV28">
        <f t="shared" si="18"/>
        <v>-110.47865459249677</v>
      </c>
    </row>
    <row r="29" spans="1:51" x14ac:dyDescent="0.25">
      <c r="A29" s="1">
        <v>36</v>
      </c>
      <c r="B29">
        <v>0.2</v>
      </c>
      <c r="C29">
        <v>0.2</v>
      </c>
      <c r="D29">
        <v>0.2</v>
      </c>
      <c r="E29">
        <v>0.2</v>
      </c>
      <c r="F29">
        <v>0.2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>
        <f t="shared" si="5"/>
        <v>0.2</v>
      </c>
      <c r="M29" t="str">
        <f t="shared" si="6"/>
        <v>YES</v>
      </c>
      <c r="N29" t="str">
        <f t="shared" si="0"/>
        <v>YES</v>
      </c>
      <c r="O29" t="str">
        <f t="shared" si="7"/>
        <v>YES</v>
      </c>
      <c r="P29" s="1">
        <v>88272</v>
      </c>
      <c r="Q29" s="1">
        <v>37364</v>
      </c>
      <c r="R29" s="1">
        <f t="shared" si="8"/>
        <v>125.636</v>
      </c>
      <c r="S29" s="1">
        <v>18913</v>
      </c>
      <c r="T29" s="1">
        <v>166</v>
      </c>
      <c r="U29">
        <f t="shared" si="1"/>
        <v>19.079000000000001</v>
      </c>
      <c r="V29">
        <v>2134026</v>
      </c>
      <c r="W29">
        <f t="shared" si="2"/>
        <v>1989.3109999999997</v>
      </c>
      <c r="X29">
        <v>677</v>
      </c>
      <c r="Y29">
        <v>48</v>
      </c>
      <c r="Z29">
        <f t="shared" si="3"/>
        <v>725</v>
      </c>
      <c r="AA29">
        <v>3917</v>
      </c>
      <c r="AB29">
        <f t="shared" si="19"/>
        <v>0.13038700147710489</v>
      </c>
      <c r="AC29">
        <f t="shared" si="19"/>
        <v>0.77841666666666665</v>
      </c>
      <c r="AD29">
        <f t="shared" si="4"/>
        <v>2.793648449039882E-2</v>
      </c>
      <c r="AE29">
        <f t="shared" si="4"/>
        <v>3.4583333333333337E-3</v>
      </c>
      <c r="AF29">
        <f t="shared" si="9"/>
        <v>2.7438772413793098</v>
      </c>
      <c r="AG29">
        <f t="shared" si="10"/>
        <v>3.2074546847076842E-2</v>
      </c>
      <c r="AH29">
        <f t="shared" si="11"/>
        <v>2.631586206896552E-2</v>
      </c>
      <c r="AI29">
        <f t="shared" si="12"/>
        <v>0.1850906305846311</v>
      </c>
      <c r="AJ29">
        <v>3.649</v>
      </c>
      <c r="AK29" t="str">
        <f t="shared" si="13"/>
        <v>YES</v>
      </c>
      <c r="AL29">
        <v>3.649</v>
      </c>
      <c r="AQ29" t="str">
        <f t="shared" si="20"/>
        <v>YES</v>
      </c>
      <c r="AR29" t="str">
        <f t="shared" si="14"/>
        <v>UNKNOWN</v>
      </c>
      <c r="AS29" t="str">
        <f t="shared" si="15"/>
        <v>UNKNOWN</v>
      </c>
      <c r="AT29" t="str">
        <f t="shared" si="16"/>
        <v>UNKNOWN</v>
      </c>
      <c r="AU29" t="str">
        <f t="shared" si="17"/>
        <v>UNKNOWN</v>
      </c>
      <c r="AV29">
        <f t="shared" si="18"/>
        <v>179.21538061834241</v>
      </c>
      <c r="AW29">
        <f t="shared" si="21"/>
        <v>179.21538061834241</v>
      </c>
    </row>
    <row r="30" spans="1:51" x14ac:dyDescent="0.25">
      <c r="A30" s="1">
        <v>39</v>
      </c>
      <c r="B30">
        <v>1.2</v>
      </c>
      <c r="C30">
        <v>1.2</v>
      </c>
      <c r="D30">
        <v>1.2</v>
      </c>
      <c r="E30">
        <v>1.2</v>
      </c>
      <c r="F30">
        <v>1.2</v>
      </c>
      <c r="G30" t="s">
        <v>14</v>
      </c>
      <c r="H30" t="s">
        <v>14</v>
      </c>
      <c r="I30" t="s">
        <v>14</v>
      </c>
      <c r="J30" t="s">
        <v>14</v>
      </c>
      <c r="K30" t="s">
        <v>14</v>
      </c>
      <c r="L30">
        <f t="shared" si="5"/>
        <v>1.2</v>
      </c>
      <c r="M30" t="str">
        <f t="shared" si="6"/>
        <v>YES</v>
      </c>
      <c r="N30" t="str">
        <f t="shared" si="0"/>
        <v>NO</v>
      </c>
      <c r="O30" t="str">
        <f t="shared" si="7"/>
        <v>YES</v>
      </c>
      <c r="P30" s="1">
        <v>175007</v>
      </c>
      <c r="Q30" s="1">
        <v>44791</v>
      </c>
      <c r="R30" s="1">
        <f t="shared" si="8"/>
        <v>219.798</v>
      </c>
      <c r="S30" s="1">
        <v>43937</v>
      </c>
      <c r="T30" s="1">
        <v>806</v>
      </c>
      <c r="U30">
        <f t="shared" si="1"/>
        <v>44.743000000000002</v>
      </c>
      <c r="V30">
        <v>4243527</v>
      </c>
      <c r="W30">
        <f t="shared" si="2"/>
        <v>3978.9859999999999</v>
      </c>
      <c r="X30">
        <v>993</v>
      </c>
      <c r="Y30">
        <v>70</v>
      </c>
      <c r="Z30">
        <f t="shared" si="3"/>
        <v>1063</v>
      </c>
      <c r="AA30">
        <v>4384</v>
      </c>
      <c r="AB30">
        <f t="shared" si="19"/>
        <v>0.1762406847935549</v>
      </c>
      <c r="AC30">
        <f t="shared" si="19"/>
        <v>0.63987142857142865</v>
      </c>
      <c r="AD30">
        <f t="shared" si="4"/>
        <v>4.4246727089627388E-2</v>
      </c>
      <c r="AE30">
        <f t="shared" si="4"/>
        <v>1.1514285714285715E-2</v>
      </c>
      <c r="AF30">
        <f t="shared" si="9"/>
        <v>3.7431665098777045</v>
      </c>
      <c r="AG30">
        <f t="shared" si="10"/>
        <v>5.0136405109489052E-2</v>
      </c>
      <c r="AH30">
        <f t="shared" si="11"/>
        <v>4.2091251175917214E-2</v>
      </c>
      <c r="AI30">
        <f t="shared" si="12"/>
        <v>0.24247262773722628</v>
      </c>
      <c r="AJ30">
        <v>0.85699999999999998</v>
      </c>
      <c r="AK30" t="str">
        <f t="shared" si="13"/>
        <v>NO</v>
      </c>
      <c r="AO30">
        <v>0.85699999999999998</v>
      </c>
      <c r="AQ30" t="str">
        <f t="shared" si="20"/>
        <v>UNKNOWN</v>
      </c>
      <c r="AR30" t="str">
        <f t="shared" si="14"/>
        <v>UNKNOWN</v>
      </c>
      <c r="AS30" t="str">
        <f t="shared" si="15"/>
        <v>UNKNOWN</v>
      </c>
      <c r="AT30" t="str">
        <f t="shared" si="16"/>
        <v>NO</v>
      </c>
      <c r="AU30" t="str">
        <f t="shared" si="17"/>
        <v>UNKNOWN</v>
      </c>
      <c r="AV30">
        <f t="shared" si="18"/>
        <v>-33.349538162372383</v>
      </c>
    </row>
    <row r="31" spans="1:51" x14ac:dyDescent="0.25">
      <c r="A31" s="1">
        <v>41</v>
      </c>
      <c r="B31">
        <v>2</v>
      </c>
      <c r="C31">
        <v>2.1</v>
      </c>
      <c r="D31">
        <v>2</v>
      </c>
      <c r="E31">
        <v>2</v>
      </c>
      <c r="F31">
        <v>2</v>
      </c>
      <c r="G31" t="s">
        <v>14</v>
      </c>
      <c r="H31" t="s">
        <v>14</v>
      </c>
      <c r="I31" t="s">
        <v>14</v>
      </c>
      <c r="J31" t="s">
        <v>14</v>
      </c>
      <c r="K31" t="s">
        <v>14</v>
      </c>
      <c r="L31">
        <f t="shared" si="5"/>
        <v>2</v>
      </c>
      <c r="M31" t="str">
        <f>IF(MIN(B31:K31)&lt;=2,"YES","NO")</f>
        <v>YES</v>
      </c>
      <c r="N31" t="str">
        <f>IF(MIN(B31:K31)&lt;=1,"YES","NO")</f>
        <v>NO</v>
      </c>
      <c r="O31" t="str">
        <f t="shared" si="7"/>
        <v>YES</v>
      </c>
      <c r="P31" s="1">
        <v>34131</v>
      </c>
      <c r="Q31" s="1">
        <v>22457</v>
      </c>
      <c r="R31" s="1">
        <f t="shared" si="8"/>
        <v>56.588000000000001</v>
      </c>
      <c r="S31" s="1">
        <v>78</v>
      </c>
      <c r="T31" s="1">
        <v>239</v>
      </c>
      <c r="U31">
        <f t="shared" si="1"/>
        <v>0.317</v>
      </c>
      <c r="V31">
        <v>1238285</v>
      </c>
      <c r="W31">
        <f t="shared" si="2"/>
        <v>1181.3800000000001</v>
      </c>
      <c r="X31">
        <v>20</v>
      </c>
      <c r="Y31">
        <v>59</v>
      </c>
      <c r="Z31">
        <f t="shared" si="3"/>
        <v>79</v>
      </c>
      <c r="AA31">
        <v>2414</v>
      </c>
      <c r="AB31">
        <f t="shared" si="19"/>
        <v>1.70655</v>
      </c>
      <c r="AC31">
        <f t="shared" si="19"/>
        <v>0.38062711864406784</v>
      </c>
      <c r="AD31">
        <f t="shared" si="4"/>
        <v>3.8999999999999998E-3</v>
      </c>
      <c r="AE31">
        <f t="shared" si="4"/>
        <v>4.0508474576271183E-3</v>
      </c>
      <c r="AF31">
        <f t="shared" si="9"/>
        <v>14.954177215189874</v>
      </c>
      <c r="AG31">
        <f t="shared" si="10"/>
        <v>2.3441590720795359E-2</v>
      </c>
      <c r="AH31">
        <f t="shared" si="11"/>
        <v>4.0126582278481012E-3</v>
      </c>
      <c r="AI31">
        <f t="shared" si="12"/>
        <v>3.2725766362883178E-2</v>
      </c>
      <c r="AJ31">
        <v>0.52400000000000002</v>
      </c>
      <c r="AK31" t="str">
        <f t="shared" si="13"/>
        <v>NO</v>
      </c>
      <c r="AL31">
        <v>0.52400000000000002</v>
      </c>
      <c r="AN31">
        <v>0.54200000000000004</v>
      </c>
      <c r="AQ31" t="str">
        <f t="shared" si="20"/>
        <v>NO</v>
      </c>
      <c r="AR31" t="str">
        <f t="shared" si="14"/>
        <v>UNKNOWN</v>
      </c>
      <c r="AS31" t="str">
        <f t="shared" si="15"/>
        <v>NO</v>
      </c>
      <c r="AT31" t="str">
        <f t="shared" si="16"/>
        <v>UNKNOWN</v>
      </c>
      <c r="AU31" t="str">
        <f t="shared" si="17"/>
        <v>UNKNOWN</v>
      </c>
      <c r="AV31">
        <f t="shared" si="18"/>
        <v>-116.95721077654517</v>
      </c>
      <c r="AW31">
        <f t="shared" si="21"/>
        <v>-116.95721077654517</v>
      </c>
    </row>
    <row r="32" spans="1:51" x14ac:dyDescent="0.25">
      <c r="A32" s="1">
        <v>50</v>
      </c>
      <c r="B32">
        <v>0.7</v>
      </c>
      <c r="C32">
        <v>0.7</v>
      </c>
      <c r="D32">
        <v>0.7</v>
      </c>
      <c r="E32">
        <v>0.7</v>
      </c>
      <c r="F32">
        <v>0.7</v>
      </c>
      <c r="G32" t="s">
        <v>14</v>
      </c>
      <c r="H32" t="s">
        <v>14</v>
      </c>
      <c r="I32" t="s">
        <v>14</v>
      </c>
      <c r="J32" t="s">
        <v>14</v>
      </c>
      <c r="K32" t="s">
        <v>14</v>
      </c>
      <c r="L32">
        <f t="shared" si="5"/>
        <v>0.7</v>
      </c>
      <c r="M32" t="str">
        <f t="shared" ref="M32" si="24">IF(MIN(B32:K32)&lt;=2,"YES","NO")</f>
        <v>YES</v>
      </c>
      <c r="N32" t="str">
        <f t="shared" ref="N32" si="25">IF(MIN(B32:K32)&lt;=1,"YES","NO")</f>
        <v>YES</v>
      </c>
      <c r="O32" t="str">
        <f>IF(MIN(B32:K32)&lt;10,"YES","NO")</f>
        <v>YES</v>
      </c>
      <c r="P32" s="1">
        <v>125343</v>
      </c>
      <c r="Q32" s="1">
        <v>20720</v>
      </c>
      <c r="R32" s="1">
        <f t="shared" si="8"/>
        <v>146.06299999999999</v>
      </c>
      <c r="S32" s="1">
        <v>81209</v>
      </c>
      <c r="T32" s="1">
        <v>59</v>
      </c>
      <c r="U32">
        <f t="shared" si="1"/>
        <v>81.268000000000001</v>
      </c>
      <c r="V32">
        <v>4155045</v>
      </c>
      <c r="W32">
        <f t="shared" si="2"/>
        <v>3927.7139999999999</v>
      </c>
      <c r="X32">
        <v>1896</v>
      </c>
      <c r="Y32">
        <v>16</v>
      </c>
      <c r="Z32">
        <f t="shared" si="3"/>
        <v>1912</v>
      </c>
      <c r="AA32">
        <v>4547</v>
      </c>
      <c r="AB32">
        <f t="shared" si="19"/>
        <v>6.6109177215189871E-2</v>
      </c>
      <c r="AC32">
        <f t="shared" si="19"/>
        <v>1.2949999999999999</v>
      </c>
      <c r="AD32">
        <f t="shared" si="4"/>
        <v>4.2831751054852318E-2</v>
      </c>
      <c r="AE32">
        <f t="shared" si="4"/>
        <v>3.6874999999999998E-3</v>
      </c>
      <c r="AF32">
        <f t="shared" si="9"/>
        <v>2.0542437238493725</v>
      </c>
      <c r="AG32">
        <f t="shared" si="10"/>
        <v>3.2122938201011655E-2</v>
      </c>
      <c r="AH32">
        <f t="shared" si="11"/>
        <v>4.250418410041841E-2</v>
      </c>
      <c r="AI32">
        <f t="shared" si="12"/>
        <v>0.42049703100945679</v>
      </c>
      <c r="AJ32">
        <v>1.218</v>
      </c>
      <c r="AK32" t="str">
        <f t="shared" si="13"/>
        <v>YES</v>
      </c>
      <c r="AM32">
        <v>1.2649999999999999</v>
      </c>
      <c r="AP32">
        <v>1.218</v>
      </c>
      <c r="AQ32" t="str">
        <f t="shared" si="20"/>
        <v>UNKNOWN</v>
      </c>
      <c r="AR32" t="str">
        <f t="shared" si="14"/>
        <v>YES</v>
      </c>
      <c r="AS32" t="str">
        <f t="shared" si="15"/>
        <v>UNKNOWN</v>
      </c>
      <c r="AT32" t="str">
        <f t="shared" si="16"/>
        <v>UNKNOWN</v>
      </c>
      <c r="AU32" t="str">
        <f t="shared" si="17"/>
        <v>YES</v>
      </c>
      <c r="AV32">
        <f t="shared" si="18"/>
        <v>54.014598540145982</v>
      </c>
      <c r="AX32">
        <f>(AM32-L32)/(1/2*(AM32+L32))*100</f>
        <v>57.506361323155218</v>
      </c>
      <c r="AY32">
        <f t="shared" si="22"/>
        <v>54.014598540145982</v>
      </c>
    </row>
    <row r="33" spans="1:47" x14ac:dyDescent="0.25">
      <c r="A33" s="1">
        <f>COUNT(A2:A32)</f>
        <v>31</v>
      </c>
      <c r="M33">
        <f>COUNTIF(M2:M32,"YES")</f>
        <v>26</v>
      </c>
      <c r="N33">
        <f>COUNTIF(N2:N32,"YES")</f>
        <v>15</v>
      </c>
      <c r="O33">
        <f>COUNTIF(O2:O32,"YES")</f>
        <v>27</v>
      </c>
      <c r="AK33">
        <f>COUNTIF(AK2:AK32,"YES")</f>
        <v>17</v>
      </c>
      <c r="AQ33">
        <f t="shared" ref="AQ33" si="26">COUNTIF(AQ2:AQ32,"YES")</f>
        <v>9</v>
      </c>
      <c r="AR33">
        <f t="shared" ref="AR33" si="27">COUNTIF(AR2:AR32,"YES")</f>
        <v>4</v>
      </c>
      <c r="AS33">
        <f t="shared" ref="AS33" si="28">COUNTIF(AS2:AS32,"YES")</f>
        <v>3</v>
      </c>
      <c r="AT33">
        <f t="shared" ref="AT33" si="29">COUNTIF(AT2:AT32,"YES")</f>
        <v>1</v>
      </c>
      <c r="AU33">
        <f t="shared" ref="AU33" si="30">COUNTIF(AU2:AU32,"YES")</f>
        <v>4</v>
      </c>
    </row>
    <row r="34" spans="1:47" x14ac:dyDescent="0.25">
      <c r="M34">
        <f>M33/A33*100</f>
        <v>83.870967741935488</v>
      </c>
      <c r="N34">
        <f>N33/A33*100</f>
        <v>48.387096774193552</v>
      </c>
      <c r="O34">
        <f>O33/A33*100</f>
        <v>87.096774193548384</v>
      </c>
      <c r="AK34">
        <f>AK33/COUNTA(AK2:AK32)</f>
        <v>0.6071428571428571</v>
      </c>
      <c r="AQ34">
        <f>AQ33/(COUNTIF(AQ2:AQ32,"NO")+COUNTIF(AQ2:AQ32,"YES"))</f>
        <v>0.9</v>
      </c>
      <c r="AR34">
        <f t="shared" ref="AR34:AU34" si="31">AR33/(COUNTIF(AR2:AR32,"NO")+COUNTIF(AR2:AR32,"YES"))</f>
        <v>0.8</v>
      </c>
      <c r="AS34">
        <f t="shared" si="31"/>
        <v>0.3</v>
      </c>
      <c r="AT34">
        <f t="shared" si="31"/>
        <v>0.25</v>
      </c>
      <c r="AU34">
        <f t="shared" si="31"/>
        <v>0.8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U32" sqref="U32"/>
    </sheetView>
  </sheetViews>
  <sheetFormatPr defaultRowHeight="15" x14ac:dyDescent="0.25"/>
  <cols>
    <col min="1" max="1" width="11.5703125" bestFit="1" customWidth="1"/>
    <col min="2" max="2" width="15.5703125" customWidth="1"/>
    <col min="3" max="3" width="19.42578125" customWidth="1"/>
    <col min="4" max="4" width="14.7109375" customWidth="1"/>
  </cols>
  <sheetData>
    <row r="1" spans="1:4" x14ac:dyDescent="0.25">
      <c r="A1" s="1" t="s">
        <v>0</v>
      </c>
      <c r="B1" t="s">
        <v>34</v>
      </c>
      <c r="C1" t="s">
        <v>18</v>
      </c>
      <c r="D1" t="s">
        <v>19</v>
      </c>
    </row>
    <row r="2" spans="1:4" x14ac:dyDescent="0.25">
      <c r="A2" s="1">
        <v>15</v>
      </c>
      <c r="B2">
        <v>0.1</v>
      </c>
      <c r="C2">
        <v>56</v>
      </c>
      <c r="D2">
        <v>1138</v>
      </c>
    </row>
    <row r="3" spans="1:4" x14ac:dyDescent="0.25">
      <c r="A3" s="1">
        <v>22</v>
      </c>
      <c r="B3">
        <v>1.4</v>
      </c>
      <c r="C3">
        <v>90</v>
      </c>
      <c r="D3">
        <v>2032</v>
      </c>
    </row>
    <row r="4" spans="1:4" x14ac:dyDescent="0.25">
      <c r="A4" s="1">
        <v>41</v>
      </c>
      <c r="B4">
        <v>2</v>
      </c>
      <c r="C4">
        <v>79</v>
      </c>
      <c r="D4">
        <v>2414</v>
      </c>
    </row>
    <row r="5" spans="1:4" x14ac:dyDescent="0.25">
      <c r="A5" s="1">
        <v>21</v>
      </c>
      <c r="B5">
        <v>1.3</v>
      </c>
      <c r="C5">
        <v>429</v>
      </c>
      <c r="D5">
        <v>2535</v>
      </c>
    </row>
    <row r="6" spans="1:4" x14ac:dyDescent="0.25">
      <c r="A6" s="1">
        <v>27</v>
      </c>
      <c r="B6">
        <v>0.9</v>
      </c>
      <c r="C6">
        <v>331</v>
      </c>
      <c r="D6">
        <v>2847</v>
      </c>
    </row>
    <row r="7" spans="1:4" x14ac:dyDescent="0.25">
      <c r="A7" s="1">
        <v>25</v>
      </c>
      <c r="B7">
        <v>1</v>
      </c>
      <c r="C7">
        <v>216</v>
      </c>
      <c r="D7">
        <v>3132</v>
      </c>
    </row>
    <row r="8" spans="1:4" x14ac:dyDescent="0.25">
      <c r="A8" s="1">
        <v>32</v>
      </c>
      <c r="B8">
        <v>1.8</v>
      </c>
      <c r="C8">
        <v>522</v>
      </c>
      <c r="D8">
        <v>3285</v>
      </c>
    </row>
    <row r="9" spans="1:4" x14ac:dyDescent="0.25">
      <c r="A9" s="1">
        <v>8</v>
      </c>
      <c r="B9">
        <v>1.9</v>
      </c>
      <c r="C9">
        <v>762</v>
      </c>
      <c r="D9">
        <v>3530</v>
      </c>
    </row>
    <row r="10" spans="1:4" x14ac:dyDescent="0.25">
      <c r="A10" s="1">
        <v>17</v>
      </c>
      <c r="B10">
        <v>0.4</v>
      </c>
      <c r="C10">
        <v>516</v>
      </c>
      <c r="D10">
        <v>3540</v>
      </c>
    </row>
    <row r="11" spans="1:4" x14ac:dyDescent="0.25">
      <c r="A11" s="1">
        <v>7</v>
      </c>
      <c r="B11">
        <v>1.9</v>
      </c>
      <c r="C11">
        <v>617</v>
      </c>
      <c r="D11">
        <v>3588</v>
      </c>
    </row>
    <row r="12" spans="1:4" x14ac:dyDescent="0.25">
      <c r="A12" s="1">
        <v>26</v>
      </c>
      <c r="B12">
        <v>1.7</v>
      </c>
      <c r="C12">
        <v>950</v>
      </c>
      <c r="D12">
        <v>3850</v>
      </c>
    </row>
    <row r="13" spans="1:4" x14ac:dyDescent="0.25">
      <c r="A13" s="1">
        <v>36</v>
      </c>
      <c r="B13">
        <v>0.2</v>
      </c>
      <c r="C13">
        <v>725</v>
      </c>
      <c r="D13">
        <v>3917</v>
      </c>
    </row>
    <row r="14" spans="1:4" x14ac:dyDescent="0.25">
      <c r="A14" s="1">
        <v>39</v>
      </c>
      <c r="B14">
        <v>1.2</v>
      </c>
      <c r="C14">
        <v>1063</v>
      </c>
      <c r="D14">
        <v>4384</v>
      </c>
    </row>
    <row r="15" spans="1:4" x14ac:dyDescent="0.25">
      <c r="A15" s="1">
        <v>16</v>
      </c>
      <c r="B15">
        <v>0.5</v>
      </c>
      <c r="C15">
        <v>1101</v>
      </c>
      <c r="D15">
        <v>4448</v>
      </c>
    </row>
    <row r="16" spans="1:4" x14ac:dyDescent="0.25">
      <c r="A16" s="1">
        <v>30</v>
      </c>
      <c r="B16">
        <v>0.1</v>
      </c>
      <c r="C16">
        <v>451</v>
      </c>
      <c r="D16">
        <v>4491</v>
      </c>
    </row>
    <row r="17" spans="1:4" x14ac:dyDescent="0.25">
      <c r="A17" s="1">
        <v>50</v>
      </c>
      <c r="B17">
        <v>0.7</v>
      </c>
      <c r="C17">
        <v>1912</v>
      </c>
      <c r="D17">
        <v>4547</v>
      </c>
    </row>
    <row r="18" spans="1:4" x14ac:dyDescent="0.25">
      <c r="A18" s="1">
        <v>14</v>
      </c>
      <c r="B18">
        <v>10</v>
      </c>
      <c r="C18">
        <v>681</v>
      </c>
      <c r="D18">
        <v>4574</v>
      </c>
    </row>
    <row r="19" spans="1:4" x14ac:dyDescent="0.25">
      <c r="A19" s="1">
        <v>29</v>
      </c>
      <c r="B19">
        <v>0.9</v>
      </c>
      <c r="C19">
        <v>1224</v>
      </c>
      <c r="D19">
        <v>4672</v>
      </c>
    </row>
    <row r="20" spans="1:4" x14ac:dyDescent="0.25">
      <c r="A20" s="1">
        <v>4</v>
      </c>
      <c r="B20">
        <v>0.4</v>
      </c>
      <c r="C20">
        <v>1646</v>
      </c>
      <c r="D20">
        <v>4786</v>
      </c>
    </row>
    <row r="21" spans="1:4" x14ac:dyDescent="0.25">
      <c r="A21" s="1">
        <v>6</v>
      </c>
      <c r="B21">
        <v>0.4</v>
      </c>
      <c r="C21">
        <v>1704</v>
      </c>
      <c r="D21">
        <v>4796</v>
      </c>
    </row>
    <row r="22" spans="1:4" x14ac:dyDescent="0.25">
      <c r="A22" s="1">
        <v>23</v>
      </c>
      <c r="B22">
        <v>2.2999999999999998</v>
      </c>
      <c r="C22">
        <v>922</v>
      </c>
      <c r="D22">
        <v>4800</v>
      </c>
    </row>
    <row r="23" spans="1:4" x14ac:dyDescent="0.25">
      <c r="A23" s="1">
        <v>5</v>
      </c>
      <c r="B23">
        <v>0.4</v>
      </c>
      <c r="C23">
        <v>1526</v>
      </c>
      <c r="D23">
        <v>4801</v>
      </c>
    </row>
    <row r="24" spans="1:4" x14ac:dyDescent="0.25">
      <c r="A24" s="1">
        <v>19</v>
      </c>
      <c r="B24">
        <v>1.6</v>
      </c>
      <c r="C24">
        <v>1044</v>
      </c>
      <c r="D24">
        <v>4981</v>
      </c>
    </row>
    <row r="25" spans="1:4" x14ac:dyDescent="0.25">
      <c r="A25" s="1">
        <v>20</v>
      </c>
      <c r="B25">
        <v>1.6</v>
      </c>
      <c r="C25">
        <v>1219</v>
      </c>
      <c r="D25">
        <v>5017</v>
      </c>
    </row>
    <row r="26" spans="1:4" x14ac:dyDescent="0.25">
      <c r="A26" s="1">
        <v>13</v>
      </c>
      <c r="B26">
        <v>0.1</v>
      </c>
      <c r="C26">
        <v>1496</v>
      </c>
      <c r="D26">
        <v>5172</v>
      </c>
    </row>
    <row r="27" spans="1:4" x14ac:dyDescent="0.25">
      <c r="A27" s="1">
        <v>18</v>
      </c>
      <c r="B27">
        <v>0.9</v>
      </c>
      <c r="C27">
        <v>596</v>
      </c>
      <c r="D27">
        <v>6597</v>
      </c>
    </row>
    <row r="28" spans="1:4" x14ac:dyDescent="0.25">
      <c r="A28" s="1">
        <v>10</v>
      </c>
      <c r="B28">
        <v>11</v>
      </c>
      <c r="C28">
        <v>4209</v>
      </c>
      <c r="D28">
        <v>9084</v>
      </c>
    </row>
    <row r="29" spans="1:4" x14ac:dyDescent="0.25">
      <c r="A29" s="1">
        <v>2</v>
      </c>
      <c r="B29">
        <v>0.6</v>
      </c>
      <c r="C29">
        <v>4880</v>
      </c>
      <c r="D29">
        <v>12576</v>
      </c>
    </row>
    <row r="30" spans="1:4" x14ac:dyDescent="0.25">
      <c r="A30" s="1">
        <v>3</v>
      </c>
      <c r="B30">
        <v>1.2</v>
      </c>
      <c r="C30">
        <v>7893</v>
      </c>
      <c r="D30">
        <v>15019</v>
      </c>
    </row>
  </sheetData>
  <sortState ref="A2:D30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E37" sqref="E37"/>
    </sheetView>
  </sheetViews>
  <sheetFormatPr defaultRowHeight="15" x14ac:dyDescent="0.25"/>
  <cols>
    <col min="1" max="1" width="11.140625" style="1" customWidth="1"/>
    <col min="3" max="3" width="21.28515625" customWidth="1"/>
  </cols>
  <sheetData>
    <row r="1" spans="1:4" x14ac:dyDescent="0.25">
      <c r="A1" s="1" t="s">
        <v>0</v>
      </c>
      <c r="B1" t="s">
        <v>48</v>
      </c>
      <c r="D1" s="1"/>
    </row>
    <row r="2" spans="1:4" x14ac:dyDescent="0.25">
      <c r="A2" s="1">
        <v>2</v>
      </c>
      <c r="B2">
        <v>60.950173812282728</v>
      </c>
      <c r="D2" s="1"/>
    </row>
    <row r="3" spans="1:4" x14ac:dyDescent="0.25">
      <c r="A3" s="1">
        <v>4</v>
      </c>
      <c r="B3">
        <v>186.40380693405845</v>
      </c>
      <c r="D3" s="1"/>
    </row>
    <row r="4" spans="1:4" x14ac:dyDescent="0.25">
      <c r="A4" s="1">
        <v>13</v>
      </c>
      <c r="B4">
        <v>123.66412213740456</v>
      </c>
      <c r="D4" s="1"/>
    </row>
    <row r="5" spans="1:4" x14ac:dyDescent="0.25">
      <c r="A5" s="1">
        <v>22</v>
      </c>
      <c r="B5">
        <v>122.8012131237938</v>
      </c>
      <c r="D5" s="1"/>
    </row>
    <row r="6" spans="1:4" x14ac:dyDescent="0.25">
      <c r="A6" s="1">
        <v>23</v>
      </c>
      <c r="B6">
        <v>70.877192982456151</v>
      </c>
      <c r="D6" s="1"/>
    </row>
    <row r="7" spans="1:4" x14ac:dyDescent="0.25">
      <c r="A7" s="1">
        <v>25</v>
      </c>
      <c r="B7">
        <v>5.8440928065236415</v>
      </c>
      <c r="D7" s="1"/>
    </row>
    <row r="8" spans="1:4" x14ac:dyDescent="0.25">
      <c r="A8" s="1">
        <v>27</v>
      </c>
      <c r="B8">
        <v>69.328493647912879</v>
      </c>
      <c r="D8" s="1"/>
    </row>
    <row r="9" spans="1:4" x14ac:dyDescent="0.25">
      <c r="A9" s="1">
        <v>29</v>
      </c>
      <c r="B9">
        <v>39.285714285714285</v>
      </c>
      <c r="D9" s="1"/>
    </row>
    <row r="10" spans="1:4" x14ac:dyDescent="0.25">
      <c r="A10" s="1">
        <v>36</v>
      </c>
      <c r="B10">
        <v>179.21538061834241</v>
      </c>
      <c r="D10" s="1"/>
    </row>
    <row r="11" spans="1:4" x14ac:dyDescent="0.25">
      <c r="A11" s="1">
        <v>41</v>
      </c>
      <c r="B11">
        <v>-116.95721077654517</v>
      </c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  <row r="18" spans="4:4" x14ac:dyDescent="0.25">
      <c r="D18" s="1"/>
    </row>
    <row r="19" spans="4:4" x14ac:dyDescent="0.25">
      <c r="D19" s="1"/>
    </row>
    <row r="20" spans="4:4" x14ac:dyDescent="0.25">
      <c r="D20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5" spans="4:4" x14ac:dyDescent="0.25">
      <c r="D25" s="1"/>
    </row>
    <row r="26" spans="4:4" x14ac:dyDescent="0.25">
      <c r="D26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1" spans="4:4" x14ac:dyDescent="0.25">
      <c r="D31" s="1"/>
    </row>
    <row r="32" spans="4:4" x14ac:dyDescent="0.25">
      <c r="D32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workbookViewId="0">
      <selection activeCell="F36" sqref="F36"/>
    </sheetView>
  </sheetViews>
  <sheetFormatPr defaultRowHeight="15" x14ac:dyDescent="0.25"/>
  <cols>
    <col min="1" max="1" width="16.7109375" customWidth="1"/>
    <col min="3" max="3" width="22.7109375" customWidth="1"/>
    <col min="6" max="6" width="19" customWidth="1"/>
  </cols>
  <sheetData>
    <row r="1" spans="2:5" x14ac:dyDescent="0.25">
      <c r="B1" s="1">
        <v>2</v>
      </c>
      <c r="C1">
        <v>33.275442862104903</v>
      </c>
      <c r="E1" s="1"/>
    </row>
    <row r="2" spans="2:5" x14ac:dyDescent="0.25">
      <c r="B2" s="1">
        <v>7</v>
      </c>
      <c r="C2">
        <v>-87.987874194770754</v>
      </c>
      <c r="E2" s="1"/>
    </row>
    <row r="3" spans="2:5" x14ac:dyDescent="0.25">
      <c r="B3" s="1">
        <v>21</v>
      </c>
      <c r="C3">
        <v>39.555692687442146</v>
      </c>
      <c r="E3" s="1"/>
    </row>
    <row r="4" spans="2:5" x14ac:dyDescent="0.25">
      <c r="B4" s="1">
        <v>29</v>
      </c>
      <c r="C4">
        <v>32.558139534883715</v>
      </c>
      <c r="E4" s="1"/>
    </row>
    <row r="5" spans="2:5" x14ac:dyDescent="0.25">
      <c r="B5" s="1">
        <v>50</v>
      </c>
      <c r="C5">
        <v>57.506361323155218</v>
      </c>
      <c r="E5" s="1"/>
    </row>
    <row r="6" spans="2:5" x14ac:dyDescent="0.25">
      <c r="B6" s="1"/>
      <c r="E6" s="1"/>
    </row>
    <row r="7" spans="2:5" x14ac:dyDescent="0.25">
      <c r="E7" s="1"/>
    </row>
    <row r="8" spans="2:5" x14ac:dyDescent="0.25">
      <c r="E8" s="1"/>
    </row>
    <row r="9" spans="2:5" x14ac:dyDescent="0.25">
      <c r="E9" s="1"/>
    </row>
    <row r="10" spans="2:5" x14ac:dyDescent="0.25">
      <c r="E10" s="1"/>
    </row>
    <row r="11" spans="2:5" x14ac:dyDescent="0.25">
      <c r="E11" s="1"/>
    </row>
    <row r="12" spans="2:5" x14ac:dyDescent="0.25">
      <c r="E12" s="1"/>
    </row>
    <row r="13" spans="2:5" x14ac:dyDescent="0.25">
      <c r="E13" s="1"/>
    </row>
    <row r="14" spans="2:5" x14ac:dyDescent="0.25">
      <c r="E14" s="1"/>
    </row>
    <row r="15" spans="2:5" x14ac:dyDescent="0.25">
      <c r="E15" s="1"/>
    </row>
    <row r="16" spans="2:5" x14ac:dyDescent="0.25">
      <c r="E16" s="1"/>
    </row>
    <row r="17" spans="5:5" x14ac:dyDescent="0.25">
      <c r="E17" s="1"/>
    </row>
    <row r="18" spans="5:5" x14ac:dyDescent="0.25">
      <c r="E18" s="1"/>
    </row>
    <row r="19" spans="5:5" x14ac:dyDescent="0.25">
      <c r="E19" s="1"/>
    </row>
    <row r="20" spans="5:5" x14ac:dyDescent="0.25">
      <c r="E20" s="1"/>
    </row>
    <row r="21" spans="5:5" x14ac:dyDescent="0.25">
      <c r="E21" s="1"/>
    </row>
    <row r="22" spans="5:5" x14ac:dyDescent="0.25">
      <c r="E22" s="1"/>
    </row>
    <row r="23" spans="5:5" x14ac:dyDescent="0.25">
      <c r="E23" s="1"/>
    </row>
    <row r="24" spans="5:5" x14ac:dyDescent="0.25">
      <c r="E24" s="1"/>
    </row>
    <row r="25" spans="5:5" x14ac:dyDescent="0.25">
      <c r="E25" s="1"/>
    </row>
    <row r="26" spans="5:5" x14ac:dyDescent="0.25">
      <c r="E26" s="1"/>
    </row>
    <row r="27" spans="5:5" x14ac:dyDescent="0.25">
      <c r="E27" s="1"/>
    </row>
    <row r="28" spans="5:5" x14ac:dyDescent="0.25">
      <c r="E28" s="1"/>
    </row>
    <row r="29" spans="5:5" x14ac:dyDescent="0.25">
      <c r="E29" s="1"/>
    </row>
    <row r="30" spans="5:5" x14ac:dyDescent="0.25">
      <c r="E30" s="1"/>
    </row>
    <row r="31" spans="5:5" x14ac:dyDescent="0.25">
      <c r="E31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P25" sqref="P25"/>
    </sheetView>
  </sheetViews>
  <sheetFormatPr defaultRowHeight="15" x14ac:dyDescent="0.25"/>
  <sheetData>
    <row r="1" spans="1:2" x14ac:dyDescent="0.25">
      <c r="A1" s="1">
        <v>2</v>
      </c>
      <c r="B1">
        <v>119.70558715289393</v>
      </c>
    </row>
    <row r="2" spans="1:2" x14ac:dyDescent="0.25">
      <c r="A2" s="1">
        <v>6</v>
      </c>
      <c r="B2">
        <v>39.679358717434859</v>
      </c>
    </row>
    <row r="3" spans="1:2" x14ac:dyDescent="0.25">
      <c r="A3" s="1">
        <v>22</v>
      </c>
      <c r="B3">
        <v>109.12041544952937</v>
      </c>
    </row>
    <row r="4" spans="1:2" x14ac:dyDescent="0.25">
      <c r="A4" s="1">
        <v>25</v>
      </c>
      <c r="B4">
        <v>-10.084033613445376</v>
      </c>
    </row>
    <row r="5" spans="1:2" x14ac:dyDescent="0.25">
      <c r="A5" s="1">
        <v>50</v>
      </c>
      <c r="B5">
        <v>54.014598540145982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" sqref="A2:E33"/>
    </sheetView>
  </sheetViews>
  <sheetFormatPr defaultRowHeight="15" x14ac:dyDescent="0.25"/>
  <cols>
    <col min="2" max="2" width="16.7109375" style="1" customWidth="1"/>
    <col min="3" max="3" width="26.7109375" customWidth="1"/>
    <col min="4" max="4" width="33.140625" customWidth="1"/>
    <col min="5" max="5" width="22" customWidth="1"/>
  </cols>
  <sheetData>
    <row r="1" spans="1:5" x14ac:dyDescent="0.25">
      <c r="C1" s="1"/>
    </row>
    <row r="2" spans="1:5" x14ac:dyDescent="0.25">
      <c r="A2" s="1" t="s">
        <v>0</v>
      </c>
      <c r="B2" s="1" t="s">
        <v>19</v>
      </c>
      <c r="C2" s="1" t="s">
        <v>51</v>
      </c>
      <c r="D2" t="s">
        <v>52</v>
      </c>
      <c r="E2" t="s">
        <v>17</v>
      </c>
    </row>
    <row r="3" spans="1:5" x14ac:dyDescent="0.25">
      <c r="A3" s="1">
        <v>2</v>
      </c>
      <c r="B3" s="1">
        <v>12576</v>
      </c>
      <c r="C3" s="1">
        <v>410.464</v>
      </c>
      <c r="D3" s="1">
        <v>206.63399999999999</v>
      </c>
      <c r="E3">
        <v>17746.318000000003</v>
      </c>
    </row>
    <row r="4" spans="1:5" x14ac:dyDescent="0.25">
      <c r="A4" s="1">
        <v>3</v>
      </c>
      <c r="B4" s="1">
        <v>15019</v>
      </c>
      <c r="C4" s="1">
        <v>482.27300000000002</v>
      </c>
      <c r="D4" s="1">
        <v>769.80200000000002</v>
      </c>
      <c r="E4">
        <v>44535.155999999995</v>
      </c>
    </row>
    <row r="5" spans="1:5" x14ac:dyDescent="0.25">
      <c r="A5" s="1">
        <v>4</v>
      </c>
      <c r="B5" s="1">
        <v>4786</v>
      </c>
      <c r="C5" s="1">
        <v>298.08199999999999</v>
      </c>
      <c r="D5" s="1">
        <v>17.898</v>
      </c>
      <c r="E5">
        <v>7805.7119999999995</v>
      </c>
    </row>
    <row r="6" spans="1:5" x14ac:dyDescent="0.25">
      <c r="A6" s="1">
        <v>5</v>
      </c>
      <c r="B6" s="1">
        <v>4801</v>
      </c>
      <c r="C6" s="1">
        <v>331.70100000000002</v>
      </c>
      <c r="D6" s="1">
        <v>25.015999999999998</v>
      </c>
      <c r="E6">
        <v>5660.9070000000002</v>
      </c>
    </row>
    <row r="7" spans="1:5" x14ac:dyDescent="0.25">
      <c r="A7" s="1">
        <v>6</v>
      </c>
      <c r="B7" s="1">
        <v>4796</v>
      </c>
      <c r="C7" s="1">
        <v>284.08100000000002</v>
      </c>
      <c r="D7" s="1">
        <v>28.981000000000002</v>
      </c>
      <c r="E7">
        <v>7852.54</v>
      </c>
    </row>
    <row r="8" spans="1:5" x14ac:dyDescent="0.25">
      <c r="A8" s="1">
        <v>7</v>
      </c>
      <c r="B8" s="1">
        <v>3588</v>
      </c>
      <c r="C8" s="1">
        <v>171.124</v>
      </c>
      <c r="D8" s="1">
        <v>16.370999999999999</v>
      </c>
      <c r="E8">
        <v>10824.461000000001</v>
      </c>
    </row>
    <row r="9" spans="1:5" x14ac:dyDescent="0.25">
      <c r="A9" s="1">
        <v>8</v>
      </c>
      <c r="B9" s="1">
        <v>3530</v>
      </c>
      <c r="C9" s="1">
        <v>111.545</v>
      </c>
      <c r="D9" s="1">
        <v>11.736000000000001</v>
      </c>
      <c r="E9">
        <v>5607.9710000000005</v>
      </c>
    </row>
    <row r="10" spans="1:5" x14ac:dyDescent="0.25">
      <c r="A10" s="1">
        <v>10</v>
      </c>
      <c r="B10" s="1">
        <v>9084</v>
      </c>
      <c r="C10" s="1">
        <v>293.57900000000001</v>
      </c>
      <c r="D10" s="1">
        <v>633.43899999999996</v>
      </c>
      <c r="E10">
        <v>18127.703000000001</v>
      </c>
    </row>
    <row r="11" spans="1:5" x14ac:dyDescent="0.25">
      <c r="A11" s="1">
        <v>11</v>
      </c>
      <c r="B11" s="1">
        <v>2146</v>
      </c>
      <c r="C11" s="1">
        <v>68.954999999999998</v>
      </c>
      <c r="D11" s="1">
        <v>0.443</v>
      </c>
      <c r="E11">
        <v>311.54900000000004</v>
      </c>
    </row>
    <row r="12" spans="1:5" x14ac:dyDescent="0.25">
      <c r="A12" s="1">
        <v>12</v>
      </c>
      <c r="B12" s="1">
        <v>1463</v>
      </c>
      <c r="C12" s="1">
        <v>46.994999999999997</v>
      </c>
      <c r="D12" s="1">
        <v>0.44800000000000001</v>
      </c>
      <c r="E12">
        <v>307.71600000000001</v>
      </c>
    </row>
    <row r="13" spans="1:5" x14ac:dyDescent="0.25">
      <c r="A13" s="1">
        <v>13</v>
      </c>
      <c r="B13" s="1">
        <v>5172</v>
      </c>
      <c r="C13" s="1">
        <v>164.47</v>
      </c>
      <c r="D13" s="1">
        <v>21.291</v>
      </c>
      <c r="E13">
        <v>12311.391000000001</v>
      </c>
    </row>
    <row r="14" spans="1:5" x14ac:dyDescent="0.25">
      <c r="A14" s="1">
        <v>14</v>
      </c>
      <c r="B14" s="1">
        <v>4574</v>
      </c>
      <c r="C14" s="1">
        <v>210.35599999999999</v>
      </c>
      <c r="D14" s="1">
        <v>66.396000000000001</v>
      </c>
      <c r="E14">
        <v>9354.1989999999987</v>
      </c>
    </row>
    <row r="15" spans="1:5" x14ac:dyDescent="0.25">
      <c r="A15" s="1">
        <v>15</v>
      </c>
      <c r="B15" s="1">
        <v>1138</v>
      </c>
      <c r="C15" s="1">
        <v>52.808</v>
      </c>
      <c r="D15" s="1">
        <v>0.31900000000000001</v>
      </c>
      <c r="E15">
        <v>544.13900000000001</v>
      </c>
    </row>
    <row r="16" spans="1:5" x14ac:dyDescent="0.25">
      <c r="A16" s="1">
        <v>16</v>
      </c>
      <c r="B16" s="1">
        <v>4448</v>
      </c>
      <c r="C16" s="1">
        <v>142.36199999999999</v>
      </c>
      <c r="D16" s="1">
        <v>13.815</v>
      </c>
      <c r="E16">
        <v>12677.993</v>
      </c>
    </row>
    <row r="17" spans="1:5" x14ac:dyDescent="0.25">
      <c r="A17" s="1">
        <v>17</v>
      </c>
      <c r="B17" s="1">
        <v>3540</v>
      </c>
      <c r="C17" s="1">
        <v>113.938</v>
      </c>
      <c r="D17" s="1">
        <v>3.3069999999999999</v>
      </c>
      <c r="E17">
        <v>2229.2809999999999</v>
      </c>
    </row>
    <row r="18" spans="1:5" x14ac:dyDescent="0.25">
      <c r="A18" s="1">
        <v>18</v>
      </c>
      <c r="B18" s="1">
        <v>6597</v>
      </c>
      <c r="C18" s="1">
        <v>127.21899999999999</v>
      </c>
      <c r="D18" s="1">
        <v>5.22</v>
      </c>
      <c r="E18">
        <v>9149.510000000002</v>
      </c>
    </row>
    <row r="19" spans="1:5" x14ac:dyDescent="0.25">
      <c r="A19" s="1">
        <v>19</v>
      </c>
      <c r="B19" s="1">
        <v>4981</v>
      </c>
      <c r="C19" s="1">
        <v>342.88900000000001</v>
      </c>
      <c r="D19" s="1">
        <v>24.291</v>
      </c>
      <c r="E19">
        <v>7072.5349999999999</v>
      </c>
    </row>
    <row r="20" spans="1:5" x14ac:dyDescent="0.25">
      <c r="A20" s="1">
        <v>20</v>
      </c>
      <c r="B20" s="1">
        <v>5017</v>
      </c>
      <c r="C20" s="1">
        <v>324.73899999999998</v>
      </c>
      <c r="D20" s="1">
        <v>43.813000000000002</v>
      </c>
      <c r="E20">
        <v>21628.778000000002</v>
      </c>
    </row>
    <row r="21" spans="1:5" x14ac:dyDescent="0.25">
      <c r="A21" s="1">
        <v>21</v>
      </c>
      <c r="B21" s="1">
        <v>2535</v>
      </c>
      <c r="C21" s="1">
        <v>81.927000000000007</v>
      </c>
      <c r="D21" s="1">
        <v>2.6840000000000002</v>
      </c>
      <c r="E21">
        <v>3371.4619999999995</v>
      </c>
    </row>
    <row r="22" spans="1:5" x14ac:dyDescent="0.25">
      <c r="A22" s="1">
        <v>22</v>
      </c>
      <c r="B22" s="1">
        <v>2032</v>
      </c>
      <c r="C22" s="1">
        <v>65.113</v>
      </c>
      <c r="D22" s="1">
        <v>0.373</v>
      </c>
      <c r="E22">
        <v>1029.3389999999999</v>
      </c>
    </row>
    <row r="23" spans="1:5" x14ac:dyDescent="0.25">
      <c r="A23" s="1">
        <v>23</v>
      </c>
      <c r="B23" s="1">
        <v>4800</v>
      </c>
      <c r="C23" s="1">
        <v>153.577</v>
      </c>
      <c r="D23" s="1">
        <v>6.6710000000000003</v>
      </c>
      <c r="E23">
        <v>6636.6479999999992</v>
      </c>
    </row>
    <row r="24" spans="1:5" x14ac:dyDescent="0.25">
      <c r="A24" s="1">
        <v>25</v>
      </c>
      <c r="B24" s="1">
        <v>3132</v>
      </c>
      <c r="C24" s="1">
        <v>72.546000000000006</v>
      </c>
      <c r="D24" s="1">
        <v>1.4770000000000001</v>
      </c>
      <c r="E24">
        <v>672.32799999999997</v>
      </c>
    </row>
    <row r="25" spans="1:5" x14ac:dyDescent="0.25">
      <c r="A25" s="1">
        <v>26</v>
      </c>
      <c r="B25" s="1">
        <v>3850</v>
      </c>
      <c r="C25" s="1">
        <v>124.032</v>
      </c>
      <c r="D25" s="1">
        <v>25.385000000000002</v>
      </c>
      <c r="E25">
        <v>2386.5919999999996</v>
      </c>
    </row>
    <row r="26" spans="1:5" x14ac:dyDescent="0.25">
      <c r="A26" s="1">
        <v>27</v>
      </c>
      <c r="B26" s="1">
        <v>2847</v>
      </c>
      <c r="C26" s="1">
        <v>91.683000000000007</v>
      </c>
      <c r="D26" s="1">
        <v>1.988</v>
      </c>
      <c r="E26">
        <v>3529.6080000000002</v>
      </c>
    </row>
    <row r="27" spans="1:5" x14ac:dyDescent="0.25">
      <c r="A27" s="1">
        <v>29</v>
      </c>
      <c r="B27" s="1">
        <v>4672</v>
      </c>
      <c r="C27" s="1">
        <v>317.52</v>
      </c>
      <c r="D27" s="1">
        <v>32.723999999999997</v>
      </c>
      <c r="E27">
        <v>25190.185000000001</v>
      </c>
    </row>
    <row r="28" spans="1:5" x14ac:dyDescent="0.25">
      <c r="A28" s="1">
        <v>30</v>
      </c>
      <c r="B28" s="1">
        <v>4491</v>
      </c>
      <c r="C28" s="1">
        <v>91.754999999999995</v>
      </c>
      <c r="D28" s="1">
        <v>4.9400000000000004</v>
      </c>
      <c r="E28">
        <v>4649.9279999999999</v>
      </c>
    </row>
    <row r="29" spans="1:5" x14ac:dyDescent="0.25">
      <c r="A29" s="1">
        <v>32</v>
      </c>
      <c r="B29" s="1">
        <v>3285</v>
      </c>
      <c r="C29" s="1">
        <v>220.721</v>
      </c>
      <c r="D29" s="1">
        <v>8.0530000000000008</v>
      </c>
      <c r="E29">
        <v>5179.5130000000008</v>
      </c>
    </row>
    <row r="30" spans="1:5" x14ac:dyDescent="0.25">
      <c r="A30" s="1">
        <v>36</v>
      </c>
      <c r="B30" s="1">
        <v>3917</v>
      </c>
      <c r="C30" s="1">
        <v>125.636</v>
      </c>
      <c r="D30" s="1">
        <v>19.079000000000001</v>
      </c>
      <c r="E30">
        <v>1989.3109999999997</v>
      </c>
    </row>
    <row r="31" spans="1:5" x14ac:dyDescent="0.25">
      <c r="A31" s="1">
        <v>39</v>
      </c>
      <c r="B31" s="1">
        <v>4384</v>
      </c>
      <c r="C31" s="1">
        <v>219.798</v>
      </c>
      <c r="D31" s="1">
        <v>44.743000000000002</v>
      </c>
      <c r="E31">
        <v>3978.9859999999999</v>
      </c>
    </row>
    <row r="32" spans="1:5" x14ac:dyDescent="0.25">
      <c r="A32" s="1">
        <v>41</v>
      </c>
      <c r="B32" s="1">
        <v>2414</v>
      </c>
      <c r="C32" s="1">
        <v>56.588000000000001</v>
      </c>
      <c r="D32" s="1">
        <v>0.317</v>
      </c>
      <c r="E32">
        <v>1181.3800000000001</v>
      </c>
    </row>
    <row r="33" spans="1:5" x14ac:dyDescent="0.25">
      <c r="A33" s="1">
        <v>50</v>
      </c>
      <c r="B33" s="1">
        <v>4547</v>
      </c>
      <c r="C33" s="1">
        <v>146.06299999999999</v>
      </c>
      <c r="D33" s="1">
        <v>81.268000000000001</v>
      </c>
      <c r="E33">
        <v>3927.7139999999999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tabSelected="1" workbookViewId="0">
      <selection activeCell="Q16" sqref="Q16"/>
    </sheetView>
  </sheetViews>
  <sheetFormatPr defaultRowHeight="15" x14ac:dyDescent="0.25"/>
  <sheetData>
    <row r="1" spans="1:2" x14ac:dyDescent="0.25">
      <c r="A1">
        <v>4880</v>
      </c>
      <c r="B1">
        <v>206.63399999999999</v>
      </c>
    </row>
    <row r="2" spans="1:2" x14ac:dyDescent="0.25">
      <c r="A2">
        <v>7893</v>
      </c>
      <c r="B2">
        <v>769.80200000000002</v>
      </c>
    </row>
    <row r="3" spans="1:2" x14ac:dyDescent="0.25">
      <c r="A3">
        <v>1646</v>
      </c>
      <c r="B3">
        <v>17.898</v>
      </c>
    </row>
    <row r="4" spans="1:2" x14ac:dyDescent="0.25">
      <c r="A4">
        <v>1526</v>
      </c>
      <c r="B4">
        <v>25.015999999999998</v>
      </c>
    </row>
    <row r="5" spans="1:2" x14ac:dyDescent="0.25">
      <c r="A5">
        <v>1704</v>
      </c>
      <c r="B5">
        <v>28.981000000000002</v>
      </c>
    </row>
    <row r="6" spans="1:2" x14ac:dyDescent="0.25">
      <c r="A6">
        <v>617</v>
      </c>
      <c r="B6">
        <v>16.370999999999999</v>
      </c>
    </row>
    <row r="7" spans="1:2" x14ac:dyDescent="0.25">
      <c r="A7">
        <v>762</v>
      </c>
      <c r="B7">
        <v>11.736000000000001</v>
      </c>
    </row>
    <row r="8" spans="1:2" x14ac:dyDescent="0.25">
      <c r="A8">
        <v>4209</v>
      </c>
      <c r="B8">
        <v>633.43899999999996</v>
      </c>
    </row>
    <row r="9" spans="1:2" x14ac:dyDescent="0.25">
      <c r="A9">
        <v>108</v>
      </c>
      <c r="B9">
        <v>0.443</v>
      </c>
    </row>
    <row r="10" spans="1:2" x14ac:dyDescent="0.25">
      <c r="A10">
        <v>108</v>
      </c>
      <c r="B10">
        <v>0.44800000000000001</v>
      </c>
    </row>
    <row r="11" spans="1:2" x14ac:dyDescent="0.25">
      <c r="A11">
        <v>1496</v>
      </c>
      <c r="B11">
        <v>21.291</v>
      </c>
    </row>
    <row r="12" spans="1:2" x14ac:dyDescent="0.25">
      <c r="A12">
        <v>56</v>
      </c>
      <c r="B12">
        <v>0.31900000000000001</v>
      </c>
    </row>
    <row r="13" spans="1:2" x14ac:dyDescent="0.25">
      <c r="A13">
        <v>1101</v>
      </c>
      <c r="B13">
        <v>13.815</v>
      </c>
    </row>
    <row r="14" spans="1:2" x14ac:dyDescent="0.25">
      <c r="A14">
        <v>516</v>
      </c>
      <c r="B14">
        <v>3.3069999999999999</v>
      </c>
    </row>
    <row r="15" spans="1:2" x14ac:dyDescent="0.25">
      <c r="A15">
        <v>596</v>
      </c>
      <c r="B15">
        <v>5.22</v>
      </c>
    </row>
    <row r="16" spans="1:2" x14ac:dyDescent="0.25">
      <c r="A16">
        <v>1044</v>
      </c>
      <c r="B16">
        <v>24.291</v>
      </c>
    </row>
    <row r="17" spans="1:2" x14ac:dyDescent="0.25">
      <c r="A17">
        <v>1219</v>
      </c>
      <c r="B17">
        <v>43.813000000000002</v>
      </c>
    </row>
    <row r="18" spans="1:2" x14ac:dyDescent="0.25">
      <c r="A18">
        <v>429</v>
      </c>
      <c r="B18">
        <v>2.6840000000000002</v>
      </c>
    </row>
    <row r="19" spans="1:2" x14ac:dyDescent="0.25">
      <c r="A19">
        <v>90</v>
      </c>
      <c r="B19">
        <v>0.373</v>
      </c>
    </row>
    <row r="20" spans="1:2" x14ac:dyDescent="0.25">
      <c r="A20">
        <v>922</v>
      </c>
      <c r="B20">
        <v>6.6710000000000003</v>
      </c>
    </row>
    <row r="21" spans="1:2" x14ac:dyDescent="0.25">
      <c r="A21">
        <v>216</v>
      </c>
      <c r="B21">
        <v>1.4770000000000001</v>
      </c>
    </row>
    <row r="22" spans="1:2" x14ac:dyDescent="0.25">
      <c r="A22">
        <v>950</v>
      </c>
      <c r="B22">
        <v>25.385000000000002</v>
      </c>
    </row>
    <row r="23" spans="1:2" x14ac:dyDescent="0.25">
      <c r="A23">
        <v>331</v>
      </c>
      <c r="B23">
        <v>1.988</v>
      </c>
    </row>
    <row r="24" spans="1:2" x14ac:dyDescent="0.25">
      <c r="A24">
        <v>1224</v>
      </c>
      <c r="B24">
        <v>32.723999999999997</v>
      </c>
    </row>
    <row r="25" spans="1:2" x14ac:dyDescent="0.25">
      <c r="A25">
        <v>451</v>
      </c>
      <c r="B25">
        <v>4.9400000000000004</v>
      </c>
    </row>
    <row r="26" spans="1:2" x14ac:dyDescent="0.25">
      <c r="A26">
        <v>522</v>
      </c>
      <c r="B26">
        <v>8.0530000000000008</v>
      </c>
    </row>
    <row r="27" spans="1:2" x14ac:dyDescent="0.25">
      <c r="A27">
        <v>725</v>
      </c>
      <c r="B27">
        <v>19.079000000000001</v>
      </c>
    </row>
    <row r="28" spans="1:2" x14ac:dyDescent="0.25">
      <c r="A28">
        <v>1063</v>
      </c>
      <c r="B28">
        <v>44.743000000000002</v>
      </c>
    </row>
    <row r="29" spans="1:2" x14ac:dyDescent="0.25">
      <c r="A29">
        <v>79</v>
      </c>
      <c r="B29">
        <v>0.317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Sheet2</vt:lpstr>
      <vt:lpstr>Sheet3</vt:lpstr>
      <vt:lpstr>Sheet4</vt:lpstr>
      <vt:lpstr>Sheet5</vt:lpstr>
      <vt:lpstr>Sheet6</vt:lpstr>
      <vt:lpstr>Sheet7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Vikram Sundar, The Harker School</dc:creator>
  <cp:lastModifiedBy>Vikram Sundar, The Harker School</cp:lastModifiedBy>
  <dcterms:created xsi:type="dcterms:W3CDTF">2012-02-25T02:37:03Z</dcterms:created>
  <dcterms:modified xsi:type="dcterms:W3CDTF">2012-03-03T02:17:35Z</dcterms:modified>
</cp:coreProperties>
</file>