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brai02\Desktop\CIS 300-05\Final Exam\Case Study 8\"/>
    </mc:Choice>
  </mc:AlternateContent>
  <bookViews>
    <workbookView xWindow="0" yWindow="0" windowWidth="28800" windowHeight="11775" tabRatio="772"/>
  </bookViews>
  <sheets>
    <sheet name="Saint Bernard Guess" sheetId="2" r:id="rId1"/>
    <sheet name="Saint Bernard Solver 1" sheetId="3" r:id="rId2"/>
    <sheet name="Answer Report 1" sheetId="7" r:id="rId3"/>
    <sheet name="Saint Bernard Solver 2" sheetId="8" r:id="rId4"/>
    <sheet name="Answer Report 2" sheetId="9" r:id="rId5"/>
    <sheet name="Saint Bernard Solver 3" sheetId="10" r:id="rId6"/>
    <sheet name="Saint Bernard Report 3" sheetId="11" r:id="rId7"/>
  </sheets>
  <definedNames>
    <definedName name="solver_adj" localSheetId="1" hidden="1">'Saint Bernard Solver 1'!$F$21:$I$26</definedName>
    <definedName name="solver_adj" localSheetId="3" hidden="1">'Saint Bernard Solver 2'!$F$21:$I$26</definedName>
    <definedName name="solver_adj" localSheetId="5" hidden="1">'Saint Bernard Solver 3'!$F$21:$I$26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0" hidden="1">1</definedName>
    <definedName name="solver_eng" localSheetId="1" hidden="1">2</definedName>
    <definedName name="solver_eng" localSheetId="3" hidden="1">2</definedName>
    <definedName name="solver_eng" localSheetId="5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'Saint Bernard Solver 1'!$F$21:$I$26</definedName>
    <definedName name="solver_lhs1" localSheetId="3" hidden="1">'Saint Bernard Solver 2'!$F$21:$I$26</definedName>
    <definedName name="solver_lhs1" localSheetId="5" hidden="1">'Saint Bernard Solver 3'!$F$21:$I$26</definedName>
    <definedName name="solver_lhs10" localSheetId="1" hidden="1">'Saint Bernard Solver 1'!$J$24</definedName>
    <definedName name="solver_lhs10" localSheetId="3" hidden="1">'Saint Bernard Solver 2'!$J$24</definedName>
    <definedName name="solver_lhs10" localSheetId="5" hidden="1">'Saint Bernard Solver 3'!$J$24</definedName>
    <definedName name="solver_lhs11" localSheetId="1" hidden="1">'Saint Bernard Solver 1'!$J$25</definedName>
    <definedName name="solver_lhs11" localSheetId="3" hidden="1">'Saint Bernard Solver 2'!$J$25</definedName>
    <definedName name="solver_lhs11" localSheetId="5" hidden="1">'Saint Bernard Solver 3'!$J$25</definedName>
    <definedName name="solver_lhs12" localSheetId="1" hidden="1">'Saint Bernard Solver 1'!$J$26</definedName>
    <definedName name="solver_lhs12" localSheetId="3" hidden="1">'Saint Bernard Solver 2'!$J$26</definedName>
    <definedName name="solver_lhs12" localSheetId="5" hidden="1">'Saint Bernard Solver 3'!$J$26</definedName>
    <definedName name="solver_lhs13" localSheetId="1" hidden="1">'Saint Bernard Solver 1'!$J$27</definedName>
    <definedName name="solver_lhs13" localSheetId="3" hidden="1">'Saint Bernard Solver 2'!$L$21</definedName>
    <definedName name="solver_lhs13" localSheetId="5" hidden="1">'Saint Bernard Solver 3'!$L$21</definedName>
    <definedName name="solver_lhs14" localSheetId="1" hidden="1">'Saint Bernard Solver 1'!$L$21</definedName>
    <definedName name="solver_lhs14" localSheetId="3" hidden="1">'Saint Bernard Solver 2'!$L$22</definedName>
    <definedName name="solver_lhs14" localSheetId="5" hidden="1">'Saint Bernard Solver 3'!$L$22</definedName>
    <definedName name="solver_lhs15" localSheetId="1" hidden="1">'Saint Bernard Solver 1'!$L$22</definedName>
    <definedName name="solver_lhs15" localSheetId="3" hidden="1">'Saint Bernard Solver 2'!$L$23</definedName>
    <definedName name="solver_lhs15" localSheetId="5" hidden="1">'Saint Bernard Solver 3'!$L$23</definedName>
    <definedName name="solver_lhs16" localSheetId="1" hidden="1">'Saint Bernard Solver 1'!$L$23</definedName>
    <definedName name="solver_lhs16" localSheetId="3" hidden="1">'Saint Bernard Solver 2'!$L$24</definedName>
    <definedName name="solver_lhs16" localSheetId="5" hidden="1">'Saint Bernard Solver 3'!$L$24</definedName>
    <definedName name="solver_lhs17" localSheetId="1" hidden="1">'Saint Bernard Solver 1'!$L$24</definedName>
    <definedName name="solver_lhs17" localSheetId="3" hidden="1">'Saint Bernard Solver 2'!$L$25</definedName>
    <definedName name="solver_lhs17" localSheetId="5" hidden="1">'Saint Bernard Solver 3'!$L$25</definedName>
    <definedName name="solver_lhs18" localSheetId="1" hidden="1">'Saint Bernard Solver 1'!$L$25</definedName>
    <definedName name="solver_lhs18" localSheetId="3" hidden="1">'Saint Bernard Solver 2'!$L$26</definedName>
    <definedName name="solver_lhs18" localSheetId="5" hidden="1">'Saint Bernard Solver 3'!$L$26</definedName>
    <definedName name="solver_lhs19" localSheetId="1" hidden="1">'Saint Bernard Solver 1'!$L$26</definedName>
    <definedName name="solver_lhs19" localSheetId="3" hidden="1">'Saint Bernard Solver 2'!$L$27</definedName>
    <definedName name="solver_lhs19" localSheetId="5" hidden="1">'Saint Bernard Solver 3'!$L$27</definedName>
    <definedName name="solver_lhs2" localSheetId="1" hidden="1">'Saint Bernard Solver 1'!$F$21:$I$26</definedName>
    <definedName name="solver_lhs2" localSheetId="3" hidden="1">'Saint Bernard Solver 2'!$F$21:$I$26</definedName>
    <definedName name="solver_lhs2" localSheetId="5" hidden="1">'Saint Bernard Solver 3'!$F$21:$I$26</definedName>
    <definedName name="solver_lhs20" localSheetId="1" hidden="1">'Saint Bernard Solver 1'!$L$27</definedName>
    <definedName name="solver_lhs20" localSheetId="3" hidden="1">'Saint Bernard Solver 2'!$L$27</definedName>
    <definedName name="solver_lhs20" localSheetId="5" hidden="1">'Saint Bernard Solver 3'!$L$27</definedName>
    <definedName name="solver_lhs3" localSheetId="1" hidden="1">'Saint Bernard Solver 1'!$F$27</definedName>
    <definedName name="solver_lhs3" localSheetId="3" hidden="1">'Saint Bernard Solver 2'!$F$27</definedName>
    <definedName name="solver_lhs3" localSheetId="5" hidden="1">'Saint Bernard Solver 3'!$F$27</definedName>
    <definedName name="solver_lhs4" localSheetId="1" hidden="1">'Saint Bernard Solver 1'!$G$27</definedName>
    <definedName name="solver_lhs4" localSheetId="3" hidden="1">'Saint Bernard Solver 2'!$G$27</definedName>
    <definedName name="solver_lhs4" localSheetId="5" hidden="1">'Saint Bernard Solver 3'!$G$27</definedName>
    <definedName name="solver_lhs5" localSheetId="1" hidden="1">'Saint Bernard Solver 1'!$H$27</definedName>
    <definedName name="solver_lhs5" localSheetId="3" hidden="1">'Saint Bernard Solver 2'!$H$27</definedName>
    <definedName name="solver_lhs5" localSheetId="5" hidden="1">'Saint Bernard Solver 3'!$H$27</definedName>
    <definedName name="solver_lhs6" localSheetId="1" hidden="1">'Saint Bernard Solver 1'!$I$27</definedName>
    <definedName name="solver_lhs6" localSheetId="3" hidden="1">'Saint Bernard Solver 2'!$I$27</definedName>
    <definedName name="solver_lhs6" localSheetId="5" hidden="1">'Saint Bernard Solver 3'!$I$27</definedName>
    <definedName name="solver_lhs7" localSheetId="1" hidden="1">'Saint Bernard Solver 1'!$J$21</definedName>
    <definedName name="solver_lhs7" localSheetId="3" hidden="1">'Saint Bernard Solver 2'!$J$21</definedName>
    <definedName name="solver_lhs7" localSheetId="5" hidden="1">'Saint Bernard Solver 3'!$J$21</definedName>
    <definedName name="solver_lhs8" localSheetId="1" hidden="1">'Saint Bernard Solver 1'!$J$22</definedName>
    <definedName name="solver_lhs8" localSheetId="3" hidden="1">'Saint Bernard Solver 2'!$J$22</definedName>
    <definedName name="solver_lhs8" localSheetId="5" hidden="1">'Saint Bernard Solver 3'!$J$22</definedName>
    <definedName name="solver_lhs9" localSheetId="1" hidden="1">'Saint Bernard Solver 1'!$J$23</definedName>
    <definedName name="solver_lhs9" localSheetId="3" hidden="1">'Saint Bernard Solver 2'!$J$23</definedName>
    <definedName name="solver_lhs9" localSheetId="5" hidden="1">'Saint Bernard Solver 3'!$J$23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0" hidden="1">0</definedName>
    <definedName name="solver_num" localSheetId="1" hidden="1">20</definedName>
    <definedName name="solver_num" localSheetId="3" hidden="1">18</definedName>
    <definedName name="solver_num" localSheetId="5" hidden="1">18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1" hidden="1">'Saint Bernard Solver 1'!$N$27</definedName>
    <definedName name="solver_opt" localSheetId="3" hidden="1">'Saint Bernard Solver 2'!$C$35</definedName>
    <definedName name="solver_opt" localSheetId="5" hidden="1">'Saint Bernard Solver 3'!$C$35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1" hidden="1">4</definedName>
    <definedName name="solver_rel1" localSheetId="3" hidden="1">4</definedName>
    <definedName name="solver_rel1" localSheetId="5" hidden="1">4</definedName>
    <definedName name="solver_rel10" localSheetId="1" hidden="1">3</definedName>
    <definedName name="solver_rel10" localSheetId="3" hidden="1">3</definedName>
    <definedName name="solver_rel10" localSheetId="5" hidden="1">3</definedName>
    <definedName name="solver_rel11" localSheetId="1" hidden="1">3</definedName>
    <definedName name="solver_rel11" localSheetId="3" hidden="1">3</definedName>
    <definedName name="solver_rel11" localSheetId="5" hidden="1">3</definedName>
    <definedName name="solver_rel12" localSheetId="1" hidden="1">3</definedName>
    <definedName name="solver_rel12" localSheetId="3" hidden="1">3</definedName>
    <definedName name="solver_rel12" localSheetId="5" hidden="1">3</definedName>
    <definedName name="solver_rel13" localSheetId="1" hidden="1">3</definedName>
    <definedName name="solver_rel13" localSheetId="3" hidden="1">3</definedName>
    <definedName name="solver_rel13" localSheetId="5" hidden="1">3</definedName>
    <definedName name="solver_rel14" localSheetId="1" hidden="1">3</definedName>
    <definedName name="solver_rel14" localSheetId="3" hidden="1">3</definedName>
    <definedName name="solver_rel14" localSheetId="5" hidden="1">3</definedName>
    <definedName name="solver_rel15" localSheetId="1" hidden="1">3</definedName>
    <definedName name="solver_rel15" localSheetId="3" hidden="1">3</definedName>
    <definedName name="solver_rel15" localSheetId="5" hidden="1">3</definedName>
    <definedName name="solver_rel16" localSheetId="1" hidden="1">3</definedName>
    <definedName name="solver_rel16" localSheetId="3" hidden="1">3</definedName>
    <definedName name="solver_rel16" localSheetId="5" hidden="1">3</definedName>
    <definedName name="solver_rel17" localSheetId="1" hidden="1">3</definedName>
    <definedName name="solver_rel17" localSheetId="3" hidden="1">3</definedName>
    <definedName name="solver_rel17" localSheetId="5" hidden="1">3</definedName>
    <definedName name="solver_rel18" localSheetId="1" hidden="1">3</definedName>
    <definedName name="solver_rel18" localSheetId="3" hidden="1">3</definedName>
    <definedName name="solver_rel18" localSheetId="5" hidden="1">3</definedName>
    <definedName name="solver_rel19" localSheetId="1" hidden="1">3</definedName>
    <definedName name="solver_rel19" localSheetId="3" hidden="1">3</definedName>
    <definedName name="solver_rel19" localSheetId="5" hidden="1">3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0" localSheetId="1" hidden="1">3</definedName>
    <definedName name="solver_rel20" localSheetId="3" hidden="1">3</definedName>
    <definedName name="solver_rel20" localSheetId="5" hidden="1">3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4" localSheetId="1" hidden="1">1</definedName>
    <definedName name="solver_rel4" localSheetId="3" hidden="1">1</definedName>
    <definedName name="solver_rel4" localSheetId="5" hidden="1">1</definedName>
    <definedName name="solver_rel5" localSheetId="1" hidden="1">1</definedName>
    <definedName name="solver_rel5" localSheetId="3" hidden="1">1</definedName>
    <definedName name="solver_rel5" localSheetId="5" hidden="1">1</definedName>
    <definedName name="solver_rel6" localSheetId="1" hidden="1">1</definedName>
    <definedName name="solver_rel6" localSheetId="3" hidden="1">1</definedName>
    <definedName name="solver_rel6" localSheetId="5" hidden="1">1</definedName>
    <definedName name="solver_rel7" localSheetId="1" hidden="1">3</definedName>
    <definedName name="solver_rel7" localSheetId="3" hidden="1">3</definedName>
    <definedName name="solver_rel7" localSheetId="5" hidden="1">3</definedName>
    <definedName name="solver_rel8" localSheetId="1" hidden="1">3</definedName>
    <definedName name="solver_rel8" localSheetId="3" hidden="1">3</definedName>
    <definedName name="solver_rel8" localSheetId="5" hidden="1">3</definedName>
    <definedName name="solver_rel9" localSheetId="1" hidden="1">3</definedName>
    <definedName name="solver_rel9" localSheetId="3" hidden="1">3</definedName>
    <definedName name="solver_rel9" localSheetId="5" hidden="1">3</definedName>
    <definedName name="solver_rhs1" localSheetId="1" hidden="1">integer</definedName>
    <definedName name="solver_rhs1" localSheetId="3" hidden="1">integer</definedName>
    <definedName name="solver_rhs1" localSheetId="5" hidden="1">integer</definedName>
    <definedName name="solver_rhs10" localSheetId="1" hidden="1">'Saint Bernard Solver 1'!$D$24</definedName>
    <definedName name="solver_rhs10" localSheetId="3" hidden="1">'Saint Bernard Solver 2'!$D$24</definedName>
    <definedName name="solver_rhs10" localSheetId="5" hidden="1">'Saint Bernard Solver 3'!$D$24</definedName>
    <definedName name="solver_rhs11" localSheetId="1" hidden="1">'Saint Bernard Solver 1'!$D$25</definedName>
    <definedName name="solver_rhs11" localSheetId="3" hidden="1">'Saint Bernard Solver 2'!$D$25</definedName>
    <definedName name="solver_rhs11" localSheetId="5" hidden="1">'Saint Bernard Solver 3'!$D$25</definedName>
    <definedName name="solver_rhs12" localSheetId="1" hidden="1">'Saint Bernard Solver 1'!$D$26</definedName>
    <definedName name="solver_rhs12" localSheetId="3" hidden="1">'Saint Bernard Solver 2'!$D$26</definedName>
    <definedName name="solver_rhs12" localSheetId="5" hidden="1">'Saint Bernard Solver 3'!$D$26</definedName>
    <definedName name="solver_rhs13" localSheetId="1" hidden="1">'Saint Bernard Solver 1'!$D$27</definedName>
    <definedName name="solver_rhs13" localSheetId="3" hidden="1">'Saint Bernard Solver 2'!$E$21</definedName>
    <definedName name="solver_rhs13" localSheetId="5" hidden="1">'Saint Bernard Solver 3'!$E$21</definedName>
    <definedName name="solver_rhs14" localSheetId="1" hidden="1">'Saint Bernard Solver 1'!$E$21</definedName>
    <definedName name="solver_rhs14" localSheetId="3" hidden="1">'Saint Bernard Solver 2'!$E$22</definedName>
    <definedName name="solver_rhs14" localSheetId="5" hidden="1">'Saint Bernard Solver 3'!$E$22</definedName>
    <definedName name="solver_rhs15" localSheetId="1" hidden="1">'Saint Bernard Solver 1'!$E$22</definedName>
    <definedName name="solver_rhs15" localSheetId="3" hidden="1">'Saint Bernard Solver 2'!$E$23</definedName>
    <definedName name="solver_rhs15" localSheetId="5" hidden="1">'Saint Bernard Solver 3'!$E$23</definedName>
    <definedName name="solver_rhs16" localSheetId="1" hidden="1">'Saint Bernard Solver 1'!$E$23</definedName>
    <definedName name="solver_rhs16" localSheetId="3" hidden="1">'Saint Bernard Solver 2'!$E$24</definedName>
    <definedName name="solver_rhs16" localSheetId="5" hidden="1">'Saint Bernard Solver 3'!$E$24</definedName>
    <definedName name="solver_rhs17" localSheetId="1" hidden="1">'Saint Bernard Solver 1'!$E$24</definedName>
    <definedName name="solver_rhs17" localSheetId="3" hidden="1">'Saint Bernard Solver 2'!$E$25</definedName>
    <definedName name="solver_rhs17" localSheetId="5" hidden="1">'Saint Bernard Solver 3'!$E$25</definedName>
    <definedName name="solver_rhs18" localSheetId="1" hidden="1">'Saint Bernard Solver 1'!$E$25</definedName>
    <definedName name="solver_rhs18" localSheetId="3" hidden="1">'Saint Bernard Solver 2'!$E$26</definedName>
    <definedName name="solver_rhs18" localSheetId="5" hidden="1">'Saint Bernard Solver 3'!$E$26</definedName>
    <definedName name="solver_rhs19" localSheetId="1" hidden="1">'Saint Bernard Solver 1'!$E$26</definedName>
    <definedName name="solver_rhs19" localSheetId="3" hidden="1">'Saint Bernard Solver 2'!$E$27</definedName>
    <definedName name="solver_rhs19" localSheetId="5" hidden="1">'Saint Bernard Solver 3'!$E$27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0" localSheetId="1" hidden="1">'Saint Bernard Solver 1'!$E$27</definedName>
    <definedName name="solver_rhs20" localSheetId="3" hidden="1">'Saint Bernard Solver 2'!$E$27</definedName>
    <definedName name="solver_rhs20" localSheetId="5" hidden="1">'Saint Bernard Solver 3'!$E$27</definedName>
    <definedName name="solver_rhs3" localSheetId="1" hidden="1">'Saint Bernard Solver 1'!$G$6</definedName>
    <definedName name="solver_rhs3" localSheetId="3" hidden="1">'Saint Bernard Solver 2'!$G$6</definedName>
    <definedName name="solver_rhs3" localSheetId="5" hidden="1">'Saint Bernard Solver 3'!$G$6</definedName>
    <definedName name="solver_rhs4" localSheetId="1" hidden="1">'Saint Bernard Solver 1'!$G$7</definedName>
    <definedName name="solver_rhs4" localSheetId="3" hidden="1">'Saint Bernard Solver 2'!$G$7</definedName>
    <definedName name="solver_rhs4" localSheetId="5" hidden="1">'Saint Bernard Solver 3'!$G$7</definedName>
    <definedName name="solver_rhs5" localSheetId="1" hidden="1">'Saint Bernard Solver 1'!$G$8</definedName>
    <definedName name="solver_rhs5" localSheetId="3" hidden="1">'Saint Bernard Solver 2'!$G$8</definedName>
    <definedName name="solver_rhs5" localSheetId="5" hidden="1">'Saint Bernard Solver 3'!$G$8</definedName>
    <definedName name="solver_rhs6" localSheetId="1" hidden="1">'Saint Bernard Solver 1'!$G$9</definedName>
    <definedName name="solver_rhs6" localSheetId="3" hidden="1">'Saint Bernard Solver 2'!$G$9</definedName>
    <definedName name="solver_rhs6" localSheetId="5" hidden="1">'Saint Bernard Solver 3'!$G$9</definedName>
    <definedName name="solver_rhs7" localSheetId="1" hidden="1">'Saint Bernard Solver 1'!$D$21</definedName>
    <definedName name="solver_rhs7" localSheetId="3" hidden="1">'Saint Bernard Solver 2'!$D$21</definedName>
    <definedName name="solver_rhs7" localSheetId="5" hidden="1">'Saint Bernard Solver 3'!$D$21</definedName>
    <definedName name="solver_rhs8" localSheetId="1" hidden="1">'Saint Bernard Solver 1'!$D$22</definedName>
    <definedName name="solver_rhs8" localSheetId="3" hidden="1">'Saint Bernard Solver 2'!$D$22</definedName>
    <definedName name="solver_rhs8" localSheetId="5" hidden="1">'Saint Bernard Solver 3'!$D$22</definedName>
    <definedName name="solver_rhs9" localSheetId="1" hidden="1">'Saint Bernard Solver 1'!$D$23</definedName>
    <definedName name="solver_rhs9" localSheetId="3" hidden="1">'Saint Bernard Solver 2'!$D$23</definedName>
    <definedName name="solver_rhs9" localSheetId="5" hidden="1">'Saint Bernard Solver 3'!$D$23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2</definedName>
    <definedName name="solver_scl" localSheetId="5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60</definedName>
    <definedName name="solver_tim" localSheetId="3" hidden="1">500</definedName>
    <definedName name="solver_tim" localSheetId="5" hidden="1">200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0" hidden="1">1</definedName>
    <definedName name="solver_typ" localSheetId="1" hidden="1">2</definedName>
    <definedName name="solver_typ" localSheetId="3" hidden="1">2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C34" i="10" l="1"/>
  <c r="C34" i="8"/>
  <c r="C33" i="2"/>
  <c r="F6" i="10" l="1"/>
  <c r="F7" i="10"/>
  <c r="F8" i="10"/>
  <c r="F9" i="10"/>
  <c r="D12" i="10"/>
  <c r="D13" i="10"/>
  <c r="D14" i="10"/>
  <c r="D15" i="10"/>
  <c r="D16" i="10"/>
  <c r="D17" i="10"/>
  <c r="J21" i="10"/>
  <c r="K21" i="10"/>
  <c r="L21" i="10"/>
  <c r="M21" i="10" s="1"/>
  <c r="N21" i="10"/>
  <c r="J22" i="10"/>
  <c r="K22" i="10"/>
  <c r="L22" i="10"/>
  <c r="M22" i="10"/>
  <c r="N22" i="10"/>
  <c r="N27" i="10" s="1"/>
  <c r="O22" i="10"/>
  <c r="J23" i="10"/>
  <c r="K23" i="10"/>
  <c r="L23" i="10"/>
  <c r="O23" i="10" s="1"/>
  <c r="M23" i="10"/>
  <c r="N23" i="10"/>
  <c r="J24" i="10"/>
  <c r="K24" i="10" s="1"/>
  <c r="L24" i="10"/>
  <c r="M24" i="10"/>
  <c r="N24" i="10"/>
  <c r="O24" i="10"/>
  <c r="J25" i="10"/>
  <c r="K25" i="10"/>
  <c r="L25" i="10"/>
  <c r="M25" i="10" s="1"/>
  <c r="N25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C30" i="10"/>
  <c r="C31" i="10"/>
  <c r="F6" i="8"/>
  <c r="F7" i="8"/>
  <c r="F8" i="8"/>
  <c r="F9" i="8"/>
  <c r="D12" i="8"/>
  <c r="D13" i="8"/>
  <c r="D14" i="8"/>
  <c r="D15" i="8"/>
  <c r="C31" i="8" s="1"/>
  <c r="C33" i="8" s="1"/>
  <c r="D16" i="8"/>
  <c r="D17" i="8"/>
  <c r="J21" i="8"/>
  <c r="K21" i="8"/>
  <c r="L21" i="8"/>
  <c r="M21" i="8"/>
  <c r="N21" i="8"/>
  <c r="O21" i="8"/>
  <c r="O27" i="8" s="1"/>
  <c r="C32" i="8" s="1"/>
  <c r="J22" i="8"/>
  <c r="K22" i="8"/>
  <c r="L22" i="8"/>
  <c r="M22" i="8"/>
  <c r="N22" i="8"/>
  <c r="O22" i="8"/>
  <c r="J23" i="8"/>
  <c r="J27" i="8" s="1"/>
  <c r="K23" i="8"/>
  <c r="L23" i="8"/>
  <c r="M23" i="8"/>
  <c r="N23" i="8"/>
  <c r="O23" i="8"/>
  <c r="J24" i="8"/>
  <c r="K24" i="8"/>
  <c r="L24" i="8"/>
  <c r="O24" i="8" s="1"/>
  <c r="M24" i="8"/>
  <c r="N24" i="8"/>
  <c r="J25" i="8"/>
  <c r="K25" i="8"/>
  <c r="L25" i="8"/>
  <c r="M25" i="8"/>
  <c r="N25" i="8"/>
  <c r="N27" i="8" s="1"/>
  <c r="O25" i="8"/>
  <c r="J26" i="8"/>
  <c r="K26" i="8"/>
  <c r="L26" i="8"/>
  <c r="M26" i="8"/>
  <c r="N26" i="8"/>
  <c r="O26" i="8"/>
  <c r="D27" i="8"/>
  <c r="E27" i="8"/>
  <c r="F27" i="8"/>
  <c r="G27" i="8"/>
  <c r="H27" i="8"/>
  <c r="I27" i="8"/>
  <c r="C30" i="8"/>
  <c r="O25" i="10" l="1"/>
  <c r="O21" i="10"/>
  <c r="L27" i="10"/>
  <c r="C35" i="8"/>
  <c r="L27" i="8"/>
  <c r="C30" i="3"/>
  <c r="I27" i="3"/>
  <c r="H27" i="3"/>
  <c r="G27" i="3"/>
  <c r="F27" i="3"/>
  <c r="E27" i="3"/>
  <c r="D27" i="3"/>
  <c r="N26" i="3"/>
  <c r="L26" i="3"/>
  <c r="M26" i="3" s="1"/>
  <c r="J26" i="3"/>
  <c r="K26" i="3" s="1"/>
  <c r="N25" i="3"/>
  <c r="L25" i="3"/>
  <c r="M25" i="3" s="1"/>
  <c r="J25" i="3"/>
  <c r="K25" i="3" s="1"/>
  <c r="N24" i="3"/>
  <c r="L24" i="3"/>
  <c r="M24" i="3" s="1"/>
  <c r="J24" i="3"/>
  <c r="K24" i="3" s="1"/>
  <c r="N23" i="3"/>
  <c r="L23" i="3"/>
  <c r="M23" i="3" s="1"/>
  <c r="J23" i="3"/>
  <c r="K23" i="3" s="1"/>
  <c r="N22" i="3"/>
  <c r="L22" i="3"/>
  <c r="M22" i="3" s="1"/>
  <c r="J22" i="3"/>
  <c r="K22" i="3" s="1"/>
  <c r="N21" i="3"/>
  <c r="L21" i="3"/>
  <c r="J21" i="3"/>
  <c r="K21" i="3" s="1"/>
  <c r="D17" i="3"/>
  <c r="D16" i="3"/>
  <c r="D15" i="3"/>
  <c r="D14" i="3"/>
  <c r="D13" i="3"/>
  <c r="D12" i="3"/>
  <c r="F9" i="3"/>
  <c r="F8" i="3"/>
  <c r="F7" i="3"/>
  <c r="F6" i="3"/>
  <c r="C32" i="2"/>
  <c r="C31" i="2"/>
  <c r="C30" i="2"/>
  <c r="E27" i="2"/>
  <c r="F27" i="2"/>
  <c r="G27" i="2"/>
  <c r="H27" i="2"/>
  <c r="I27" i="2"/>
  <c r="D27" i="2"/>
  <c r="N22" i="2"/>
  <c r="N23" i="2"/>
  <c r="N24" i="2"/>
  <c r="N25" i="2"/>
  <c r="N26" i="2"/>
  <c r="N21" i="2"/>
  <c r="L22" i="2"/>
  <c r="M22" i="2" s="1"/>
  <c r="L23" i="2"/>
  <c r="M23" i="2" s="1"/>
  <c r="L24" i="2"/>
  <c r="M24" i="2" s="1"/>
  <c r="L25" i="2"/>
  <c r="M25" i="2" s="1"/>
  <c r="L26" i="2"/>
  <c r="M26" i="2" s="1"/>
  <c r="L21" i="2"/>
  <c r="J26" i="2"/>
  <c r="K26" i="2" s="1"/>
  <c r="J23" i="2"/>
  <c r="K23" i="2" s="1"/>
  <c r="J24" i="2"/>
  <c r="K24" i="2" s="1"/>
  <c r="J25" i="2"/>
  <c r="K25" i="2" s="1"/>
  <c r="J22" i="2"/>
  <c r="K22" i="2" s="1"/>
  <c r="J21" i="2"/>
  <c r="O27" i="10" l="1"/>
  <c r="C32" i="10" s="1"/>
  <c r="C33" i="10" s="1"/>
  <c r="C35" i="10" s="1"/>
  <c r="N27" i="3"/>
  <c r="C31" i="3"/>
  <c r="C33" i="3" s="1"/>
  <c r="L27" i="3"/>
  <c r="J27" i="3"/>
  <c r="M21" i="3"/>
  <c r="L27" i="2"/>
  <c r="J27" i="2"/>
  <c r="N27" i="2"/>
  <c r="C35" i="2" s="1"/>
  <c r="K21" i="2"/>
  <c r="M21" i="2"/>
  <c r="D17" i="2"/>
  <c r="D16" i="2"/>
  <c r="D15" i="2"/>
  <c r="D14" i="2"/>
  <c r="D13" i="2"/>
  <c r="D12" i="2"/>
  <c r="F9" i="2"/>
  <c r="F8" i="2"/>
  <c r="F7" i="2"/>
  <c r="F6" i="2"/>
  <c r="C35" i="3" l="1"/>
</calcChain>
</file>

<file path=xl/sharedStrings.xml><?xml version="1.0" encoding="utf-8"?>
<sst xmlns="http://schemas.openxmlformats.org/spreadsheetml/2006/main" count="1045" uniqueCount="224">
  <si>
    <t>Constants Section:</t>
  </si>
  <si>
    <t>Passenger
Capacity</t>
  </si>
  <si>
    <t>Operating
Cost
per mile</t>
  </si>
  <si>
    <t>Operating
Cost per
Passenger-
Mile</t>
  </si>
  <si>
    <t>Available
Fleet</t>
  </si>
  <si>
    <t>Fill
Legend</t>
  </si>
  <si>
    <t xml:space="preserve"> Changing Cells</t>
  </si>
  <si>
    <t xml:space="preserve"> Optimization Cell</t>
  </si>
  <si>
    <t xml:space="preserve">  Fee Schedule:</t>
  </si>
  <si>
    <t>Destination</t>
  </si>
  <si>
    <t>Average
Ticket
Price</t>
  </si>
  <si>
    <t>Calculations and Results Section:</t>
  </si>
  <si>
    <t>Daily Demand</t>
  </si>
  <si>
    <t>Costs</t>
  </si>
  <si>
    <t>Daily 
Passenger
Bookings</t>
  </si>
  <si>
    <t>Total
Passenger
Capacity</t>
  </si>
  <si>
    <t>% of 
Passenger
Capacity
Utilized</t>
  </si>
  <si>
    <t>Operating
Cost</t>
  </si>
  <si>
    <t>Total/Avg</t>
  </si>
  <si>
    <t>Total Cost</t>
  </si>
  <si>
    <t>Income Statement Section:</t>
  </si>
  <si>
    <t>Passenger Revenues:</t>
  </si>
  <si>
    <t xml:space="preserve">Total Revenues: </t>
  </si>
  <si>
    <t xml:space="preserve">  less Operating Costs:</t>
  </si>
  <si>
    <t xml:space="preserve">  less Tolling Cost:</t>
  </si>
  <si>
    <t>Daily Gross Profit:</t>
  </si>
  <si>
    <t>Bus Type</t>
  </si>
  <si>
    <t>Saint Bernard Bus Lines Assignment Problem</t>
  </si>
  <si>
    <r>
      <t xml:space="preserve">  </t>
    </r>
    <r>
      <rPr>
        <b/>
        <sz val="11"/>
        <color theme="1"/>
        <rFont val="Calibri"/>
        <family val="2"/>
        <scheme val="minor"/>
      </rPr>
      <t>Bus Data:</t>
    </r>
  </si>
  <si>
    <t xml:space="preserve">Cargo
Capacity
(lbs) </t>
  </si>
  <si>
    <t>D4500 CT HYBRID COMMUTER COACH</t>
  </si>
  <si>
    <t>D4500 CT COMMUTER COACH</t>
  </si>
  <si>
    <t>D4000 Workhorse Commuter Coach</t>
  </si>
  <si>
    <t>J4500 Coach</t>
  </si>
  <si>
    <t>Cargo
Price/lb</t>
  </si>
  <si>
    <t>Baltimore</t>
  </si>
  <si>
    <t>Buffalo</t>
  </si>
  <si>
    <t>Washington DC</t>
  </si>
  <si>
    <t>New York</t>
  </si>
  <si>
    <t>Norfolk</t>
  </si>
  <si>
    <t>Pittsburgh</t>
  </si>
  <si>
    <t>Bus Assignment</t>
  </si>
  <si>
    <t>Bus Utilization</t>
  </si>
  <si>
    <t>Extra</t>
  </si>
  <si>
    <t>Distance 
from 
Philadelphia
Hub</t>
  </si>
  <si>
    <t>Daily
Cargo
Shipments
Lbs</t>
  </si>
  <si>
    <t>D4500 CT HYBRID 
Assigned</t>
  </si>
  <si>
    <t>D4500 CT COMMUTER 
Assigned</t>
  </si>
  <si>
    <t>D4000 Workhorse 
Assigned</t>
  </si>
  <si>
    <t>J4500 Coach
Assigned</t>
  </si>
  <si>
    <t>Total
Cargo
Capacity</t>
  </si>
  <si>
    <t>% of 
Cargo
Capacity
Utilized</t>
  </si>
  <si>
    <t>Add'l Cargo Lbs
to be 
Added</t>
  </si>
  <si>
    <t xml:space="preserve"> Cargo Revenues:</t>
  </si>
  <si>
    <t>Additional Cargo</t>
  </si>
  <si>
    <t>Microsoft Excel 15.0 Answer Report</t>
  </si>
  <si>
    <t>Result: Solver stopped at user's request.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</si>
  <si>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</si>
  <si>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</si>
  <si>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</si>
  <si>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</si>
  <si>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</si>
  <si>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</si>
  <si>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</si>
  <si>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</si>
  <si>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</si>
  <si>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</si>
  <si>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</si>
  <si>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</si>
  <si>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</si>
  <si>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</si>
  <si>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</si>
  <si>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</si>
  <si>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$N$27</t>
  </si>
  <si>
    <t>Total/Avg Operating
Cost</t>
  </si>
  <si>
    <t>$F$21</t>
  </si>
  <si>
    <t>Baltimore D4500 CT HYBRID 
Assigned</t>
  </si>
  <si>
    <t>$G$21</t>
  </si>
  <si>
    <t>Baltimore D4500 CT COMMUTER 
Assigned</t>
  </si>
  <si>
    <t>$H$21</t>
  </si>
  <si>
    <t>Baltimore D4000 Workhorse 
Assigned</t>
  </si>
  <si>
    <t>$I$21</t>
  </si>
  <si>
    <t>Baltimore J4500 Coach
Assigned</t>
  </si>
  <si>
    <t>$F$22</t>
  </si>
  <si>
    <t>Buffalo D4500 CT HYBRID 
Assigned</t>
  </si>
  <si>
    <t>$G$22</t>
  </si>
  <si>
    <t>Buffalo D4500 CT COMMUTER 
Assigned</t>
  </si>
  <si>
    <t>$H$22</t>
  </si>
  <si>
    <t>Buffalo D4000 Workhorse 
Assigned</t>
  </si>
  <si>
    <t>$I$22</t>
  </si>
  <si>
    <t>Buffalo J4500 Coach
Assigned</t>
  </si>
  <si>
    <t>$F$23</t>
  </si>
  <si>
    <t>Washington DC D4500 CT HYBRID 
Assigned</t>
  </si>
  <si>
    <t>$G$23</t>
  </si>
  <si>
    <t>Washington DC D4500 CT COMMUTER 
Assigned</t>
  </si>
  <si>
    <t>$H$23</t>
  </si>
  <si>
    <t>Washington DC D4000 Workhorse 
Assigned</t>
  </si>
  <si>
    <t>$I$23</t>
  </si>
  <si>
    <t>Washington DC J4500 Coach
Assigned</t>
  </si>
  <si>
    <t>$F$24</t>
  </si>
  <si>
    <t>New York D4500 CT HYBRID 
Assigned</t>
  </si>
  <si>
    <t>$G$24</t>
  </si>
  <si>
    <t>New York D4500 CT COMMUTER 
Assigned</t>
  </si>
  <si>
    <t>$H$24</t>
  </si>
  <si>
    <t>New York D4000 Workhorse 
Assigned</t>
  </si>
  <si>
    <t>$I$24</t>
  </si>
  <si>
    <t>New York J4500 Coach
Assigned</t>
  </si>
  <si>
    <t>$F$25</t>
  </si>
  <si>
    <t>Norfolk D4500 CT HYBRID 
Assigned</t>
  </si>
  <si>
    <t>$G$25</t>
  </si>
  <si>
    <t>Norfolk D4500 CT COMMUTER 
Assigned</t>
  </si>
  <si>
    <t>$H$25</t>
  </si>
  <si>
    <t>Norfolk D4000 Workhorse 
Assigned</t>
  </si>
  <si>
    <t>$I$25</t>
  </si>
  <si>
    <t>Norfolk J4500 Coach
Assigned</t>
  </si>
  <si>
    <t>$F$26</t>
  </si>
  <si>
    <t>Pittsburgh D4500 CT HYBRID 
Assigned</t>
  </si>
  <si>
    <t>$G$26</t>
  </si>
  <si>
    <t>Pittsburgh D4500 CT COMMUTER 
Assigned</t>
  </si>
  <si>
    <t>$H$26</t>
  </si>
  <si>
    <t>Pittsburgh D4000 Workhorse 
Assigned</t>
  </si>
  <si>
    <t>$I$26</t>
  </si>
  <si>
    <t>Pittsburgh J4500 Coach
Assigned</t>
  </si>
  <si>
    <t>$F$27</t>
  </si>
  <si>
    <t>Total/Avg D4500 CT HYBRID 
Assigned</t>
  </si>
  <si>
    <t>$F$27&lt;=$G$6</t>
  </si>
  <si>
    <t>Binding</t>
  </si>
  <si>
    <t>$G$27</t>
  </si>
  <si>
    <t>Total/Avg D4500 CT COMMUTER 
Assigned</t>
  </si>
  <si>
    <t>$G$27&lt;=$G$7</t>
  </si>
  <si>
    <t>$H$27</t>
  </si>
  <si>
    <t>Total/Avg D4000 Workhorse 
Assigned</t>
  </si>
  <si>
    <t>$H$27&lt;=$G$8</t>
  </si>
  <si>
    <t>$I$27</t>
  </si>
  <si>
    <t>Total/Avg J4500 Coach
Assigned</t>
  </si>
  <si>
    <t>$I$27&lt;=$G$9</t>
  </si>
  <si>
    <t>$J$21</t>
  </si>
  <si>
    <t>Baltimore Total
Passenger
Capacity</t>
  </si>
  <si>
    <t>$J$21&gt;=$D$21</t>
  </si>
  <si>
    <t>Not Binding</t>
  </si>
  <si>
    <t>$J$22</t>
  </si>
  <si>
    <t>Buffalo Total
Passenger
Capacity</t>
  </si>
  <si>
    <t>$J$22&gt;=$D$22</t>
  </si>
  <si>
    <t>$J$23</t>
  </si>
  <si>
    <t>Washington DC Total
Passenger
Capacity</t>
  </si>
  <si>
    <t>$J$23&gt;=$D$23</t>
  </si>
  <si>
    <t>$J$24</t>
  </si>
  <si>
    <t>New York Total
Passenger
Capacity</t>
  </si>
  <si>
    <t>$J$24&gt;=$D$24</t>
  </si>
  <si>
    <t>$J$25</t>
  </si>
  <si>
    <t>Norfolk Total
Passenger
Capacity</t>
  </si>
  <si>
    <t>$J$25&gt;=$D$25</t>
  </si>
  <si>
    <t>$J$26</t>
  </si>
  <si>
    <t>Pittsburgh Total
Passenger
Capacity</t>
  </si>
  <si>
    <t>$J$26&gt;=$D$26</t>
  </si>
  <si>
    <t>$L$21</t>
  </si>
  <si>
    <t>Baltimore Total
Cargo
Capacity</t>
  </si>
  <si>
    <t>$L$21&gt;=$E$21</t>
  </si>
  <si>
    <t>$L$22</t>
  </si>
  <si>
    <t>Buffalo Total
Cargo
Capacity</t>
  </si>
  <si>
    <t>$L$22&gt;=$E$22</t>
  </si>
  <si>
    <t>$L$23</t>
  </si>
  <si>
    <t>Washington DC Total
Cargo
Capacity</t>
  </si>
  <si>
    <t>$L$23&gt;=$E$23</t>
  </si>
  <si>
    <t>$L$24</t>
  </si>
  <si>
    <t>New York Total
Cargo
Capacity</t>
  </si>
  <si>
    <t>$L$24&gt;=$E$24</t>
  </si>
  <si>
    <t>$L$25</t>
  </si>
  <si>
    <t>Norfolk Total
Cargo
Capacity</t>
  </si>
  <si>
    <t>$L$25&gt;=$E$25</t>
  </si>
  <si>
    <t>$L$26</t>
  </si>
  <si>
    <t>Pittsburgh Total
Cargo
Capacity</t>
  </si>
  <si>
    <t>$L$26&gt;=$E$26</t>
  </si>
  <si>
    <t>$F$21&gt;=0</t>
  </si>
  <si>
    <t>$G$21&gt;=0</t>
  </si>
  <si>
    <t>$H$21&gt;=0</t>
  </si>
  <si>
    <t>$I$21&gt;=0</t>
  </si>
  <si>
    <t>$F$22&gt;=0</t>
  </si>
  <si>
    <t>$G$22&gt;=0</t>
  </si>
  <si>
    <t>$H$22&gt;=0</t>
  </si>
  <si>
    <t>$I$22&gt;=0</t>
  </si>
  <si>
    <t>$F$23&gt;=0</t>
  </si>
  <si>
    <t>$G$23&gt;=0</t>
  </si>
  <si>
    <t>$H$23&gt;=0</t>
  </si>
  <si>
    <t>$I$23&gt;=0</t>
  </si>
  <si>
    <t>$F$24&gt;=0</t>
  </si>
  <si>
    <t>$G$24&gt;=0</t>
  </si>
  <si>
    <t>$H$24&gt;=0</t>
  </si>
  <si>
    <t>$I$24&gt;=0</t>
  </si>
  <si>
    <t>$F$25&gt;=0</t>
  </si>
  <si>
    <t>$G$25&gt;=0</t>
  </si>
  <si>
    <t>$H$25&gt;=0</t>
  </si>
  <si>
    <t>$I$25&gt;=0</t>
  </si>
  <si>
    <t>$F$26&gt;=0</t>
  </si>
  <si>
    <t>$G$26&gt;=0</t>
  </si>
  <si>
    <t>$H$26&gt;=0</t>
  </si>
  <si>
    <t>$I$26&gt;=0</t>
  </si>
  <si>
    <t>$F$21:$I$26=Integer</t>
  </si>
  <si>
    <t>Worksheet: [Group5-Case8-Solution.xlsx]Saint Bernard Solver 1</t>
  </si>
  <si>
    <t>$J$27</t>
  </si>
  <si>
    <t>Total/Avg Total
Passenger
Capacity</t>
  </si>
  <si>
    <t>$J$27&gt;=$D$27</t>
  </si>
  <si>
    <t>$L$27</t>
  </si>
  <si>
    <t>Total/Avg Total
Cargo
Capacity</t>
  </si>
  <si>
    <t>$L$27&gt;=$E$27</t>
  </si>
  <si>
    <t>Report Created: 12/1/2015 12:17:15 PM</t>
  </si>
  <si>
    <t>Solution Time: 67.093 Seconds.</t>
  </si>
  <si>
    <t>Iterations: 5 Subproblems: 40003</t>
  </si>
  <si>
    <t>Max Time 60 sec,  Iterations Unlimited, Precision 0.000001, Use Automatic Scaling</t>
  </si>
  <si>
    <t>Daily Gross Profit: Total/Avg</t>
  </si>
  <si>
    <t>$C$35</t>
  </si>
  <si>
    <t>Max Time 500 sec,  Iterations Unlimited, Precision 0.000001</t>
  </si>
  <si>
    <t>Iterations: 0 Subproblems: 217321</t>
  </si>
  <si>
    <t>Solution Time: 219.36 Seconds.</t>
  </si>
  <si>
    <t>Report Created: 12/1/2015 12:25:48 PM</t>
  </si>
  <si>
    <t>Worksheet: [Book1]Saint Bernard Add'l Cargo</t>
  </si>
  <si>
    <t>Objective Cell (Max)</t>
  </si>
  <si>
    <t xml:space="preserve"> Convergence 0.0001, Population Size 100, Random Seed 0, Derivatives Forward, Require Bounds</t>
  </si>
  <si>
    <t>Max Time 200 sec,  Iterations Unlimited, Precision 0.000001</t>
  </si>
  <si>
    <t>Iterations: 7 Subproblems: 2050</t>
  </si>
  <si>
    <t>Solution Time: 66.172 Seconds.</t>
  </si>
  <si>
    <t>Engine: GRG Nonlinear</t>
  </si>
  <si>
    <t>Report Created: 12/1/2015 12:36:04 PM</t>
  </si>
  <si>
    <t>Worksheet: [Solver 2.xlsx]Saint Bernard Add'l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</si>
</sst>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0_);[Red]\(&quot;$&quot;#,##0.000000\)"/>
    <numFmt numFmtId="165" formatCode="&quot;$&quot;#,##0"/>
    <numFmt numFmtId="166" formatCode="&quot;$&quot;#,##0.00"/>
    <numFmt numFmtId="167" formatCode="_(* #,##0_);_(* \(#,##0\);_(* &quot;-&quot;??_);_(@_)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4" xfId="0" applyFont="1" applyBorder="1"/>
    <xf numFmtId="0" fontId="2" fillId="0" borderId="0" xfId="0" applyFont="1" applyBorder="1"/>
    <xf numFmtId="8" fontId="2" fillId="0" borderId="0" xfId="0" applyNumberFormat="1" applyFont="1" applyBorder="1"/>
    <xf numFmtId="164" fontId="2" fillId="0" borderId="0" xfId="0" applyNumberFormat="1" applyFont="1" applyBorder="1"/>
    <xf numFmtId="0" fontId="2" fillId="0" borderId="5" xfId="0" applyFont="1" applyBorder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8" fontId="2" fillId="0" borderId="7" xfId="0" applyNumberFormat="1" applyFont="1" applyBorder="1"/>
    <xf numFmtId="164" fontId="2" fillId="0" borderId="7" xfId="0" applyNumberFormat="1" applyFont="1" applyBorder="1"/>
    <xf numFmtId="0" fontId="2" fillId="0" borderId="8" xfId="0" applyFont="1" applyBorder="1"/>
    <xf numFmtId="165" fontId="2" fillId="0" borderId="0" xfId="2" applyNumberFormat="1" applyFont="1" applyBorder="1"/>
    <xf numFmtId="166" fontId="2" fillId="0" borderId="5" xfId="2" applyNumberFormat="1" applyFont="1" applyBorder="1"/>
    <xf numFmtId="165" fontId="2" fillId="0" borderId="7" xfId="2" applyNumberFormat="1" applyFont="1" applyBorder="1"/>
    <xf numFmtId="166" fontId="2" fillId="0" borderId="8" xfId="2" applyNumberFormat="1" applyFont="1" applyBorder="1"/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2" xfId="0" applyFont="1" applyFill="1" applyBorder="1" applyAlignment="1">
      <alignment horizontal="center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1" xfId="0" applyFont="1" applyBorder="1" applyAlignment="1">
      <alignment horizontal="center"/>
    </xf>
    <xf numFmtId="167" fontId="2" fillId="0" borderId="13" xfId="1" applyNumberFormat="1" applyFont="1" applyFill="1" applyBorder="1"/>
    <xf numFmtId="167" fontId="2" fillId="0" borderId="0" xfId="1" applyNumberFormat="1" applyFont="1" applyFill="1" applyBorder="1"/>
    <xf numFmtId="1" fontId="2" fillId="2" borderId="13" xfId="0" applyNumberFormat="1" applyFont="1" applyFill="1" applyBorder="1"/>
    <xf numFmtId="167" fontId="2" fillId="0" borderId="14" xfId="1" applyNumberFormat="1" applyFont="1" applyFill="1" applyBorder="1"/>
    <xf numFmtId="1" fontId="2" fillId="2" borderId="14" xfId="0" applyNumberFormat="1" applyFont="1" applyFill="1" applyBorder="1"/>
    <xf numFmtId="167" fontId="2" fillId="0" borderId="15" xfId="1" applyNumberFormat="1" applyFont="1" applyFill="1" applyBorder="1"/>
    <xf numFmtId="167" fontId="2" fillId="0" borderId="7" xfId="1" applyNumberFormat="1" applyFont="1" applyFill="1" applyBorder="1"/>
    <xf numFmtId="1" fontId="2" fillId="2" borderId="15" xfId="0" applyNumberFormat="1" applyFont="1" applyFill="1" applyBorder="1"/>
    <xf numFmtId="1" fontId="2" fillId="0" borderId="15" xfId="3" applyNumberFormat="1" applyFont="1" applyFill="1" applyBorder="1"/>
    <xf numFmtId="167" fontId="2" fillId="0" borderId="12" xfId="1" applyNumberFormat="1" applyFont="1" applyBorder="1"/>
    <xf numFmtId="1" fontId="2" fillId="0" borderId="12" xfId="0" applyNumberFormat="1" applyFont="1" applyBorder="1"/>
    <xf numFmtId="9" fontId="2" fillId="0" borderId="12" xfId="3" applyFont="1" applyFill="1" applyBorder="1"/>
    <xf numFmtId="167" fontId="2" fillId="0" borderId="12" xfId="1" applyNumberFormat="1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1" fontId="2" fillId="0" borderId="12" xfId="0" applyNumberFormat="1" applyFont="1" applyFill="1" applyBorder="1"/>
    <xf numFmtId="168" fontId="2" fillId="0" borderId="12" xfId="2" applyNumberFormat="1" applyFont="1" applyBorder="1"/>
    <xf numFmtId="168" fontId="0" fillId="3" borderId="0" xfId="0" applyNumberFormat="1" applyFill="1"/>
    <xf numFmtId="44" fontId="0" fillId="0" borderId="5" xfId="2" applyFont="1" applyBorder="1"/>
    <xf numFmtId="44" fontId="0" fillId="0" borderId="5" xfId="0" applyNumberFormat="1" applyBorder="1"/>
    <xf numFmtId="44" fontId="0" fillId="0" borderId="8" xfId="0" applyNumberForma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/>
    <xf numFmtId="0" fontId="0" fillId="0" borderId="17" xfId="0" applyFill="1" applyBorder="1" applyAlignment="1"/>
    <xf numFmtId="0" fontId="6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7" xfId="0" applyFill="1" applyBorder="1" applyAlignment="1">
      <alignment wrapText="1"/>
    </xf>
    <xf numFmtId="168" fontId="0" fillId="0" borderId="17" xfId="0" applyNumberFormat="1" applyFill="1" applyBorder="1" applyAlignment="1"/>
    <xf numFmtId="0" fontId="0" fillId="0" borderId="18" xfId="0" applyFill="1" applyBorder="1" applyAlignment="1">
      <alignment wrapText="1"/>
    </xf>
    <xf numFmtId="1" fontId="0" fillId="0" borderId="18" xfId="0" applyNumberFormat="1" applyFill="1" applyBorder="1" applyAlignment="1"/>
    <xf numFmtId="1" fontId="0" fillId="0" borderId="17" xfId="0" applyNumberFormat="1" applyFill="1" applyBorder="1" applyAlignment="1"/>
    <xf numFmtId="167" fontId="0" fillId="0" borderId="18" xfId="0" applyNumberFormat="1" applyFill="1" applyBorder="1" applyAlignment="1"/>
    <xf numFmtId="44" fontId="0" fillId="0" borderId="17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abSelected="1" zoomScale="160" zoomScaleNormal="160" workbookViewId="0">
      <selection activeCell="K29" sqref="K29"/>
    </sheetView>
  </sheetViews>
  <sheetFormatPr defaultRowHeight="15" x14ac:dyDescent="0.25"/>
  <cols>
    <col min="1" max="1" width="2.7109375" customWidth="1"/>
    <col min="2" max="2" width="20.5703125" customWidth="1"/>
    <col min="3" max="3" width="13.28515625" customWidth="1"/>
    <col min="4" max="4" width="9.85546875" customWidth="1"/>
    <col min="5" max="5" width="10.7109375" customWidth="1"/>
    <col min="6" max="7" width="10.85546875" customWidth="1"/>
    <col min="8" max="8" width="10.42578125" customWidth="1"/>
    <col min="9" max="12" width="9.7109375" customWidth="1"/>
    <col min="13" max="13" width="10.28515625" customWidth="1"/>
    <col min="14" max="14" width="11.28515625" customWidth="1"/>
    <col min="15" max="15" width="10.42578125" bestFit="1" customWidth="1"/>
  </cols>
  <sheetData>
    <row r="1" spans="2:12" ht="18.75" x14ac:dyDescent="0.3">
      <c r="B1" s="81" t="s">
        <v>27</v>
      </c>
      <c r="C1" s="81"/>
      <c r="D1" s="81"/>
      <c r="E1" s="81"/>
      <c r="F1" s="81"/>
      <c r="G1" s="1"/>
    </row>
    <row r="2" spans="2:12" ht="15.75" customHeight="1" x14ac:dyDescent="0.3">
      <c r="B2" s="2"/>
      <c r="C2" s="2"/>
      <c r="D2" s="2"/>
      <c r="E2" s="2"/>
      <c r="F2" s="2"/>
      <c r="G2" s="2"/>
    </row>
    <row r="3" spans="2:12" ht="15.75" x14ac:dyDescent="0.25">
      <c r="B3" s="3" t="s">
        <v>0</v>
      </c>
      <c r="C3" s="4"/>
      <c r="D3" s="4"/>
      <c r="E3" s="4"/>
      <c r="F3" s="4"/>
      <c r="G3" s="5"/>
    </row>
    <row r="4" spans="2:12" x14ac:dyDescent="0.25">
      <c r="B4" s="6" t="s">
        <v>28</v>
      </c>
      <c r="C4" s="7"/>
      <c r="D4" s="7"/>
      <c r="E4" s="7"/>
      <c r="F4" s="7"/>
      <c r="G4" s="8"/>
    </row>
    <row r="5" spans="2:12" ht="60" x14ac:dyDescent="0.25">
      <c r="B5" s="9" t="s">
        <v>26</v>
      </c>
      <c r="C5" s="10" t="s">
        <v>1</v>
      </c>
      <c r="D5" s="10" t="s">
        <v>29</v>
      </c>
      <c r="E5" s="10" t="s">
        <v>2</v>
      </c>
      <c r="F5" s="10" t="s">
        <v>3</v>
      </c>
      <c r="G5" s="11" t="s">
        <v>4</v>
      </c>
      <c r="H5" s="12"/>
      <c r="I5" s="12"/>
      <c r="J5" s="13" t="s">
        <v>5</v>
      </c>
    </row>
    <row r="6" spans="2:12" ht="26.25" x14ac:dyDescent="0.25">
      <c r="B6" s="40" t="s">
        <v>30</v>
      </c>
      <c r="C6" s="15">
        <v>57</v>
      </c>
      <c r="D6" s="15">
        <v>2000</v>
      </c>
      <c r="E6" s="16">
        <v>3.5</v>
      </c>
      <c r="F6" s="17">
        <f>E6/C6</f>
        <v>6.1403508771929821E-2</v>
      </c>
      <c r="G6" s="18">
        <v>12</v>
      </c>
      <c r="J6" s="19"/>
      <c r="K6" s="82" t="s">
        <v>6</v>
      </c>
      <c r="L6" s="82"/>
    </row>
    <row r="7" spans="2:12" ht="26.25" x14ac:dyDescent="0.25">
      <c r="B7" s="40" t="s">
        <v>31</v>
      </c>
      <c r="C7" s="15">
        <v>49</v>
      </c>
      <c r="D7" s="15">
        <v>2750</v>
      </c>
      <c r="E7" s="16">
        <v>5.25</v>
      </c>
      <c r="F7" s="17">
        <f>E7/C7</f>
        <v>0.10714285714285714</v>
      </c>
      <c r="G7" s="18">
        <v>21</v>
      </c>
      <c r="J7" s="20"/>
      <c r="K7" s="82" t="s">
        <v>7</v>
      </c>
      <c r="L7" s="82"/>
    </row>
    <row r="8" spans="2:12" ht="30" x14ac:dyDescent="0.25">
      <c r="B8" s="41" t="s">
        <v>32</v>
      </c>
      <c r="C8" s="15">
        <v>49</v>
      </c>
      <c r="D8" s="15">
        <v>2750</v>
      </c>
      <c r="E8" s="16">
        <v>4.75</v>
      </c>
      <c r="F8" s="17">
        <f>E8/C8</f>
        <v>9.6938775510204078E-2</v>
      </c>
      <c r="G8" s="18">
        <v>8</v>
      </c>
      <c r="J8" s="20"/>
      <c r="K8" s="21"/>
      <c r="L8" s="21"/>
    </row>
    <row r="9" spans="2:12" x14ac:dyDescent="0.25">
      <c r="B9" s="22" t="s">
        <v>33</v>
      </c>
      <c r="C9" s="23">
        <v>59</v>
      </c>
      <c r="D9" s="23">
        <v>2000</v>
      </c>
      <c r="E9" s="24">
        <v>5.25</v>
      </c>
      <c r="F9" s="25">
        <f>E9/C9</f>
        <v>8.8983050847457626E-2</v>
      </c>
      <c r="G9" s="26">
        <v>7</v>
      </c>
    </row>
    <row r="10" spans="2:12" x14ac:dyDescent="0.25">
      <c r="B10" s="14" t="s">
        <v>8</v>
      </c>
      <c r="C10" s="15"/>
      <c r="D10" s="18"/>
      <c r="E10" s="16"/>
      <c r="F10" s="17"/>
      <c r="G10" s="15"/>
    </row>
    <row r="11" spans="2:12" ht="45" x14ac:dyDescent="0.25">
      <c r="B11" s="9" t="s">
        <v>9</v>
      </c>
      <c r="C11" s="10" t="s">
        <v>10</v>
      </c>
      <c r="D11" s="11" t="s">
        <v>34</v>
      </c>
      <c r="E11" s="16"/>
      <c r="F11" s="17"/>
      <c r="G11" s="15"/>
    </row>
    <row r="12" spans="2:12" x14ac:dyDescent="0.25">
      <c r="B12" s="37" t="s">
        <v>35</v>
      </c>
      <c r="C12" s="27">
        <v>90</v>
      </c>
      <c r="D12" s="28">
        <f>0.002*C21</f>
        <v>0.21199999999999999</v>
      </c>
      <c r="E12" s="16"/>
      <c r="F12" s="17"/>
      <c r="G12" s="15"/>
    </row>
    <row r="13" spans="2:12" x14ac:dyDescent="0.25">
      <c r="B13" s="37" t="s">
        <v>36</v>
      </c>
      <c r="C13" s="27">
        <v>179</v>
      </c>
      <c r="D13" s="28">
        <f t="shared" ref="D13:D17" si="0">0.002*C22</f>
        <v>0.76</v>
      </c>
      <c r="E13" s="16"/>
      <c r="F13" s="17"/>
      <c r="G13" s="15"/>
    </row>
    <row r="14" spans="2:12" x14ac:dyDescent="0.25">
      <c r="B14" s="37" t="s">
        <v>37</v>
      </c>
      <c r="C14" s="27">
        <v>110</v>
      </c>
      <c r="D14" s="28">
        <f t="shared" si="0"/>
        <v>0.27800000000000002</v>
      </c>
      <c r="E14" s="16"/>
      <c r="F14" s="17"/>
      <c r="G14" s="15"/>
    </row>
    <row r="15" spans="2:12" x14ac:dyDescent="0.25">
      <c r="B15" s="37" t="s">
        <v>38</v>
      </c>
      <c r="C15" s="27">
        <v>98</v>
      </c>
      <c r="D15" s="28">
        <f t="shared" si="0"/>
        <v>0.19</v>
      </c>
      <c r="E15" s="16"/>
      <c r="F15" s="17"/>
      <c r="G15" s="15"/>
    </row>
    <row r="16" spans="2:12" x14ac:dyDescent="0.25">
      <c r="B16" s="37" t="s">
        <v>39</v>
      </c>
      <c r="C16" s="27">
        <v>150</v>
      </c>
      <c r="D16" s="28">
        <f t="shared" si="0"/>
        <v>0.55400000000000005</v>
      </c>
      <c r="E16" s="16"/>
      <c r="F16" s="17"/>
      <c r="G16" s="15"/>
    </row>
    <row r="17" spans="2:15" x14ac:dyDescent="0.25">
      <c r="B17" s="38" t="s">
        <v>40</v>
      </c>
      <c r="C17" s="29">
        <v>135</v>
      </c>
      <c r="D17" s="30">
        <f t="shared" si="0"/>
        <v>0.60799999999999998</v>
      </c>
      <c r="E17" s="16"/>
      <c r="F17" s="17"/>
      <c r="G17" s="15"/>
    </row>
    <row r="18" spans="2:15" x14ac:dyDescent="0.25">
      <c r="B18" s="15"/>
      <c r="C18" s="15"/>
      <c r="D18" s="16"/>
      <c r="E18" s="17"/>
      <c r="F18" s="15"/>
    </row>
    <row r="19" spans="2:15" ht="15.75" x14ac:dyDescent="0.25">
      <c r="B19" s="83" t="s">
        <v>11</v>
      </c>
      <c r="C19" s="84"/>
      <c r="D19" s="85" t="s">
        <v>12</v>
      </c>
      <c r="E19" s="86"/>
      <c r="F19" s="85" t="s">
        <v>41</v>
      </c>
      <c r="G19" s="87"/>
      <c r="H19" s="86"/>
      <c r="I19" s="42"/>
      <c r="J19" s="85" t="s">
        <v>42</v>
      </c>
      <c r="K19" s="87"/>
      <c r="L19" s="87"/>
      <c r="M19" s="86"/>
      <c r="N19" s="31" t="s">
        <v>13</v>
      </c>
      <c r="O19" s="31" t="s">
        <v>43</v>
      </c>
    </row>
    <row r="20" spans="2:15" ht="65.25" customHeight="1" x14ac:dyDescent="0.25">
      <c r="B20" s="32" t="s">
        <v>9</v>
      </c>
      <c r="C20" s="33" t="s">
        <v>44</v>
      </c>
      <c r="D20" s="34" t="s">
        <v>14</v>
      </c>
      <c r="E20" s="34" t="s">
        <v>45</v>
      </c>
      <c r="F20" s="34" t="s">
        <v>46</v>
      </c>
      <c r="G20" s="34" t="s">
        <v>47</v>
      </c>
      <c r="H20" s="34" t="s">
        <v>48</v>
      </c>
      <c r="I20" s="34" t="s">
        <v>49</v>
      </c>
      <c r="J20" s="35" t="s">
        <v>15</v>
      </c>
      <c r="K20" s="35" t="s">
        <v>16</v>
      </c>
      <c r="L20" s="35" t="s">
        <v>50</v>
      </c>
      <c r="M20" s="35" t="s">
        <v>51</v>
      </c>
      <c r="N20" s="36" t="s">
        <v>17</v>
      </c>
      <c r="O20" s="34" t="s">
        <v>52</v>
      </c>
    </row>
    <row r="21" spans="2:15" x14ac:dyDescent="0.25">
      <c r="B21" s="37" t="s">
        <v>35</v>
      </c>
      <c r="C21" s="43">
        <v>106</v>
      </c>
      <c r="D21" s="55">
        <v>500</v>
      </c>
      <c r="E21" s="44">
        <v>7500</v>
      </c>
      <c r="F21" s="45">
        <v>2</v>
      </c>
      <c r="G21" s="45">
        <v>8</v>
      </c>
      <c r="H21" s="45">
        <v>0</v>
      </c>
      <c r="I21" s="45">
        <v>0</v>
      </c>
      <c r="J21" s="59">
        <f>$F21*$C$6+$G21*$C7+$H$21*$C8+$I$21*$C9</f>
        <v>506</v>
      </c>
      <c r="K21" s="54">
        <f>$D21/$J21</f>
        <v>0.98814229249011853</v>
      </c>
      <c r="L21" s="59">
        <f>$F21*$D$6+$G21*$D$7+$H21*$D$8+$I21*$D$9</f>
        <v>26000</v>
      </c>
      <c r="M21" s="54">
        <f>$E21/$L21</f>
        <v>0.28846153846153844</v>
      </c>
      <c r="N21" s="60">
        <f>($F21*$E$6*$C21)+($G21*$E$7*$C21)+($H21*$E$8*$C21)+($I21*$E$9*$C21)</f>
        <v>5194</v>
      </c>
      <c r="O21" s="53"/>
    </row>
    <row r="22" spans="2:15" x14ac:dyDescent="0.25">
      <c r="B22" s="37" t="s">
        <v>36</v>
      </c>
      <c r="C22" s="46">
        <v>380</v>
      </c>
      <c r="D22" s="55">
        <v>250</v>
      </c>
      <c r="E22" s="44">
        <v>5000</v>
      </c>
      <c r="F22" s="47">
        <v>4</v>
      </c>
      <c r="G22" s="47">
        <v>1</v>
      </c>
      <c r="H22" s="47">
        <v>0</v>
      </c>
      <c r="I22" s="47">
        <v>0</v>
      </c>
      <c r="J22" s="59">
        <f>$F22*$C$6+$G22*$C$7+$H22*$C$8+$I22*$C$9</f>
        <v>277</v>
      </c>
      <c r="K22" s="54">
        <f t="shared" ref="K22:K24" si="1">$D22/$J22</f>
        <v>0.90252707581227432</v>
      </c>
      <c r="L22" s="59">
        <f t="shared" ref="L22:L26" si="2">$F22*$D$6+$G22*$D$7+$H22*$D$8+$I22*$D$9</f>
        <v>10750</v>
      </c>
      <c r="M22" s="54">
        <f t="shared" ref="M22:M26" si="3">$E22/$L22</f>
        <v>0.46511627906976744</v>
      </c>
      <c r="N22" s="60">
        <f t="shared" ref="N22:N26" si="4">($F22*$E$6*$C22)+($G22*$E$7*$C22)+($H22*$E$8*$C22)+($I22*$E$9*$C22)</f>
        <v>7315</v>
      </c>
      <c r="O22" s="53"/>
    </row>
    <row r="23" spans="2:15" x14ac:dyDescent="0.25">
      <c r="B23" s="37" t="s">
        <v>37</v>
      </c>
      <c r="C23" s="46">
        <v>139</v>
      </c>
      <c r="D23" s="55">
        <v>550</v>
      </c>
      <c r="E23" s="44">
        <v>7500</v>
      </c>
      <c r="F23" s="47">
        <v>2</v>
      </c>
      <c r="G23" s="47">
        <v>1</v>
      </c>
      <c r="H23" s="47">
        <v>2</v>
      </c>
      <c r="I23" s="47">
        <v>5</v>
      </c>
      <c r="J23" s="59">
        <f t="shared" ref="J23:J25" si="5">$F23*$C$6+$G23*$C$7+$H23*$C$8+$I23*$C$9</f>
        <v>556</v>
      </c>
      <c r="K23" s="54">
        <f t="shared" si="1"/>
        <v>0.98920863309352514</v>
      </c>
      <c r="L23" s="59">
        <f t="shared" si="2"/>
        <v>22250</v>
      </c>
      <c r="M23" s="54">
        <f t="shared" si="3"/>
        <v>0.33707865168539325</v>
      </c>
      <c r="N23" s="60">
        <f t="shared" si="4"/>
        <v>6672</v>
      </c>
      <c r="O23" s="53"/>
    </row>
    <row r="24" spans="2:15" x14ac:dyDescent="0.25">
      <c r="B24" s="37" t="s">
        <v>38</v>
      </c>
      <c r="C24" s="46">
        <v>95</v>
      </c>
      <c r="D24" s="55">
        <v>700</v>
      </c>
      <c r="E24" s="44">
        <v>12500</v>
      </c>
      <c r="F24" s="47">
        <v>0</v>
      </c>
      <c r="G24" s="47">
        <v>9</v>
      </c>
      <c r="H24" s="47">
        <v>2</v>
      </c>
      <c r="I24" s="47">
        <v>1</v>
      </c>
      <c r="J24" s="59">
        <f t="shared" si="5"/>
        <v>598</v>
      </c>
      <c r="K24" s="54">
        <f t="shared" si="1"/>
        <v>1.1705685618729098</v>
      </c>
      <c r="L24" s="59">
        <f t="shared" si="2"/>
        <v>32250</v>
      </c>
      <c r="M24" s="54">
        <f t="shared" si="3"/>
        <v>0.38759689922480622</v>
      </c>
      <c r="N24" s="60">
        <f t="shared" si="4"/>
        <v>5890</v>
      </c>
      <c r="O24" s="53"/>
    </row>
    <row r="25" spans="2:15" x14ac:dyDescent="0.25">
      <c r="B25" s="37" t="s">
        <v>39</v>
      </c>
      <c r="C25" s="46">
        <v>277</v>
      </c>
      <c r="D25" s="55">
        <v>250</v>
      </c>
      <c r="E25" s="44">
        <v>18000</v>
      </c>
      <c r="F25" s="47">
        <v>1</v>
      </c>
      <c r="G25" s="47">
        <v>1</v>
      </c>
      <c r="H25" s="47">
        <v>2</v>
      </c>
      <c r="I25" s="47">
        <v>1</v>
      </c>
      <c r="J25" s="59">
        <f t="shared" si="5"/>
        <v>263</v>
      </c>
      <c r="K25" s="54">
        <f>$D25/$J25</f>
        <v>0.95057034220532322</v>
      </c>
      <c r="L25" s="59">
        <f t="shared" si="2"/>
        <v>12250</v>
      </c>
      <c r="M25" s="54">
        <f t="shared" si="3"/>
        <v>1.4693877551020409</v>
      </c>
      <c r="N25" s="60">
        <f t="shared" si="4"/>
        <v>6509.5</v>
      </c>
      <c r="O25" s="53"/>
    </row>
    <row r="26" spans="2:15" x14ac:dyDescent="0.25">
      <c r="B26" s="38" t="s">
        <v>40</v>
      </c>
      <c r="C26" s="48">
        <v>304</v>
      </c>
      <c r="D26" s="55">
        <v>300</v>
      </c>
      <c r="E26" s="49">
        <v>4500</v>
      </c>
      <c r="F26" s="50">
        <v>3</v>
      </c>
      <c r="G26" s="50">
        <v>1</v>
      </c>
      <c r="H26" s="50">
        <v>2</v>
      </c>
      <c r="I26" s="50">
        <v>0</v>
      </c>
      <c r="J26" s="59">
        <f>$F26*$C$6+$G26*$C$7+$H26*$C$8+$I26*$C$9</f>
        <v>318</v>
      </c>
      <c r="K26" s="54">
        <f>$D26/$J26</f>
        <v>0.94339622641509435</v>
      </c>
      <c r="L26" s="59">
        <f t="shared" si="2"/>
        <v>14250</v>
      </c>
      <c r="M26" s="54">
        <f t="shared" si="3"/>
        <v>0.31578947368421051</v>
      </c>
      <c r="N26" s="60">
        <f t="shared" si="4"/>
        <v>7676</v>
      </c>
      <c r="O26" s="53"/>
    </row>
    <row r="27" spans="2:15" x14ac:dyDescent="0.25">
      <c r="C27" s="39" t="s">
        <v>18</v>
      </c>
      <c r="D27" s="52">
        <f>SUM(D21:D26)</f>
        <v>2550</v>
      </c>
      <c r="E27" s="52">
        <f t="shared" ref="E27:J27" si="6">SUM(E21:E26)</f>
        <v>55000</v>
      </c>
      <c r="F27" s="52">
        <f t="shared" si="6"/>
        <v>12</v>
      </c>
      <c r="G27" s="52">
        <f t="shared" si="6"/>
        <v>21</v>
      </c>
      <c r="H27" s="52">
        <f t="shared" si="6"/>
        <v>8</v>
      </c>
      <c r="I27" s="52">
        <f t="shared" si="6"/>
        <v>7</v>
      </c>
      <c r="J27" s="52">
        <f t="shared" si="6"/>
        <v>2518</v>
      </c>
      <c r="K27" s="51"/>
      <c r="L27" s="53">
        <f>SUM(L21:L26)</f>
        <v>117750</v>
      </c>
      <c r="M27" s="51"/>
      <c r="N27" s="61">
        <f>SUM(N21:N26)</f>
        <v>39256.5</v>
      </c>
      <c r="O27" s="53"/>
    </row>
    <row r="28" spans="2:15" x14ac:dyDescent="0.25">
      <c r="N28" s="21" t="s">
        <v>19</v>
      </c>
    </row>
    <row r="29" spans="2:15" ht="15.75" x14ac:dyDescent="0.25">
      <c r="B29" s="79" t="s">
        <v>20</v>
      </c>
      <c r="C29" s="80"/>
    </row>
    <row r="30" spans="2:15" x14ac:dyDescent="0.25">
      <c r="B30" s="14" t="s">
        <v>21</v>
      </c>
      <c r="C30" s="62">
        <f>$D$21*$C$12+$D$22*$C$13+$D$23*$C$14+$D$24*$C$15+$D$25*$C$16+$C$17*$D$26</f>
        <v>296850</v>
      </c>
    </row>
    <row r="31" spans="2:15" x14ac:dyDescent="0.25">
      <c r="B31" s="14" t="s">
        <v>53</v>
      </c>
      <c r="C31" s="62">
        <f>$E$21*$D$12+$E$22*$D$13+$E$23*$D$14+$E$24*$D$15+$E$25*$D$16+$E$26*$D$17</f>
        <v>22558</v>
      </c>
    </row>
    <row r="32" spans="2:15" x14ac:dyDescent="0.25">
      <c r="B32" s="14" t="s">
        <v>22</v>
      </c>
      <c r="C32" s="63">
        <f>SUM(C30:C31)</f>
        <v>319408</v>
      </c>
    </row>
    <row r="33" spans="2:3" x14ac:dyDescent="0.25">
      <c r="B33" s="14" t="s">
        <v>23</v>
      </c>
      <c r="C33" s="63">
        <f>$N$27</f>
        <v>39256.5</v>
      </c>
    </row>
    <row r="34" spans="2:3" x14ac:dyDescent="0.25">
      <c r="B34" s="14" t="s">
        <v>24</v>
      </c>
      <c r="C34" s="8"/>
    </row>
    <row r="35" spans="2:3" x14ac:dyDescent="0.25">
      <c r="B35" s="22" t="s">
        <v>25</v>
      </c>
      <c r="C35" s="64">
        <f>$C$32-$C$33</f>
        <v>280151.5</v>
      </c>
    </row>
  </sheetData>
  <mergeCells count="8">
    <mergeCell ref="B29:C29"/>
    <mergeCell ref="B1:F1"/>
    <mergeCell ref="K6:L6"/>
    <mergeCell ref="K7:L7"/>
    <mergeCell ref="B19:C19"/>
    <mergeCell ref="D19:E19"/>
    <mergeCell ref="F19:H19"/>
    <mergeCell ref="J19:M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opLeftCell="A18" zoomScale="160" zoomScaleNormal="160" workbookViewId="0">
      <selection activeCell="C35" sqref="C35"/>
    </sheetView>
  </sheetViews>
  <sheetFormatPr defaultRowHeight="15" x14ac:dyDescent="0.25"/>
  <cols>
    <col min="1" max="1" width="2.7109375" customWidth="1"/>
    <col min="2" max="2" width="20.5703125" customWidth="1"/>
    <col min="3" max="3" width="13.28515625" customWidth="1"/>
    <col min="4" max="4" width="9.85546875" customWidth="1"/>
    <col min="5" max="5" width="10.7109375" customWidth="1"/>
    <col min="6" max="7" width="10.85546875" customWidth="1"/>
    <col min="8" max="8" width="10.42578125" customWidth="1"/>
    <col min="9" max="12" width="9.7109375" customWidth="1"/>
    <col min="13" max="13" width="10.28515625" customWidth="1"/>
    <col min="14" max="14" width="11.28515625" customWidth="1"/>
    <col min="15" max="15" width="10.42578125" bestFit="1" customWidth="1"/>
  </cols>
  <sheetData>
    <row r="1" spans="2:12" ht="18.75" x14ac:dyDescent="0.3">
      <c r="B1" s="81" t="s">
        <v>27</v>
      </c>
      <c r="C1" s="81"/>
      <c r="D1" s="81"/>
      <c r="E1" s="81"/>
      <c r="F1" s="81"/>
      <c r="G1" s="1"/>
    </row>
    <row r="2" spans="2:12" ht="15.75" customHeight="1" x14ac:dyDescent="0.3">
      <c r="B2" s="56"/>
      <c r="C2" s="56"/>
      <c r="D2" s="56"/>
      <c r="E2" s="56"/>
      <c r="F2" s="56"/>
      <c r="G2" s="56"/>
    </row>
    <row r="3" spans="2:12" ht="15.75" x14ac:dyDescent="0.25">
      <c r="B3" s="3" t="s">
        <v>0</v>
      </c>
      <c r="C3" s="4"/>
      <c r="D3" s="4"/>
      <c r="E3" s="4"/>
      <c r="F3" s="4"/>
      <c r="G3" s="5"/>
    </row>
    <row r="4" spans="2:12" x14ac:dyDescent="0.25">
      <c r="B4" s="6" t="s">
        <v>28</v>
      </c>
      <c r="C4" s="7"/>
      <c r="D4" s="7"/>
      <c r="E4" s="7"/>
      <c r="F4" s="7"/>
      <c r="G4" s="8"/>
    </row>
    <row r="5" spans="2:12" ht="60" x14ac:dyDescent="0.25">
      <c r="B5" s="9" t="s">
        <v>26</v>
      </c>
      <c r="C5" s="10" t="s">
        <v>1</v>
      </c>
      <c r="D5" s="10" t="s">
        <v>29</v>
      </c>
      <c r="E5" s="10" t="s">
        <v>2</v>
      </c>
      <c r="F5" s="10" t="s">
        <v>3</v>
      </c>
      <c r="G5" s="11" t="s">
        <v>4</v>
      </c>
      <c r="H5" s="12"/>
      <c r="I5" s="12"/>
      <c r="J5" s="13" t="s">
        <v>5</v>
      </c>
    </row>
    <row r="6" spans="2:12" ht="26.25" x14ac:dyDescent="0.25">
      <c r="B6" s="40" t="s">
        <v>30</v>
      </c>
      <c r="C6" s="15">
        <v>57</v>
      </c>
      <c r="D6" s="15">
        <v>2000</v>
      </c>
      <c r="E6" s="16">
        <v>3.5</v>
      </c>
      <c r="F6" s="17">
        <f>E6/C6</f>
        <v>6.1403508771929821E-2</v>
      </c>
      <c r="G6" s="18">
        <v>12</v>
      </c>
      <c r="J6" s="19"/>
      <c r="K6" s="82" t="s">
        <v>6</v>
      </c>
      <c r="L6" s="82"/>
    </row>
    <row r="7" spans="2:12" ht="26.25" x14ac:dyDescent="0.25">
      <c r="B7" s="40" t="s">
        <v>31</v>
      </c>
      <c r="C7" s="15">
        <v>49</v>
      </c>
      <c r="D7" s="15">
        <v>2750</v>
      </c>
      <c r="E7" s="16">
        <v>5.25</v>
      </c>
      <c r="F7" s="17">
        <f>E7/C7</f>
        <v>0.10714285714285714</v>
      </c>
      <c r="G7" s="18">
        <v>21</v>
      </c>
      <c r="J7" s="20"/>
      <c r="K7" s="82" t="s">
        <v>7</v>
      </c>
      <c r="L7" s="82"/>
    </row>
    <row r="8" spans="2:12" ht="30" x14ac:dyDescent="0.25">
      <c r="B8" s="41" t="s">
        <v>32</v>
      </c>
      <c r="C8" s="15">
        <v>49</v>
      </c>
      <c r="D8" s="15">
        <v>2750</v>
      </c>
      <c r="E8" s="16">
        <v>4.75</v>
      </c>
      <c r="F8" s="17">
        <f>E8/C8</f>
        <v>9.6938775510204078E-2</v>
      </c>
      <c r="G8" s="18">
        <v>8</v>
      </c>
      <c r="J8" s="20"/>
      <c r="K8" s="57"/>
      <c r="L8" s="57"/>
    </row>
    <row r="9" spans="2:12" x14ac:dyDescent="0.25">
      <c r="B9" s="22" t="s">
        <v>33</v>
      </c>
      <c r="C9" s="23">
        <v>59</v>
      </c>
      <c r="D9" s="23">
        <v>2000</v>
      </c>
      <c r="E9" s="24">
        <v>5.25</v>
      </c>
      <c r="F9" s="25">
        <f>E9/C9</f>
        <v>8.8983050847457626E-2</v>
      </c>
      <c r="G9" s="26">
        <v>7</v>
      </c>
    </row>
    <row r="10" spans="2:12" x14ac:dyDescent="0.25">
      <c r="B10" s="14" t="s">
        <v>8</v>
      </c>
      <c r="C10" s="15"/>
      <c r="D10" s="18"/>
      <c r="E10" s="16"/>
      <c r="F10" s="17"/>
      <c r="G10" s="15"/>
    </row>
    <row r="11" spans="2:12" ht="45" x14ac:dyDescent="0.25">
      <c r="B11" s="9" t="s">
        <v>9</v>
      </c>
      <c r="C11" s="10" t="s">
        <v>10</v>
      </c>
      <c r="D11" s="11" t="s">
        <v>34</v>
      </c>
      <c r="E11" s="16"/>
      <c r="F11" s="17"/>
      <c r="G11" s="15"/>
    </row>
    <row r="12" spans="2:12" x14ac:dyDescent="0.25">
      <c r="B12" s="37" t="s">
        <v>35</v>
      </c>
      <c r="C12" s="27">
        <v>90</v>
      </c>
      <c r="D12" s="28">
        <f>0.002*C21</f>
        <v>0.21199999999999999</v>
      </c>
      <c r="E12" s="16"/>
      <c r="F12" s="17"/>
      <c r="G12" s="15"/>
    </row>
    <row r="13" spans="2:12" x14ac:dyDescent="0.25">
      <c r="B13" s="37" t="s">
        <v>36</v>
      </c>
      <c r="C13" s="27">
        <v>179</v>
      </c>
      <c r="D13" s="28">
        <f t="shared" ref="D13:D17" si="0">0.002*C22</f>
        <v>0.76</v>
      </c>
      <c r="E13" s="16"/>
      <c r="F13" s="17"/>
      <c r="G13" s="15"/>
    </row>
    <row r="14" spans="2:12" x14ac:dyDescent="0.25">
      <c r="B14" s="37" t="s">
        <v>37</v>
      </c>
      <c r="C14" s="27">
        <v>110</v>
      </c>
      <c r="D14" s="28">
        <f t="shared" si="0"/>
        <v>0.27800000000000002</v>
      </c>
      <c r="E14" s="16"/>
      <c r="F14" s="17"/>
      <c r="G14" s="15"/>
    </row>
    <row r="15" spans="2:12" x14ac:dyDescent="0.25">
      <c r="B15" s="37" t="s">
        <v>38</v>
      </c>
      <c r="C15" s="27">
        <v>98</v>
      </c>
      <c r="D15" s="28">
        <f t="shared" si="0"/>
        <v>0.19</v>
      </c>
      <c r="E15" s="16"/>
      <c r="F15" s="17"/>
      <c r="G15" s="15"/>
    </row>
    <row r="16" spans="2:12" x14ac:dyDescent="0.25">
      <c r="B16" s="37" t="s">
        <v>39</v>
      </c>
      <c r="C16" s="27">
        <v>150</v>
      </c>
      <c r="D16" s="28">
        <f t="shared" si="0"/>
        <v>0.55400000000000005</v>
      </c>
      <c r="E16" s="16"/>
      <c r="F16" s="17"/>
      <c r="G16" s="15"/>
    </row>
    <row r="17" spans="2:15" x14ac:dyDescent="0.25">
      <c r="B17" s="38" t="s">
        <v>40</v>
      </c>
      <c r="C17" s="29">
        <v>135</v>
      </c>
      <c r="D17" s="30">
        <f t="shared" si="0"/>
        <v>0.60799999999999998</v>
      </c>
      <c r="E17" s="16"/>
      <c r="F17" s="17"/>
      <c r="G17" s="15"/>
    </row>
    <row r="18" spans="2:15" x14ac:dyDescent="0.25">
      <c r="B18" s="15"/>
      <c r="C18" s="15"/>
      <c r="D18" s="16"/>
      <c r="E18" s="17"/>
      <c r="F18" s="15"/>
    </row>
    <row r="19" spans="2:15" ht="15.75" x14ac:dyDescent="0.25">
      <c r="B19" s="83" t="s">
        <v>11</v>
      </c>
      <c r="C19" s="84"/>
      <c r="D19" s="85" t="s">
        <v>12</v>
      </c>
      <c r="E19" s="86"/>
      <c r="F19" s="85" t="s">
        <v>41</v>
      </c>
      <c r="G19" s="87"/>
      <c r="H19" s="86"/>
      <c r="I19" s="58"/>
      <c r="J19" s="85" t="s">
        <v>42</v>
      </c>
      <c r="K19" s="87"/>
      <c r="L19" s="87"/>
      <c r="M19" s="86"/>
      <c r="N19" s="31" t="s">
        <v>13</v>
      </c>
      <c r="O19" s="31" t="s">
        <v>43</v>
      </c>
    </row>
    <row r="20" spans="2:15" ht="65.25" customHeight="1" x14ac:dyDescent="0.25">
      <c r="B20" s="32" t="s">
        <v>9</v>
      </c>
      <c r="C20" s="33" t="s">
        <v>44</v>
      </c>
      <c r="D20" s="34" t="s">
        <v>14</v>
      </c>
      <c r="E20" s="34" t="s">
        <v>45</v>
      </c>
      <c r="F20" s="34" t="s">
        <v>46</v>
      </c>
      <c r="G20" s="34" t="s">
        <v>47</v>
      </c>
      <c r="H20" s="34" t="s">
        <v>48</v>
      </c>
      <c r="I20" s="34" t="s">
        <v>49</v>
      </c>
      <c r="J20" s="35" t="s">
        <v>15</v>
      </c>
      <c r="K20" s="35" t="s">
        <v>16</v>
      </c>
      <c r="L20" s="35" t="s">
        <v>50</v>
      </c>
      <c r="M20" s="35" t="s">
        <v>51</v>
      </c>
      <c r="N20" s="36" t="s">
        <v>17</v>
      </c>
      <c r="O20" s="34" t="s">
        <v>52</v>
      </c>
    </row>
    <row r="21" spans="2:15" x14ac:dyDescent="0.25">
      <c r="B21" s="37" t="s">
        <v>35</v>
      </c>
      <c r="C21" s="43">
        <v>106</v>
      </c>
      <c r="D21" s="55">
        <v>500</v>
      </c>
      <c r="E21" s="44">
        <v>7500</v>
      </c>
      <c r="F21" s="45">
        <v>2</v>
      </c>
      <c r="G21" s="45">
        <v>8</v>
      </c>
      <c r="H21" s="45">
        <v>0</v>
      </c>
      <c r="I21" s="45">
        <v>0</v>
      </c>
      <c r="J21" s="59">
        <f>$F21*$C$6+$G21*$C7+$H$21*$C8+$I$21*$C9</f>
        <v>506</v>
      </c>
      <c r="K21" s="54">
        <f>$D21/$J21</f>
        <v>0.98814229249011853</v>
      </c>
      <c r="L21" s="59">
        <f>$F21*$D$6+$G21*$D$7+$H21*$D$8+$I21*$D$9</f>
        <v>26000</v>
      </c>
      <c r="M21" s="54">
        <f>$E21/$L21</f>
        <v>0.28846153846153844</v>
      </c>
      <c r="N21" s="60">
        <f>($F21*$E$6*$C21)+($G21*$E$7*$C21)+($H21*$E$8*$C21)+($I21*$E$9*$C21)</f>
        <v>5194</v>
      </c>
      <c r="O21" s="53"/>
    </row>
    <row r="22" spans="2:15" x14ac:dyDescent="0.25">
      <c r="B22" s="37" t="s">
        <v>36</v>
      </c>
      <c r="C22" s="46">
        <v>380</v>
      </c>
      <c r="D22" s="55">
        <v>250</v>
      </c>
      <c r="E22" s="44">
        <v>5000</v>
      </c>
      <c r="F22" s="47">
        <v>5</v>
      </c>
      <c r="G22" s="47">
        <v>0</v>
      </c>
      <c r="H22" s="47">
        <v>0</v>
      </c>
      <c r="I22" s="47">
        <v>0</v>
      </c>
      <c r="J22" s="59">
        <f>$F22*$C$6+$G22*$C$7+$H22*$C$8+$I22*$C$9</f>
        <v>285</v>
      </c>
      <c r="K22" s="54">
        <f t="shared" ref="K22:K24" si="1">$D22/$J22</f>
        <v>0.8771929824561403</v>
      </c>
      <c r="L22" s="59">
        <f t="shared" ref="L22:L26" si="2">$F22*$D$6+$G22*$D$7+$H22*$D$8+$I22*$D$9</f>
        <v>10000</v>
      </c>
      <c r="M22" s="54">
        <f t="shared" ref="M22:M26" si="3">$E22/$L22</f>
        <v>0.5</v>
      </c>
      <c r="N22" s="60">
        <f t="shared" ref="N22:N26" si="4">($F22*$E$6*$C22)+($G22*$E$7*$C22)+($H22*$E$8*$C22)+($I22*$E$9*$C22)</f>
        <v>6650</v>
      </c>
      <c r="O22" s="53"/>
    </row>
    <row r="23" spans="2:15" x14ac:dyDescent="0.25">
      <c r="B23" s="37" t="s">
        <v>37</v>
      </c>
      <c r="C23" s="46">
        <v>139</v>
      </c>
      <c r="D23" s="55">
        <v>550</v>
      </c>
      <c r="E23" s="44">
        <v>7500</v>
      </c>
      <c r="F23" s="47">
        <v>3</v>
      </c>
      <c r="G23" s="47">
        <v>0</v>
      </c>
      <c r="H23" s="47">
        <v>8</v>
      </c>
      <c r="I23" s="47">
        <v>0</v>
      </c>
      <c r="J23" s="59">
        <f t="shared" ref="J23:J25" si="5">$F23*$C$6+$G23*$C$7+$H23*$C$8+$I23*$C$9</f>
        <v>563</v>
      </c>
      <c r="K23" s="54">
        <f t="shared" si="1"/>
        <v>0.9769094138543517</v>
      </c>
      <c r="L23" s="59">
        <f t="shared" si="2"/>
        <v>28000</v>
      </c>
      <c r="M23" s="54">
        <f t="shared" si="3"/>
        <v>0.26785714285714285</v>
      </c>
      <c r="N23" s="60">
        <f t="shared" si="4"/>
        <v>6741.5</v>
      </c>
      <c r="O23" s="53"/>
    </row>
    <row r="24" spans="2:15" x14ac:dyDescent="0.25">
      <c r="B24" s="37" t="s">
        <v>38</v>
      </c>
      <c r="C24" s="46">
        <v>95</v>
      </c>
      <c r="D24" s="55">
        <v>700</v>
      </c>
      <c r="E24" s="44">
        <v>7000</v>
      </c>
      <c r="F24" s="47">
        <v>0</v>
      </c>
      <c r="G24" s="47">
        <v>6</v>
      </c>
      <c r="H24" s="47">
        <v>0</v>
      </c>
      <c r="I24" s="47">
        <v>7</v>
      </c>
      <c r="J24" s="59">
        <f t="shared" si="5"/>
        <v>707</v>
      </c>
      <c r="K24" s="54">
        <f t="shared" si="1"/>
        <v>0.99009900990099009</v>
      </c>
      <c r="L24" s="59">
        <f t="shared" si="2"/>
        <v>30500</v>
      </c>
      <c r="M24" s="54">
        <f t="shared" si="3"/>
        <v>0.22950819672131148</v>
      </c>
      <c r="N24" s="60">
        <f t="shared" si="4"/>
        <v>6483.75</v>
      </c>
      <c r="O24" s="53"/>
    </row>
    <row r="25" spans="2:15" x14ac:dyDescent="0.25">
      <c r="B25" s="37" t="s">
        <v>39</v>
      </c>
      <c r="C25" s="46">
        <v>277</v>
      </c>
      <c r="D25" s="55">
        <v>200</v>
      </c>
      <c r="E25" s="44">
        <v>3500</v>
      </c>
      <c r="F25" s="47">
        <v>1</v>
      </c>
      <c r="G25" s="47">
        <v>3</v>
      </c>
      <c r="H25" s="47">
        <v>0</v>
      </c>
      <c r="I25" s="47">
        <v>0</v>
      </c>
      <c r="J25" s="59">
        <f t="shared" si="5"/>
        <v>204</v>
      </c>
      <c r="K25" s="54">
        <f>$D25/$J25</f>
        <v>0.98039215686274506</v>
      </c>
      <c r="L25" s="59">
        <f t="shared" si="2"/>
        <v>10250</v>
      </c>
      <c r="M25" s="54">
        <f t="shared" si="3"/>
        <v>0.34146341463414637</v>
      </c>
      <c r="N25" s="60">
        <f t="shared" si="4"/>
        <v>5332.25</v>
      </c>
      <c r="O25" s="53"/>
    </row>
    <row r="26" spans="2:15" x14ac:dyDescent="0.25">
      <c r="B26" s="38" t="s">
        <v>40</v>
      </c>
      <c r="C26" s="48">
        <v>304</v>
      </c>
      <c r="D26" s="55">
        <v>250</v>
      </c>
      <c r="E26" s="49">
        <v>4500</v>
      </c>
      <c r="F26" s="50">
        <v>1</v>
      </c>
      <c r="G26" s="50">
        <v>4</v>
      </c>
      <c r="H26" s="50">
        <v>0</v>
      </c>
      <c r="I26" s="50">
        <v>0</v>
      </c>
      <c r="J26" s="59">
        <f>$F26*$C$6+$G26*$C$7+$H26*$C$8+$I26*$C$9</f>
        <v>253</v>
      </c>
      <c r="K26" s="54">
        <f>$D26/$J26</f>
        <v>0.98814229249011853</v>
      </c>
      <c r="L26" s="59">
        <f t="shared" si="2"/>
        <v>13000</v>
      </c>
      <c r="M26" s="54">
        <f t="shared" si="3"/>
        <v>0.34615384615384615</v>
      </c>
      <c r="N26" s="60">
        <f t="shared" si="4"/>
        <v>7448</v>
      </c>
      <c r="O26" s="53"/>
    </row>
    <row r="27" spans="2:15" x14ac:dyDescent="0.25">
      <c r="C27" s="39" t="s">
        <v>18</v>
      </c>
      <c r="D27" s="52">
        <f>SUM(D21:D26)</f>
        <v>2450</v>
      </c>
      <c r="E27" s="52">
        <f t="shared" ref="E27:J27" si="6">SUM(E21:E26)</f>
        <v>35000</v>
      </c>
      <c r="F27" s="52">
        <f t="shared" si="6"/>
        <v>12</v>
      </c>
      <c r="G27" s="52">
        <f t="shared" si="6"/>
        <v>21</v>
      </c>
      <c r="H27" s="52">
        <f t="shared" si="6"/>
        <v>8</v>
      </c>
      <c r="I27" s="52">
        <f t="shared" si="6"/>
        <v>7</v>
      </c>
      <c r="J27" s="52">
        <f t="shared" si="6"/>
        <v>2518</v>
      </c>
      <c r="K27" s="51"/>
      <c r="L27" s="53">
        <f>SUM(L21:L26)</f>
        <v>117750</v>
      </c>
      <c r="M27" s="51"/>
      <c r="N27" s="61">
        <f>SUM(N21:N26)</f>
        <v>37849.5</v>
      </c>
      <c r="O27" s="53"/>
    </row>
    <row r="28" spans="2:15" x14ac:dyDescent="0.25">
      <c r="N28" s="57" t="s">
        <v>19</v>
      </c>
    </row>
    <row r="29" spans="2:15" ht="15.75" x14ac:dyDescent="0.25">
      <c r="B29" s="79" t="s">
        <v>20</v>
      </c>
      <c r="C29" s="80"/>
    </row>
    <row r="30" spans="2:15" x14ac:dyDescent="0.25">
      <c r="B30" s="14" t="s">
        <v>21</v>
      </c>
      <c r="C30" s="62">
        <f>$D$21*$C$12+$D$22*$C$13+$D$23*$C$14+$D$24*$C$15+$D$25*$C$16+$C$17*$D$26</f>
        <v>282600</v>
      </c>
    </row>
    <row r="31" spans="2:15" x14ac:dyDescent="0.25">
      <c r="B31" s="14" t="s">
        <v>53</v>
      </c>
      <c r="C31" s="62">
        <f>$E$21*$D$12+$E$22*$D$13+$E$23*$D$14+$E$24*$D$15+$E$25*$D$16+$E$26*$D$17</f>
        <v>13480</v>
      </c>
    </row>
    <row r="32" spans="2:15" x14ac:dyDescent="0.25">
      <c r="B32" s="14" t="s">
        <v>54</v>
      </c>
      <c r="C32" s="62"/>
    </row>
    <row r="33" spans="2:3" x14ac:dyDescent="0.25">
      <c r="B33" s="14" t="s">
        <v>22</v>
      </c>
      <c r="C33" s="63">
        <f>SUM(C30:C31)</f>
        <v>296080</v>
      </c>
    </row>
    <row r="34" spans="2:3" x14ac:dyDescent="0.25">
      <c r="B34" s="14" t="s">
        <v>23</v>
      </c>
      <c r="C34" s="63">
        <f>$N$27</f>
        <v>37849.5</v>
      </c>
    </row>
    <row r="35" spans="2:3" x14ac:dyDescent="0.25">
      <c r="B35" s="22" t="s">
        <v>25</v>
      </c>
      <c r="C35" s="64">
        <f>$C$33-$C$34</f>
        <v>258230.5</v>
      </c>
    </row>
  </sheetData>
  <scenarios current="1">
    <scenario name="Saint Bernard Solver 1 - Minimize Operating Costs" count="24" user="Aaron Raley" comment="Created by Aaron Raley on 12/1/2015">
      <inputCells r="F21" val="0" numFmtId="1"/>
      <inputCells r="G21" val="7" numFmtId="1"/>
      <inputCells r="H21" val="4" numFmtId="1"/>
      <inputCells r="I21" val="0" numFmtId="1"/>
      <inputCells r="F22" val="2" numFmtId="1"/>
      <inputCells r="G22" val="3" numFmtId="1"/>
      <inputCells r="H22" val="0" numFmtId="1"/>
      <inputCells r="I22" val="0" numFmtId="1"/>
      <inputCells r="F23" val="2" numFmtId="1"/>
      <inputCells r="G23" val="0" numFmtId="1"/>
      <inputCells r="H23" val="3" numFmtId="1"/>
      <inputCells r="I23" val="5" numFmtId="1"/>
      <inputCells r="F24" val="6" numFmtId="1"/>
      <inputCells r="G24" val="5" numFmtId="1"/>
      <inputCells r="H24" val="0" numFmtId="1"/>
      <inputCells r="I24" val="2" numFmtId="1"/>
      <inputCells r="F25" val="1" numFmtId="1"/>
      <inputCells r="G25" val="3" numFmtId="1"/>
      <inputCells r="H25" val="0" numFmtId="1"/>
      <inputCells r="I25" val="0" numFmtId="1"/>
      <inputCells r="F26" val="1" numFmtId="1"/>
      <inputCells r="G26" val="3" numFmtId="1"/>
      <inputCells r="H26" val="1" numFmtId="1"/>
      <inputCells r="I26" val="0" numFmtId="1"/>
    </scenario>
    <scenario name="Minimize Operating Cost" count="24" user="Aaron Raley" comment="Created by Aaron Raley on 12/1/2015">
      <inputCells r="F21" val="0" numFmtId="1"/>
      <inputCells r="G21" val="6.20408163265306" numFmtId="1"/>
      <inputCells r="H21" val="4" numFmtId="1"/>
      <inputCells r="I21" val="0" numFmtId="1"/>
      <inputCells r="F22" val="1.80701754385965" numFmtId="1"/>
      <inputCells r="G22" val="3" numFmtId="1"/>
      <inputCells r="H22" val="0" numFmtId="1"/>
      <inputCells r="I22" val="0" numFmtId="1"/>
      <inputCells r="F23" val="2" numFmtId="1"/>
      <inputCells r="G23" val="4.69387755102041" numFmtId="1"/>
      <inputCells r="H23" val="3" numFmtId="1"/>
      <inputCells r="I23" val="1" numFmtId="1"/>
      <inputCells r="F24" val="6" numFmtId="1"/>
      <inputCells r="G24" val="3" numFmtId="1"/>
      <inputCells r="H24" val="1" numFmtId="1"/>
      <inputCells r="I24" val="3" numFmtId="1"/>
      <inputCells r="F25" val="0.912280701754382" numFmtId="1"/>
      <inputCells r="G25" val="3.0204081632653" numFmtId="1"/>
      <inputCells r="H25" val="5.32907051820075E-15" numFmtId="1"/>
      <inputCells r="I25" val="0" numFmtId="1"/>
      <inputCells r="F26" val="1.28070175438597" numFmtId="1"/>
      <inputCells r="G26" val="0" numFmtId="1"/>
      <inputCells r="H26" val="0" numFmtId="1"/>
      <inputCells r="I26" val="3" numFmtId="1"/>
    </scenario>
  </scenarios>
  <mergeCells count="8">
    <mergeCell ref="B29:C29"/>
    <mergeCell ref="B1:F1"/>
    <mergeCell ref="K6:L6"/>
    <mergeCell ref="K7:L7"/>
    <mergeCell ref="B19:C19"/>
    <mergeCell ref="D19:E19"/>
    <mergeCell ref="F19:H19"/>
    <mergeCell ref="J19:M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showGridLines="0" workbookViewId="0"/>
  </sheetViews>
  <sheetFormatPr defaultRowHeight="15" x14ac:dyDescent="0.25"/>
  <cols>
    <col min="1" max="1" width="2.28515625" customWidth="1"/>
    <col min="2" max="2" width="18" customWidth="1"/>
    <col min="3" max="3" width="6" customWidth="1"/>
    <col min="4" max="4" width="12.7109375" bestFit="1" customWidth="1"/>
    <col min="5" max="5" width="12.85546875" bestFit="1" customWidth="1"/>
    <col min="6" max="6" width="10.42578125" customWidth="1"/>
    <col min="7" max="7" width="6" customWidth="1"/>
  </cols>
  <sheetData>
    <row r="1" spans="1:5" x14ac:dyDescent="0.25">
      <c r="A1" s="68" t="s">
        <v>55</v>
      </c>
    </row>
    <row r="2" spans="1:5" x14ac:dyDescent="0.25">
      <c r="A2" s="68" t="s">
        <v>198</v>
      </c>
    </row>
    <row r="3" spans="1:5" x14ac:dyDescent="0.25">
      <c r="A3" s="68" t="s">
        <v>205</v>
      </c>
    </row>
    <row r="4" spans="1:5" x14ac:dyDescent="0.25">
      <c r="A4" s="68" t="s">
        <v>56</v>
      </c>
    </row>
    <row r="5" spans="1:5" x14ac:dyDescent="0.25">
      <c r="A5" s="68" t="s">
        <v>57</v>
      </c>
    </row>
    <row r="6" spans="1:5" x14ac:dyDescent="0.25">
      <c r="A6" s="68"/>
      <c r="B6" t="s">
        <v>58</v>
      </c>
    </row>
    <row r="7" spans="1:5" x14ac:dyDescent="0.25">
      <c r="A7" s="68"/>
      <c r="B7" t="s">
        <v>206</v>
      </c>
    </row>
    <row r="8" spans="1:5" x14ac:dyDescent="0.25">
      <c r="A8" s="68"/>
      <c r="B8" t="s">
        <v>207</v>
      </c>
    </row>
    <row r="9" spans="1:5" x14ac:dyDescent="0.25">
      <c r="A9" s="68" t="s">
        <v>59</v>
      </c>
    </row>
    <row r="10" spans="1:5" x14ac:dyDescent="0.25">
      <c r="B10" t="s">
        <v>208</v>
      </c>
    </row>
    <row r="11" spans="1:5" x14ac:dyDescent="0.25">
      <c r="B11" t="s">
        <v>60</v>
      </c>
    </row>
    <row r="14" spans="1:5" ht="15.75" thickBot="1" x14ac:dyDescent="0.3">
      <c r="A14" t="s">
        <v>61</v>
      </c>
    </row>
    <row r="15" spans="1:5" ht="15.75" thickBot="1" x14ac:dyDescent="0.3">
      <c r="B15" s="70" t="s">
        <v>62</v>
      </c>
      <c r="C15" s="70" t="s">
        <v>63</v>
      </c>
      <c r="D15" s="70" t="s">
        <v>64</v>
      </c>
      <c r="E15" s="70" t="s">
        <v>65</v>
      </c>
    </row>
    <row r="16" spans="1:5" ht="75.75" thickBot="1" x14ac:dyDescent="0.3">
      <c r="B16" s="69" t="s">
        <v>73</v>
      </c>
      <c r="C16" s="72" t="s">
        <v>74</v>
      </c>
      <c r="D16" s="73">
        <v>39271.5</v>
      </c>
      <c r="E16" s="73">
        <v>37849.5</v>
      </c>
    </row>
    <row r="19" spans="1:6" ht="15.75" thickBot="1" x14ac:dyDescent="0.3">
      <c r="A19" t="s">
        <v>66</v>
      </c>
    </row>
    <row r="20" spans="1:6" ht="15.75" thickBot="1" x14ac:dyDescent="0.3">
      <c r="B20" s="70" t="s">
        <v>62</v>
      </c>
      <c r="C20" s="70" t="s">
        <v>63</v>
      </c>
      <c r="D20" s="70" t="s">
        <v>64</v>
      </c>
      <c r="E20" s="70" t="s">
        <v>65</v>
      </c>
      <c r="F20" s="70" t="s">
        <v>67</v>
      </c>
    </row>
    <row r="21" spans="1:6" ht="120" x14ac:dyDescent="0.25">
      <c r="B21" s="71" t="s">
        <v>75</v>
      </c>
      <c r="C21" s="74" t="s">
        <v>76</v>
      </c>
      <c r="D21" s="75">
        <v>0</v>
      </c>
      <c r="E21" s="75">
        <v>2</v>
      </c>
      <c r="F21" s="71" t="s">
        <v>67</v>
      </c>
    </row>
    <row r="22" spans="1:6" ht="135" x14ac:dyDescent="0.25">
      <c r="B22" s="71" t="s">
        <v>77</v>
      </c>
      <c r="C22" s="74" t="s">
        <v>78</v>
      </c>
      <c r="D22" s="75">
        <v>7</v>
      </c>
      <c r="E22" s="75">
        <v>8</v>
      </c>
      <c r="F22" s="71" t="s">
        <v>67</v>
      </c>
    </row>
    <row r="23" spans="1:6" ht="120" x14ac:dyDescent="0.25">
      <c r="B23" s="71" t="s">
        <v>79</v>
      </c>
      <c r="C23" s="74" t="s">
        <v>80</v>
      </c>
      <c r="D23" s="75">
        <v>4</v>
      </c>
      <c r="E23" s="75">
        <v>0</v>
      </c>
      <c r="F23" s="71" t="s">
        <v>67</v>
      </c>
    </row>
    <row r="24" spans="1:6" ht="105" x14ac:dyDescent="0.25">
      <c r="B24" s="71" t="s">
        <v>81</v>
      </c>
      <c r="C24" s="74" t="s">
        <v>82</v>
      </c>
      <c r="D24" s="75">
        <v>0</v>
      </c>
      <c r="E24" s="75">
        <v>0</v>
      </c>
      <c r="F24" s="71" t="s">
        <v>67</v>
      </c>
    </row>
    <row r="25" spans="1:6" ht="120" x14ac:dyDescent="0.25">
      <c r="B25" s="71" t="s">
        <v>83</v>
      </c>
      <c r="C25" s="74" t="s">
        <v>84</v>
      </c>
      <c r="D25" s="75">
        <v>2</v>
      </c>
      <c r="E25" s="75">
        <v>5</v>
      </c>
      <c r="F25" s="71" t="s">
        <v>67</v>
      </c>
    </row>
    <row r="26" spans="1:6" ht="135" x14ac:dyDescent="0.25">
      <c r="B26" s="71" t="s">
        <v>85</v>
      </c>
      <c r="C26" s="74" t="s">
        <v>86</v>
      </c>
      <c r="D26" s="75">
        <v>3</v>
      </c>
      <c r="E26" s="75">
        <v>0</v>
      </c>
      <c r="F26" s="71" t="s">
        <v>67</v>
      </c>
    </row>
    <row r="27" spans="1:6" ht="120" x14ac:dyDescent="0.25">
      <c r="B27" s="71" t="s">
        <v>87</v>
      </c>
      <c r="C27" s="74" t="s">
        <v>88</v>
      </c>
      <c r="D27" s="75">
        <v>0</v>
      </c>
      <c r="E27" s="75">
        <v>0</v>
      </c>
      <c r="F27" s="71" t="s">
        <v>67</v>
      </c>
    </row>
    <row r="28" spans="1:6" ht="105" x14ac:dyDescent="0.25">
      <c r="B28" s="71" t="s">
        <v>89</v>
      </c>
      <c r="C28" s="74" t="s">
        <v>90</v>
      </c>
      <c r="D28" s="75">
        <v>0</v>
      </c>
      <c r="E28" s="75">
        <v>0</v>
      </c>
      <c r="F28" s="71" t="s">
        <v>67</v>
      </c>
    </row>
    <row r="29" spans="1:6" ht="135" x14ac:dyDescent="0.25">
      <c r="B29" s="71" t="s">
        <v>91</v>
      </c>
      <c r="C29" s="74" t="s">
        <v>92</v>
      </c>
      <c r="D29" s="75">
        <v>2</v>
      </c>
      <c r="E29" s="75">
        <v>3</v>
      </c>
      <c r="F29" s="71" t="s">
        <v>67</v>
      </c>
    </row>
    <row r="30" spans="1:6" ht="150" x14ac:dyDescent="0.25">
      <c r="B30" s="71" t="s">
        <v>93</v>
      </c>
      <c r="C30" s="74" t="s">
        <v>94</v>
      </c>
      <c r="D30" s="75">
        <v>0</v>
      </c>
      <c r="E30" s="75">
        <v>0</v>
      </c>
      <c r="F30" s="71" t="s">
        <v>67</v>
      </c>
    </row>
    <row r="31" spans="1:6" ht="135" x14ac:dyDescent="0.25">
      <c r="B31" s="71" t="s">
        <v>95</v>
      </c>
      <c r="C31" s="74" t="s">
        <v>96</v>
      </c>
      <c r="D31" s="75">
        <v>3</v>
      </c>
      <c r="E31" s="75">
        <v>8</v>
      </c>
      <c r="F31" s="71" t="s">
        <v>67</v>
      </c>
    </row>
    <row r="32" spans="1:6" ht="120" x14ac:dyDescent="0.25">
      <c r="B32" s="71" t="s">
        <v>97</v>
      </c>
      <c r="C32" s="74" t="s">
        <v>98</v>
      </c>
      <c r="D32" s="75">
        <v>5</v>
      </c>
      <c r="E32" s="75">
        <v>0</v>
      </c>
      <c r="F32" s="71" t="s">
        <v>67</v>
      </c>
    </row>
    <row r="33" spans="1:7" ht="120" x14ac:dyDescent="0.25">
      <c r="B33" s="71" t="s">
        <v>99</v>
      </c>
      <c r="C33" s="74" t="s">
        <v>100</v>
      </c>
      <c r="D33" s="75">
        <v>6</v>
      </c>
      <c r="E33" s="75">
        <v>0</v>
      </c>
      <c r="F33" s="71" t="s">
        <v>67</v>
      </c>
    </row>
    <row r="34" spans="1:7" ht="135" x14ac:dyDescent="0.25">
      <c r="B34" s="71" t="s">
        <v>101</v>
      </c>
      <c r="C34" s="74" t="s">
        <v>102</v>
      </c>
      <c r="D34" s="75">
        <v>5</v>
      </c>
      <c r="E34" s="75">
        <v>6</v>
      </c>
      <c r="F34" s="71" t="s">
        <v>67</v>
      </c>
    </row>
    <row r="35" spans="1:7" ht="120" x14ac:dyDescent="0.25">
      <c r="B35" s="71" t="s">
        <v>103</v>
      </c>
      <c r="C35" s="74" t="s">
        <v>104</v>
      </c>
      <c r="D35" s="75">
        <v>0</v>
      </c>
      <c r="E35" s="75">
        <v>0</v>
      </c>
      <c r="F35" s="71" t="s">
        <v>67</v>
      </c>
    </row>
    <row r="36" spans="1:7" ht="105" x14ac:dyDescent="0.25">
      <c r="B36" s="71" t="s">
        <v>105</v>
      </c>
      <c r="C36" s="74" t="s">
        <v>106</v>
      </c>
      <c r="D36" s="75">
        <v>2</v>
      </c>
      <c r="E36" s="75">
        <v>7</v>
      </c>
      <c r="F36" s="71" t="s">
        <v>67</v>
      </c>
    </row>
    <row r="37" spans="1:7" ht="120" x14ac:dyDescent="0.25">
      <c r="B37" s="71" t="s">
        <v>107</v>
      </c>
      <c r="C37" s="74" t="s">
        <v>108</v>
      </c>
      <c r="D37" s="75">
        <v>1</v>
      </c>
      <c r="E37" s="75">
        <v>1</v>
      </c>
      <c r="F37" s="71" t="s">
        <v>67</v>
      </c>
    </row>
    <row r="38" spans="1:7" ht="135" x14ac:dyDescent="0.25">
      <c r="B38" s="71" t="s">
        <v>109</v>
      </c>
      <c r="C38" s="74" t="s">
        <v>110</v>
      </c>
      <c r="D38" s="75">
        <v>3</v>
      </c>
      <c r="E38" s="75">
        <v>3</v>
      </c>
      <c r="F38" s="71" t="s">
        <v>67</v>
      </c>
    </row>
    <row r="39" spans="1:7" ht="120" x14ac:dyDescent="0.25">
      <c r="B39" s="71" t="s">
        <v>111</v>
      </c>
      <c r="C39" s="74" t="s">
        <v>112</v>
      </c>
      <c r="D39" s="75">
        <v>0</v>
      </c>
      <c r="E39" s="75">
        <v>0</v>
      </c>
      <c r="F39" s="71" t="s">
        <v>67</v>
      </c>
    </row>
    <row r="40" spans="1:7" ht="105" x14ac:dyDescent="0.25">
      <c r="B40" s="71" t="s">
        <v>113</v>
      </c>
      <c r="C40" s="74" t="s">
        <v>114</v>
      </c>
      <c r="D40" s="75">
        <v>0</v>
      </c>
      <c r="E40" s="75">
        <v>0</v>
      </c>
      <c r="F40" s="71" t="s">
        <v>67</v>
      </c>
    </row>
    <row r="41" spans="1:7" ht="135" x14ac:dyDescent="0.25">
      <c r="B41" s="71" t="s">
        <v>115</v>
      </c>
      <c r="C41" s="74" t="s">
        <v>116</v>
      </c>
      <c r="D41" s="75">
        <v>1</v>
      </c>
      <c r="E41" s="75">
        <v>1</v>
      </c>
      <c r="F41" s="71" t="s">
        <v>67</v>
      </c>
    </row>
    <row r="42" spans="1:7" ht="150" x14ac:dyDescent="0.25">
      <c r="B42" s="71" t="s">
        <v>117</v>
      </c>
      <c r="C42" s="74" t="s">
        <v>118</v>
      </c>
      <c r="D42" s="75">
        <v>3</v>
      </c>
      <c r="E42" s="75">
        <v>4</v>
      </c>
      <c r="F42" s="71" t="s">
        <v>67</v>
      </c>
    </row>
    <row r="43" spans="1:7" ht="135" x14ac:dyDescent="0.25">
      <c r="B43" s="71" t="s">
        <v>119</v>
      </c>
      <c r="C43" s="74" t="s">
        <v>120</v>
      </c>
      <c r="D43" s="75">
        <v>1</v>
      </c>
      <c r="E43" s="75">
        <v>0</v>
      </c>
      <c r="F43" s="71" t="s">
        <v>67</v>
      </c>
    </row>
    <row r="44" spans="1:7" ht="120.75" thickBot="1" x14ac:dyDescent="0.3">
      <c r="B44" s="69" t="s">
        <v>121</v>
      </c>
      <c r="C44" s="72" t="s">
        <v>122</v>
      </c>
      <c r="D44" s="76">
        <v>0</v>
      </c>
      <c r="E44" s="76">
        <v>0</v>
      </c>
      <c r="F44" s="69" t="s">
        <v>67</v>
      </c>
    </row>
    <row r="47" spans="1:7" ht="15.75" thickBot="1" x14ac:dyDescent="0.3">
      <c r="A47" t="s">
        <v>68</v>
      </c>
    </row>
    <row r="48" spans="1:7" ht="15.75" thickBot="1" x14ac:dyDescent="0.3">
      <c r="B48" s="70" t="s">
        <v>62</v>
      </c>
      <c r="C48" s="70" t="s">
        <v>63</v>
      </c>
      <c r="D48" s="70" t="s">
        <v>69</v>
      </c>
      <c r="E48" s="70" t="s">
        <v>70</v>
      </c>
      <c r="F48" s="70" t="s">
        <v>71</v>
      </c>
      <c r="G48" s="70" t="s">
        <v>72</v>
      </c>
    </row>
    <row r="49" spans="2:7" ht="120" x14ac:dyDescent="0.25">
      <c r="B49" s="71" t="s">
        <v>123</v>
      </c>
      <c r="C49" s="74" t="s">
        <v>124</v>
      </c>
      <c r="D49" s="77">
        <v>12</v>
      </c>
      <c r="E49" s="71" t="s">
        <v>125</v>
      </c>
      <c r="F49" s="71" t="s">
        <v>126</v>
      </c>
      <c r="G49" s="71">
        <v>0</v>
      </c>
    </row>
    <row r="50" spans="2:7" ht="135" x14ac:dyDescent="0.25">
      <c r="B50" s="71" t="s">
        <v>127</v>
      </c>
      <c r="C50" s="74" t="s">
        <v>128</v>
      </c>
      <c r="D50" s="77">
        <v>21</v>
      </c>
      <c r="E50" s="71" t="s">
        <v>129</v>
      </c>
      <c r="F50" s="71" t="s">
        <v>126</v>
      </c>
      <c r="G50" s="71">
        <v>0</v>
      </c>
    </row>
    <row r="51" spans="2:7" ht="120" x14ac:dyDescent="0.25">
      <c r="B51" s="71" t="s">
        <v>130</v>
      </c>
      <c r="C51" s="74" t="s">
        <v>131</v>
      </c>
      <c r="D51" s="77">
        <v>8</v>
      </c>
      <c r="E51" s="71" t="s">
        <v>132</v>
      </c>
      <c r="F51" s="71" t="s">
        <v>126</v>
      </c>
      <c r="G51" s="71">
        <v>0</v>
      </c>
    </row>
    <row r="52" spans="2:7" ht="105" x14ac:dyDescent="0.25">
      <c r="B52" s="71" t="s">
        <v>133</v>
      </c>
      <c r="C52" s="74" t="s">
        <v>134</v>
      </c>
      <c r="D52" s="77">
        <v>7</v>
      </c>
      <c r="E52" s="71" t="s">
        <v>135</v>
      </c>
      <c r="F52" s="71" t="s">
        <v>126</v>
      </c>
      <c r="G52" s="71">
        <v>0</v>
      </c>
    </row>
    <row r="53" spans="2:7" ht="105" x14ac:dyDescent="0.25">
      <c r="B53" s="71" t="s">
        <v>136</v>
      </c>
      <c r="C53" s="74" t="s">
        <v>137</v>
      </c>
      <c r="D53" s="75">
        <v>506</v>
      </c>
      <c r="E53" s="71" t="s">
        <v>138</v>
      </c>
      <c r="F53" s="71" t="s">
        <v>139</v>
      </c>
      <c r="G53" s="75">
        <v>6</v>
      </c>
    </row>
    <row r="54" spans="2:7" ht="105" x14ac:dyDescent="0.25">
      <c r="B54" s="71" t="s">
        <v>140</v>
      </c>
      <c r="C54" s="74" t="s">
        <v>141</v>
      </c>
      <c r="D54" s="75">
        <v>285</v>
      </c>
      <c r="E54" s="71" t="s">
        <v>142</v>
      </c>
      <c r="F54" s="71" t="s">
        <v>139</v>
      </c>
      <c r="G54" s="75">
        <v>35</v>
      </c>
    </row>
    <row r="55" spans="2:7" ht="120" x14ac:dyDescent="0.25">
      <c r="B55" s="71" t="s">
        <v>143</v>
      </c>
      <c r="C55" s="74" t="s">
        <v>144</v>
      </c>
      <c r="D55" s="75">
        <v>563</v>
      </c>
      <c r="E55" s="71" t="s">
        <v>145</v>
      </c>
      <c r="F55" s="71" t="s">
        <v>139</v>
      </c>
      <c r="G55" s="75">
        <v>13</v>
      </c>
    </row>
    <row r="56" spans="2:7" ht="105" x14ac:dyDescent="0.25">
      <c r="B56" s="71" t="s">
        <v>146</v>
      </c>
      <c r="C56" s="74" t="s">
        <v>147</v>
      </c>
      <c r="D56" s="75">
        <v>707</v>
      </c>
      <c r="E56" s="71" t="s">
        <v>148</v>
      </c>
      <c r="F56" s="71" t="s">
        <v>139</v>
      </c>
      <c r="G56" s="75">
        <v>7</v>
      </c>
    </row>
    <row r="57" spans="2:7" ht="105" x14ac:dyDescent="0.25">
      <c r="B57" s="71" t="s">
        <v>149</v>
      </c>
      <c r="C57" s="74" t="s">
        <v>150</v>
      </c>
      <c r="D57" s="75">
        <v>204</v>
      </c>
      <c r="E57" s="71" t="s">
        <v>151</v>
      </c>
      <c r="F57" s="71" t="s">
        <v>139</v>
      </c>
      <c r="G57" s="75">
        <v>4</v>
      </c>
    </row>
    <row r="58" spans="2:7" ht="120" x14ac:dyDescent="0.25">
      <c r="B58" s="71" t="s">
        <v>152</v>
      </c>
      <c r="C58" s="74" t="s">
        <v>153</v>
      </c>
      <c r="D58" s="75">
        <v>253</v>
      </c>
      <c r="E58" s="71" t="s">
        <v>154</v>
      </c>
      <c r="F58" s="71" t="s">
        <v>139</v>
      </c>
      <c r="G58" s="75">
        <v>3</v>
      </c>
    </row>
    <row r="59" spans="2:7" ht="105" x14ac:dyDescent="0.25">
      <c r="B59" s="71" t="s">
        <v>199</v>
      </c>
      <c r="C59" s="74" t="s">
        <v>200</v>
      </c>
      <c r="D59" s="77">
        <v>2518</v>
      </c>
      <c r="E59" s="71" t="s">
        <v>201</v>
      </c>
      <c r="F59" s="71" t="s">
        <v>139</v>
      </c>
      <c r="G59" s="77">
        <v>68</v>
      </c>
    </row>
    <row r="60" spans="2:7" ht="90" x14ac:dyDescent="0.25">
      <c r="B60" s="71" t="s">
        <v>155</v>
      </c>
      <c r="C60" s="74" t="s">
        <v>156</v>
      </c>
      <c r="D60" s="75">
        <v>26000</v>
      </c>
      <c r="E60" s="71" t="s">
        <v>157</v>
      </c>
      <c r="F60" s="71" t="s">
        <v>139</v>
      </c>
      <c r="G60" s="75">
        <v>18500</v>
      </c>
    </row>
    <row r="61" spans="2:7" ht="90" x14ac:dyDescent="0.25">
      <c r="B61" s="71" t="s">
        <v>158</v>
      </c>
      <c r="C61" s="74" t="s">
        <v>159</v>
      </c>
      <c r="D61" s="75">
        <v>10000</v>
      </c>
      <c r="E61" s="71" t="s">
        <v>160</v>
      </c>
      <c r="F61" s="71" t="s">
        <v>139</v>
      </c>
      <c r="G61" s="75">
        <v>5000</v>
      </c>
    </row>
    <row r="62" spans="2:7" ht="105" x14ac:dyDescent="0.25">
      <c r="B62" s="71" t="s">
        <v>161</v>
      </c>
      <c r="C62" s="74" t="s">
        <v>162</v>
      </c>
      <c r="D62" s="75">
        <v>28000</v>
      </c>
      <c r="E62" s="71" t="s">
        <v>163</v>
      </c>
      <c r="F62" s="71" t="s">
        <v>139</v>
      </c>
      <c r="G62" s="75">
        <v>20500</v>
      </c>
    </row>
    <row r="63" spans="2:7" ht="90" x14ac:dyDescent="0.25">
      <c r="B63" s="71" t="s">
        <v>164</v>
      </c>
      <c r="C63" s="74" t="s">
        <v>165</v>
      </c>
      <c r="D63" s="75">
        <v>30500</v>
      </c>
      <c r="E63" s="71" t="s">
        <v>166</v>
      </c>
      <c r="F63" s="71" t="s">
        <v>139</v>
      </c>
      <c r="G63" s="75">
        <v>23500</v>
      </c>
    </row>
    <row r="64" spans="2:7" ht="90" x14ac:dyDescent="0.25">
      <c r="B64" s="71" t="s">
        <v>167</v>
      </c>
      <c r="C64" s="74" t="s">
        <v>168</v>
      </c>
      <c r="D64" s="75">
        <v>10250</v>
      </c>
      <c r="E64" s="71" t="s">
        <v>169</v>
      </c>
      <c r="F64" s="71" t="s">
        <v>139</v>
      </c>
      <c r="G64" s="75">
        <v>6750</v>
      </c>
    </row>
    <row r="65" spans="2:7" ht="105" x14ac:dyDescent="0.25">
      <c r="B65" s="71" t="s">
        <v>170</v>
      </c>
      <c r="C65" s="74" t="s">
        <v>171</v>
      </c>
      <c r="D65" s="75">
        <v>13000</v>
      </c>
      <c r="E65" s="71" t="s">
        <v>172</v>
      </c>
      <c r="F65" s="71" t="s">
        <v>139</v>
      </c>
      <c r="G65" s="75">
        <v>8500</v>
      </c>
    </row>
    <row r="66" spans="2:7" ht="90" x14ac:dyDescent="0.25">
      <c r="B66" s="71" t="s">
        <v>202</v>
      </c>
      <c r="C66" s="74" t="s">
        <v>203</v>
      </c>
      <c r="D66" s="75">
        <v>117750</v>
      </c>
      <c r="E66" s="71" t="s">
        <v>204</v>
      </c>
      <c r="F66" s="71" t="s">
        <v>139</v>
      </c>
      <c r="G66" s="75">
        <v>82750</v>
      </c>
    </row>
    <row r="67" spans="2:7" ht="120" x14ac:dyDescent="0.25">
      <c r="B67" s="71" t="s">
        <v>75</v>
      </c>
      <c r="C67" s="74" t="s">
        <v>76</v>
      </c>
      <c r="D67" s="75">
        <v>2</v>
      </c>
      <c r="E67" s="71" t="s">
        <v>173</v>
      </c>
      <c r="F67" s="71" t="s">
        <v>126</v>
      </c>
      <c r="G67" s="75">
        <v>0</v>
      </c>
    </row>
    <row r="68" spans="2:7" ht="135" x14ac:dyDescent="0.25">
      <c r="B68" s="71" t="s">
        <v>77</v>
      </c>
      <c r="C68" s="74" t="s">
        <v>78</v>
      </c>
      <c r="D68" s="75">
        <v>8</v>
      </c>
      <c r="E68" s="71" t="s">
        <v>174</v>
      </c>
      <c r="F68" s="71" t="s">
        <v>126</v>
      </c>
      <c r="G68" s="75">
        <v>0</v>
      </c>
    </row>
    <row r="69" spans="2:7" ht="120" x14ac:dyDescent="0.25">
      <c r="B69" s="71" t="s">
        <v>79</v>
      </c>
      <c r="C69" s="74" t="s">
        <v>80</v>
      </c>
      <c r="D69" s="75">
        <v>0</v>
      </c>
      <c r="E69" s="71" t="s">
        <v>175</v>
      </c>
      <c r="F69" s="71" t="s">
        <v>126</v>
      </c>
      <c r="G69" s="75">
        <v>0</v>
      </c>
    </row>
    <row r="70" spans="2:7" ht="105" x14ac:dyDescent="0.25">
      <c r="B70" s="71" t="s">
        <v>81</v>
      </c>
      <c r="C70" s="74" t="s">
        <v>82</v>
      </c>
      <c r="D70" s="75">
        <v>0</v>
      </c>
      <c r="E70" s="71" t="s">
        <v>176</v>
      </c>
      <c r="F70" s="71" t="s">
        <v>126</v>
      </c>
      <c r="G70" s="75">
        <v>0</v>
      </c>
    </row>
    <row r="71" spans="2:7" ht="120" x14ac:dyDescent="0.25">
      <c r="B71" s="71" t="s">
        <v>83</v>
      </c>
      <c r="C71" s="74" t="s">
        <v>84</v>
      </c>
      <c r="D71" s="75">
        <v>5</v>
      </c>
      <c r="E71" s="71" t="s">
        <v>177</v>
      </c>
      <c r="F71" s="71" t="s">
        <v>126</v>
      </c>
      <c r="G71" s="75">
        <v>0</v>
      </c>
    </row>
    <row r="72" spans="2:7" ht="135" x14ac:dyDescent="0.25">
      <c r="B72" s="71" t="s">
        <v>85</v>
      </c>
      <c r="C72" s="74" t="s">
        <v>86</v>
      </c>
      <c r="D72" s="75">
        <v>0</v>
      </c>
      <c r="E72" s="71" t="s">
        <v>178</v>
      </c>
      <c r="F72" s="71" t="s">
        <v>126</v>
      </c>
      <c r="G72" s="75">
        <v>0</v>
      </c>
    </row>
    <row r="73" spans="2:7" ht="120" x14ac:dyDescent="0.25">
      <c r="B73" s="71" t="s">
        <v>87</v>
      </c>
      <c r="C73" s="74" t="s">
        <v>88</v>
      </c>
      <c r="D73" s="75">
        <v>0</v>
      </c>
      <c r="E73" s="71" t="s">
        <v>179</v>
      </c>
      <c r="F73" s="71" t="s">
        <v>126</v>
      </c>
      <c r="G73" s="75">
        <v>0</v>
      </c>
    </row>
    <row r="74" spans="2:7" ht="105" x14ac:dyDescent="0.25">
      <c r="B74" s="71" t="s">
        <v>89</v>
      </c>
      <c r="C74" s="74" t="s">
        <v>90</v>
      </c>
      <c r="D74" s="75">
        <v>0</v>
      </c>
      <c r="E74" s="71" t="s">
        <v>180</v>
      </c>
      <c r="F74" s="71" t="s">
        <v>126</v>
      </c>
      <c r="G74" s="75">
        <v>0</v>
      </c>
    </row>
    <row r="75" spans="2:7" ht="135" x14ac:dyDescent="0.25">
      <c r="B75" s="71" t="s">
        <v>91</v>
      </c>
      <c r="C75" s="74" t="s">
        <v>92</v>
      </c>
      <c r="D75" s="75">
        <v>3</v>
      </c>
      <c r="E75" s="71" t="s">
        <v>181</v>
      </c>
      <c r="F75" s="71" t="s">
        <v>126</v>
      </c>
      <c r="G75" s="75">
        <v>0</v>
      </c>
    </row>
    <row r="76" spans="2:7" ht="150" x14ac:dyDescent="0.25">
      <c r="B76" s="71" t="s">
        <v>93</v>
      </c>
      <c r="C76" s="74" t="s">
        <v>94</v>
      </c>
      <c r="D76" s="75">
        <v>0</v>
      </c>
      <c r="E76" s="71" t="s">
        <v>182</v>
      </c>
      <c r="F76" s="71" t="s">
        <v>126</v>
      </c>
      <c r="G76" s="75">
        <v>0</v>
      </c>
    </row>
    <row r="77" spans="2:7" ht="135" x14ac:dyDescent="0.25">
      <c r="B77" s="71" t="s">
        <v>95</v>
      </c>
      <c r="C77" s="74" t="s">
        <v>96</v>
      </c>
      <c r="D77" s="75">
        <v>8</v>
      </c>
      <c r="E77" s="71" t="s">
        <v>183</v>
      </c>
      <c r="F77" s="71" t="s">
        <v>126</v>
      </c>
      <c r="G77" s="75">
        <v>0</v>
      </c>
    </row>
    <row r="78" spans="2:7" ht="120" x14ac:dyDescent="0.25">
      <c r="B78" s="71" t="s">
        <v>97</v>
      </c>
      <c r="C78" s="74" t="s">
        <v>98</v>
      </c>
      <c r="D78" s="75">
        <v>0</v>
      </c>
      <c r="E78" s="71" t="s">
        <v>184</v>
      </c>
      <c r="F78" s="71" t="s">
        <v>126</v>
      </c>
      <c r="G78" s="75">
        <v>0</v>
      </c>
    </row>
    <row r="79" spans="2:7" ht="120" x14ac:dyDescent="0.25">
      <c r="B79" s="71" t="s">
        <v>99</v>
      </c>
      <c r="C79" s="74" t="s">
        <v>100</v>
      </c>
      <c r="D79" s="75">
        <v>0</v>
      </c>
      <c r="E79" s="71" t="s">
        <v>185</v>
      </c>
      <c r="F79" s="71" t="s">
        <v>126</v>
      </c>
      <c r="G79" s="75">
        <v>0</v>
      </c>
    </row>
    <row r="80" spans="2:7" ht="135" x14ac:dyDescent="0.25">
      <c r="B80" s="71" t="s">
        <v>101</v>
      </c>
      <c r="C80" s="74" t="s">
        <v>102</v>
      </c>
      <c r="D80" s="75">
        <v>6</v>
      </c>
      <c r="E80" s="71" t="s">
        <v>186</v>
      </c>
      <c r="F80" s="71" t="s">
        <v>126</v>
      </c>
      <c r="G80" s="75">
        <v>0</v>
      </c>
    </row>
    <row r="81" spans="2:7" ht="120" x14ac:dyDescent="0.25">
      <c r="B81" s="71" t="s">
        <v>103</v>
      </c>
      <c r="C81" s="74" t="s">
        <v>104</v>
      </c>
      <c r="D81" s="75">
        <v>0</v>
      </c>
      <c r="E81" s="71" t="s">
        <v>187</v>
      </c>
      <c r="F81" s="71" t="s">
        <v>126</v>
      </c>
      <c r="G81" s="75">
        <v>0</v>
      </c>
    </row>
    <row r="82" spans="2:7" ht="105" x14ac:dyDescent="0.25">
      <c r="B82" s="71" t="s">
        <v>105</v>
      </c>
      <c r="C82" s="74" t="s">
        <v>106</v>
      </c>
      <c r="D82" s="75">
        <v>7</v>
      </c>
      <c r="E82" s="71" t="s">
        <v>188</v>
      </c>
      <c r="F82" s="71" t="s">
        <v>126</v>
      </c>
      <c r="G82" s="75">
        <v>0</v>
      </c>
    </row>
    <row r="83" spans="2:7" ht="120" x14ac:dyDescent="0.25">
      <c r="B83" s="71" t="s">
        <v>107</v>
      </c>
      <c r="C83" s="74" t="s">
        <v>108</v>
      </c>
      <c r="D83" s="75">
        <v>1</v>
      </c>
      <c r="E83" s="71" t="s">
        <v>189</v>
      </c>
      <c r="F83" s="71" t="s">
        <v>126</v>
      </c>
      <c r="G83" s="75">
        <v>0</v>
      </c>
    </row>
    <row r="84" spans="2:7" ht="135" x14ac:dyDescent="0.25">
      <c r="B84" s="71" t="s">
        <v>109</v>
      </c>
      <c r="C84" s="74" t="s">
        <v>110</v>
      </c>
      <c r="D84" s="75">
        <v>3</v>
      </c>
      <c r="E84" s="71" t="s">
        <v>190</v>
      </c>
      <c r="F84" s="71" t="s">
        <v>126</v>
      </c>
      <c r="G84" s="75">
        <v>0</v>
      </c>
    </row>
    <row r="85" spans="2:7" ht="120" x14ac:dyDescent="0.25">
      <c r="B85" s="71" t="s">
        <v>111</v>
      </c>
      <c r="C85" s="74" t="s">
        <v>112</v>
      </c>
      <c r="D85" s="75">
        <v>0</v>
      </c>
      <c r="E85" s="71" t="s">
        <v>191</v>
      </c>
      <c r="F85" s="71" t="s">
        <v>126</v>
      </c>
      <c r="G85" s="75">
        <v>0</v>
      </c>
    </row>
    <row r="86" spans="2:7" ht="105" x14ac:dyDescent="0.25">
      <c r="B86" s="71" t="s">
        <v>113</v>
      </c>
      <c r="C86" s="74" t="s">
        <v>114</v>
      </c>
      <c r="D86" s="75">
        <v>0</v>
      </c>
      <c r="E86" s="71" t="s">
        <v>192</v>
      </c>
      <c r="F86" s="71" t="s">
        <v>126</v>
      </c>
      <c r="G86" s="75">
        <v>0</v>
      </c>
    </row>
    <row r="87" spans="2:7" ht="135" x14ac:dyDescent="0.25">
      <c r="B87" s="71" t="s">
        <v>115</v>
      </c>
      <c r="C87" s="74" t="s">
        <v>116</v>
      </c>
      <c r="D87" s="75">
        <v>1</v>
      </c>
      <c r="E87" s="71" t="s">
        <v>193</v>
      </c>
      <c r="F87" s="71" t="s">
        <v>126</v>
      </c>
      <c r="G87" s="75">
        <v>0</v>
      </c>
    </row>
    <row r="88" spans="2:7" ht="150" x14ac:dyDescent="0.25">
      <c r="B88" s="71" t="s">
        <v>117</v>
      </c>
      <c r="C88" s="74" t="s">
        <v>118</v>
      </c>
      <c r="D88" s="75">
        <v>4</v>
      </c>
      <c r="E88" s="71" t="s">
        <v>194</v>
      </c>
      <c r="F88" s="71" t="s">
        <v>126</v>
      </c>
      <c r="G88" s="75">
        <v>0</v>
      </c>
    </row>
    <row r="89" spans="2:7" ht="135" x14ac:dyDescent="0.25">
      <c r="B89" s="71" t="s">
        <v>119</v>
      </c>
      <c r="C89" s="74" t="s">
        <v>120</v>
      </c>
      <c r="D89" s="75">
        <v>0</v>
      </c>
      <c r="E89" s="71" t="s">
        <v>195</v>
      </c>
      <c r="F89" s="71" t="s">
        <v>126</v>
      </c>
      <c r="G89" s="75">
        <v>0</v>
      </c>
    </row>
    <row r="90" spans="2:7" ht="120" x14ac:dyDescent="0.25">
      <c r="B90" s="71" t="s">
        <v>121</v>
      </c>
      <c r="C90" s="74" t="s">
        <v>122</v>
      </c>
      <c r="D90" s="75">
        <v>0</v>
      </c>
      <c r="E90" s="71" t="s">
        <v>196</v>
      </c>
      <c r="F90" s="71" t="s">
        <v>126</v>
      </c>
      <c r="G90" s="75">
        <v>0</v>
      </c>
    </row>
    <row r="91" spans="2:7" ht="15.75" thickBot="1" x14ac:dyDescent="0.3">
      <c r="B91" s="69" t="s">
        <v>197</v>
      </c>
      <c r="C91" s="69"/>
      <c r="D91" s="69"/>
      <c r="E91" s="69"/>
      <c r="F91" s="69"/>
      <c r="G91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opLeftCell="A18" zoomScale="160" zoomScaleNormal="160" workbookViewId="0">
      <selection activeCell="E35" sqref="E35"/>
    </sheetView>
  </sheetViews>
  <sheetFormatPr defaultRowHeight="15" x14ac:dyDescent="0.25"/>
  <cols>
    <col min="1" max="1" width="2.7109375" customWidth="1"/>
    <col min="2" max="2" width="20.5703125" customWidth="1"/>
    <col min="3" max="3" width="13.28515625" customWidth="1"/>
    <col min="4" max="4" width="9.85546875" customWidth="1"/>
    <col min="5" max="5" width="10.7109375" customWidth="1"/>
    <col min="6" max="7" width="10.85546875" customWidth="1"/>
    <col min="8" max="8" width="10.42578125" customWidth="1"/>
    <col min="9" max="12" width="9.7109375" customWidth="1"/>
    <col min="13" max="13" width="10.28515625" customWidth="1"/>
    <col min="14" max="14" width="11.28515625" customWidth="1"/>
    <col min="15" max="15" width="10.42578125" bestFit="1" customWidth="1"/>
  </cols>
  <sheetData>
    <row r="1" spans="2:12" ht="18.75" x14ac:dyDescent="0.3">
      <c r="B1" s="81" t="s">
        <v>27</v>
      </c>
      <c r="C1" s="81"/>
      <c r="D1" s="81"/>
      <c r="E1" s="81"/>
      <c r="F1" s="81"/>
      <c r="G1" s="1"/>
    </row>
    <row r="2" spans="2:12" ht="15.75" customHeight="1" x14ac:dyDescent="0.3">
      <c r="B2" s="65"/>
      <c r="C2" s="65"/>
      <c r="D2" s="65"/>
      <c r="E2" s="65"/>
      <c r="F2" s="65"/>
      <c r="G2" s="65"/>
    </row>
    <row r="3" spans="2:12" ht="15.75" x14ac:dyDescent="0.25">
      <c r="B3" s="3" t="s">
        <v>0</v>
      </c>
      <c r="C3" s="4"/>
      <c r="D3" s="4"/>
      <c r="E3" s="4"/>
      <c r="F3" s="4"/>
      <c r="G3" s="5"/>
    </row>
    <row r="4" spans="2:12" x14ac:dyDescent="0.25">
      <c r="B4" s="6" t="s">
        <v>28</v>
      </c>
      <c r="C4" s="7"/>
      <c r="D4" s="7"/>
      <c r="E4" s="7"/>
      <c r="F4" s="7"/>
      <c r="G4" s="8"/>
    </row>
    <row r="5" spans="2:12" ht="60" x14ac:dyDescent="0.25">
      <c r="B5" s="9" t="s">
        <v>26</v>
      </c>
      <c r="C5" s="10" t="s">
        <v>1</v>
      </c>
      <c r="D5" s="10" t="s">
        <v>29</v>
      </c>
      <c r="E5" s="10" t="s">
        <v>2</v>
      </c>
      <c r="F5" s="10" t="s">
        <v>3</v>
      </c>
      <c r="G5" s="11" t="s">
        <v>4</v>
      </c>
      <c r="H5" s="12"/>
      <c r="I5" s="12"/>
      <c r="J5" s="13" t="s">
        <v>5</v>
      </c>
    </row>
    <row r="6" spans="2:12" ht="26.25" x14ac:dyDescent="0.25">
      <c r="B6" s="40" t="s">
        <v>30</v>
      </c>
      <c r="C6" s="15">
        <v>57</v>
      </c>
      <c r="D6" s="15">
        <v>2000</v>
      </c>
      <c r="E6" s="16">
        <v>3.5</v>
      </c>
      <c r="F6" s="17">
        <f>E6/C6</f>
        <v>6.1403508771929821E-2</v>
      </c>
      <c r="G6" s="18">
        <v>12</v>
      </c>
      <c r="J6" s="19"/>
      <c r="K6" s="82" t="s">
        <v>6</v>
      </c>
      <c r="L6" s="82"/>
    </row>
    <row r="7" spans="2:12" ht="26.25" x14ac:dyDescent="0.25">
      <c r="B7" s="40" t="s">
        <v>31</v>
      </c>
      <c r="C7" s="15">
        <v>49</v>
      </c>
      <c r="D7" s="15">
        <v>2750</v>
      </c>
      <c r="E7" s="16">
        <v>5.25</v>
      </c>
      <c r="F7" s="17">
        <f>E7/C7</f>
        <v>0.10714285714285714</v>
      </c>
      <c r="G7" s="18">
        <v>21</v>
      </c>
      <c r="J7" s="20"/>
      <c r="K7" s="82" t="s">
        <v>7</v>
      </c>
      <c r="L7" s="82"/>
    </row>
    <row r="8" spans="2:12" ht="30" x14ac:dyDescent="0.25">
      <c r="B8" s="41" t="s">
        <v>32</v>
      </c>
      <c r="C8" s="15">
        <v>49</v>
      </c>
      <c r="D8" s="15">
        <v>2750</v>
      </c>
      <c r="E8" s="16">
        <v>4.75</v>
      </c>
      <c r="F8" s="17">
        <f>E8/C8</f>
        <v>9.6938775510204078E-2</v>
      </c>
      <c r="G8" s="18">
        <v>8</v>
      </c>
      <c r="J8" s="20"/>
      <c r="K8" s="66"/>
      <c r="L8" s="66"/>
    </row>
    <row r="9" spans="2:12" x14ac:dyDescent="0.25">
      <c r="B9" s="22" t="s">
        <v>33</v>
      </c>
      <c r="C9" s="23">
        <v>59</v>
      </c>
      <c r="D9" s="23">
        <v>2000</v>
      </c>
      <c r="E9" s="24">
        <v>5.25</v>
      </c>
      <c r="F9" s="25">
        <f>E9/C9</f>
        <v>8.8983050847457626E-2</v>
      </c>
      <c r="G9" s="26">
        <v>7</v>
      </c>
    </row>
    <row r="10" spans="2:12" x14ac:dyDescent="0.25">
      <c r="B10" s="14" t="s">
        <v>8</v>
      </c>
      <c r="C10" s="15"/>
      <c r="D10" s="18"/>
      <c r="E10" s="16"/>
      <c r="F10" s="17"/>
      <c r="G10" s="15"/>
    </row>
    <row r="11" spans="2:12" ht="45" x14ac:dyDescent="0.25">
      <c r="B11" s="9" t="s">
        <v>9</v>
      </c>
      <c r="C11" s="10" t="s">
        <v>10</v>
      </c>
      <c r="D11" s="11" t="s">
        <v>34</v>
      </c>
      <c r="E11" s="16"/>
      <c r="F11" s="17"/>
      <c r="G11" s="15"/>
    </row>
    <row r="12" spans="2:12" x14ac:dyDescent="0.25">
      <c r="B12" s="37" t="s">
        <v>35</v>
      </c>
      <c r="C12" s="27">
        <v>90</v>
      </c>
      <c r="D12" s="28">
        <f t="shared" ref="D12:D17" si="0">0.002*C21</f>
        <v>0.21199999999999999</v>
      </c>
      <c r="E12" s="16"/>
      <c r="F12" s="17"/>
      <c r="G12" s="15"/>
    </row>
    <row r="13" spans="2:12" x14ac:dyDescent="0.25">
      <c r="B13" s="37" t="s">
        <v>36</v>
      </c>
      <c r="C13" s="27">
        <v>179</v>
      </c>
      <c r="D13" s="28">
        <f t="shared" si="0"/>
        <v>0.76</v>
      </c>
      <c r="E13" s="16"/>
      <c r="F13" s="17"/>
      <c r="G13" s="15"/>
    </row>
    <row r="14" spans="2:12" x14ac:dyDescent="0.25">
      <c r="B14" s="37" t="s">
        <v>37</v>
      </c>
      <c r="C14" s="27">
        <v>110</v>
      </c>
      <c r="D14" s="28">
        <f t="shared" si="0"/>
        <v>0.27800000000000002</v>
      </c>
      <c r="E14" s="16"/>
      <c r="F14" s="17"/>
      <c r="G14" s="15"/>
    </row>
    <row r="15" spans="2:12" x14ac:dyDescent="0.25">
      <c r="B15" s="37" t="s">
        <v>38</v>
      </c>
      <c r="C15" s="27">
        <v>98</v>
      </c>
      <c r="D15" s="28">
        <f t="shared" si="0"/>
        <v>0.19</v>
      </c>
      <c r="E15" s="16"/>
      <c r="F15" s="17"/>
      <c r="G15" s="15"/>
    </row>
    <row r="16" spans="2:12" x14ac:dyDescent="0.25">
      <c r="B16" s="37" t="s">
        <v>39</v>
      </c>
      <c r="C16" s="27">
        <v>150</v>
      </c>
      <c r="D16" s="28">
        <f t="shared" si="0"/>
        <v>0.55400000000000005</v>
      </c>
      <c r="E16" s="16"/>
      <c r="F16" s="17"/>
      <c r="G16" s="15"/>
    </row>
    <row r="17" spans="2:15" x14ac:dyDescent="0.25">
      <c r="B17" s="38" t="s">
        <v>40</v>
      </c>
      <c r="C17" s="29">
        <v>135</v>
      </c>
      <c r="D17" s="30">
        <f t="shared" si="0"/>
        <v>0.60799999999999998</v>
      </c>
      <c r="E17" s="16"/>
      <c r="F17" s="17"/>
      <c r="G17" s="15"/>
    </row>
    <row r="18" spans="2:15" x14ac:dyDescent="0.25">
      <c r="B18" s="15"/>
      <c r="C18" s="15"/>
      <c r="D18" s="16"/>
      <c r="E18" s="17"/>
      <c r="F18" s="15"/>
    </row>
    <row r="19" spans="2:15" ht="15.75" x14ac:dyDescent="0.25">
      <c r="B19" s="83" t="s">
        <v>11</v>
      </c>
      <c r="C19" s="84"/>
      <c r="D19" s="85" t="s">
        <v>12</v>
      </c>
      <c r="E19" s="86"/>
      <c r="F19" s="85" t="s">
        <v>41</v>
      </c>
      <c r="G19" s="87"/>
      <c r="H19" s="86"/>
      <c r="I19" s="67"/>
      <c r="J19" s="85" t="s">
        <v>42</v>
      </c>
      <c r="K19" s="87"/>
      <c r="L19" s="87"/>
      <c r="M19" s="86"/>
      <c r="N19" s="31" t="s">
        <v>13</v>
      </c>
      <c r="O19" s="31" t="s">
        <v>43</v>
      </c>
    </row>
    <row r="20" spans="2:15" ht="65.25" customHeight="1" x14ac:dyDescent="0.25">
      <c r="B20" s="32" t="s">
        <v>9</v>
      </c>
      <c r="C20" s="33" t="s">
        <v>44</v>
      </c>
      <c r="D20" s="34" t="s">
        <v>14</v>
      </c>
      <c r="E20" s="34" t="s">
        <v>45</v>
      </c>
      <c r="F20" s="34" t="s">
        <v>46</v>
      </c>
      <c r="G20" s="34" t="s">
        <v>47</v>
      </c>
      <c r="H20" s="34" t="s">
        <v>48</v>
      </c>
      <c r="I20" s="34" t="s">
        <v>49</v>
      </c>
      <c r="J20" s="35" t="s">
        <v>15</v>
      </c>
      <c r="K20" s="35" t="s">
        <v>16</v>
      </c>
      <c r="L20" s="35" t="s">
        <v>50</v>
      </c>
      <c r="M20" s="35" t="s">
        <v>51</v>
      </c>
      <c r="N20" s="36" t="s">
        <v>17</v>
      </c>
      <c r="O20" s="34" t="s">
        <v>52</v>
      </c>
    </row>
    <row r="21" spans="2:15" x14ac:dyDescent="0.25">
      <c r="B21" s="37" t="s">
        <v>35</v>
      </c>
      <c r="C21" s="43">
        <v>106</v>
      </c>
      <c r="D21" s="55">
        <v>500</v>
      </c>
      <c r="E21" s="44">
        <v>7500</v>
      </c>
      <c r="F21" s="45">
        <v>2</v>
      </c>
      <c r="G21" s="45">
        <v>8</v>
      </c>
      <c r="H21" s="45">
        <v>0</v>
      </c>
      <c r="I21" s="45">
        <v>0</v>
      </c>
      <c r="J21" s="59">
        <f>$F21*$C$6+$G21*$C7+$H$21*$C8+$I$21*$C9</f>
        <v>506</v>
      </c>
      <c r="K21" s="54">
        <f t="shared" ref="K21:K26" si="1">$D21/$J21</f>
        <v>0.98814229249011853</v>
      </c>
      <c r="L21" s="59">
        <f t="shared" ref="L21:L26" si="2">$F21*$D$6+$G21*$D$7+$H21*$D$8+$I21*$D$9</f>
        <v>26000</v>
      </c>
      <c r="M21" s="54">
        <f t="shared" ref="M21:M26" si="3">$E21/$L21</f>
        <v>0.28846153846153844</v>
      </c>
      <c r="N21" s="60">
        <f t="shared" ref="N21:N26" si="4">($F21*$E$6*$C21)+($G21*$E$7*$C21)+($H21*$E$8*$C21)+($I21*$E$9*$C21)</f>
        <v>5194</v>
      </c>
      <c r="O21" s="53">
        <f t="shared" ref="O21:O26" si="5">IF($L21&gt;$E21,$L21-$E21,0)</f>
        <v>18500</v>
      </c>
    </row>
    <row r="22" spans="2:15" x14ac:dyDescent="0.25">
      <c r="B22" s="37" t="s">
        <v>36</v>
      </c>
      <c r="C22" s="46">
        <v>380</v>
      </c>
      <c r="D22" s="55">
        <v>250</v>
      </c>
      <c r="E22" s="44">
        <v>5000</v>
      </c>
      <c r="F22" s="47">
        <v>5</v>
      </c>
      <c r="G22" s="47">
        <v>0</v>
      </c>
      <c r="H22" s="47">
        <v>0</v>
      </c>
      <c r="I22" s="47">
        <v>0</v>
      </c>
      <c r="J22" s="59">
        <f>$F22*$C$6+$G22*$C$7+$H22*$C$8+$I22*$C$9</f>
        <v>285</v>
      </c>
      <c r="K22" s="54">
        <f t="shared" si="1"/>
        <v>0.8771929824561403</v>
      </c>
      <c r="L22" s="59">
        <f t="shared" si="2"/>
        <v>10000</v>
      </c>
      <c r="M22" s="54">
        <f t="shared" si="3"/>
        <v>0.5</v>
      </c>
      <c r="N22" s="60">
        <f t="shared" si="4"/>
        <v>6650</v>
      </c>
      <c r="O22" s="53">
        <f t="shared" si="5"/>
        <v>5000</v>
      </c>
    </row>
    <row r="23" spans="2:15" x14ac:dyDescent="0.25">
      <c r="B23" s="37" t="s">
        <v>37</v>
      </c>
      <c r="C23" s="46">
        <v>139</v>
      </c>
      <c r="D23" s="55">
        <v>550</v>
      </c>
      <c r="E23" s="44">
        <v>7500</v>
      </c>
      <c r="F23" s="47">
        <v>0</v>
      </c>
      <c r="G23" s="47">
        <v>2</v>
      </c>
      <c r="H23" s="47">
        <v>2</v>
      </c>
      <c r="I23" s="47">
        <v>6</v>
      </c>
      <c r="J23" s="59">
        <f>$F23*$C$6+$G23*$C$7+$H23*$C$8+$I23*$C$9</f>
        <v>550</v>
      </c>
      <c r="K23" s="54">
        <f t="shared" si="1"/>
        <v>1</v>
      </c>
      <c r="L23" s="59">
        <f t="shared" si="2"/>
        <v>23000</v>
      </c>
      <c r="M23" s="54">
        <f t="shared" si="3"/>
        <v>0.32608695652173914</v>
      </c>
      <c r="N23" s="60">
        <f t="shared" si="4"/>
        <v>7158.5</v>
      </c>
      <c r="O23" s="53">
        <f t="shared" si="5"/>
        <v>15500</v>
      </c>
    </row>
    <row r="24" spans="2:15" x14ac:dyDescent="0.25">
      <c r="B24" s="37" t="s">
        <v>38</v>
      </c>
      <c r="C24" s="46">
        <v>95</v>
      </c>
      <c r="D24" s="55">
        <v>700</v>
      </c>
      <c r="E24" s="44">
        <v>7000</v>
      </c>
      <c r="F24" s="47">
        <v>1</v>
      </c>
      <c r="G24" s="47">
        <v>9</v>
      </c>
      <c r="H24" s="47">
        <v>3</v>
      </c>
      <c r="I24" s="47">
        <v>1</v>
      </c>
      <c r="J24" s="59">
        <f>$F24*$C$6+$G24*$C$7+$H24*$C$8+$I24*$C$9</f>
        <v>704</v>
      </c>
      <c r="K24" s="54">
        <f t="shared" si="1"/>
        <v>0.99431818181818177</v>
      </c>
      <c r="L24" s="59">
        <f t="shared" si="2"/>
        <v>37000</v>
      </c>
      <c r="M24" s="54">
        <f t="shared" si="3"/>
        <v>0.1891891891891892</v>
      </c>
      <c r="N24" s="60">
        <f t="shared" si="4"/>
        <v>6673.75</v>
      </c>
      <c r="O24" s="53">
        <f t="shared" si="5"/>
        <v>30000</v>
      </c>
    </row>
    <row r="25" spans="2:15" x14ac:dyDescent="0.25">
      <c r="B25" s="37" t="s">
        <v>39</v>
      </c>
      <c r="C25" s="46">
        <v>277</v>
      </c>
      <c r="D25" s="55">
        <v>200</v>
      </c>
      <c r="E25" s="44">
        <v>3500</v>
      </c>
      <c r="F25" s="47">
        <v>1</v>
      </c>
      <c r="G25" s="47">
        <v>2</v>
      </c>
      <c r="H25" s="47">
        <v>1</v>
      </c>
      <c r="I25" s="47">
        <v>0</v>
      </c>
      <c r="J25" s="59">
        <f>$F25*$C$6+$G25*$C$7+$H25*$C$8+$I25*$C$9</f>
        <v>204</v>
      </c>
      <c r="K25" s="54">
        <f t="shared" si="1"/>
        <v>0.98039215686274506</v>
      </c>
      <c r="L25" s="59">
        <f t="shared" si="2"/>
        <v>10250</v>
      </c>
      <c r="M25" s="54">
        <f t="shared" si="3"/>
        <v>0.34146341463414637</v>
      </c>
      <c r="N25" s="60">
        <f t="shared" si="4"/>
        <v>5193.75</v>
      </c>
      <c r="O25" s="53">
        <f t="shared" si="5"/>
        <v>6750</v>
      </c>
    </row>
    <row r="26" spans="2:15" x14ac:dyDescent="0.25">
      <c r="B26" s="38" t="s">
        <v>40</v>
      </c>
      <c r="C26" s="48">
        <v>304</v>
      </c>
      <c r="D26" s="55">
        <v>250</v>
      </c>
      <c r="E26" s="49">
        <v>4500</v>
      </c>
      <c r="F26" s="50">
        <v>3</v>
      </c>
      <c r="G26" s="50">
        <v>0</v>
      </c>
      <c r="H26" s="50">
        <v>2</v>
      </c>
      <c r="I26" s="50">
        <v>0</v>
      </c>
      <c r="J26" s="59">
        <f>$F26*$C$6+$G26*$C$7+$H26*$C$8+$I26*$C$9</f>
        <v>269</v>
      </c>
      <c r="K26" s="54">
        <f t="shared" si="1"/>
        <v>0.92936802973977695</v>
      </c>
      <c r="L26" s="59">
        <f t="shared" si="2"/>
        <v>11500</v>
      </c>
      <c r="M26" s="54">
        <f t="shared" si="3"/>
        <v>0.39130434782608697</v>
      </c>
      <c r="N26" s="60">
        <f t="shared" si="4"/>
        <v>6080</v>
      </c>
      <c r="O26" s="53">
        <f t="shared" si="5"/>
        <v>7000</v>
      </c>
    </row>
    <row r="27" spans="2:15" x14ac:dyDescent="0.25">
      <c r="C27" s="39" t="s">
        <v>18</v>
      </c>
      <c r="D27" s="52">
        <f t="shared" ref="D27:J27" si="6">SUM(D21:D26)</f>
        <v>2450</v>
      </c>
      <c r="E27" s="52">
        <f t="shared" si="6"/>
        <v>35000</v>
      </c>
      <c r="F27" s="52">
        <f t="shared" si="6"/>
        <v>12</v>
      </c>
      <c r="G27" s="52">
        <f t="shared" si="6"/>
        <v>21</v>
      </c>
      <c r="H27" s="52">
        <f t="shared" si="6"/>
        <v>8</v>
      </c>
      <c r="I27" s="52">
        <f t="shared" si="6"/>
        <v>7</v>
      </c>
      <c r="J27" s="52">
        <f t="shared" si="6"/>
        <v>2518</v>
      </c>
      <c r="K27" s="51"/>
      <c r="L27" s="53">
        <f>SUM(L21:L26)</f>
        <v>117750</v>
      </c>
      <c r="M27" s="51"/>
      <c r="N27" s="61">
        <f>SUM(N21:N26)</f>
        <v>36950</v>
      </c>
      <c r="O27" s="53">
        <f>SUM(O21:O26)</f>
        <v>82750</v>
      </c>
    </row>
    <row r="28" spans="2:15" x14ac:dyDescent="0.25">
      <c r="N28" s="66" t="s">
        <v>19</v>
      </c>
    </row>
    <row r="29" spans="2:15" ht="15.75" x14ac:dyDescent="0.25">
      <c r="B29" s="79" t="s">
        <v>20</v>
      </c>
      <c r="C29" s="80"/>
    </row>
    <row r="30" spans="2:15" x14ac:dyDescent="0.25">
      <c r="B30" s="14" t="s">
        <v>21</v>
      </c>
      <c r="C30" s="62">
        <f>$D$21*$C$12+$D$22*$C$13+$D$23*$C$14+$D$24*$C$15+$D$25*$C$16+$C$17*$D$26</f>
        <v>282600</v>
      </c>
    </row>
    <row r="31" spans="2:15" x14ac:dyDescent="0.25">
      <c r="B31" s="14" t="s">
        <v>53</v>
      </c>
      <c r="C31" s="62">
        <f>$E$21*$D$12+$E$22*$D$13+$E$23*$D$14+$E$24*$D$15+$E$25*$D$16+$E$26*$D$17</f>
        <v>13480</v>
      </c>
    </row>
    <row r="32" spans="2:15" x14ac:dyDescent="0.25">
      <c r="B32" s="14" t="s">
        <v>54</v>
      </c>
      <c r="C32" s="62">
        <f>O27</f>
        <v>82750</v>
      </c>
    </row>
    <row r="33" spans="2:3" x14ac:dyDescent="0.25">
      <c r="B33" s="14" t="s">
        <v>22</v>
      </c>
      <c r="C33" s="63">
        <f>SUM(C30:C32)</f>
        <v>378830</v>
      </c>
    </row>
    <row r="34" spans="2:3" x14ac:dyDescent="0.25">
      <c r="B34" s="14" t="s">
        <v>23</v>
      </c>
      <c r="C34" s="63">
        <f>$N$27</f>
        <v>36950</v>
      </c>
    </row>
    <row r="35" spans="2:3" x14ac:dyDescent="0.25">
      <c r="B35" s="22" t="s">
        <v>25</v>
      </c>
      <c r="C35" s="64">
        <f>$C$33-$C$34</f>
        <v>341880</v>
      </c>
    </row>
  </sheetData>
  <mergeCells count="8">
    <mergeCell ref="B29:C29"/>
    <mergeCell ref="B1:F1"/>
    <mergeCell ref="K6:L6"/>
    <mergeCell ref="K7:L7"/>
    <mergeCell ref="B19:C19"/>
    <mergeCell ref="D19:E19"/>
    <mergeCell ref="F19:H19"/>
    <mergeCell ref="J19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showGridLines="0" workbookViewId="0"/>
  </sheetViews>
  <sheetFormatPr defaultRowHeight="15" x14ac:dyDescent="0.25"/>
  <cols>
    <col min="1" max="1" width="2.28515625" customWidth="1"/>
    <col min="2" max="2" width="18" customWidth="1"/>
    <col min="3" max="3" width="24.28515625" bestFit="1" customWidth="1"/>
    <col min="4" max="4" width="12.7109375" bestFit="1" customWidth="1"/>
    <col min="5" max="5" width="12.85546875" bestFit="1" customWidth="1"/>
    <col min="6" max="6" width="10.42578125" customWidth="1"/>
    <col min="7" max="7" width="6" customWidth="1"/>
  </cols>
  <sheetData>
    <row r="1" spans="1:5" x14ac:dyDescent="0.25">
      <c r="A1" s="68" t="s">
        <v>55</v>
      </c>
    </row>
    <row r="2" spans="1:5" x14ac:dyDescent="0.25">
      <c r="A2" s="68" t="s">
        <v>215</v>
      </c>
    </row>
    <row r="3" spans="1:5" x14ac:dyDescent="0.25">
      <c r="A3" s="68" t="s">
        <v>214</v>
      </c>
    </row>
    <row r="4" spans="1:5" x14ac:dyDescent="0.25">
      <c r="A4" s="68" t="s">
        <v>56</v>
      </c>
    </row>
    <row r="5" spans="1:5" x14ac:dyDescent="0.25">
      <c r="A5" s="68" t="s">
        <v>57</v>
      </c>
    </row>
    <row r="6" spans="1:5" x14ac:dyDescent="0.25">
      <c r="A6" s="68"/>
      <c r="B6" t="s">
        <v>58</v>
      </c>
    </row>
    <row r="7" spans="1:5" x14ac:dyDescent="0.25">
      <c r="A7" s="68"/>
      <c r="B7" t="s">
        <v>213</v>
      </c>
    </row>
    <row r="8" spans="1:5" x14ac:dyDescent="0.25">
      <c r="A8" s="68"/>
      <c r="B8" t="s">
        <v>212</v>
      </c>
    </row>
    <row r="9" spans="1:5" x14ac:dyDescent="0.25">
      <c r="A9" s="68" t="s">
        <v>59</v>
      </c>
    </row>
    <row r="10" spans="1:5" x14ac:dyDescent="0.25">
      <c r="B10" t="s">
        <v>211</v>
      </c>
    </row>
    <row r="11" spans="1:5" x14ac:dyDescent="0.25">
      <c r="B11" t="s">
        <v>60</v>
      </c>
    </row>
    <row r="14" spans="1:5" ht="15.75" thickBot="1" x14ac:dyDescent="0.3">
      <c r="A14" t="s">
        <v>61</v>
      </c>
    </row>
    <row r="15" spans="1:5" ht="15.75" thickBot="1" x14ac:dyDescent="0.3">
      <c r="B15" s="70" t="s">
        <v>62</v>
      </c>
      <c r="C15" s="70" t="s">
        <v>63</v>
      </c>
      <c r="D15" s="70" t="s">
        <v>64</v>
      </c>
      <c r="E15" s="70" t="s">
        <v>65</v>
      </c>
    </row>
    <row r="16" spans="1:5" ht="15.75" thickBot="1" x14ac:dyDescent="0.3">
      <c r="B16" s="69" t="s">
        <v>210</v>
      </c>
      <c r="C16" s="69" t="s">
        <v>209</v>
      </c>
      <c r="D16" s="78">
        <v>37849.5</v>
      </c>
      <c r="E16" s="78">
        <v>36950</v>
      </c>
    </row>
    <row r="19" spans="1:6" ht="15.75" thickBot="1" x14ac:dyDescent="0.3">
      <c r="A19" t="s">
        <v>66</v>
      </c>
    </row>
    <row r="20" spans="1:6" ht="15.75" thickBot="1" x14ac:dyDescent="0.3">
      <c r="B20" s="70" t="s">
        <v>62</v>
      </c>
      <c r="C20" s="70" t="s">
        <v>63</v>
      </c>
      <c r="D20" s="70" t="s">
        <v>64</v>
      </c>
      <c r="E20" s="70" t="s">
        <v>65</v>
      </c>
      <c r="F20" s="70" t="s">
        <v>67</v>
      </c>
    </row>
    <row r="21" spans="1:6" ht="45" x14ac:dyDescent="0.25">
      <c r="B21" s="71" t="s">
        <v>75</v>
      </c>
      <c r="C21" s="74" t="s">
        <v>76</v>
      </c>
      <c r="D21" s="75">
        <v>2</v>
      </c>
      <c r="E21" s="75">
        <v>2</v>
      </c>
      <c r="F21" s="71" t="s">
        <v>67</v>
      </c>
    </row>
    <row r="22" spans="1:6" ht="45" x14ac:dyDescent="0.25">
      <c r="B22" s="71" t="s">
        <v>77</v>
      </c>
      <c r="C22" s="74" t="s">
        <v>78</v>
      </c>
      <c r="D22" s="75">
        <v>8</v>
      </c>
      <c r="E22" s="75">
        <v>8</v>
      </c>
      <c r="F22" s="71" t="s">
        <v>67</v>
      </c>
    </row>
    <row r="23" spans="1:6" ht="45" x14ac:dyDescent="0.25">
      <c r="B23" s="71" t="s">
        <v>79</v>
      </c>
      <c r="C23" s="74" t="s">
        <v>80</v>
      </c>
      <c r="D23" s="75">
        <v>0</v>
      </c>
      <c r="E23" s="75">
        <v>0</v>
      </c>
      <c r="F23" s="71" t="s">
        <v>67</v>
      </c>
    </row>
    <row r="24" spans="1:6" ht="30" x14ac:dyDescent="0.25">
      <c r="B24" s="71" t="s">
        <v>81</v>
      </c>
      <c r="C24" s="74" t="s">
        <v>82</v>
      </c>
      <c r="D24" s="75">
        <v>0</v>
      </c>
      <c r="E24" s="75">
        <v>0</v>
      </c>
      <c r="F24" s="71" t="s">
        <v>67</v>
      </c>
    </row>
    <row r="25" spans="1:6" ht="30" x14ac:dyDescent="0.25">
      <c r="B25" s="71" t="s">
        <v>83</v>
      </c>
      <c r="C25" s="74" t="s">
        <v>84</v>
      </c>
      <c r="D25" s="75">
        <v>5</v>
      </c>
      <c r="E25" s="75">
        <v>5</v>
      </c>
      <c r="F25" s="71" t="s">
        <v>67</v>
      </c>
    </row>
    <row r="26" spans="1:6" ht="45" x14ac:dyDescent="0.25">
      <c r="B26" s="71" t="s">
        <v>85</v>
      </c>
      <c r="C26" s="74" t="s">
        <v>86</v>
      </c>
      <c r="D26" s="75">
        <v>0</v>
      </c>
      <c r="E26" s="75">
        <v>0</v>
      </c>
      <c r="F26" s="71" t="s">
        <v>67</v>
      </c>
    </row>
    <row r="27" spans="1:6" ht="30" x14ac:dyDescent="0.25">
      <c r="B27" s="71" t="s">
        <v>87</v>
      </c>
      <c r="C27" s="74" t="s">
        <v>88</v>
      </c>
      <c r="D27" s="75">
        <v>0</v>
      </c>
      <c r="E27" s="75">
        <v>0</v>
      </c>
      <c r="F27" s="71" t="s">
        <v>67</v>
      </c>
    </row>
    <row r="28" spans="1:6" ht="30" x14ac:dyDescent="0.25">
      <c r="B28" s="71" t="s">
        <v>89</v>
      </c>
      <c r="C28" s="74" t="s">
        <v>90</v>
      </c>
      <c r="D28" s="75">
        <v>0</v>
      </c>
      <c r="E28" s="75">
        <v>0</v>
      </c>
      <c r="F28" s="71" t="s">
        <v>67</v>
      </c>
    </row>
    <row r="29" spans="1:6" ht="45" x14ac:dyDescent="0.25">
      <c r="B29" s="71" t="s">
        <v>91</v>
      </c>
      <c r="C29" s="74" t="s">
        <v>92</v>
      </c>
      <c r="D29" s="75">
        <v>3</v>
      </c>
      <c r="E29" s="75">
        <v>0</v>
      </c>
      <c r="F29" s="71" t="s">
        <v>67</v>
      </c>
    </row>
    <row r="30" spans="1:6" ht="45" x14ac:dyDescent="0.25">
      <c r="B30" s="71" t="s">
        <v>93</v>
      </c>
      <c r="C30" s="74" t="s">
        <v>94</v>
      </c>
      <c r="D30" s="75">
        <v>0</v>
      </c>
      <c r="E30" s="75">
        <v>2</v>
      </c>
      <c r="F30" s="71" t="s">
        <v>67</v>
      </c>
    </row>
    <row r="31" spans="1:6" ht="45" x14ac:dyDescent="0.25">
      <c r="B31" s="71" t="s">
        <v>95</v>
      </c>
      <c r="C31" s="74" t="s">
        <v>96</v>
      </c>
      <c r="D31" s="75">
        <v>8</v>
      </c>
      <c r="E31" s="75">
        <v>2</v>
      </c>
      <c r="F31" s="71" t="s">
        <v>67</v>
      </c>
    </row>
    <row r="32" spans="1:6" ht="45" x14ac:dyDescent="0.25">
      <c r="B32" s="71" t="s">
        <v>97</v>
      </c>
      <c r="C32" s="74" t="s">
        <v>98</v>
      </c>
      <c r="D32" s="75">
        <v>0</v>
      </c>
      <c r="E32" s="75">
        <v>6</v>
      </c>
      <c r="F32" s="71" t="s">
        <v>67</v>
      </c>
    </row>
    <row r="33" spans="1:7" ht="45" x14ac:dyDescent="0.25">
      <c r="B33" s="71" t="s">
        <v>99</v>
      </c>
      <c r="C33" s="74" t="s">
        <v>100</v>
      </c>
      <c r="D33" s="75">
        <v>0</v>
      </c>
      <c r="E33" s="75">
        <v>1</v>
      </c>
      <c r="F33" s="71" t="s">
        <v>67</v>
      </c>
    </row>
    <row r="34" spans="1:7" ht="45" x14ac:dyDescent="0.25">
      <c r="B34" s="71" t="s">
        <v>101</v>
      </c>
      <c r="C34" s="74" t="s">
        <v>102</v>
      </c>
      <c r="D34" s="75">
        <v>6</v>
      </c>
      <c r="E34" s="75">
        <v>9</v>
      </c>
      <c r="F34" s="71" t="s">
        <v>67</v>
      </c>
    </row>
    <row r="35" spans="1:7" ht="45" x14ac:dyDescent="0.25">
      <c r="B35" s="71" t="s">
        <v>103</v>
      </c>
      <c r="C35" s="74" t="s">
        <v>104</v>
      </c>
      <c r="D35" s="75">
        <v>0</v>
      </c>
      <c r="E35" s="75">
        <v>3</v>
      </c>
      <c r="F35" s="71" t="s">
        <v>67</v>
      </c>
    </row>
    <row r="36" spans="1:7" ht="30" x14ac:dyDescent="0.25">
      <c r="B36" s="71" t="s">
        <v>105</v>
      </c>
      <c r="C36" s="74" t="s">
        <v>106</v>
      </c>
      <c r="D36" s="75">
        <v>7</v>
      </c>
      <c r="E36" s="75">
        <v>1</v>
      </c>
      <c r="F36" s="71" t="s">
        <v>67</v>
      </c>
    </row>
    <row r="37" spans="1:7" ht="30" x14ac:dyDescent="0.25">
      <c r="B37" s="71" t="s">
        <v>107</v>
      </c>
      <c r="C37" s="74" t="s">
        <v>108</v>
      </c>
      <c r="D37" s="75">
        <v>1</v>
      </c>
      <c r="E37" s="75">
        <v>1</v>
      </c>
      <c r="F37" s="71" t="s">
        <v>67</v>
      </c>
    </row>
    <row r="38" spans="1:7" ht="45" x14ac:dyDescent="0.25">
      <c r="B38" s="71" t="s">
        <v>109</v>
      </c>
      <c r="C38" s="74" t="s">
        <v>110</v>
      </c>
      <c r="D38" s="75">
        <v>3</v>
      </c>
      <c r="E38" s="75">
        <v>2</v>
      </c>
      <c r="F38" s="71" t="s">
        <v>67</v>
      </c>
    </row>
    <row r="39" spans="1:7" ht="30" x14ac:dyDescent="0.25">
      <c r="B39" s="71" t="s">
        <v>111</v>
      </c>
      <c r="C39" s="74" t="s">
        <v>112</v>
      </c>
      <c r="D39" s="75">
        <v>0</v>
      </c>
      <c r="E39" s="75">
        <v>1</v>
      </c>
      <c r="F39" s="71" t="s">
        <v>67</v>
      </c>
    </row>
    <row r="40" spans="1:7" ht="30" x14ac:dyDescent="0.25">
      <c r="B40" s="71" t="s">
        <v>113</v>
      </c>
      <c r="C40" s="74" t="s">
        <v>114</v>
      </c>
      <c r="D40" s="75">
        <v>0</v>
      </c>
      <c r="E40" s="75">
        <v>0</v>
      </c>
      <c r="F40" s="71" t="s">
        <v>67</v>
      </c>
    </row>
    <row r="41" spans="1:7" ht="45" x14ac:dyDescent="0.25">
      <c r="B41" s="71" t="s">
        <v>115</v>
      </c>
      <c r="C41" s="74" t="s">
        <v>116</v>
      </c>
      <c r="D41" s="75">
        <v>1</v>
      </c>
      <c r="E41" s="75">
        <v>3</v>
      </c>
      <c r="F41" s="71" t="s">
        <v>67</v>
      </c>
    </row>
    <row r="42" spans="1:7" ht="45" x14ac:dyDescent="0.25">
      <c r="B42" s="71" t="s">
        <v>117</v>
      </c>
      <c r="C42" s="74" t="s">
        <v>118</v>
      </c>
      <c r="D42" s="75">
        <v>4</v>
      </c>
      <c r="E42" s="75">
        <v>0</v>
      </c>
      <c r="F42" s="71" t="s">
        <v>67</v>
      </c>
    </row>
    <row r="43" spans="1:7" ht="45" x14ac:dyDescent="0.25">
      <c r="B43" s="71" t="s">
        <v>119</v>
      </c>
      <c r="C43" s="74" t="s">
        <v>120</v>
      </c>
      <c r="D43" s="75">
        <v>0</v>
      </c>
      <c r="E43" s="75">
        <v>2</v>
      </c>
      <c r="F43" s="71" t="s">
        <v>67</v>
      </c>
    </row>
    <row r="44" spans="1:7" ht="30.75" thickBot="1" x14ac:dyDescent="0.3">
      <c r="B44" s="69" t="s">
        <v>121</v>
      </c>
      <c r="C44" s="72" t="s">
        <v>122</v>
      </c>
      <c r="D44" s="76">
        <v>0</v>
      </c>
      <c r="E44" s="76">
        <v>0</v>
      </c>
      <c r="F44" s="69" t="s">
        <v>67</v>
      </c>
    </row>
    <row r="47" spans="1:7" ht="15.75" thickBot="1" x14ac:dyDescent="0.3">
      <c r="A47" t="s">
        <v>68</v>
      </c>
    </row>
    <row r="48" spans="1:7" ht="15.75" thickBot="1" x14ac:dyDescent="0.3">
      <c r="B48" s="70" t="s">
        <v>62</v>
      </c>
      <c r="C48" s="70" t="s">
        <v>63</v>
      </c>
      <c r="D48" s="70" t="s">
        <v>69</v>
      </c>
      <c r="E48" s="70" t="s">
        <v>70</v>
      </c>
      <c r="F48" s="70" t="s">
        <v>71</v>
      </c>
      <c r="G48" s="70" t="s">
        <v>72</v>
      </c>
    </row>
    <row r="49" spans="2:7" ht="45" x14ac:dyDescent="0.25">
      <c r="B49" s="71" t="s">
        <v>123</v>
      </c>
      <c r="C49" s="74" t="s">
        <v>124</v>
      </c>
      <c r="D49" s="77">
        <v>12</v>
      </c>
      <c r="E49" s="71" t="s">
        <v>125</v>
      </c>
      <c r="F49" s="71" t="s">
        <v>126</v>
      </c>
      <c r="G49" s="71">
        <v>0</v>
      </c>
    </row>
    <row r="50" spans="2:7" ht="45" x14ac:dyDescent="0.25">
      <c r="B50" s="71" t="s">
        <v>127</v>
      </c>
      <c r="C50" s="74" t="s">
        <v>128</v>
      </c>
      <c r="D50" s="77">
        <v>21</v>
      </c>
      <c r="E50" s="71" t="s">
        <v>129</v>
      </c>
      <c r="F50" s="71" t="s">
        <v>126</v>
      </c>
      <c r="G50" s="71">
        <v>0</v>
      </c>
    </row>
    <row r="51" spans="2:7" ht="45" x14ac:dyDescent="0.25">
      <c r="B51" s="71" t="s">
        <v>130</v>
      </c>
      <c r="C51" s="74" t="s">
        <v>131</v>
      </c>
      <c r="D51" s="77">
        <v>8</v>
      </c>
      <c r="E51" s="71" t="s">
        <v>132</v>
      </c>
      <c r="F51" s="71" t="s">
        <v>126</v>
      </c>
      <c r="G51" s="71">
        <v>0</v>
      </c>
    </row>
    <row r="52" spans="2:7" ht="30" x14ac:dyDescent="0.25">
      <c r="B52" s="71" t="s">
        <v>133</v>
      </c>
      <c r="C52" s="74" t="s">
        <v>134</v>
      </c>
      <c r="D52" s="77">
        <v>7</v>
      </c>
      <c r="E52" s="71" t="s">
        <v>135</v>
      </c>
      <c r="F52" s="71" t="s">
        <v>126</v>
      </c>
      <c r="G52" s="71">
        <v>0</v>
      </c>
    </row>
    <row r="53" spans="2:7" ht="45" x14ac:dyDescent="0.25">
      <c r="B53" s="71" t="s">
        <v>136</v>
      </c>
      <c r="C53" s="74" t="s">
        <v>137</v>
      </c>
      <c r="D53" s="75">
        <v>506</v>
      </c>
      <c r="E53" s="71" t="s">
        <v>138</v>
      </c>
      <c r="F53" s="71" t="s">
        <v>139</v>
      </c>
      <c r="G53" s="75">
        <v>6</v>
      </c>
    </row>
    <row r="54" spans="2:7" ht="45" x14ac:dyDescent="0.25">
      <c r="B54" s="71" t="s">
        <v>140</v>
      </c>
      <c r="C54" s="74" t="s">
        <v>141</v>
      </c>
      <c r="D54" s="75">
        <v>285</v>
      </c>
      <c r="E54" s="71" t="s">
        <v>142</v>
      </c>
      <c r="F54" s="71" t="s">
        <v>139</v>
      </c>
      <c r="G54" s="75">
        <v>35</v>
      </c>
    </row>
    <row r="55" spans="2:7" ht="45" x14ac:dyDescent="0.25">
      <c r="B55" s="71" t="s">
        <v>143</v>
      </c>
      <c r="C55" s="74" t="s">
        <v>144</v>
      </c>
      <c r="D55" s="75">
        <v>550</v>
      </c>
      <c r="E55" s="71" t="s">
        <v>145</v>
      </c>
      <c r="F55" s="71" t="s">
        <v>126</v>
      </c>
      <c r="G55" s="75">
        <v>0</v>
      </c>
    </row>
    <row r="56" spans="2:7" ht="45" x14ac:dyDescent="0.25">
      <c r="B56" s="71" t="s">
        <v>146</v>
      </c>
      <c r="C56" s="74" t="s">
        <v>147</v>
      </c>
      <c r="D56" s="75">
        <v>704</v>
      </c>
      <c r="E56" s="71" t="s">
        <v>148</v>
      </c>
      <c r="F56" s="71" t="s">
        <v>139</v>
      </c>
      <c r="G56" s="75">
        <v>4</v>
      </c>
    </row>
    <row r="57" spans="2:7" ht="45" x14ac:dyDescent="0.25">
      <c r="B57" s="71" t="s">
        <v>149</v>
      </c>
      <c r="C57" s="74" t="s">
        <v>150</v>
      </c>
      <c r="D57" s="75">
        <v>204</v>
      </c>
      <c r="E57" s="71" t="s">
        <v>151</v>
      </c>
      <c r="F57" s="71" t="s">
        <v>139</v>
      </c>
      <c r="G57" s="75">
        <v>4</v>
      </c>
    </row>
    <row r="58" spans="2:7" ht="45" x14ac:dyDescent="0.25">
      <c r="B58" s="71" t="s">
        <v>152</v>
      </c>
      <c r="C58" s="74" t="s">
        <v>153</v>
      </c>
      <c r="D58" s="75">
        <v>269</v>
      </c>
      <c r="E58" s="71" t="s">
        <v>154</v>
      </c>
      <c r="F58" s="71" t="s">
        <v>139</v>
      </c>
      <c r="G58" s="75">
        <v>19</v>
      </c>
    </row>
    <row r="59" spans="2:7" ht="45" x14ac:dyDescent="0.25">
      <c r="B59" s="71" t="s">
        <v>155</v>
      </c>
      <c r="C59" s="74" t="s">
        <v>156</v>
      </c>
      <c r="D59" s="75">
        <v>26000</v>
      </c>
      <c r="E59" s="71" t="s">
        <v>157</v>
      </c>
      <c r="F59" s="71" t="s">
        <v>139</v>
      </c>
      <c r="G59" s="75">
        <v>18500</v>
      </c>
    </row>
    <row r="60" spans="2:7" ht="45" x14ac:dyDescent="0.25">
      <c r="B60" s="71" t="s">
        <v>158</v>
      </c>
      <c r="C60" s="74" t="s">
        <v>159</v>
      </c>
      <c r="D60" s="75">
        <v>10000</v>
      </c>
      <c r="E60" s="71" t="s">
        <v>160</v>
      </c>
      <c r="F60" s="71" t="s">
        <v>139</v>
      </c>
      <c r="G60" s="75">
        <v>5000</v>
      </c>
    </row>
    <row r="61" spans="2:7" ht="45" x14ac:dyDescent="0.25">
      <c r="B61" s="71" t="s">
        <v>161</v>
      </c>
      <c r="C61" s="74" t="s">
        <v>162</v>
      </c>
      <c r="D61" s="75">
        <v>23000</v>
      </c>
      <c r="E61" s="71" t="s">
        <v>163</v>
      </c>
      <c r="F61" s="71" t="s">
        <v>139</v>
      </c>
      <c r="G61" s="75">
        <v>15500</v>
      </c>
    </row>
    <row r="62" spans="2:7" ht="45" x14ac:dyDescent="0.25">
      <c r="B62" s="71" t="s">
        <v>164</v>
      </c>
      <c r="C62" s="74" t="s">
        <v>165</v>
      </c>
      <c r="D62" s="75">
        <v>37000</v>
      </c>
      <c r="E62" s="71" t="s">
        <v>166</v>
      </c>
      <c r="F62" s="71" t="s">
        <v>139</v>
      </c>
      <c r="G62" s="75">
        <v>30000</v>
      </c>
    </row>
    <row r="63" spans="2:7" ht="45" x14ac:dyDescent="0.25">
      <c r="B63" s="71" t="s">
        <v>167</v>
      </c>
      <c r="C63" s="74" t="s">
        <v>168</v>
      </c>
      <c r="D63" s="75">
        <v>10250</v>
      </c>
      <c r="E63" s="71" t="s">
        <v>169</v>
      </c>
      <c r="F63" s="71" t="s">
        <v>139</v>
      </c>
      <c r="G63" s="75">
        <v>6750</v>
      </c>
    </row>
    <row r="64" spans="2:7" ht="45" x14ac:dyDescent="0.25">
      <c r="B64" s="71" t="s">
        <v>170</v>
      </c>
      <c r="C64" s="74" t="s">
        <v>171</v>
      </c>
      <c r="D64" s="75">
        <v>11500</v>
      </c>
      <c r="E64" s="71" t="s">
        <v>172</v>
      </c>
      <c r="F64" s="71" t="s">
        <v>139</v>
      </c>
      <c r="G64" s="75">
        <v>7000</v>
      </c>
    </row>
    <row r="65" spans="2:7" ht="45" x14ac:dyDescent="0.25">
      <c r="B65" s="71" t="s">
        <v>75</v>
      </c>
      <c r="C65" s="74" t="s">
        <v>76</v>
      </c>
      <c r="D65" s="75">
        <v>2</v>
      </c>
      <c r="E65" s="71" t="s">
        <v>173</v>
      </c>
      <c r="F65" s="71" t="s">
        <v>126</v>
      </c>
      <c r="G65" s="75">
        <v>0</v>
      </c>
    </row>
    <row r="66" spans="2:7" ht="45" x14ac:dyDescent="0.25">
      <c r="B66" s="71" t="s">
        <v>77</v>
      </c>
      <c r="C66" s="74" t="s">
        <v>78</v>
      </c>
      <c r="D66" s="75">
        <v>8</v>
      </c>
      <c r="E66" s="71" t="s">
        <v>174</v>
      </c>
      <c r="F66" s="71" t="s">
        <v>126</v>
      </c>
      <c r="G66" s="75">
        <v>0</v>
      </c>
    </row>
    <row r="67" spans="2:7" ht="45" x14ac:dyDescent="0.25">
      <c r="B67" s="71" t="s">
        <v>79</v>
      </c>
      <c r="C67" s="74" t="s">
        <v>80</v>
      </c>
      <c r="D67" s="75">
        <v>0</v>
      </c>
      <c r="E67" s="71" t="s">
        <v>175</v>
      </c>
      <c r="F67" s="71" t="s">
        <v>126</v>
      </c>
      <c r="G67" s="75">
        <v>0</v>
      </c>
    </row>
    <row r="68" spans="2:7" ht="30" x14ac:dyDescent="0.25">
      <c r="B68" s="71" t="s">
        <v>81</v>
      </c>
      <c r="C68" s="74" t="s">
        <v>82</v>
      </c>
      <c r="D68" s="75">
        <v>0</v>
      </c>
      <c r="E68" s="71" t="s">
        <v>176</v>
      </c>
      <c r="F68" s="71" t="s">
        <v>126</v>
      </c>
      <c r="G68" s="75">
        <v>0</v>
      </c>
    </row>
    <row r="69" spans="2:7" ht="30" x14ac:dyDescent="0.25">
      <c r="B69" s="71" t="s">
        <v>83</v>
      </c>
      <c r="C69" s="74" t="s">
        <v>84</v>
      </c>
      <c r="D69" s="75">
        <v>5</v>
      </c>
      <c r="E69" s="71" t="s">
        <v>177</v>
      </c>
      <c r="F69" s="71" t="s">
        <v>126</v>
      </c>
      <c r="G69" s="75">
        <v>0</v>
      </c>
    </row>
    <row r="70" spans="2:7" ht="45" x14ac:dyDescent="0.25">
      <c r="B70" s="71" t="s">
        <v>85</v>
      </c>
      <c r="C70" s="74" t="s">
        <v>86</v>
      </c>
      <c r="D70" s="75">
        <v>0</v>
      </c>
      <c r="E70" s="71" t="s">
        <v>178</v>
      </c>
      <c r="F70" s="71" t="s">
        <v>126</v>
      </c>
      <c r="G70" s="75">
        <v>0</v>
      </c>
    </row>
    <row r="71" spans="2:7" ht="30" x14ac:dyDescent="0.25">
      <c r="B71" s="71" t="s">
        <v>87</v>
      </c>
      <c r="C71" s="74" t="s">
        <v>88</v>
      </c>
      <c r="D71" s="75">
        <v>0</v>
      </c>
      <c r="E71" s="71" t="s">
        <v>179</v>
      </c>
      <c r="F71" s="71" t="s">
        <v>126</v>
      </c>
      <c r="G71" s="75">
        <v>0</v>
      </c>
    </row>
    <row r="72" spans="2:7" ht="30" x14ac:dyDescent="0.25">
      <c r="B72" s="71" t="s">
        <v>89</v>
      </c>
      <c r="C72" s="74" t="s">
        <v>90</v>
      </c>
      <c r="D72" s="75">
        <v>0</v>
      </c>
      <c r="E72" s="71" t="s">
        <v>180</v>
      </c>
      <c r="F72" s="71" t="s">
        <v>126</v>
      </c>
      <c r="G72" s="75">
        <v>0</v>
      </c>
    </row>
    <row r="73" spans="2:7" ht="45" x14ac:dyDescent="0.25">
      <c r="B73" s="71" t="s">
        <v>91</v>
      </c>
      <c r="C73" s="74" t="s">
        <v>92</v>
      </c>
      <c r="D73" s="75">
        <v>0</v>
      </c>
      <c r="E73" s="71" t="s">
        <v>181</v>
      </c>
      <c r="F73" s="71" t="s">
        <v>126</v>
      </c>
      <c r="G73" s="75">
        <v>0</v>
      </c>
    </row>
    <row r="74" spans="2:7" ht="45" x14ac:dyDescent="0.25">
      <c r="B74" s="71" t="s">
        <v>93</v>
      </c>
      <c r="C74" s="74" t="s">
        <v>94</v>
      </c>
      <c r="D74" s="75">
        <v>2</v>
      </c>
      <c r="E74" s="71" t="s">
        <v>182</v>
      </c>
      <c r="F74" s="71" t="s">
        <v>126</v>
      </c>
      <c r="G74" s="75">
        <v>0</v>
      </c>
    </row>
    <row r="75" spans="2:7" ht="45" x14ac:dyDescent="0.25">
      <c r="B75" s="71" t="s">
        <v>95</v>
      </c>
      <c r="C75" s="74" t="s">
        <v>96</v>
      </c>
      <c r="D75" s="75">
        <v>2</v>
      </c>
      <c r="E75" s="71" t="s">
        <v>183</v>
      </c>
      <c r="F75" s="71" t="s">
        <v>126</v>
      </c>
      <c r="G75" s="75">
        <v>0</v>
      </c>
    </row>
    <row r="76" spans="2:7" ht="45" x14ac:dyDescent="0.25">
      <c r="B76" s="71" t="s">
        <v>97</v>
      </c>
      <c r="C76" s="74" t="s">
        <v>98</v>
      </c>
      <c r="D76" s="75">
        <v>6</v>
      </c>
      <c r="E76" s="71" t="s">
        <v>184</v>
      </c>
      <c r="F76" s="71" t="s">
        <v>139</v>
      </c>
      <c r="G76" s="75">
        <v>6</v>
      </c>
    </row>
    <row r="77" spans="2:7" ht="45" x14ac:dyDescent="0.25">
      <c r="B77" s="71" t="s">
        <v>99</v>
      </c>
      <c r="C77" s="74" t="s">
        <v>100</v>
      </c>
      <c r="D77" s="75">
        <v>1</v>
      </c>
      <c r="E77" s="71" t="s">
        <v>185</v>
      </c>
      <c r="F77" s="71" t="s">
        <v>126</v>
      </c>
      <c r="G77" s="75">
        <v>0</v>
      </c>
    </row>
    <row r="78" spans="2:7" ht="45" x14ac:dyDescent="0.25">
      <c r="B78" s="71" t="s">
        <v>101</v>
      </c>
      <c r="C78" s="74" t="s">
        <v>102</v>
      </c>
      <c r="D78" s="75">
        <v>9</v>
      </c>
      <c r="E78" s="71" t="s">
        <v>186</v>
      </c>
      <c r="F78" s="71" t="s">
        <v>126</v>
      </c>
      <c r="G78" s="75">
        <v>0</v>
      </c>
    </row>
    <row r="79" spans="2:7" ht="45" x14ac:dyDescent="0.25">
      <c r="B79" s="71" t="s">
        <v>103</v>
      </c>
      <c r="C79" s="74" t="s">
        <v>104</v>
      </c>
      <c r="D79" s="75">
        <v>3</v>
      </c>
      <c r="E79" s="71" t="s">
        <v>187</v>
      </c>
      <c r="F79" s="71" t="s">
        <v>126</v>
      </c>
      <c r="G79" s="75">
        <v>0</v>
      </c>
    </row>
    <row r="80" spans="2:7" ht="30" x14ac:dyDescent="0.25">
      <c r="B80" s="71" t="s">
        <v>105</v>
      </c>
      <c r="C80" s="74" t="s">
        <v>106</v>
      </c>
      <c r="D80" s="75">
        <v>1</v>
      </c>
      <c r="E80" s="71" t="s">
        <v>188</v>
      </c>
      <c r="F80" s="71" t="s">
        <v>126</v>
      </c>
      <c r="G80" s="75">
        <v>0</v>
      </c>
    </row>
    <row r="81" spans="2:7" ht="30" x14ac:dyDescent="0.25">
      <c r="B81" s="71" t="s">
        <v>107</v>
      </c>
      <c r="C81" s="74" t="s">
        <v>108</v>
      </c>
      <c r="D81" s="75">
        <v>1</v>
      </c>
      <c r="E81" s="71" t="s">
        <v>189</v>
      </c>
      <c r="F81" s="71" t="s">
        <v>126</v>
      </c>
      <c r="G81" s="75">
        <v>0</v>
      </c>
    </row>
    <row r="82" spans="2:7" ht="45" x14ac:dyDescent="0.25">
      <c r="B82" s="71" t="s">
        <v>109</v>
      </c>
      <c r="C82" s="74" t="s">
        <v>110</v>
      </c>
      <c r="D82" s="75">
        <v>2</v>
      </c>
      <c r="E82" s="71" t="s">
        <v>190</v>
      </c>
      <c r="F82" s="71" t="s">
        <v>126</v>
      </c>
      <c r="G82" s="75">
        <v>0</v>
      </c>
    </row>
    <row r="83" spans="2:7" ht="30" x14ac:dyDescent="0.25">
      <c r="B83" s="71" t="s">
        <v>111</v>
      </c>
      <c r="C83" s="74" t="s">
        <v>112</v>
      </c>
      <c r="D83" s="75">
        <v>1</v>
      </c>
      <c r="E83" s="71" t="s">
        <v>191</v>
      </c>
      <c r="F83" s="71" t="s">
        <v>126</v>
      </c>
      <c r="G83" s="75">
        <v>0</v>
      </c>
    </row>
    <row r="84" spans="2:7" ht="30" x14ac:dyDescent="0.25">
      <c r="B84" s="71" t="s">
        <v>113</v>
      </c>
      <c r="C84" s="74" t="s">
        <v>114</v>
      </c>
      <c r="D84" s="75">
        <v>0</v>
      </c>
      <c r="E84" s="71" t="s">
        <v>192</v>
      </c>
      <c r="F84" s="71" t="s">
        <v>126</v>
      </c>
      <c r="G84" s="75">
        <v>0</v>
      </c>
    </row>
    <row r="85" spans="2:7" ht="45" x14ac:dyDescent="0.25">
      <c r="B85" s="71" t="s">
        <v>115</v>
      </c>
      <c r="C85" s="74" t="s">
        <v>116</v>
      </c>
      <c r="D85" s="75">
        <v>3</v>
      </c>
      <c r="E85" s="71" t="s">
        <v>193</v>
      </c>
      <c r="F85" s="71" t="s">
        <v>126</v>
      </c>
      <c r="G85" s="75">
        <v>0</v>
      </c>
    </row>
    <row r="86" spans="2:7" ht="45" x14ac:dyDescent="0.25">
      <c r="B86" s="71" t="s">
        <v>117</v>
      </c>
      <c r="C86" s="74" t="s">
        <v>118</v>
      </c>
      <c r="D86" s="75">
        <v>0</v>
      </c>
      <c r="E86" s="71" t="s">
        <v>194</v>
      </c>
      <c r="F86" s="71" t="s">
        <v>126</v>
      </c>
      <c r="G86" s="75">
        <v>0</v>
      </c>
    </row>
    <row r="87" spans="2:7" ht="45" x14ac:dyDescent="0.25">
      <c r="B87" s="71" t="s">
        <v>119</v>
      </c>
      <c r="C87" s="74" t="s">
        <v>120</v>
      </c>
      <c r="D87" s="75">
        <v>2</v>
      </c>
      <c r="E87" s="71" t="s">
        <v>195</v>
      </c>
      <c r="F87" s="71" t="s">
        <v>126</v>
      </c>
      <c r="G87" s="75">
        <v>0</v>
      </c>
    </row>
    <row r="88" spans="2:7" ht="30" x14ac:dyDescent="0.25">
      <c r="B88" s="71" t="s">
        <v>121</v>
      </c>
      <c r="C88" s="74" t="s">
        <v>122</v>
      </c>
      <c r="D88" s="75">
        <v>0</v>
      </c>
      <c r="E88" s="71" t="s">
        <v>196</v>
      </c>
      <c r="F88" s="71" t="s">
        <v>126</v>
      </c>
      <c r="G88" s="75">
        <v>0</v>
      </c>
    </row>
    <row r="89" spans="2:7" ht="15.75" thickBot="1" x14ac:dyDescent="0.3">
      <c r="B89" s="69" t="s">
        <v>197</v>
      </c>
      <c r="C89" s="69"/>
      <c r="D89" s="69"/>
      <c r="E89" s="69"/>
      <c r="F89" s="69"/>
      <c r="G89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opLeftCell="A18" zoomScale="160" zoomScaleNormal="160" workbookViewId="0">
      <selection activeCell="C35" sqref="C35"/>
    </sheetView>
  </sheetViews>
  <sheetFormatPr defaultRowHeight="15" x14ac:dyDescent="0.25"/>
  <cols>
    <col min="1" max="1" width="2.7109375" customWidth="1"/>
    <col min="2" max="2" width="20.5703125" customWidth="1"/>
    <col min="3" max="3" width="13.28515625" customWidth="1"/>
    <col min="4" max="4" width="9.85546875" customWidth="1"/>
    <col min="5" max="5" width="10.7109375" customWidth="1"/>
    <col min="6" max="7" width="10.85546875" customWidth="1"/>
    <col min="8" max="8" width="10.42578125" customWidth="1"/>
    <col min="9" max="12" width="9.7109375" customWidth="1"/>
    <col min="13" max="13" width="10.28515625" customWidth="1"/>
    <col min="14" max="14" width="11.28515625" customWidth="1"/>
    <col min="15" max="15" width="10.42578125" bestFit="1" customWidth="1"/>
  </cols>
  <sheetData>
    <row r="1" spans="2:12" ht="18.75" x14ac:dyDescent="0.3">
      <c r="B1" s="81" t="s">
        <v>27</v>
      </c>
      <c r="C1" s="81"/>
      <c r="D1" s="81"/>
      <c r="E1" s="81"/>
      <c r="F1" s="81"/>
      <c r="G1" s="1"/>
    </row>
    <row r="2" spans="2:12" ht="15.75" customHeight="1" x14ac:dyDescent="0.3">
      <c r="B2" s="65"/>
      <c r="C2" s="65"/>
      <c r="D2" s="65"/>
      <c r="E2" s="65"/>
      <c r="F2" s="65"/>
      <c r="G2" s="65"/>
    </row>
    <row r="3" spans="2:12" ht="15.75" x14ac:dyDescent="0.25">
      <c r="B3" s="3" t="s">
        <v>0</v>
      </c>
      <c r="C3" s="4"/>
      <c r="D3" s="4"/>
      <c r="E3" s="4"/>
      <c r="F3" s="4"/>
      <c r="G3" s="5"/>
    </row>
    <row r="4" spans="2:12" x14ac:dyDescent="0.25">
      <c r="B4" s="6" t="s">
        <v>28</v>
      </c>
      <c r="C4" s="7"/>
      <c r="D4" s="7"/>
      <c r="E4" s="7"/>
      <c r="F4" s="7"/>
      <c r="G4" s="8"/>
    </row>
    <row r="5" spans="2:12" ht="60" x14ac:dyDescent="0.25">
      <c r="B5" s="9" t="s">
        <v>26</v>
      </c>
      <c r="C5" s="10" t="s">
        <v>1</v>
      </c>
      <c r="D5" s="10" t="s">
        <v>29</v>
      </c>
      <c r="E5" s="10" t="s">
        <v>2</v>
      </c>
      <c r="F5" s="10" t="s">
        <v>3</v>
      </c>
      <c r="G5" s="11" t="s">
        <v>4</v>
      </c>
      <c r="H5" s="12"/>
      <c r="I5" s="12"/>
      <c r="J5" s="13" t="s">
        <v>5</v>
      </c>
    </row>
    <row r="6" spans="2:12" ht="26.25" x14ac:dyDescent="0.25">
      <c r="B6" s="40" t="s">
        <v>30</v>
      </c>
      <c r="C6" s="15">
        <v>57</v>
      </c>
      <c r="D6" s="15">
        <v>2000</v>
      </c>
      <c r="E6" s="16">
        <v>3.5</v>
      </c>
      <c r="F6" s="17">
        <f>E6/C6</f>
        <v>6.1403508771929821E-2</v>
      </c>
      <c r="G6" s="18">
        <v>12</v>
      </c>
      <c r="J6" s="19"/>
      <c r="K6" s="82" t="s">
        <v>6</v>
      </c>
      <c r="L6" s="82"/>
    </row>
    <row r="7" spans="2:12" ht="26.25" x14ac:dyDescent="0.25">
      <c r="B7" s="40" t="s">
        <v>31</v>
      </c>
      <c r="C7" s="15">
        <v>49</v>
      </c>
      <c r="D7" s="15">
        <v>2750</v>
      </c>
      <c r="E7" s="16">
        <v>5.25</v>
      </c>
      <c r="F7" s="17">
        <f>E7/C7</f>
        <v>0.10714285714285714</v>
      </c>
      <c r="G7" s="18">
        <v>21</v>
      </c>
      <c r="J7" s="20"/>
      <c r="K7" s="82" t="s">
        <v>7</v>
      </c>
      <c r="L7" s="82"/>
    </row>
    <row r="8" spans="2:12" ht="30" x14ac:dyDescent="0.25">
      <c r="B8" s="41" t="s">
        <v>32</v>
      </c>
      <c r="C8" s="15">
        <v>49</v>
      </c>
      <c r="D8" s="15">
        <v>2750</v>
      </c>
      <c r="E8" s="16">
        <v>4.75</v>
      </c>
      <c r="F8" s="17">
        <f>E8/C8</f>
        <v>9.6938775510204078E-2</v>
      </c>
      <c r="G8" s="18">
        <v>8</v>
      </c>
      <c r="J8" s="20"/>
      <c r="K8" s="66"/>
      <c r="L8" s="66"/>
    </row>
    <row r="9" spans="2:12" x14ac:dyDescent="0.25">
      <c r="B9" s="22" t="s">
        <v>33</v>
      </c>
      <c r="C9" s="23">
        <v>59</v>
      </c>
      <c r="D9" s="23">
        <v>2000</v>
      </c>
      <c r="E9" s="24">
        <v>5.25</v>
      </c>
      <c r="F9" s="25">
        <f>E9/C9</f>
        <v>8.8983050847457626E-2</v>
      </c>
      <c r="G9" s="26">
        <v>7</v>
      </c>
    </row>
    <row r="10" spans="2:12" x14ac:dyDescent="0.25">
      <c r="B10" s="14" t="s">
        <v>8</v>
      </c>
      <c r="C10" s="15"/>
      <c r="D10" s="18"/>
      <c r="E10" s="16"/>
      <c r="F10" s="17"/>
      <c r="G10" s="15"/>
    </row>
    <row r="11" spans="2:12" ht="45" x14ac:dyDescent="0.25">
      <c r="B11" s="9" t="s">
        <v>9</v>
      </c>
      <c r="C11" s="10" t="s">
        <v>10</v>
      </c>
      <c r="D11" s="11" t="s">
        <v>34</v>
      </c>
      <c r="E11" s="16"/>
      <c r="F11" s="17"/>
      <c r="G11" s="15"/>
    </row>
    <row r="12" spans="2:12" x14ac:dyDescent="0.25">
      <c r="B12" s="37" t="s">
        <v>35</v>
      </c>
      <c r="C12" s="27">
        <v>90</v>
      </c>
      <c r="D12" s="28">
        <f t="shared" ref="D12:D17" si="0">0.002*C21</f>
        <v>0.21199999999999999</v>
      </c>
      <c r="E12" s="16"/>
      <c r="F12" s="17"/>
      <c r="G12" s="15"/>
    </row>
    <row r="13" spans="2:12" x14ac:dyDescent="0.25">
      <c r="B13" s="37" t="s">
        <v>36</v>
      </c>
      <c r="C13" s="27">
        <v>179</v>
      </c>
      <c r="D13" s="28">
        <f t="shared" si="0"/>
        <v>0.76</v>
      </c>
      <c r="E13" s="16"/>
      <c r="F13" s="17"/>
      <c r="G13" s="15"/>
    </row>
    <row r="14" spans="2:12" x14ac:dyDescent="0.25">
      <c r="B14" s="37" t="s">
        <v>37</v>
      </c>
      <c r="C14" s="27">
        <v>110</v>
      </c>
      <c r="D14" s="28">
        <f t="shared" si="0"/>
        <v>0.27800000000000002</v>
      </c>
      <c r="E14" s="16"/>
      <c r="F14" s="17"/>
      <c r="G14" s="15"/>
    </row>
    <row r="15" spans="2:12" x14ac:dyDescent="0.25">
      <c r="B15" s="37" t="s">
        <v>38</v>
      </c>
      <c r="C15" s="27">
        <v>98</v>
      </c>
      <c r="D15" s="28">
        <f t="shared" si="0"/>
        <v>0.19</v>
      </c>
      <c r="E15" s="16"/>
      <c r="F15" s="17"/>
      <c r="G15" s="15"/>
    </row>
    <row r="16" spans="2:12" x14ac:dyDescent="0.25">
      <c r="B16" s="37" t="s">
        <v>39</v>
      </c>
      <c r="C16" s="27">
        <v>150</v>
      </c>
      <c r="D16" s="28">
        <f t="shared" si="0"/>
        <v>0.55400000000000005</v>
      </c>
      <c r="E16" s="16"/>
      <c r="F16" s="17"/>
      <c r="G16" s="15"/>
    </row>
    <row r="17" spans="2:15" x14ac:dyDescent="0.25">
      <c r="B17" s="38" t="s">
        <v>40</v>
      </c>
      <c r="C17" s="29">
        <v>135</v>
      </c>
      <c r="D17" s="30">
        <f t="shared" si="0"/>
        <v>0.60799999999999998</v>
      </c>
      <c r="E17" s="16"/>
      <c r="F17" s="17"/>
      <c r="G17" s="15"/>
    </row>
    <row r="18" spans="2:15" x14ac:dyDescent="0.25">
      <c r="B18" s="15"/>
      <c r="C18" s="15"/>
      <c r="D18" s="16"/>
      <c r="E18" s="17"/>
      <c r="F18" s="15"/>
    </row>
    <row r="19" spans="2:15" ht="15.75" x14ac:dyDescent="0.25">
      <c r="B19" s="83" t="s">
        <v>11</v>
      </c>
      <c r="C19" s="84"/>
      <c r="D19" s="85" t="s">
        <v>12</v>
      </c>
      <c r="E19" s="86"/>
      <c r="F19" s="85" t="s">
        <v>41</v>
      </c>
      <c r="G19" s="87"/>
      <c r="H19" s="86"/>
      <c r="I19" s="67"/>
      <c r="J19" s="85" t="s">
        <v>42</v>
      </c>
      <c r="K19" s="87"/>
      <c r="L19" s="87"/>
      <c r="M19" s="86"/>
      <c r="N19" s="31" t="s">
        <v>13</v>
      </c>
      <c r="O19" s="31" t="s">
        <v>43</v>
      </c>
    </row>
    <row r="20" spans="2:15" ht="65.25" customHeight="1" x14ac:dyDescent="0.25">
      <c r="B20" s="32" t="s">
        <v>9</v>
      </c>
      <c r="C20" s="33" t="s">
        <v>44</v>
      </c>
      <c r="D20" s="34" t="s">
        <v>14</v>
      </c>
      <c r="E20" s="34" t="s">
        <v>45</v>
      </c>
      <c r="F20" s="34" t="s">
        <v>46</v>
      </c>
      <c r="G20" s="34" t="s">
        <v>47</v>
      </c>
      <c r="H20" s="34" t="s">
        <v>48</v>
      </c>
      <c r="I20" s="34" t="s">
        <v>49</v>
      </c>
      <c r="J20" s="35" t="s">
        <v>15</v>
      </c>
      <c r="K20" s="35" t="s">
        <v>16</v>
      </c>
      <c r="L20" s="35" t="s">
        <v>50</v>
      </c>
      <c r="M20" s="35" t="s">
        <v>51</v>
      </c>
      <c r="N20" s="36" t="s">
        <v>17</v>
      </c>
      <c r="O20" s="34" t="s">
        <v>52</v>
      </c>
    </row>
    <row r="21" spans="2:15" x14ac:dyDescent="0.25">
      <c r="B21" s="37" t="s">
        <v>35</v>
      </c>
      <c r="C21" s="43">
        <v>106</v>
      </c>
      <c r="D21" s="55">
        <v>500</v>
      </c>
      <c r="E21" s="44">
        <v>7500</v>
      </c>
      <c r="F21" s="45">
        <v>2</v>
      </c>
      <c r="G21" s="45">
        <v>8</v>
      </c>
      <c r="H21" s="45">
        <v>0</v>
      </c>
      <c r="I21" s="45">
        <v>0</v>
      </c>
      <c r="J21" s="59">
        <f>$F21*$C$6+$G21*$C7+$H$21*$C8+$I$21*$C9</f>
        <v>506</v>
      </c>
      <c r="K21" s="54">
        <f t="shared" ref="K21:K26" si="1">$D21/$J21</f>
        <v>0.98814229249011853</v>
      </c>
      <c r="L21" s="59">
        <f t="shared" ref="L21:L26" si="2">$F21*$D$6+$G21*$D$7+$H21*$D$8+$I21*$D$9</f>
        <v>26000</v>
      </c>
      <c r="M21" s="54">
        <f t="shared" ref="M21:M26" si="3">$E21/$L21</f>
        <v>0.28846153846153844</v>
      </c>
      <c r="N21" s="60">
        <f t="shared" ref="N21:N26" si="4">($F21*$E$6*$C21)+($G21*$E$7*$C21)+($H21*$E$8*$C21)+($I21*$E$9*$C21)</f>
        <v>5194</v>
      </c>
      <c r="O21" s="53">
        <f t="shared" ref="O21:O26" si="5">IF($L21&gt;$E21,$L21-$E21,0)</f>
        <v>18500</v>
      </c>
    </row>
    <row r="22" spans="2:15" x14ac:dyDescent="0.25">
      <c r="B22" s="37" t="s">
        <v>36</v>
      </c>
      <c r="C22" s="46">
        <v>380</v>
      </c>
      <c r="D22" s="55">
        <v>250</v>
      </c>
      <c r="E22" s="44">
        <v>5000</v>
      </c>
      <c r="F22" s="47">
        <v>5</v>
      </c>
      <c r="G22" s="47">
        <v>0</v>
      </c>
      <c r="H22" s="47">
        <v>0</v>
      </c>
      <c r="I22" s="47">
        <v>0</v>
      </c>
      <c r="J22" s="59">
        <f>$F22*$C$6+$G22*$C$7+$H22*$C$8+$I22*$C$9</f>
        <v>285</v>
      </c>
      <c r="K22" s="54">
        <f t="shared" si="1"/>
        <v>0.8771929824561403</v>
      </c>
      <c r="L22" s="59">
        <f t="shared" si="2"/>
        <v>10000</v>
      </c>
      <c r="M22" s="54">
        <f t="shared" si="3"/>
        <v>0.5</v>
      </c>
      <c r="N22" s="60">
        <f t="shared" si="4"/>
        <v>6650</v>
      </c>
      <c r="O22" s="53">
        <f t="shared" si="5"/>
        <v>5000</v>
      </c>
    </row>
    <row r="23" spans="2:15" x14ac:dyDescent="0.25">
      <c r="B23" s="37" t="s">
        <v>37</v>
      </c>
      <c r="C23" s="46">
        <v>139</v>
      </c>
      <c r="D23" s="55">
        <v>550</v>
      </c>
      <c r="E23" s="44">
        <v>7500</v>
      </c>
      <c r="F23" s="47">
        <v>0</v>
      </c>
      <c r="G23" s="47">
        <v>2</v>
      </c>
      <c r="H23" s="47">
        <v>2</v>
      </c>
      <c r="I23" s="47">
        <v>6</v>
      </c>
      <c r="J23" s="59">
        <f>$F23*$C$6+$G23*$C$7+$H23*$C$8+$I23*$C$9</f>
        <v>550</v>
      </c>
      <c r="K23" s="54">
        <f t="shared" si="1"/>
        <v>1</v>
      </c>
      <c r="L23" s="59">
        <f t="shared" si="2"/>
        <v>23000</v>
      </c>
      <c r="M23" s="54">
        <f t="shared" si="3"/>
        <v>0.32608695652173914</v>
      </c>
      <c r="N23" s="60">
        <f t="shared" si="4"/>
        <v>7158.5</v>
      </c>
      <c r="O23" s="53">
        <f t="shared" si="5"/>
        <v>15500</v>
      </c>
    </row>
    <row r="24" spans="2:15" x14ac:dyDescent="0.25">
      <c r="B24" s="37" t="s">
        <v>38</v>
      </c>
      <c r="C24" s="46">
        <v>95</v>
      </c>
      <c r="D24" s="55">
        <v>700</v>
      </c>
      <c r="E24" s="44">
        <v>7000</v>
      </c>
      <c r="F24" s="47">
        <v>1</v>
      </c>
      <c r="G24" s="47">
        <v>9</v>
      </c>
      <c r="H24" s="47">
        <v>3</v>
      </c>
      <c r="I24" s="47">
        <v>1</v>
      </c>
      <c r="J24" s="59">
        <f>$F24*$C$6+$G24*$C$7+$H24*$C$8+$I24*$C$9</f>
        <v>704</v>
      </c>
      <c r="K24" s="54">
        <f t="shared" si="1"/>
        <v>0.99431818181818177</v>
      </c>
      <c r="L24" s="59">
        <f t="shared" si="2"/>
        <v>37000</v>
      </c>
      <c r="M24" s="54">
        <f t="shared" si="3"/>
        <v>0.1891891891891892</v>
      </c>
      <c r="N24" s="60">
        <f t="shared" si="4"/>
        <v>6673.75</v>
      </c>
      <c r="O24" s="53">
        <f t="shared" si="5"/>
        <v>30000</v>
      </c>
    </row>
    <row r="25" spans="2:15" x14ac:dyDescent="0.25">
      <c r="B25" s="37" t="s">
        <v>39</v>
      </c>
      <c r="C25" s="46">
        <v>277</v>
      </c>
      <c r="D25" s="55">
        <v>200</v>
      </c>
      <c r="E25" s="44">
        <v>3500</v>
      </c>
      <c r="F25" s="47">
        <v>1</v>
      </c>
      <c r="G25" s="47">
        <v>2</v>
      </c>
      <c r="H25" s="47">
        <v>1</v>
      </c>
      <c r="I25" s="47">
        <v>0</v>
      </c>
      <c r="J25" s="59">
        <f>$F25*$C$6+$G25*$C$7+$H25*$C$8+$I25*$C$9</f>
        <v>204</v>
      </c>
      <c r="K25" s="54">
        <f t="shared" si="1"/>
        <v>0.98039215686274506</v>
      </c>
      <c r="L25" s="59">
        <f t="shared" si="2"/>
        <v>10250</v>
      </c>
      <c r="M25" s="54">
        <f t="shared" si="3"/>
        <v>0.34146341463414637</v>
      </c>
      <c r="N25" s="60">
        <f t="shared" si="4"/>
        <v>5193.75</v>
      </c>
      <c r="O25" s="53">
        <f t="shared" si="5"/>
        <v>6750</v>
      </c>
    </row>
    <row r="26" spans="2:15" x14ac:dyDescent="0.25">
      <c r="B26" s="38" t="s">
        <v>40</v>
      </c>
      <c r="C26" s="48">
        <v>304</v>
      </c>
      <c r="D26" s="55">
        <v>250</v>
      </c>
      <c r="E26" s="49">
        <v>4500</v>
      </c>
      <c r="F26" s="50">
        <v>3</v>
      </c>
      <c r="G26" s="50">
        <v>0</v>
      </c>
      <c r="H26" s="50">
        <v>2</v>
      </c>
      <c r="I26" s="50">
        <v>0</v>
      </c>
      <c r="J26" s="59">
        <f>$F26*$C$6+$G26*$C$7+$H26*$C$8+$I26*$C$9</f>
        <v>269</v>
      </c>
      <c r="K26" s="54">
        <f t="shared" si="1"/>
        <v>0.92936802973977695</v>
      </c>
      <c r="L26" s="59">
        <f t="shared" si="2"/>
        <v>11500</v>
      </c>
      <c r="M26" s="54">
        <f t="shared" si="3"/>
        <v>0.39130434782608697</v>
      </c>
      <c r="N26" s="60">
        <f t="shared" si="4"/>
        <v>6080</v>
      </c>
      <c r="O26" s="53">
        <f t="shared" si="5"/>
        <v>7000</v>
      </c>
    </row>
    <row r="27" spans="2:15" x14ac:dyDescent="0.25">
      <c r="C27" s="39" t="s">
        <v>18</v>
      </c>
      <c r="D27" s="52">
        <f t="shared" ref="D27:J27" si="6">SUM(D21:D26)</f>
        <v>2450</v>
      </c>
      <c r="E27" s="52">
        <f t="shared" si="6"/>
        <v>35000</v>
      </c>
      <c r="F27" s="52">
        <f t="shared" si="6"/>
        <v>12</v>
      </c>
      <c r="G27" s="52">
        <f t="shared" si="6"/>
        <v>21</v>
      </c>
      <c r="H27" s="52">
        <f t="shared" si="6"/>
        <v>8</v>
      </c>
      <c r="I27" s="52">
        <f t="shared" si="6"/>
        <v>7</v>
      </c>
      <c r="J27" s="52">
        <f t="shared" si="6"/>
        <v>2518</v>
      </c>
      <c r="K27" s="51"/>
      <c r="L27" s="53">
        <f>SUM(L21:L26)</f>
        <v>117750</v>
      </c>
      <c r="M27" s="51"/>
      <c r="N27" s="61">
        <f>SUM(N21:N26)</f>
        <v>36950</v>
      </c>
      <c r="O27" s="53">
        <f>SUM(O21:O26)</f>
        <v>82750</v>
      </c>
    </row>
    <row r="28" spans="2:15" x14ac:dyDescent="0.25">
      <c r="N28" s="66" t="s">
        <v>19</v>
      </c>
    </row>
    <row r="29" spans="2:15" ht="15.75" x14ac:dyDescent="0.25">
      <c r="B29" s="79" t="s">
        <v>20</v>
      </c>
      <c r="C29" s="80"/>
    </row>
    <row r="30" spans="2:15" x14ac:dyDescent="0.25">
      <c r="B30" s="14" t="s">
        <v>21</v>
      </c>
      <c r="C30" s="62">
        <f>$D$21*$C$12+$D$22*$C$13+$D$23*$C$14+$D$24*$C$15+$D$25*$C$16+$C$17*$D$26</f>
        <v>282600</v>
      </c>
    </row>
    <row r="31" spans="2:15" x14ac:dyDescent="0.25">
      <c r="B31" s="14" t="s">
        <v>53</v>
      </c>
      <c r="C31" s="62">
        <f>$E$21*$D$12+$E$22*$D$13+$E$23*$D$14+$E$24*$D$15+$E$25*$D$16+$E$26*$D$17</f>
        <v>13480</v>
      </c>
    </row>
    <row r="32" spans="2:15" x14ac:dyDescent="0.25">
      <c r="B32" s="14" t="s">
        <v>54</v>
      </c>
      <c r="C32" s="62">
        <f>O27</f>
        <v>82750</v>
      </c>
    </row>
    <row r="33" spans="2:3" x14ac:dyDescent="0.25">
      <c r="B33" s="14" t="s">
        <v>22</v>
      </c>
      <c r="C33" s="63">
        <f>SUM(C30:C32)</f>
        <v>378830</v>
      </c>
    </row>
    <row r="34" spans="2:3" x14ac:dyDescent="0.25">
      <c r="B34" s="14" t="s">
        <v>23</v>
      </c>
      <c r="C34" s="63">
        <f>$N$27</f>
        <v>36950</v>
      </c>
    </row>
    <row r="35" spans="2:3" x14ac:dyDescent="0.25">
      <c r="B35" s="22" t="s">
        <v>25</v>
      </c>
      <c r="C35" s="64">
        <f>$C$33-$C$34</f>
        <v>341880</v>
      </c>
    </row>
  </sheetData>
  <mergeCells count="8">
    <mergeCell ref="B29:C29"/>
    <mergeCell ref="B1:F1"/>
    <mergeCell ref="K6:L6"/>
    <mergeCell ref="K7:L7"/>
    <mergeCell ref="B19:C19"/>
    <mergeCell ref="D19:E19"/>
    <mergeCell ref="F19:H19"/>
    <mergeCell ref="J19:M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showGridLines="0" workbookViewId="0"/>
  </sheetViews>
  <sheetFormatPr defaultRowHeight="15" x14ac:dyDescent="0.25"/>
  <cols>
    <col min="1" max="1" width="2.28515625" customWidth="1"/>
    <col min="2" max="2" width="18" customWidth="1"/>
    <col min="3" max="3" width="24.28515625" bestFit="1" customWidth="1"/>
    <col min="4" max="4" width="12.7109375" bestFit="1" customWidth="1"/>
    <col min="5" max="5" width="12.85546875" bestFit="1" customWidth="1"/>
    <col min="6" max="6" width="10.42578125" customWidth="1"/>
    <col min="7" max="7" width="6" customWidth="1"/>
  </cols>
  <sheetData>
    <row r="1" spans="1:5" x14ac:dyDescent="0.25">
      <c r="A1" s="68" t="s">
        <v>55</v>
      </c>
    </row>
    <row r="2" spans="1:5" x14ac:dyDescent="0.25">
      <c r="A2" s="68" t="s">
        <v>223</v>
      </c>
    </row>
    <row r="3" spans="1:5" x14ac:dyDescent="0.25">
      <c r="A3" s="68" t="s">
        <v>222</v>
      </c>
    </row>
    <row r="4" spans="1:5" x14ac:dyDescent="0.25">
      <c r="A4" s="68" t="s">
        <v>56</v>
      </c>
    </row>
    <row r="5" spans="1:5" x14ac:dyDescent="0.25">
      <c r="A5" s="68" t="s">
        <v>57</v>
      </c>
    </row>
    <row r="6" spans="1:5" x14ac:dyDescent="0.25">
      <c r="A6" s="68"/>
      <c r="B6" t="s">
        <v>221</v>
      </c>
    </row>
    <row r="7" spans="1:5" x14ac:dyDescent="0.25">
      <c r="A7" s="68"/>
      <c r="B7" t="s">
        <v>220</v>
      </c>
    </row>
    <row r="8" spans="1:5" x14ac:dyDescent="0.25">
      <c r="A8" s="68"/>
      <c r="B8" t="s">
        <v>219</v>
      </c>
    </row>
    <row r="9" spans="1:5" x14ac:dyDescent="0.25">
      <c r="A9" s="68" t="s">
        <v>59</v>
      </c>
    </row>
    <row r="10" spans="1:5" x14ac:dyDescent="0.25">
      <c r="B10" t="s">
        <v>218</v>
      </c>
    </row>
    <row r="11" spans="1:5" x14ac:dyDescent="0.25">
      <c r="B11" t="s">
        <v>217</v>
      </c>
    </row>
    <row r="12" spans="1:5" x14ac:dyDescent="0.25">
      <c r="B12" t="s">
        <v>60</v>
      </c>
    </row>
    <row r="14" spans="1:5" ht="15.75" thickBot="1" x14ac:dyDescent="0.3">
      <c r="A14" t="s">
        <v>216</v>
      </c>
    </row>
    <row r="15" spans="1:5" ht="15.75" thickBot="1" x14ac:dyDescent="0.3">
      <c r="B15" s="70" t="s">
        <v>62</v>
      </c>
      <c r="C15" s="70" t="s">
        <v>63</v>
      </c>
      <c r="D15" s="70" t="s">
        <v>64</v>
      </c>
      <c r="E15" s="70" t="s">
        <v>65</v>
      </c>
    </row>
    <row r="16" spans="1:5" ht="15.75" thickBot="1" x14ac:dyDescent="0.3">
      <c r="B16" s="69" t="s">
        <v>210</v>
      </c>
      <c r="C16" s="69" t="s">
        <v>209</v>
      </c>
      <c r="D16" s="78">
        <v>341880</v>
      </c>
      <c r="E16" s="78">
        <v>341880</v>
      </c>
    </row>
    <row r="19" spans="1:6" ht="15.75" thickBot="1" x14ac:dyDescent="0.3">
      <c r="A19" t="s">
        <v>66</v>
      </c>
    </row>
    <row r="20" spans="1:6" ht="15.75" thickBot="1" x14ac:dyDescent="0.3">
      <c r="B20" s="70" t="s">
        <v>62</v>
      </c>
      <c r="C20" s="70" t="s">
        <v>63</v>
      </c>
      <c r="D20" s="70" t="s">
        <v>64</v>
      </c>
      <c r="E20" s="70" t="s">
        <v>65</v>
      </c>
      <c r="F20" s="70" t="s">
        <v>67</v>
      </c>
    </row>
    <row r="21" spans="1:6" ht="45" x14ac:dyDescent="0.25">
      <c r="B21" s="71" t="s">
        <v>75</v>
      </c>
      <c r="C21" s="74" t="s">
        <v>76</v>
      </c>
      <c r="D21" s="75">
        <v>2</v>
      </c>
      <c r="E21" s="75">
        <v>2</v>
      </c>
      <c r="F21" s="71" t="s">
        <v>67</v>
      </c>
    </row>
    <row r="22" spans="1:6" ht="45" x14ac:dyDescent="0.25">
      <c r="B22" s="71" t="s">
        <v>77</v>
      </c>
      <c r="C22" s="74" t="s">
        <v>78</v>
      </c>
      <c r="D22" s="75">
        <v>8</v>
      </c>
      <c r="E22" s="75">
        <v>8</v>
      </c>
      <c r="F22" s="71" t="s">
        <v>67</v>
      </c>
    </row>
    <row r="23" spans="1:6" ht="45" x14ac:dyDescent="0.25">
      <c r="B23" s="71" t="s">
        <v>79</v>
      </c>
      <c r="C23" s="74" t="s">
        <v>80</v>
      </c>
      <c r="D23" s="75">
        <v>0</v>
      </c>
      <c r="E23" s="75">
        <v>0</v>
      </c>
      <c r="F23" s="71" t="s">
        <v>67</v>
      </c>
    </row>
    <row r="24" spans="1:6" ht="30" x14ac:dyDescent="0.25">
      <c r="B24" s="71" t="s">
        <v>81</v>
      </c>
      <c r="C24" s="74" t="s">
        <v>82</v>
      </c>
      <c r="D24" s="75">
        <v>0</v>
      </c>
      <c r="E24" s="75">
        <v>0</v>
      </c>
      <c r="F24" s="71" t="s">
        <v>67</v>
      </c>
    </row>
    <row r="25" spans="1:6" ht="30" x14ac:dyDescent="0.25">
      <c r="B25" s="71" t="s">
        <v>83</v>
      </c>
      <c r="C25" s="74" t="s">
        <v>84</v>
      </c>
      <c r="D25" s="75">
        <v>5</v>
      </c>
      <c r="E25" s="75">
        <v>5</v>
      </c>
      <c r="F25" s="71" t="s">
        <v>67</v>
      </c>
    </row>
    <row r="26" spans="1:6" ht="45" x14ac:dyDescent="0.25">
      <c r="B26" s="71" t="s">
        <v>85</v>
      </c>
      <c r="C26" s="74" t="s">
        <v>86</v>
      </c>
      <c r="D26" s="75">
        <v>0</v>
      </c>
      <c r="E26" s="75">
        <v>0</v>
      </c>
      <c r="F26" s="71" t="s">
        <v>67</v>
      </c>
    </row>
    <row r="27" spans="1:6" ht="30" x14ac:dyDescent="0.25">
      <c r="B27" s="71" t="s">
        <v>87</v>
      </c>
      <c r="C27" s="74" t="s">
        <v>88</v>
      </c>
      <c r="D27" s="75">
        <v>0</v>
      </c>
      <c r="E27" s="75">
        <v>0</v>
      </c>
      <c r="F27" s="71" t="s">
        <v>67</v>
      </c>
    </row>
    <row r="28" spans="1:6" ht="30" x14ac:dyDescent="0.25">
      <c r="B28" s="71" t="s">
        <v>89</v>
      </c>
      <c r="C28" s="74" t="s">
        <v>90</v>
      </c>
      <c r="D28" s="75">
        <v>0</v>
      </c>
      <c r="E28" s="75">
        <v>0</v>
      </c>
      <c r="F28" s="71" t="s">
        <v>67</v>
      </c>
    </row>
    <row r="29" spans="1:6" ht="45" x14ac:dyDescent="0.25">
      <c r="B29" s="71" t="s">
        <v>91</v>
      </c>
      <c r="C29" s="74" t="s">
        <v>92</v>
      </c>
      <c r="D29" s="75">
        <v>0</v>
      </c>
      <c r="E29" s="75">
        <v>0</v>
      </c>
      <c r="F29" s="71" t="s">
        <v>67</v>
      </c>
    </row>
    <row r="30" spans="1:6" ht="45" x14ac:dyDescent="0.25">
      <c r="B30" s="71" t="s">
        <v>93</v>
      </c>
      <c r="C30" s="74" t="s">
        <v>94</v>
      </c>
      <c r="D30" s="75">
        <v>2</v>
      </c>
      <c r="E30" s="75">
        <v>2</v>
      </c>
      <c r="F30" s="71" t="s">
        <v>67</v>
      </c>
    </row>
    <row r="31" spans="1:6" ht="45" x14ac:dyDescent="0.25">
      <c r="B31" s="71" t="s">
        <v>95</v>
      </c>
      <c r="C31" s="74" t="s">
        <v>96</v>
      </c>
      <c r="D31" s="75">
        <v>2</v>
      </c>
      <c r="E31" s="75">
        <v>2</v>
      </c>
      <c r="F31" s="71" t="s">
        <v>67</v>
      </c>
    </row>
    <row r="32" spans="1:6" ht="45" x14ac:dyDescent="0.25">
      <c r="B32" s="71" t="s">
        <v>97</v>
      </c>
      <c r="C32" s="74" t="s">
        <v>98</v>
      </c>
      <c r="D32" s="75">
        <v>6</v>
      </c>
      <c r="E32" s="75">
        <v>6</v>
      </c>
      <c r="F32" s="71" t="s">
        <v>67</v>
      </c>
    </row>
    <row r="33" spans="1:7" ht="45" x14ac:dyDescent="0.25">
      <c r="B33" s="71" t="s">
        <v>99</v>
      </c>
      <c r="C33" s="74" t="s">
        <v>100</v>
      </c>
      <c r="D33" s="75">
        <v>1</v>
      </c>
      <c r="E33" s="75">
        <v>1</v>
      </c>
      <c r="F33" s="71" t="s">
        <v>67</v>
      </c>
    </row>
    <row r="34" spans="1:7" ht="45" x14ac:dyDescent="0.25">
      <c r="B34" s="71" t="s">
        <v>101</v>
      </c>
      <c r="C34" s="74" t="s">
        <v>102</v>
      </c>
      <c r="D34" s="75">
        <v>9</v>
      </c>
      <c r="E34" s="75">
        <v>9</v>
      </c>
      <c r="F34" s="71" t="s">
        <v>67</v>
      </c>
    </row>
    <row r="35" spans="1:7" ht="45" x14ac:dyDescent="0.25">
      <c r="B35" s="71" t="s">
        <v>103</v>
      </c>
      <c r="C35" s="74" t="s">
        <v>104</v>
      </c>
      <c r="D35" s="75">
        <v>3</v>
      </c>
      <c r="E35" s="75">
        <v>3</v>
      </c>
      <c r="F35" s="71" t="s">
        <v>67</v>
      </c>
    </row>
    <row r="36" spans="1:7" ht="30" x14ac:dyDescent="0.25">
      <c r="B36" s="71" t="s">
        <v>105</v>
      </c>
      <c r="C36" s="74" t="s">
        <v>106</v>
      </c>
      <c r="D36" s="75">
        <v>1</v>
      </c>
      <c r="E36" s="75">
        <v>1</v>
      </c>
      <c r="F36" s="71" t="s">
        <v>67</v>
      </c>
    </row>
    <row r="37" spans="1:7" ht="30" x14ac:dyDescent="0.25">
      <c r="B37" s="71" t="s">
        <v>107</v>
      </c>
      <c r="C37" s="74" t="s">
        <v>108</v>
      </c>
      <c r="D37" s="75">
        <v>1</v>
      </c>
      <c r="E37" s="75">
        <v>1</v>
      </c>
      <c r="F37" s="71" t="s">
        <v>67</v>
      </c>
    </row>
    <row r="38" spans="1:7" ht="45" x14ac:dyDescent="0.25">
      <c r="B38" s="71" t="s">
        <v>109</v>
      </c>
      <c r="C38" s="74" t="s">
        <v>110</v>
      </c>
      <c r="D38" s="75">
        <v>2</v>
      </c>
      <c r="E38" s="75">
        <v>2</v>
      </c>
      <c r="F38" s="71" t="s">
        <v>67</v>
      </c>
    </row>
    <row r="39" spans="1:7" ht="30" x14ac:dyDescent="0.25">
      <c r="B39" s="71" t="s">
        <v>111</v>
      </c>
      <c r="C39" s="74" t="s">
        <v>112</v>
      </c>
      <c r="D39" s="75">
        <v>1</v>
      </c>
      <c r="E39" s="75">
        <v>1</v>
      </c>
      <c r="F39" s="71" t="s">
        <v>67</v>
      </c>
    </row>
    <row r="40" spans="1:7" ht="30" x14ac:dyDescent="0.25">
      <c r="B40" s="71" t="s">
        <v>113</v>
      </c>
      <c r="C40" s="74" t="s">
        <v>114</v>
      </c>
      <c r="D40" s="75">
        <v>0</v>
      </c>
      <c r="E40" s="75">
        <v>0</v>
      </c>
      <c r="F40" s="71" t="s">
        <v>67</v>
      </c>
    </row>
    <row r="41" spans="1:7" ht="45" x14ac:dyDescent="0.25">
      <c r="B41" s="71" t="s">
        <v>115</v>
      </c>
      <c r="C41" s="74" t="s">
        <v>116</v>
      </c>
      <c r="D41" s="75">
        <v>3</v>
      </c>
      <c r="E41" s="75">
        <v>3</v>
      </c>
      <c r="F41" s="71" t="s">
        <v>67</v>
      </c>
    </row>
    <row r="42" spans="1:7" ht="45" x14ac:dyDescent="0.25">
      <c r="B42" s="71" t="s">
        <v>117</v>
      </c>
      <c r="C42" s="74" t="s">
        <v>118</v>
      </c>
      <c r="D42" s="75">
        <v>0</v>
      </c>
      <c r="E42" s="75">
        <v>0</v>
      </c>
      <c r="F42" s="71" t="s">
        <v>67</v>
      </c>
    </row>
    <row r="43" spans="1:7" ht="45" x14ac:dyDescent="0.25">
      <c r="B43" s="71" t="s">
        <v>119</v>
      </c>
      <c r="C43" s="74" t="s">
        <v>120</v>
      </c>
      <c r="D43" s="75">
        <v>2</v>
      </c>
      <c r="E43" s="75">
        <v>2</v>
      </c>
      <c r="F43" s="71" t="s">
        <v>67</v>
      </c>
    </row>
    <row r="44" spans="1:7" ht="30.75" thickBot="1" x14ac:dyDescent="0.3">
      <c r="B44" s="69" t="s">
        <v>121</v>
      </c>
      <c r="C44" s="72" t="s">
        <v>122</v>
      </c>
      <c r="D44" s="76">
        <v>0</v>
      </c>
      <c r="E44" s="76">
        <v>0</v>
      </c>
      <c r="F44" s="69" t="s">
        <v>67</v>
      </c>
    </row>
    <row r="47" spans="1:7" ht="15.75" thickBot="1" x14ac:dyDescent="0.3">
      <c r="A47" t="s">
        <v>68</v>
      </c>
    </row>
    <row r="48" spans="1:7" ht="15.75" thickBot="1" x14ac:dyDescent="0.3">
      <c r="B48" s="70" t="s">
        <v>62</v>
      </c>
      <c r="C48" s="70" t="s">
        <v>63</v>
      </c>
      <c r="D48" s="70" t="s">
        <v>69</v>
      </c>
      <c r="E48" s="70" t="s">
        <v>70</v>
      </c>
      <c r="F48" s="70" t="s">
        <v>71</v>
      </c>
      <c r="G48" s="70" t="s">
        <v>72</v>
      </c>
    </row>
    <row r="49" spans="2:7" ht="45" x14ac:dyDescent="0.25">
      <c r="B49" s="71" t="s">
        <v>123</v>
      </c>
      <c r="C49" s="74" t="s">
        <v>124</v>
      </c>
      <c r="D49" s="77">
        <v>12</v>
      </c>
      <c r="E49" s="71" t="s">
        <v>125</v>
      </c>
      <c r="F49" s="71" t="s">
        <v>126</v>
      </c>
      <c r="G49" s="71">
        <v>0</v>
      </c>
    </row>
    <row r="50" spans="2:7" ht="45" x14ac:dyDescent="0.25">
      <c r="B50" s="71" t="s">
        <v>127</v>
      </c>
      <c r="C50" s="74" t="s">
        <v>128</v>
      </c>
      <c r="D50" s="77">
        <v>21</v>
      </c>
      <c r="E50" s="71" t="s">
        <v>129</v>
      </c>
      <c r="F50" s="71" t="s">
        <v>126</v>
      </c>
      <c r="G50" s="71">
        <v>0</v>
      </c>
    </row>
    <row r="51" spans="2:7" ht="45" x14ac:dyDescent="0.25">
      <c r="B51" s="71" t="s">
        <v>130</v>
      </c>
      <c r="C51" s="74" t="s">
        <v>131</v>
      </c>
      <c r="D51" s="77">
        <v>8</v>
      </c>
      <c r="E51" s="71" t="s">
        <v>132</v>
      </c>
      <c r="F51" s="71" t="s">
        <v>126</v>
      </c>
      <c r="G51" s="71">
        <v>0</v>
      </c>
    </row>
    <row r="52" spans="2:7" ht="30" x14ac:dyDescent="0.25">
      <c r="B52" s="71" t="s">
        <v>133</v>
      </c>
      <c r="C52" s="74" t="s">
        <v>134</v>
      </c>
      <c r="D52" s="77">
        <v>7</v>
      </c>
      <c r="E52" s="71" t="s">
        <v>135</v>
      </c>
      <c r="F52" s="71" t="s">
        <v>126</v>
      </c>
      <c r="G52" s="71">
        <v>0</v>
      </c>
    </row>
    <row r="53" spans="2:7" ht="45" x14ac:dyDescent="0.25">
      <c r="B53" s="71" t="s">
        <v>136</v>
      </c>
      <c r="C53" s="74" t="s">
        <v>137</v>
      </c>
      <c r="D53" s="75">
        <v>506</v>
      </c>
      <c r="E53" s="71" t="s">
        <v>138</v>
      </c>
      <c r="F53" s="71" t="s">
        <v>139</v>
      </c>
      <c r="G53" s="75">
        <v>6</v>
      </c>
    </row>
    <row r="54" spans="2:7" ht="45" x14ac:dyDescent="0.25">
      <c r="B54" s="71" t="s">
        <v>140</v>
      </c>
      <c r="C54" s="74" t="s">
        <v>141</v>
      </c>
      <c r="D54" s="75">
        <v>285</v>
      </c>
      <c r="E54" s="71" t="s">
        <v>142</v>
      </c>
      <c r="F54" s="71" t="s">
        <v>139</v>
      </c>
      <c r="G54" s="75">
        <v>35</v>
      </c>
    </row>
    <row r="55" spans="2:7" ht="45" x14ac:dyDescent="0.25">
      <c r="B55" s="71" t="s">
        <v>143</v>
      </c>
      <c r="C55" s="74" t="s">
        <v>144</v>
      </c>
      <c r="D55" s="75">
        <v>550</v>
      </c>
      <c r="E55" s="71" t="s">
        <v>145</v>
      </c>
      <c r="F55" s="71" t="s">
        <v>126</v>
      </c>
      <c r="G55" s="75">
        <v>0</v>
      </c>
    </row>
    <row r="56" spans="2:7" ht="45" x14ac:dyDescent="0.25">
      <c r="B56" s="71" t="s">
        <v>146</v>
      </c>
      <c r="C56" s="74" t="s">
        <v>147</v>
      </c>
      <c r="D56" s="75">
        <v>704</v>
      </c>
      <c r="E56" s="71" t="s">
        <v>148</v>
      </c>
      <c r="F56" s="71" t="s">
        <v>139</v>
      </c>
      <c r="G56" s="75">
        <v>4</v>
      </c>
    </row>
    <row r="57" spans="2:7" ht="45" x14ac:dyDescent="0.25">
      <c r="B57" s="71" t="s">
        <v>149</v>
      </c>
      <c r="C57" s="74" t="s">
        <v>150</v>
      </c>
      <c r="D57" s="75">
        <v>204</v>
      </c>
      <c r="E57" s="71" t="s">
        <v>151</v>
      </c>
      <c r="F57" s="71" t="s">
        <v>139</v>
      </c>
      <c r="G57" s="75">
        <v>4</v>
      </c>
    </row>
    <row r="58" spans="2:7" ht="45" x14ac:dyDescent="0.25">
      <c r="B58" s="71" t="s">
        <v>152</v>
      </c>
      <c r="C58" s="74" t="s">
        <v>153</v>
      </c>
      <c r="D58" s="75">
        <v>269</v>
      </c>
      <c r="E58" s="71" t="s">
        <v>154</v>
      </c>
      <c r="F58" s="71" t="s">
        <v>139</v>
      </c>
      <c r="G58" s="75">
        <v>19</v>
      </c>
    </row>
    <row r="59" spans="2:7" ht="45" x14ac:dyDescent="0.25">
      <c r="B59" s="71" t="s">
        <v>155</v>
      </c>
      <c r="C59" s="74" t="s">
        <v>156</v>
      </c>
      <c r="D59" s="75">
        <v>26000</v>
      </c>
      <c r="E59" s="71" t="s">
        <v>157</v>
      </c>
      <c r="F59" s="71" t="s">
        <v>139</v>
      </c>
      <c r="G59" s="75">
        <v>18500</v>
      </c>
    </row>
    <row r="60" spans="2:7" ht="45" x14ac:dyDescent="0.25">
      <c r="B60" s="71" t="s">
        <v>158</v>
      </c>
      <c r="C60" s="74" t="s">
        <v>159</v>
      </c>
      <c r="D60" s="75">
        <v>10000</v>
      </c>
      <c r="E60" s="71" t="s">
        <v>160</v>
      </c>
      <c r="F60" s="71" t="s">
        <v>139</v>
      </c>
      <c r="G60" s="75">
        <v>5000</v>
      </c>
    </row>
    <row r="61" spans="2:7" ht="45" x14ac:dyDescent="0.25">
      <c r="B61" s="71" t="s">
        <v>161</v>
      </c>
      <c r="C61" s="74" t="s">
        <v>162</v>
      </c>
      <c r="D61" s="75">
        <v>23000</v>
      </c>
      <c r="E61" s="71" t="s">
        <v>163</v>
      </c>
      <c r="F61" s="71" t="s">
        <v>139</v>
      </c>
      <c r="G61" s="75">
        <v>15500</v>
      </c>
    </row>
    <row r="62" spans="2:7" ht="45" x14ac:dyDescent="0.25">
      <c r="B62" s="71" t="s">
        <v>164</v>
      </c>
      <c r="C62" s="74" t="s">
        <v>165</v>
      </c>
      <c r="D62" s="75">
        <v>37000</v>
      </c>
      <c r="E62" s="71" t="s">
        <v>166</v>
      </c>
      <c r="F62" s="71" t="s">
        <v>139</v>
      </c>
      <c r="G62" s="75">
        <v>30000</v>
      </c>
    </row>
    <row r="63" spans="2:7" ht="45" x14ac:dyDescent="0.25">
      <c r="B63" s="71" t="s">
        <v>167</v>
      </c>
      <c r="C63" s="74" t="s">
        <v>168</v>
      </c>
      <c r="D63" s="75">
        <v>10250</v>
      </c>
      <c r="E63" s="71" t="s">
        <v>169</v>
      </c>
      <c r="F63" s="71" t="s">
        <v>139</v>
      </c>
      <c r="G63" s="75">
        <v>6750</v>
      </c>
    </row>
    <row r="64" spans="2:7" ht="45" x14ac:dyDescent="0.25">
      <c r="B64" s="71" t="s">
        <v>170</v>
      </c>
      <c r="C64" s="74" t="s">
        <v>171</v>
      </c>
      <c r="D64" s="75">
        <v>11500</v>
      </c>
      <c r="E64" s="71" t="s">
        <v>172</v>
      </c>
      <c r="F64" s="71" t="s">
        <v>139</v>
      </c>
      <c r="G64" s="75">
        <v>7000</v>
      </c>
    </row>
    <row r="65" spans="2:7" ht="45" x14ac:dyDescent="0.25">
      <c r="B65" s="71" t="s">
        <v>75</v>
      </c>
      <c r="C65" s="74" t="s">
        <v>76</v>
      </c>
      <c r="D65" s="75">
        <v>2</v>
      </c>
      <c r="E65" s="71" t="s">
        <v>173</v>
      </c>
      <c r="F65" s="71" t="s">
        <v>139</v>
      </c>
      <c r="G65" s="75">
        <v>2</v>
      </c>
    </row>
    <row r="66" spans="2:7" ht="45" x14ac:dyDescent="0.25">
      <c r="B66" s="71" t="s">
        <v>77</v>
      </c>
      <c r="C66" s="74" t="s">
        <v>78</v>
      </c>
      <c r="D66" s="75">
        <v>8</v>
      </c>
      <c r="E66" s="71" t="s">
        <v>174</v>
      </c>
      <c r="F66" s="71" t="s">
        <v>139</v>
      </c>
      <c r="G66" s="75">
        <v>8</v>
      </c>
    </row>
    <row r="67" spans="2:7" ht="45" x14ac:dyDescent="0.25">
      <c r="B67" s="71" t="s">
        <v>79</v>
      </c>
      <c r="C67" s="74" t="s">
        <v>80</v>
      </c>
      <c r="D67" s="75">
        <v>0</v>
      </c>
      <c r="E67" s="71" t="s">
        <v>175</v>
      </c>
      <c r="F67" s="71" t="s">
        <v>126</v>
      </c>
      <c r="G67" s="75">
        <v>0</v>
      </c>
    </row>
    <row r="68" spans="2:7" ht="30" x14ac:dyDescent="0.25">
      <c r="B68" s="71" t="s">
        <v>81</v>
      </c>
      <c r="C68" s="74" t="s">
        <v>82</v>
      </c>
      <c r="D68" s="75">
        <v>0</v>
      </c>
      <c r="E68" s="71" t="s">
        <v>176</v>
      </c>
      <c r="F68" s="71" t="s">
        <v>126</v>
      </c>
      <c r="G68" s="75">
        <v>0</v>
      </c>
    </row>
    <row r="69" spans="2:7" ht="30" x14ac:dyDescent="0.25">
      <c r="B69" s="71" t="s">
        <v>83</v>
      </c>
      <c r="C69" s="74" t="s">
        <v>84</v>
      </c>
      <c r="D69" s="75">
        <v>5</v>
      </c>
      <c r="E69" s="71" t="s">
        <v>177</v>
      </c>
      <c r="F69" s="71" t="s">
        <v>139</v>
      </c>
      <c r="G69" s="75">
        <v>5</v>
      </c>
    </row>
    <row r="70" spans="2:7" ht="45" x14ac:dyDescent="0.25">
      <c r="B70" s="71" t="s">
        <v>85</v>
      </c>
      <c r="C70" s="74" t="s">
        <v>86</v>
      </c>
      <c r="D70" s="75">
        <v>0</v>
      </c>
      <c r="E70" s="71" t="s">
        <v>178</v>
      </c>
      <c r="F70" s="71" t="s">
        <v>126</v>
      </c>
      <c r="G70" s="75">
        <v>0</v>
      </c>
    </row>
    <row r="71" spans="2:7" ht="30" x14ac:dyDescent="0.25">
      <c r="B71" s="71" t="s">
        <v>87</v>
      </c>
      <c r="C71" s="74" t="s">
        <v>88</v>
      </c>
      <c r="D71" s="75">
        <v>0</v>
      </c>
      <c r="E71" s="71" t="s">
        <v>179</v>
      </c>
      <c r="F71" s="71" t="s">
        <v>126</v>
      </c>
      <c r="G71" s="75">
        <v>0</v>
      </c>
    </row>
    <row r="72" spans="2:7" ht="30" x14ac:dyDescent="0.25">
      <c r="B72" s="71" t="s">
        <v>89</v>
      </c>
      <c r="C72" s="74" t="s">
        <v>90</v>
      </c>
      <c r="D72" s="75">
        <v>0</v>
      </c>
      <c r="E72" s="71" t="s">
        <v>180</v>
      </c>
      <c r="F72" s="71" t="s">
        <v>126</v>
      </c>
      <c r="G72" s="75">
        <v>0</v>
      </c>
    </row>
    <row r="73" spans="2:7" ht="45" x14ac:dyDescent="0.25">
      <c r="B73" s="71" t="s">
        <v>91</v>
      </c>
      <c r="C73" s="74" t="s">
        <v>92</v>
      </c>
      <c r="D73" s="75">
        <v>0</v>
      </c>
      <c r="E73" s="71" t="s">
        <v>181</v>
      </c>
      <c r="F73" s="71" t="s">
        <v>126</v>
      </c>
      <c r="G73" s="75">
        <v>0</v>
      </c>
    </row>
    <row r="74" spans="2:7" ht="45" x14ac:dyDescent="0.25">
      <c r="B74" s="71" t="s">
        <v>93</v>
      </c>
      <c r="C74" s="74" t="s">
        <v>94</v>
      </c>
      <c r="D74" s="75">
        <v>2</v>
      </c>
      <c r="E74" s="71" t="s">
        <v>182</v>
      </c>
      <c r="F74" s="71" t="s">
        <v>139</v>
      </c>
      <c r="G74" s="75">
        <v>2</v>
      </c>
    </row>
    <row r="75" spans="2:7" ht="45" x14ac:dyDescent="0.25">
      <c r="B75" s="71" t="s">
        <v>95</v>
      </c>
      <c r="C75" s="74" t="s">
        <v>96</v>
      </c>
      <c r="D75" s="75">
        <v>2</v>
      </c>
      <c r="E75" s="71" t="s">
        <v>183</v>
      </c>
      <c r="F75" s="71" t="s">
        <v>139</v>
      </c>
      <c r="G75" s="75">
        <v>2</v>
      </c>
    </row>
    <row r="76" spans="2:7" ht="45" x14ac:dyDescent="0.25">
      <c r="B76" s="71" t="s">
        <v>97</v>
      </c>
      <c r="C76" s="74" t="s">
        <v>98</v>
      </c>
      <c r="D76" s="75">
        <v>6</v>
      </c>
      <c r="E76" s="71" t="s">
        <v>184</v>
      </c>
      <c r="F76" s="71" t="s">
        <v>139</v>
      </c>
      <c r="G76" s="75">
        <v>6</v>
      </c>
    </row>
    <row r="77" spans="2:7" ht="45" x14ac:dyDescent="0.25">
      <c r="B77" s="71" t="s">
        <v>99</v>
      </c>
      <c r="C77" s="74" t="s">
        <v>100</v>
      </c>
      <c r="D77" s="75">
        <v>1</v>
      </c>
      <c r="E77" s="71" t="s">
        <v>185</v>
      </c>
      <c r="F77" s="71" t="s">
        <v>139</v>
      </c>
      <c r="G77" s="75">
        <v>1</v>
      </c>
    </row>
    <row r="78" spans="2:7" ht="45" x14ac:dyDescent="0.25">
      <c r="B78" s="71" t="s">
        <v>101</v>
      </c>
      <c r="C78" s="74" t="s">
        <v>102</v>
      </c>
      <c r="D78" s="75">
        <v>9</v>
      </c>
      <c r="E78" s="71" t="s">
        <v>186</v>
      </c>
      <c r="F78" s="71" t="s">
        <v>139</v>
      </c>
      <c r="G78" s="75">
        <v>9</v>
      </c>
    </row>
    <row r="79" spans="2:7" ht="45" x14ac:dyDescent="0.25">
      <c r="B79" s="71" t="s">
        <v>103</v>
      </c>
      <c r="C79" s="74" t="s">
        <v>104</v>
      </c>
      <c r="D79" s="75">
        <v>3</v>
      </c>
      <c r="E79" s="71" t="s">
        <v>187</v>
      </c>
      <c r="F79" s="71" t="s">
        <v>139</v>
      </c>
      <c r="G79" s="75">
        <v>3</v>
      </c>
    </row>
    <row r="80" spans="2:7" ht="30" x14ac:dyDescent="0.25">
      <c r="B80" s="71" t="s">
        <v>105</v>
      </c>
      <c r="C80" s="74" t="s">
        <v>106</v>
      </c>
      <c r="D80" s="75">
        <v>1</v>
      </c>
      <c r="E80" s="71" t="s">
        <v>188</v>
      </c>
      <c r="F80" s="71" t="s">
        <v>139</v>
      </c>
      <c r="G80" s="75">
        <v>1</v>
      </c>
    </row>
    <row r="81" spans="2:7" ht="30" x14ac:dyDescent="0.25">
      <c r="B81" s="71" t="s">
        <v>107</v>
      </c>
      <c r="C81" s="74" t="s">
        <v>108</v>
      </c>
      <c r="D81" s="75">
        <v>1</v>
      </c>
      <c r="E81" s="71" t="s">
        <v>189</v>
      </c>
      <c r="F81" s="71" t="s">
        <v>139</v>
      </c>
      <c r="G81" s="75">
        <v>1</v>
      </c>
    </row>
    <row r="82" spans="2:7" ht="45" x14ac:dyDescent="0.25">
      <c r="B82" s="71" t="s">
        <v>109</v>
      </c>
      <c r="C82" s="74" t="s">
        <v>110</v>
      </c>
      <c r="D82" s="75">
        <v>2</v>
      </c>
      <c r="E82" s="71" t="s">
        <v>190</v>
      </c>
      <c r="F82" s="71" t="s">
        <v>139</v>
      </c>
      <c r="G82" s="75">
        <v>2</v>
      </c>
    </row>
    <row r="83" spans="2:7" ht="30" x14ac:dyDescent="0.25">
      <c r="B83" s="71" t="s">
        <v>111</v>
      </c>
      <c r="C83" s="74" t="s">
        <v>112</v>
      </c>
      <c r="D83" s="75">
        <v>1</v>
      </c>
      <c r="E83" s="71" t="s">
        <v>191</v>
      </c>
      <c r="F83" s="71" t="s">
        <v>139</v>
      </c>
      <c r="G83" s="75">
        <v>1</v>
      </c>
    </row>
    <row r="84" spans="2:7" ht="30" x14ac:dyDescent="0.25">
      <c r="B84" s="71" t="s">
        <v>113</v>
      </c>
      <c r="C84" s="74" t="s">
        <v>114</v>
      </c>
      <c r="D84" s="75">
        <v>0</v>
      </c>
      <c r="E84" s="71" t="s">
        <v>192</v>
      </c>
      <c r="F84" s="71" t="s">
        <v>126</v>
      </c>
      <c r="G84" s="75">
        <v>0</v>
      </c>
    </row>
    <row r="85" spans="2:7" ht="45" x14ac:dyDescent="0.25">
      <c r="B85" s="71" t="s">
        <v>115</v>
      </c>
      <c r="C85" s="74" t="s">
        <v>116</v>
      </c>
      <c r="D85" s="75">
        <v>3</v>
      </c>
      <c r="E85" s="71" t="s">
        <v>193</v>
      </c>
      <c r="F85" s="71" t="s">
        <v>139</v>
      </c>
      <c r="G85" s="75">
        <v>3</v>
      </c>
    </row>
    <row r="86" spans="2:7" ht="45" x14ac:dyDescent="0.25">
      <c r="B86" s="71" t="s">
        <v>117</v>
      </c>
      <c r="C86" s="74" t="s">
        <v>118</v>
      </c>
      <c r="D86" s="75">
        <v>0</v>
      </c>
      <c r="E86" s="71" t="s">
        <v>194</v>
      </c>
      <c r="F86" s="71" t="s">
        <v>126</v>
      </c>
      <c r="G86" s="75">
        <v>0</v>
      </c>
    </row>
    <row r="87" spans="2:7" ht="45" x14ac:dyDescent="0.25">
      <c r="B87" s="71" t="s">
        <v>119</v>
      </c>
      <c r="C87" s="74" t="s">
        <v>120</v>
      </c>
      <c r="D87" s="75">
        <v>2</v>
      </c>
      <c r="E87" s="71" t="s">
        <v>195</v>
      </c>
      <c r="F87" s="71" t="s">
        <v>139</v>
      </c>
      <c r="G87" s="75">
        <v>2</v>
      </c>
    </row>
    <row r="88" spans="2:7" ht="30" x14ac:dyDescent="0.25">
      <c r="B88" s="71" t="s">
        <v>121</v>
      </c>
      <c r="C88" s="74" t="s">
        <v>122</v>
      </c>
      <c r="D88" s="75">
        <v>0</v>
      </c>
      <c r="E88" s="71" t="s">
        <v>196</v>
      </c>
      <c r="F88" s="71" t="s">
        <v>126</v>
      </c>
      <c r="G88" s="75">
        <v>0</v>
      </c>
    </row>
    <row r="89" spans="2:7" ht="15.75" thickBot="1" x14ac:dyDescent="0.3">
      <c r="B89" s="69" t="s">
        <v>197</v>
      </c>
      <c r="C89" s="69"/>
      <c r="D89" s="69"/>
      <c r="E89" s="69"/>
      <c r="F89" s="69"/>
      <c r="G8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Saint Bernard Guess</vt:lpstr>
      <vt:lpstr>Saint Bernard Solver 1</vt:lpstr>
      <vt:lpstr>Answer Report 1</vt:lpstr>
      <vt:lpstr>Saint Bernard Solver 2</vt:lpstr>
      <vt:lpstr>Answer Report 2</vt:lpstr>
      <vt:lpstr>Saint Bernard Solver 3</vt:lpstr>
      <vt:lpstr>Saint Bernard Report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</dc:creator>
  <cp:lastModifiedBy>Ashley Brainer</cp:lastModifiedBy>
  <dcterms:created xsi:type="dcterms:W3CDTF">2014-08-19T23:52:38Z</dcterms:created>
  <dcterms:modified xsi:type="dcterms:W3CDTF">2015-12-01T19:05:49Z</dcterms:modified>
</cp:coreProperties>
</file>