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G:\HQ\dgof-pru\Project\ACE\Data for ACE landing page and digital reports\"/>
    </mc:Choice>
  </mc:AlternateContent>
  <xr:revisionPtr revIDLastSave="0" documentId="13_ncr:1_{550B9141-9AAC-438D-8879-214C9FD799E4}" xr6:coauthVersionLast="47" xr6:coauthVersionMax="47" xr10:uidLastSave="{00000000-0000-0000-0000-000000000000}"/>
  <bookViews>
    <workbookView xWindow="-120" yWindow="-120" windowWidth="19440" windowHeight="10590" xr2:uid="{00000000-000D-0000-FFFF-FFFF00000000}"/>
  </bookViews>
  <sheets>
    <sheet name="Checks" sheetId="14" r:id="rId1"/>
    <sheet name="Status" sheetId="1" r:id="rId2"/>
    <sheet name="F_Revenue" sheetId="3" r:id="rId3"/>
    <sheet name="F_Cost breakdown" sheetId="4" r:id="rId4"/>
    <sheet name="F_Staff" sheetId="5" r:id="rId5"/>
    <sheet name="F_Costs" sheetId="13" r:id="rId6"/>
    <sheet name="F_Unit cost" sheetId="6" r:id="rId7"/>
    <sheet name="F_Fin CE" sheetId="7" r:id="rId8"/>
    <sheet name="F_Prod" sheetId="8" r:id="rId9"/>
    <sheet name="F_ATCO cost per h" sheetId="9" r:id="rId10"/>
    <sheet name="F_Support" sheetId="10" r:id="rId11"/>
    <sheet name="F_Eco CE" sheetId="11" r:id="rId12"/>
    <sheet name="E_EcoCostEff" sheetId="12" r:id="rId13"/>
  </sheets>
  <definedNames>
    <definedName name="PP_2019.accdb_1" localSheetId="1" hidden="1">Status!$A$8:$A$47</definedName>
  </definedNames>
  <calcPr calcId="191029"/>
  <pivotCaches>
    <pivotCache cacheId="13" r:id="rId14"/>
    <pivotCache cacheId="15" r:id="rId15"/>
    <pivotCache cacheId="14" r:id="rId16"/>
    <pivotCache cacheId="12" r:id="rId17"/>
    <pivotCache cacheId="17" r:id="rId18"/>
    <pivotCache cacheId="16" r:id="rId19"/>
    <pivotCache cacheId="18" r:id="rId20"/>
    <pivotCache cacheId="19" r:id="rId21"/>
    <pivotCache cacheId="20" r:id="rId22"/>
    <pivotCache cacheId="21" r:id="rId23"/>
    <pivotCache cacheId="22" r:id="rId24"/>
    <pivotCache cacheId="23" r:id="rId2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4" l="1"/>
  <c r="B6" i="14"/>
  <c r="E19" i="14" l="1"/>
  <c r="D19" i="14"/>
  <c r="E18" i="14"/>
  <c r="D18" i="14"/>
  <c r="D17" i="14"/>
  <c r="E16" i="14"/>
  <c r="D16" i="14"/>
  <c r="E15" i="14"/>
  <c r="D15" i="14"/>
  <c r="D14" i="14"/>
  <c r="E13" i="14"/>
  <c r="D13" i="14"/>
  <c r="E12" i="14"/>
  <c r="D12" i="14"/>
  <c r="E11" i="14"/>
  <c r="D11" i="14"/>
  <c r="E10" i="14"/>
  <c r="D10" i="14"/>
  <c r="D9" i="14"/>
  <c r="D8" i="14"/>
  <c r="D7" i="14"/>
  <c r="E5" i="14"/>
  <c r="D5" i="14"/>
  <c r="E4" i="14"/>
  <c r="D4" i="14"/>
  <c r="E3" i="14"/>
  <c r="D3" i="14"/>
  <c r="B18" i="14"/>
  <c r="B4" i="14"/>
  <c r="B14" i="14"/>
  <c r="B13" i="14"/>
  <c r="B9" i="14"/>
  <c r="B5" i="14"/>
  <c r="B16" i="14"/>
  <c r="B12" i="14"/>
  <c r="B8" i="14"/>
  <c r="B11" i="14"/>
  <c r="B15" i="14"/>
  <c r="B3" i="14"/>
  <c r="B7" i="14"/>
  <c r="B10" i="14"/>
  <c r="B17" i="14"/>
  <c r="B19" i="14"/>
  <c r="D1" i="14" l="1"/>
  <c r="C19" i="14"/>
  <c r="C18" i="14"/>
  <c r="C17" i="14"/>
  <c r="C16" i="14"/>
  <c r="C15" i="14"/>
  <c r="C14" i="14"/>
  <c r="C13" i="14"/>
  <c r="C12" i="14"/>
  <c r="C10" i="14"/>
  <c r="C11" i="14"/>
  <c r="C9" i="14"/>
  <c r="C8" i="14"/>
  <c r="C7" i="14"/>
  <c r="C6" i="14"/>
  <c r="C5" i="14"/>
  <c r="C4" i="14"/>
  <c r="C3" i="14"/>
  <c r="B25" i="6" l="1"/>
  <c r="B20" i="6"/>
  <c r="B21" i="6"/>
  <c r="B22" i="6"/>
  <c r="B23" i="6"/>
  <c r="B24" i="6"/>
  <c r="B19" i="6"/>
  <c r="E19" i="6"/>
  <c r="H24" i="6"/>
  <c r="H23" i="6"/>
  <c r="D25" i="6"/>
  <c r="H22" i="6"/>
  <c r="H21" i="6"/>
  <c r="H20" i="6"/>
  <c r="F25" i="6"/>
  <c r="E9" i="14" l="1"/>
  <c r="E1" i="14" s="1"/>
  <c r="N20" i="6"/>
  <c r="N22" i="6"/>
  <c r="N21" i="6"/>
  <c r="N23" i="6"/>
  <c r="E25" i="6"/>
  <c r="H25" i="6"/>
  <c r="E21" i="6"/>
  <c r="H19" i="6"/>
  <c r="E23" i="6"/>
  <c r="C25" i="6"/>
  <c r="F24" i="6"/>
  <c r="D24" i="6"/>
  <c r="G25" i="6"/>
  <c r="D19" i="6"/>
  <c r="N19" i="6" l="1"/>
  <c r="N24" i="6"/>
  <c r="O19" i="6"/>
  <c r="O24" i="6"/>
  <c r="J24" i="6"/>
  <c r="L24" i="6"/>
  <c r="D23" i="6"/>
  <c r="F19" i="6"/>
  <c r="O23" i="6" l="1"/>
  <c r="J23" i="6"/>
  <c r="F23" i="6"/>
  <c r="D22" i="6"/>
  <c r="G20" i="6"/>
  <c r="F21" i="6"/>
  <c r="G19" i="6"/>
  <c r="O22" i="6" l="1"/>
  <c r="M19" i="6"/>
  <c r="J22" i="6"/>
  <c r="L23" i="6"/>
  <c r="E22" i="6"/>
  <c r="C23" i="6"/>
  <c r="C24" i="6"/>
  <c r="G21" i="6"/>
  <c r="D21" i="6"/>
  <c r="C21" i="6"/>
  <c r="G22" i="6"/>
  <c r="D20" i="6"/>
  <c r="E24" i="6"/>
  <c r="C19" i="6"/>
  <c r="F20" i="6"/>
  <c r="F22" i="6"/>
  <c r="G24" i="6"/>
  <c r="G23" i="6"/>
  <c r="C20" i="6"/>
  <c r="C22" i="6"/>
  <c r="E20" i="6"/>
  <c r="P20" i="6" l="1"/>
  <c r="P24" i="6"/>
  <c r="P19" i="6"/>
  <c r="P23" i="6"/>
  <c r="P21" i="6"/>
  <c r="O21" i="6"/>
  <c r="P22" i="6"/>
  <c r="O20" i="6"/>
  <c r="I19" i="6"/>
  <c r="M22" i="6"/>
  <c r="I22" i="6"/>
  <c r="M21" i="6"/>
  <c r="M20" i="6"/>
  <c r="I23" i="6"/>
  <c r="K20" i="6"/>
  <c r="K19" i="6"/>
  <c r="M23" i="6"/>
  <c r="L22" i="6"/>
  <c r="L21" i="6"/>
  <c r="K24" i="6"/>
  <c r="K23" i="6"/>
  <c r="I21" i="6"/>
  <c r="J21" i="6"/>
  <c r="I24" i="6"/>
  <c r="K22" i="6"/>
  <c r="K21" i="6"/>
  <c r="I20" i="6"/>
  <c r="M24" i="6"/>
  <c r="L20" i="6"/>
  <c r="L19" i="6"/>
  <c r="J20" i="6"/>
  <c r="J19" i="6"/>
  <c r="M10" i="4"/>
  <c r="O10" i="4"/>
  <c r="N10" i="4"/>
  <c r="O11" i="4"/>
  <c r="M11" i="4"/>
  <c r="N1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Connection114" type="5" refreshedVersion="8" savePassword="1" saveData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Q_KEYDATA_STAFF.ACC_ATCO_AVG_CONTRACT_HR, Q_KEYDATA_STAFF.ACC_ATCO_AVG_WORK_DAY, Q_KEYDATA_STAFF.ACC_ATCO_NB, Q_KEYDATA_STAFF.ACC_ATCO_ON_DUTY_HR, Q_KEYDATA_STAFF.ACE_ANSP_SINCE, Q_KEYDATA_STAFF.ANSP_CODE, Q_KEYDATA_STAFF.ANSP_ID, Q_KEYDATA_STAFF.ANSP_NAME, Q_KEYDATA_STAFF.APP_ATCO_AVG_CONTRACT_HR, Q_KEYDATA_STAFF.APP_ATCO_AVG_WORK_DAY, Q_KEYDATA_STAFF.APP_ATCO_NB, Q_KEYDATA_STAFF.APP_ATCO_ON_DUTY_HR, Q_KEYDATA_STAFF.LAST_UPDATE, Q_KEYDATA_STAFF.SK_CONVERTER_ID, Q_KEYDATA_STAFF.STAF_AB_INITIO, Q_KEYDATA_STAFF.STAF_ADMIN, Q_KEYDATA_STAFF.STAF_ANCILLARY, Q_KEYDATA_STAFF.STAF_ATC_ASSISTANT, Q_KEYDATA_STAFF.STAF_ATCO, Q_KEYDATA_STAFF.STAF_ATCO_OTHER, Q_KEYDATA_STAFF.STAF_COST, Q_KEYDATA_STAFF.STAF_COST_ATCO, Q_KEYDATA_STAFF.STAF_COST_CAPITALISED, Q_KEYDATA_STAFF.STAF_COST_EXTRA_PENSION, Q_KEYDATA_STAFF.STAF_COST_PENSION, Q_KEYDATA_STAFF.STAF_COST_RELATED, Q_KEYDATA_STAFF.STAF_COST_SALARY, Q_KEYDATA_STAFF.STAF_COST_SOCIAL_SEC, Q_KEYDATA_STAFF.STAF_OPS_SUPPORT, Q_KEYDATA_STAFF.STAF_OTHER, Q_KEYDATA_STAFF.STAF_TECH_OPERAT, Q_KEYDATA_STAFF.STAF_TECH_PLANNING, Q_KEYDATA_STAFF.STAF_TECH_SUPPORT, Q_KEYDATA_STAFF.STAF_TRAINEE, Q_KEYDATA_STAFF.TYPE_STAFF, Q_KEYDATA_STAFF.YEAR_DATA, Q_KEYDATA_STAFF.YEAR_REPORT,Q_KEYDATA_STAFF.STAF_COST_ATCO_ERT,Q_KEYDATA_STAFF.STAF_COST_ATCO_TRM_x000d__x000a_FROM `\\HHBRUNA30\dgof-pru$\Data\Application\Ace\ACE_Database\ACE`.Q_KEYDATA_STAFF Q_KEYDATA_STAFF"/>
  </connection>
  <connection id="2" xr16:uid="{00000000-0015-0000-FFFF-FFFF04000000}" keepAlive="1" name="Connection132" type="5" refreshedVersion="8" savePassword="1" saveData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Q_KEYDATA_STAFF.ACC_ATCO_AVG_CONTRACT_HR, Q_KEYDATA_STAFF.ACC_ATCO_AVG_WORK_DAY, Q_KEYDATA_STAFF.ACC_ATCO_NB, Q_KEYDATA_STAFF.ACC_ATCO_ON_DUTY_HR, Q_KEYDATA_STAFF.ACE_ANSP_SINCE, Q_KEYDATA_STAFF.ANSP_CODE, Q_KEYDATA_STAFF.ANSP_ID, Q_KEYDATA_STAFF.ANSP_NAME, Q_KEYDATA_STAFF.APP_ATCO_AVG_CONTRACT_HR, Q_KEYDATA_STAFF.APP_ATCO_AVG_WORK_DAY, Q_KEYDATA_STAFF.APP_ATCO_NB, Q_KEYDATA_STAFF.APP_ATCO_ON_DUTY_HR, Q_KEYDATA_STAFF.LAST_UPDATE, Q_KEYDATA_STAFF.SK_CONVERTER_ID, Q_KEYDATA_STAFF.STAF_AB_INITIO, Q_KEYDATA_STAFF.STAF_ADMIN, Q_KEYDATA_STAFF.STAF_ANCILLARY, Q_KEYDATA_STAFF.STAF_ATC_ASSISTANT, Q_KEYDATA_STAFF.STAF_ATCO, Q_KEYDATA_STAFF.STAF_ATCO_OTHER, Q_KEYDATA_STAFF.STAF_COST, Q_KEYDATA_STAFF.STAF_COST_ATCO, Q_KEYDATA_STAFF.STAF_COST_CAPITALISED, Q_KEYDATA_STAFF.STAF_COST_EXTRA_PENSION, Q_KEYDATA_STAFF.STAF_COST_PENSION, Q_KEYDATA_STAFF.STAF_COST_RELATED, Q_KEYDATA_STAFF.STAF_COST_SALARY, Q_KEYDATA_STAFF.STAF_COST_SOCIAL_SEC, Q_KEYDATA_STAFF.STAF_OPS_SUPPORT, Q_KEYDATA_STAFF.STAF_OTHER, Q_KEYDATA_STAFF.STAF_TECH_OPERAT, Q_KEYDATA_STAFF.STAF_TECH_PLANNING, Q_KEYDATA_STAFF.STAF_TECH_SUPPORT, Q_KEYDATA_STAFF.STAF_TRAINEE, Q_KEYDATA_STAFF.TYPE_STAFF, Q_KEYDATA_STAFF.YEAR_DATA, Q_KEYDATA_STAFF.YEAR_REPORT_x000d__x000a_FROM `\\HHBRUNA30\dgof-pru$\Data\Application\Ace\ACE_Database\ACE`.Q_KEYDATA_STAFF Q_KEYDATA_STAFF"/>
  </connection>
  <connection id="3" xr16:uid="{00000000-0015-0000-FFFF-FFFF06000000}" keepAlive="1" name="Connection210" type="5" refreshedVersion="8" savePassword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V_ANSP_COST.ANSP_CODE, V_ANSP_COST.ANSP_NAME, V_ANSP_COST.ACE_ANSP_SINCE, V_ANSP_COST.YEAR_DATA, V_ANSP_COST.YEAR_REPORT, V_ANSP_COST.TYPE, V_ANSP_COST.ANSP_ID, V_ANSP_COST.LAST_UPDATED, V_ANSP_COST.CURRENT_DATA, V_ANSP_COST.CURRENCY, V_ANSP_COST.COST_CONTROLLABLE, V_ANSP_COST.COST_STAFF, V_ANSP_COST.COST_OPERAT, V_ANSP_COST.COST_DEPRECIATION, V_ANSP_COST.COST_CAPITAL, V_ANSP_COST.COST_EXCEPTIONAL, V_ANSP_COST.COST_TRANSFER, V_ANSP_COST.COST_EXTERNAL_MET, V_ANSP_COST.COST_REGU_SUPERVISION, V_ANSP_COST.COST_OTH_SERVICE, V_ANSP_COST.COST_NATIONAL_GOV, V_ANSP_COST.COST_EUROCONTROL, V_ANSP_COST.COST_DELEGATION, V_ANSP_COST.COST_IVAT, V_ANSP_COST.COST_COST, V_ANSP_COST.COST_FINANCIAL, V_ANSP_COST.COST_RECONCILING, V_ANSP_COST.COST_OPERAT_FINANCE, V_ANSP_COST.COST_PROFIT_BEF_TAX, V_ANSP_COST.COST_INCOME_TAX, V_ANSP_COST.COST_PROFIT_AFT_TAX, V_ANSP_COST.COST_DIVIDEND, V_ANSP_COST.COST_RETAIN_PROFIT, V_ANSP_COST.COST_NBV_FIX_ASSET, V_ANSP_COST.COST_CURRENT_ASSET_REQ, V_ANSP_COST.COST_OPERAT_CAPITAL, V_ANSP_COST.COST_INTEREST_DEBT, V_ANSP_COST.COST_RATE_EQUITY, V_ANSP_COST.COST_WAVG_CAPITAL, V_ANSP_COST.COST_CONTROLLABLE_P_KM, V_ANSP_COST.COST_CONTROLLABLE_P_HR, V_ANSP_COST.COST_CONTROLLABLE_P_AIRP_MVT_x000d__x000a_FROM `\\HHBRUNA30\dgof-pru$\Data\Application\Ace\ACE_Database\ACE`.V_ANSP_COST V_ANSP_COST"/>
  </connection>
  <connection id="4" xr16:uid="{00000000-0015-0000-FFFF-FFFF07000000}" keepAlive="1" name="Connection29" type="5" refreshedVersion="8" savePassword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Q_TREND_ANALYSIS.ANSP_NAME, Q_TREND_ANALYSIS.YEAR_DATA, Q_TREND_ANALYSIS.YEAR_REPORT, Q_TREND_ANALYSIS.COST_CONTROLLABLE, Q_TREND_ANALYSIS.COMPOSITE_FLIGHTHOUR, Q_TREND_ANALYSIS.ATCO_ON_DUTY_HR, Q_TREND_ANALYSIS.STAF_COST_ATCO, Q_TREND_ANALYSIS.COST_DEPRECIATION, Q_TREND_ANALYSIS.COST_PER_MINUTE, Q_TREND_ANALYSIS.ERT_TDM_15, Q_TREND_ANALYSIS.ARP_TDM_15, Q_TREND_ANALYSIS.TDM_15, Q_TREND_ANALYSIS.ANSP_IFR_AIRP_MVT, Q_TREND_ANALYSIS.ANSP_IFR_HR, Q_TREND_ANALYSIS.WEIGHTFACTOR, Q_TREND_ANALYSIS.TRM_COST_CONTROLLABLE, Q_TREND_ANALYSIS.COST_OPERAT, Q_TREND_ANALYSIS.COST_EXCEPTIONAL, Q_TREND_ANALYSIS.ERT_COST_CONTROLLABLE, Q_TREND_ANALYSIS.STAF_COST, Q_TREND_ANALYSIS.COST_CAPITAL_x000d__x000a_FROM `\\HHBRUNA30\dgof-pru$\Data\Application\Ace\ACE_Database\ACE`.Q_TREND_ANALYSIS Q_TREND_ANALYSIS"/>
  </connection>
  <connection id="5" xr16:uid="{00000000-0015-0000-FFFF-FFFF00000000}" keepAlive="1" name="Connection31" type="5" refreshedVersion="8" savePassword="1" saveData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Q_TREND_ANALYSIS.ANSP_NAME, Q_TREND_ANALYSIS.YEAR_DATA, Q_TREND_ANALYSIS.YEAR_REPORT, Q_TREND_ANALYSIS.COST_CONTROLLABLE, Q_TREND_ANALYSIS.COMPOSITE_FLIGHTHOUR, Q_TREND_ANALYSIS.ATCO_ON_DUTY_HR, Q_TREND_ANALYSIS.STAF_COST_ATCO, Q_TREND_ANALYSIS.COST_DEPRECIATION, Q_TREND_ANALYSIS.COST_PER_MINUTE, Q_TREND_ANALYSIS.ERT_TDM_15, Q_TREND_ANALYSIS.ARP_TDM_15, Q_TREND_ANALYSIS.TDM_15, Q_TREND_ANALYSIS.ANSP_IFR_AIRP_MVT, Q_TREND_ANALYSIS.ANSP_IFR_HR, Q_TREND_ANALYSIS.WEIGHTFACTOR, Q_TREND_ANALYSIS.TRM_COST_CONTROLLABLE, Q_TREND_ANALYSIS.COST_OPERAT, Q_TREND_ANALYSIS.COST_EXCEPTIONAL, Q_TREND_ANALYSIS.ERT_COST_CONTROLLABLE, Q_TREND_ANALYSIS.STAF_COST, Q_TREND_ANALYSIS.COST_CAPITAL_x000d__x000a_FROM `\\HHBRUNA30\dgof-pru$\Data\Application\Ace\ACE_Database\ACE`.Q_TREND_ANALYSIS Q_TREND_ANALYSIS"/>
  </connection>
  <connection id="6" xr16:uid="{00000000-0015-0000-FFFF-FFFF03000000}" keepAlive="1" name="Connection311" type="5" refreshedVersion="8" savePassword="1" saveData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Q_TREND_ANALYSIS.ANSP_NAME, Q_TREND_ANALYSIS.YEAR_DATA, Q_TREND_ANALYSIS.YEAR_REPORT, Q_TREND_ANALYSIS.COST_CONTROLLABLE, Q_TREND_ANALYSIS.COMPOSITE_FLIGHTHOUR, Q_TREND_ANALYSIS.ATCO_ON_DUTY_HR, Q_TREND_ANALYSIS.STAF_COST_ATCO, Q_TREND_ANALYSIS.COST_DEPRECIATION, Q_TREND_ANALYSIS.COST_PER_MINUTE, Q_TREND_ANALYSIS.ERT_TDM_15, Q_TREND_ANALYSIS.ARP_TDM_15, Q_TREND_ANALYSIS.TDM_15, Q_TREND_ANALYSIS.ANSP_IFR_AIRP_MVT, Q_TREND_ANALYSIS.ANSP_IFR_HR, Q_TREND_ANALYSIS.WEIGHTFACTOR, Q_TREND_ANALYSIS.TRM_COST_CONTROLLABLE, Q_TREND_ANALYSIS.COST_OPERAT, Q_TREND_ANALYSIS.COST_EXCEPTIONAL, Q_TREND_ANALYSIS.ERT_COST_CONTROLLABLE, Q_TREND_ANALYSIS.STAF_COST, Q_TREND_ANALYSIS.COST_CAPITAL_x000d__x000a_FROM `\\HHBRUNA30\dgof-pru$\Data\Application\Ace\ACE_Database\ACE`.Q_TREND_ANALYSIS Q_TREND_ANALYSIS"/>
  </connection>
  <connection id="7" xr16:uid="{00000000-0015-0000-FFFF-FFFF09000000}" keepAlive="1" name="Connection34" type="5" refreshedVersion="8" savePassword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V_ANSP_REVENUE.ANSP_CODE, V_ANSP_REVENUE.ANSP_NAME, V_ANSP_REVENUE.ACE_ANSP_SINCE, V_ANSP_REVENUE.YEAR_DATA, V_ANSP_REVENUE.YEAR_REPORT, V_ANSP_REVENUE.TYPE, V_ANSP_REVENUE.ANSP_ID, V_ANSP_REVENUE.CONVERTER_ID, V_ANSP_REVENUE.EXCH_RATE, V_ANSP_REVENUE.CURRENT_DATA, V_ANSP_REVENUE.CURRENCY, V_ANSP_REVENUE.LAST_UPDATED, V_ANSP_REVENUE.REVE_CHARGE, V_ANSP_REVENUE.REVE_AIRPORT, V_ANSP_REVENUE.REVE_DELEGATION, V_ANSP_REVENUE.REVE_MILITARY, V_ANSP_REVENUE.REVE_EXEMPT_FLT, V_ANSP_REVENUE.REVE_DOMESTIC, V_ANSP_REVENUE.REVE_FINANCIAL, V_ANSP_REVENUE.REVE_OTHER, V_ANSP_REVENUE.REVE_EXCEPTIONAL, V_ANSP_REVENUE.REVE_REVENUE, V_ANSP_REVENUE.REVE_RECOVERY, V_ANSP_REVENUE.REVE_CURRENT_YEAR_x000d__x000a_FROM `\\HHBRUNA30\dgof-pru$\Data\Application\Ace\ACE_Database\ACE`.V_ANSP_REVENUE V_ANSP_REVENUE"/>
  </connection>
  <connection id="8" xr16:uid="{00000000-0015-0000-FFFF-FFFF0A000000}" keepAlive="1" name="Connection42" type="5" refreshedVersion="8" saveData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DLY_POST_OPS.Year, DLY_POST_OPS.UNIT_KIND, DLY_POST_OPS.ANSP_ID, DLY_POST_OPS.ANSP_NAME, DLY_POST_OPS.TDM_ALL_REASON, DLY_POST_OPS.TDM_ERT_ALL_REASON, DLY_POST_OPS.TDM_ARP_ALL_REASON, DLY_POST_OPS.NA_ERT, DLY_POST_OPS.A_ERT, DLY_POST_OPS.C_ERT, DLY_POST_OPS.D_ERT, DLY_POST_OPS.E_ERT, DLY_POST_OPS.G_ERT, DLY_POST_OPS.I_ERT, DLY_POST_OPS.M_ERT, DLY_POST_OPS.N_ERT, DLY_POST_OPS.O_ERT, DLY_POST_OPS.P_ERT, DLY_POST_OPS.R_ERT, DLY_POST_OPS.S_ERT, DLY_POST_OPS.T_ERT, DLY_POST_OPS.V_ERT, DLY_POST_OPS.W_ERT, DLY_POST_OPS.NA_ARP, DLY_POST_OPS.A_ARP, DLY_POST_OPS.C_ARP, DLY_POST_OPS.D_ARP, DLY_POST_OPS.E_ARP, DLY_POST_OPS.G_ARP, DLY_POST_OPS.I_ARP, DLY_POST_OPS.M_ARP, DLY_POST_OPS.N_ARP, DLY_POST_OPS.O_ARP, DLY_POST_OPS.P_ARP, DLY_POST_OPS.R_ARP, DLY_POST_OPS.S_ARP, DLY_POST_OPS.T_ARP, DLY_POST_OPS.V_ARP, DLY_POST_OPS.W_ARP, DLY_POST_OPS.ATFM_VERSION, DLY_POST_OPS.METHODOLOGY, DLY_POST_OPS.LAST_UPDATE_x000d__x000a_FROM V_ANSP_DELAY_REASON_POST_OPS_FROM_2003 AS DLY_POST_OPS_x000d__x000a_WHERE (((DLY_POST_OPS.Year)&gt;=2014))"/>
  </connection>
  <connection id="9" xr16:uid="{00000000-0015-0000-FFFF-FFFF0B000000}" keepAlive="1" name="Connection91" type="5" refreshedVersion="8" savePassword="1" saveData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Q_TREND_ANALYSIS.ANSP_NAME, Q_TREND_ANALYSIS.YEAR_DATA, Q_TREND_ANALYSIS.YEAR_REPORT, Q_TREND_ANALYSIS.COST_CONTROLLABLE, Q_TREND_ANALYSIS.COMPOSITE_FLIGHTHOUR, Q_TREND_ANALYSIS.ATCO_ON_DUTY_HR, Q_TREND_ANALYSIS.STAF_COST_ATCO, Q_TREND_ANALYSIS.COST_DEPRECIATION, Q_TREND_ANALYSIS.COST_PER_MINUTE, Q_TREND_ANALYSIS.ERT_TDM_15, Q_TREND_ANALYSIS.ARP_TDM_15, Q_TREND_ANALYSIS.TDM_15, Q_TREND_ANALYSIS.ANSP_IFR_AIRP_MVT, Q_TREND_ANALYSIS.ANSP_IFR_HR, Q_TREND_ANALYSIS.WEIGHTFACTOR, Q_TREND_ANALYSIS.TRM_COST_CONTROLLABLE, Q_TREND_ANALYSIS.COST_OPERAT, Q_TREND_ANALYSIS.COST_EXCEPTIONAL, Q_TREND_ANALYSIS.ERT_COST_CONTROLLABLE, Q_TREND_ANALYSIS.STAF_COST, Q_TREND_ANALYSIS.COST_CAPITAL, Q_TREND_ANALYSIS.TDM_x000d__x000a_FROM `\\HHBRUNA30\dgof-pru$\Data\Application\Ace\ACE_Database\ACE`.Q_TREND_ANALYSIS Q_TREND_ANALYSIS"/>
  </connection>
  <connection id="10" xr16:uid="{00000000-0015-0000-FFFF-FFFF0D000000}" keepAlive="1" name="Connexion111" type="5" refreshedVersion="8" savePassword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Q_TREND_ANALYSIS.ANSP_NAME, Q_TREND_ANALYSIS.YEAR_DATA, Q_TREND_ANALYSIS.YEAR_REPORT, Q_TREND_ANALYSIS.COST_CONTROLLABLE, Q_TREND_ANALYSIS.COMPOSITE_FLIGHTHOUR, Q_TREND_ANALYSIS.ATCO_ON_DUTY_HR, Q_TREND_ANALYSIS.STAF_COST_ATCO, Q_TREND_ANALYSIS.COST_DEPRECIATION, Q_TREND_ANALYSIS.COST_PER_MINUTE, Q_TREND_ANALYSIS.ERT_TDM_15, Q_TREND_ANALYSIS.ARP_TDM_15, Q_TREND_ANALYSIS.TDM_15, Q_TREND_ANALYSIS.ANSP_IFR_AIRP_MVT, Q_TREND_ANALYSIS.ANSP_IFR_HR, Q_TREND_ANALYSIS.WEIGHTFACTOR, Q_TREND_ANALYSIS.TRM_COST_CONTROLLABLE, Q_TREND_ANALYSIS.COST_OPERAT, Q_TREND_ANALYSIS.COST_EXCEPTIONAL, Q_TREND_ANALYSIS.ERT_COST_CONTROLLABLE, Q_TREND_ANALYSIS.STAF_COST, Q_TREND_ANALYSIS.COST_CAPITAL_x000d__x000a_FROM `\\HHBRUNA30\dgof-pru$\Data\Application\Ace\ACE_Database\ACE`.Q_TREND_ANALYSIS Q_TREND_ANALYSIS"/>
  </connection>
  <connection id="11" xr16:uid="{00000000-0015-0000-FFFF-FFFF0E000000}" keepAlive="1" name="Connexion14" type="5" refreshedVersion="8" savePassword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Q_TREND_ANALYSIS.ANSP_NAME, Q_TREND_ANALYSIS.YEAR_DATA, Q_TREND_ANALYSIS.YEAR_REPORT, Q_TREND_ANALYSIS.COST_CONTROLLABLE, Q_TREND_ANALYSIS.COMPOSITE_FLIGHTHOUR, Q_TREND_ANALYSIS.ATCO_ON_DUTY_HR, Q_TREND_ANALYSIS.STAF_COST_ATCO, Q_TREND_ANALYSIS.COST_DEPRECIATION, Q_TREND_ANALYSIS.COST_PER_MINUTE, Q_TREND_ANALYSIS.ERT_TDM_15, Q_TREND_ANALYSIS.ARP_TDM_15, Q_TREND_ANALYSIS.TDM_15, Q_TREND_ANALYSIS.ANSP_IFR_AIRP_MVT, Q_TREND_ANALYSIS.ANSP_IFR_HR, Q_TREND_ANALYSIS.WEIGHTFACTOR, Q_TREND_ANALYSIS.TRM_COST_CONTROLLABLE, Q_TREND_ANALYSIS.COST_OPERAT, Q_TREND_ANALYSIS.COST_EXCEPTIONAL, Q_TREND_ANALYSIS.ERT_COST_CONTROLLABLE, Q_TREND_ANALYSIS.STAF_COST, Q_TREND_ANALYSIS.COST_CAPITAL_x000d__x000a_FROM `\\HHBRUNA30\dgof-pru$\Data\Application\Ace\ACE_Database\ACE`.Q_TREND_ANALYSIS Q_TREND_ANALYSIS"/>
  </connection>
  <connection id="12" xr16:uid="{00000000-0015-0000-FFFF-FFFF0F000000}" keepAlive="1" name="Connexion15" type="5" refreshedVersion="8" savePassword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Q_TREND_ANALYSIS.ANSP_NAME, Q_TREND_ANALYSIS.YEAR_DATA, Q_TREND_ANALYSIS.YEAR_REPORT, Q_TREND_ANALYSIS.COST_CONTROLLABLE, Q_TREND_ANALYSIS.COMPOSITE_FLIGHTHOUR, Q_TREND_ANALYSIS.ATCO_ON_DUTY_HR, Q_TREND_ANALYSIS.STAF_COST_ATCO, Q_TREND_ANALYSIS.COST_DEPRECIATION, Q_TREND_ANALYSIS.COST_PER_MINUTE, Q_TREND_ANALYSIS.ERT_TDM_15, Q_TREND_ANALYSIS.ARP_TDM_15, Q_TREND_ANALYSIS.TDM_15, Q_TREND_ANALYSIS.ANSP_IFR_AIRP_MVT, Q_TREND_ANALYSIS.ANSP_IFR_HR, Q_TREND_ANALYSIS.WEIGHTFACTOR, Q_TREND_ANALYSIS.TRM_COST_CONTROLLABLE, Q_TREND_ANALYSIS.COST_OPERAT, Q_TREND_ANALYSIS.COST_EXCEPTIONAL, Q_TREND_ANALYSIS.ERT_COST_CONTROLLABLE, Q_TREND_ANALYSIS.STAF_COST, Q_TREND_ANALYSIS.COST_CAPITAL_x000d__x000a_FROM `\\HHBRUNA30\dgof-pru$\Data\Application\Ace\ACE_Database\ACE`.Q_TREND_ANALYSIS Q_TREND_ANALYSIS"/>
  </connection>
  <connection id="13" xr16:uid="{00000000-0015-0000-FFFF-FFFF10000000}" keepAlive="1" name="Connexion16" type="5" refreshedVersion="8" savePassword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Q_TREND_ANALYSIS.ANSP_NAME, Q_TREND_ANALYSIS.YEAR_DATA, Q_TREND_ANALYSIS.YEAR_REPORT, Q_TREND_ANALYSIS.COST_CONTROLLABLE, Q_TREND_ANALYSIS.COMPOSITE_FLIGHTHOUR, Q_TREND_ANALYSIS.ATCO_ON_DUTY_HR, Q_TREND_ANALYSIS.STAF_COST_ATCO, Q_TREND_ANALYSIS.COST_DEPRECIATION, Q_TREND_ANALYSIS.COST_PER_MINUTE, Q_TREND_ANALYSIS.ERT_TDM_15, Q_TREND_ANALYSIS.ARP_TDM_15, Q_TREND_ANALYSIS.TDM_15, Q_TREND_ANALYSIS.ANSP_IFR_AIRP_MVT, Q_TREND_ANALYSIS.ANSP_IFR_HR, Q_TREND_ANALYSIS.WEIGHTFACTOR, Q_TREND_ANALYSIS.TRM_COST_CONTROLLABLE, Q_TREND_ANALYSIS.COST_OPERAT, Q_TREND_ANALYSIS.COST_EXCEPTIONAL, Q_TREND_ANALYSIS.ERT_COST_CONTROLLABLE, Q_TREND_ANALYSIS.STAF_COST, Q_TREND_ANALYSIS.COST_CAPITAL_x000d__x000a_FROM `\\HHBRUNA30\dgof-pru$\Data\Application\Ace\ACE_Database\ACE`.Q_TREND_ANALYSIS Q_TREND_ANALYSIS"/>
  </connection>
  <connection id="14" xr16:uid="{00000000-0015-0000-FFFF-FFFF19000000}" sourceFile="G:\HQ\dgof-pru\Data\DataProcessing\RP3\DB_Performance_Plan\2019\PP_2019.accdb" name="PP_202146a" description="D" type="5" refreshedVersion="8" background="1" saveData="1">
    <dbPr connection="Provider=Microsoft.ACE.OLEDB.12.0;User ID=Admin;Data Source=G:\HQ\dgof-pru\Data\Application\Ace\ACE_Database\ACE.mdb;Mode=Read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ANSP_NAME_x000d__x000a_from ANSP_DIM_ANSP_x000d__x000a_order by ANSP_NAME" commandType="3"/>
  </connection>
</connections>
</file>

<file path=xl/sharedStrings.xml><?xml version="1.0" encoding="utf-8"?>
<sst xmlns="http://schemas.openxmlformats.org/spreadsheetml/2006/main" count="964" uniqueCount="161">
  <si>
    <t>Skyguide</t>
  </si>
  <si>
    <t>skeyes</t>
  </si>
  <si>
    <t>LVNL</t>
  </si>
  <si>
    <t>DFS</t>
  </si>
  <si>
    <t>DSNA</t>
  </si>
  <si>
    <t>Austro Control</t>
  </si>
  <si>
    <t>NATS (Continental)</t>
  </si>
  <si>
    <t>NAVIAIR</t>
  </si>
  <si>
    <t>ENAV</t>
  </si>
  <si>
    <t>ROMATSA</t>
  </si>
  <si>
    <t>LPS</t>
  </si>
  <si>
    <t>LFV</t>
  </si>
  <si>
    <t>Slovenia Control</t>
  </si>
  <si>
    <t>ANS CR</t>
  </si>
  <si>
    <t>ARMATS</t>
  </si>
  <si>
    <t>ENAIRE</t>
  </si>
  <si>
    <t>MUAC</t>
  </si>
  <si>
    <t>Fintraffic ANS</t>
  </si>
  <si>
    <t>Sakaeronavigatsia</t>
  </si>
  <si>
    <t>IAA</t>
  </si>
  <si>
    <t>MOLDATSA</t>
  </si>
  <si>
    <t>BULATSA</t>
  </si>
  <si>
    <t>EANS</t>
  </si>
  <si>
    <t>HungaroControl</t>
  </si>
  <si>
    <t>Avinor (Continental)</t>
  </si>
  <si>
    <t>NAV Portugal (Continental)</t>
  </si>
  <si>
    <t>SMATSA</t>
  </si>
  <si>
    <t>PANSA</t>
  </si>
  <si>
    <t>Albcontrol</t>
  </si>
  <si>
    <t>Croatia Control</t>
  </si>
  <si>
    <t>BHANSA</t>
  </si>
  <si>
    <t>Oro Navigacija</t>
  </si>
  <si>
    <t>M-NAV</t>
  </si>
  <si>
    <t>LGS</t>
  </si>
  <si>
    <t>DHMI</t>
  </si>
  <si>
    <t>HASP</t>
  </si>
  <si>
    <t>MATS</t>
  </si>
  <si>
    <t>DCAC Cyprus</t>
  </si>
  <si>
    <t>The status sheet indicates the ANSPs for which the validation letter had been sent at the date below:</t>
  </si>
  <si>
    <t>from query</t>
  </si>
  <si>
    <t>type manually</t>
  </si>
  <si>
    <t>ANSP_NAME</t>
  </si>
  <si>
    <t>UkSATSE</t>
  </si>
  <si>
    <t>status</t>
  </si>
  <si>
    <t>For this version status represents 'Validation letter sent'</t>
  </si>
  <si>
    <t>Make sure the ANSP filter is correct</t>
  </si>
  <si>
    <t>YEAR_REPORT</t>
  </si>
  <si>
    <t>YEAR_DATA</t>
  </si>
  <si>
    <t>(Multiple Items)</t>
  </si>
  <si>
    <t>Data</t>
  </si>
  <si>
    <t>TYPE</t>
  </si>
  <si>
    <t>Sum of REVE_CHARGE</t>
  </si>
  <si>
    <t>Sum of REVE_AIRPORT</t>
  </si>
  <si>
    <t>Sum of REVE_DELEGATION</t>
  </si>
  <si>
    <t>Sum of REVE_MILITARY</t>
  </si>
  <si>
    <t>Sum of REVE_EXEMPT_FLT</t>
  </si>
  <si>
    <t>Sum of REVE_DOMESTIC</t>
  </si>
  <si>
    <t>Sum of REVE_FINANCIAL</t>
  </si>
  <si>
    <t>Sum of REVE_OTHER</t>
  </si>
  <si>
    <t>Sum of REVE_EXCEPTIONAL</t>
  </si>
  <si>
    <t>Sum of REVE_REVENUE</t>
  </si>
  <si>
    <t>ERT</t>
  </si>
  <si>
    <t>TRM</t>
  </si>
  <si>
    <t>Grand Total</t>
  </si>
  <si>
    <t>TYPE_STAFF</t>
  </si>
  <si>
    <t>ERTTR</t>
  </si>
  <si>
    <t>Sum of STAF_COST_ATCO</t>
  </si>
  <si>
    <t>Total</t>
  </si>
  <si>
    <t>OTHER_STAFF_COST</t>
  </si>
  <si>
    <t>COST_ATCO_OPS</t>
  </si>
  <si>
    <t>COST_TYPE</t>
  </si>
  <si>
    <t>COST</t>
  </si>
  <si>
    <t>supporting pivot</t>
  </si>
  <si>
    <t>Data for 1st pie and table</t>
  </si>
  <si>
    <t>Uksatse is filtered in the R code</t>
  </si>
  <si>
    <t>Sum of STAF_ATCO</t>
  </si>
  <si>
    <t>Sum of STAF_ATCO_OTHER</t>
  </si>
  <si>
    <t>Sum of STAF_AB_INITIO</t>
  </si>
  <si>
    <t>Sum of STAF_TRAINEE</t>
  </si>
  <si>
    <t>Sum of STAF_ATC_ASSISTANT</t>
  </si>
  <si>
    <t>Sum of STAF_OPS_SUPPORT</t>
  </si>
  <si>
    <t>Sum of STAF_TECH_OPERAT</t>
  </si>
  <si>
    <t>Sum of STAF_TECH_PLANNING</t>
  </si>
  <si>
    <t>Sum of STAF_ADMIN</t>
  </si>
  <si>
    <t>Sum of STAF_ANCILLARY</t>
  </si>
  <si>
    <t>Sum of STAF_OTHER</t>
  </si>
  <si>
    <t>Sum of ACC_ATCO_NB</t>
  </si>
  <si>
    <t>Sum of ACC_ATCO_ON_DUTY_HR</t>
  </si>
  <si>
    <t>Sum of APP_ATCO_NB</t>
  </si>
  <si>
    <t>Sum of APP_ATCO_ON_DUTY_HR</t>
  </si>
  <si>
    <t>Don't move the table around. The script looks for specific coordinates</t>
  </si>
  <si>
    <t xml:space="preserve"> COST_STAFF</t>
  </si>
  <si>
    <t xml:space="preserve"> STAF_COST_ATCO_ERT</t>
  </si>
  <si>
    <t xml:space="preserve"> STAF_COST_ATCO_TRM</t>
  </si>
  <si>
    <t xml:space="preserve"> STAF_COST_ATCO</t>
  </si>
  <si>
    <t xml:space="preserve"> COST_OPERAT</t>
  </si>
  <si>
    <t xml:space="preserve"> COST_DEPRECIATION</t>
  </si>
  <si>
    <t xml:space="preserve"> COST_CAPITAL</t>
  </si>
  <si>
    <t xml:space="preserve"> COST_EXCEPTIONAL</t>
  </si>
  <si>
    <t>Data for 2nd pie and table</t>
  </si>
  <si>
    <t xml:space="preserve"> controllable cost per composite flight hour</t>
  </si>
  <si>
    <t xml:space="preserve"> COST_CONTROLLABLE</t>
  </si>
  <si>
    <t xml:space="preserve"> COMPOSITE_FLIGHTHOUR</t>
  </si>
  <si>
    <t xml:space="preserve"> ATCO-hour productivity</t>
  </si>
  <si>
    <t xml:space="preserve"> ATCO employement cost per ATCO_hr</t>
  </si>
  <si>
    <t xml:space="preserve"> Support costs per composite flight-hour</t>
  </si>
  <si>
    <t>year_data</t>
  </si>
  <si>
    <t>costs_per_cph</t>
  </si>
  <si>
    <t>costs</t>
  </si>
  <si>
    <t>cph</t>
  </si>
  <si>
    <t>ATCO_prod</t>
  </si>
  <si>
    <t>ATCO_costs_per_h</t>
  </si>
  <si>
    <t>support_costs_per_cph</t>
  </si>
  <si>
    <t>costs_per_cph_change_perc</t>
  </si>
  <si>
    <t>costs_change_perc</t>
  </si>
  <si>
    <t>cph_change_perc</t>
  </si>
  <si>
    <t>ATCO_prod_change_perc</t>
  </si>
  <si>
    <t>ATCO_costs_per_h_change_perc</t>
  </si>
  <si>
    <t>support_costs_per_cph_change_perc</t>
  </si>
  <si>
    <t>index_costs</t>
  </si>
  <si>
    <t>index_cph</t>
  </si>
  <si>
    <t>This is the table used for the script</t>
  </si>
  <si>
    <t xml:space="preserve">Gate-to-gate ATM/CNS provision costs
</t>
  </si>
  <si>
    <t>Composite flight-hours</t>
  </si>
  <si>
    <t>Sum of controllable cost per composite flight hour</t>
  </si>
  <si>
    <t xml:space="preserve"> ATCO_ON_DUTY_HR</t>
  </si>
  <si>
    <t>ATCO employement costs</t>
  </si>
  <si>
    <t xml:space="preserve"> ATCO employement cost per compFH</t>
  </si>
  <si>
    <t>Support costs</t>
  </si>
  <si>
    <t xml:space="preserve"> Non ATCO employement cost per composite flight-hour</t>
  </si>
  <si>
    <t xml:space="preserve"> Non-staff operating costs (excluding exceptional cost) per composite flight-hours</t>
  </si>
  <si>
    <t xml:space="preserve"> Exceptional Cost per composite flight hour</t>
  </si>
  <si>
    <t xml:space="preserve"> Capital-related costs per composite flight-hour</t>
  </si>
  <si>
    <t>Year</t>
  </si>
  <si>
    <t xml:space="preserve"> TDM_ARP_ALL_REASON</t>
  </si>
  <si>
    <t xml:space="preserve"> TDM_ERT_ALL_REASON</t>
  </si>
  <si>
    <t>Sum of COST_PER_MINUTE</t>
  </si>
  <si>
    <t>Table</t>
  </si>
  <si>
    <t>Full address</t>
  </si>
  <si>
    <t>Address</t>
  </si>
  <si>
    <t>Year report</t>
  </si>
  <si>
    <t>Year data</t>
  </si>
  <si>
    <t>Total cost breakdown pie1</t>
  </si>
  <si>
    <t>Total cost breakdown pie2</t>
  </si>
  <si>
    <t>Total staff pie</t>
  </si>
  <si>
    <t>Total revenue pie</t>
  </si>
  <si>
    <t>ANSP cost YoY change</t>
  </si>
  <si>
    <t>-</t>
  </si>
  <si>
    <t>Total cost yearly evolution</t>
  </si>
  <si>
    <t>Unit cost yearly evolution</t>
  </si>
  <si>
    <t>ANSP financial cos-eff</t>
  </si>
  <si>
    <t>ANSP ATCO hour productivity</t>
  </si>
  <si>
    <t>ANSP ATCO cost per ATCO hour</t>
  </si>
  <si>
    <t>ANSP support costs</t>
  </si>
  <si>
    <t>ANSP economic cost-eff (delay)</t>
  </si>
  <si>
    <t>ANSP economic cost-eff (cost)</t>
  </si>
  <si>
    <t>ANSP economic cost-eff (cost of delay)</t>
  </si>
  <si>
    <t>Total eco cost-eff evolution (delay)</t>
  </si>
  <si>
    <t>Total eco cost-eff evolution (cost)</t>
  </si>
  <si>
    <t>Total eco cost-eff evolution (cost of delay)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</si>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</sst>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_-* #,##0_-;\-* #,##0_-;_-* &quot;-&quot;??_-;_-@_-"/>
    <numFmt numFmtId="166" formatCode="0.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scheme val="minor"/>
    </font>
    <font>
      <sz val="8"/>
      <color theme="1"/>
      <name val="Calibri"/>
    </font>
    <font>
      <sz val="8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8"/>
      <color rgb="FFFF0000"/>
      <name val="Calibri"/>
      <family val="2"/>
    </font>
    <font>
      <sz val="12"/>
      <color theme="1"/>
      <name val="Calibri"/>
    </font>
    <font>
      <sz val="11"/>
      <color theme="1"/>
      <name val="Calibri"/>
    </font>
    <font>
      <sz val="12"/>
      <name val="Calibri"/>
      <family val="2"/>
      <scheme val="minor"/>
    </font>
    <font>
      <sz val="12"/>
      <name val="Calibri"/>
    </font>
    <font>
      <sz val="11"/>
      <name val="Calibri"/>
      <family val="2"/>
      <scheme val="minor"/>
    </font>
    <font>
      <sz val="11"/>
      <name val="Arial"/>
      <family val="2"/>
    </font>
    <font>
      <sz val="12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999999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indexed="64"/>
      </left>
      <right/>
      <top style="thin">
        <color rgb="FF999999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</borders>
  <cellStyleXfs count="10">
    <xf numFmtId="0" fontId="0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20" fillId="0" borderId="0"/>
  </cellStyleXfs>
  <cellXfs count="205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2" borderId="0" xfId="0" applyFill="1" applyAlignment="1">
      <alignment horizontal="centerContinuous"/>
    </xf>
    <xf numFmtId="0" fontId="0" fillId="3" borderId="0" xfId="0" applyFill="1" applyAlignment="1">
      <alignment horizontal="center"/>
    </xf>
    <xf numFmtId="0" fontId="0" fillId="3" borderId="0" xfId="0" applyFill="1"/>
    <xf numFmtId="0" fontId="5" fillId="4" borderId="0" xfId="1" applyFill="1"/>
    <xf numFmtId="3" fontId="6" fillId="0" borderId="0" xfId="2" applyNumberFormat="1" applyFont="1"/>
    <xf numFmtId="3" fontId="6" fillId="4" borderId="0" xfId="2" applyNumberFormat="1" applyFont="1" applyFill="1"/>
    <xf numFmtId="3" fontId="6" fillId="0" borderId="2" xfId="2" applyNumberFormat="1" applyFont="1" applyBorder="1"/>
    <xf numFmtId="0" fontId="7" fillId="4" borderId="0" xfId="1" applyFont="1" applyFill="1"/>
    <xf numFmtId="3" fontId="6" fillId="0" borderId="0" xfId="1" applyNumberFormat="1" applyFont="1"/>
    <xf numFmtId="3" fontId="6" fillId="4" borderId="0" xfId="1" applyNumberFormat="1" applyFont="1" applyFill="1"/>
    <xf numFmtId="0" fontId="0" fillId="0" borderId="14" xfId="0" applyBorder="1"/>
    <xf numFmtId="3" fontId="4" fillId="0" borderId="0" xfId="0" applyNumberFormat="1" applyFont="1" applyBorder="1" applyAlignment="1">
      <alignment horizontal="left"/>
    </xf>
    <xf numFmtId="3" fontId="4" fillId="0" borderId="0" xfId="0" applyNumberFormat="1" applyFont="1" applyBorder="1"/>
    <xf numFmtId="3" fontId="8" fillId="0" borderId="1" xfId="0" pivotButton="1" applyNumberFormat="1" applyFont="1" applyBorder="1"/>
    <xf numFmtId="3" fontId="8" fillId="0" borderId="1" xfId="0" applyNumberFormat="1" applyFont="1" applyBorder="1" applyAlignment="1">
      <alignment horizontal="left"/>
    </xf>
    <xf numFmtId="3" fontId="8" fillId="0" borderId="1" xfId="0" applyNumberFormat="1" applyFont="1" applyBorder="1"/>
    <xf numFmtId="3" fontId="8" fillId="0" borderId="3" xfId="0" applyNumberFormat="1" applyFont="1" applyBorder="1"/>
    <xf numFmtId="3" fontId="8" fillId="0" borderId="3" xfId="0" pivotButton="1" applyNumberFormat="1" applyFont="1" applyBorder="1"/>
    <xf numFmtId="3" fontId="8" fillId="0" borderId="4" xfId="0" applyNumberFormat="1" applyFont="1" applyBorder="1"/>
    <xf numFmtId="3" fontId="8" fillId="0" borderId="5" xfId="0" applyNumberFormat="1" applyFont="1" applyBorder="1"/>
    <xf numFmtId="3" fontId="8" fillId="0" borderId="6" xfId="0" applyNumberFormat="1" applyFont="1" applyBorder="1"/>
    <xf numFmtId="3" fontId="8" fillId="0" borderId="10" xfId="0" applyNumberFormat="1" applyFont="1" applyBorder="1"/>
    <xf numFmtId="3" fontId="8" fillId="0" borderId="9" xfId="0" applyNumberFormat="1" applyFont="1" applyBorder="1"/>
    <xf numFmtId="3" fontId="8" fillId="0" borderId="0" xfId="0" applyNumberFormat="1" applyFont="1"/>
    <xf numFmtId="3" fontId="8" fillId="0" borderId="11" xfId="0" applyNumberFormat="1" applyFont="1" applyBorder="1"/>
    <xf numFmtId="3" fontId="8" fillId="0" borderId="7" xfId="0" applyNumberFormat="1" applyFont="1" applyBorder="1"/>
    <xf numFmtId="3" fontId="8" fillId="0" borderId="8" xfId="0" applyNumberFormat="1" applyFont="1" applyBorder="1"/>
    <xf numFmtId="3" fontId="8" fillId="0" borderId="12" xfId="0" applyNumberFormat="1" applyFont="1" applyBorder="1"/>
    <xf numFmtId="3" fontId="8" fillId="0" borderId="15" xfId="0" applyNumberFormat="1" applyFont="1" applyBorder="1"/>
    <xf numFmtId="3" fontId="8" fillId="0" borderId="16" xfId="0" applyNumberFormat="1" applyFont="1" applyBorder="1"/>
    <xf numFmtId="3" fontId="8" fillId="0" borderId="13" xfId="0" applyNumberFormat="1" applyFont="1" applyBorder="1"/>
    <xf numFmtId="3" fontId="8" fillId="0" borderId="18" xfId="0" applyNumberFormat="1" applyFont="1" applyBorder="1"/>
    <xf numFmtId="3" fontId="8" fillId="0" borderId="17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0" fillId="0" borderId="0" xfId="4" applyFont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3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3" fontId="9" fillId="0" borderId="3" xfId="0" applyNumberFormat="1" applyFont="1" applyBorder="1"/>
    <xf numFmtId="3" fontId="9" fillId="0" borderId="19" xfId="0" applyNumberFormat="1" applyFont="1" applyBorder="1"/>
    <xf numFmtId="164" fontId="9" fillId="0" borderId="6" xfId="0" applyNumberFormat="1" applyFont="1" applyBorder="1"/>
    <xf numFmtId="0" fontId="9" fillId="0" borderId="9" xfId="0" applyFont="1" applyBorder="1"/>
    <xf numFmtId="3" fontId="9" fillId="0" borderId="9" xfId="0" applyNumberFormat="1" applyFont="1" applyBorder="1"/>
    <xf numFmtId="3" fontId="9" fillId="0" borderId="20" xfId="0" applyNumberFormat="1" applyFont="1" applyBorder="1"/>
    <xf numFmtId="164" fontId="9" fillId="0" borderId="0" xfId="0" applyNumberFormat="1" applyFont="1"/>
    <xf numFmtId="0" fontId="9" fillId="0" borderId="7" xfId="0" applyFont="1" applyBorder="1"/>
    <xf numFmtId="3" fontId="9" fillId="0" borderId="7" xfId="0" applyNumberFormat="1" applyFont="1" applyBorder="1"/>
    <xf numFmtId="3" fontId="9" fillId="0" borderId="22" xfId="0" applyNumberFormat="1" applyFont="1" applyBorder="1"/>
    <xf numFmtId="164" fontId="9" fillId="0" borderId="8" xfId="0" applyNumberFormat="1" applyFont="1" applyBorder="1"/>
    <xf numFmtId="0" fontId="9" fillId="0" borderId="1" xfId="0" pivotButton="1" applyFont="1" applyBorder="1"/>
    <xf numFmtId="0" fontId="9" fillId="0" borderId="1" xfId="0" pivotButton="1" applyFont="1" applyBorder="1" applyAlignment="1">
      <alignment vertical="center" wrapText="1"/>
    </xf>
    <xf numFmtId="0" fontId="9" fillId="0" borderId="3" xfId="0" pivotButton="1" applyFont="1" applyBorder="1"/>
    <xf numFmtId="0" fontId="9" fillId="0" borderId="3" xfId="0" pivotButton="1" applyFont="1" applyBorder="1" applyAlignment="1">
      <alignment vertical="center" wrapText="1"/>
    </xf>
    <xf numFmtId="0" fontId="9" fillId="0" borderId="6" xfId="0" applyNumberFormat="1" applyFont="1" applyBorder="1"/>
    <xf numFmtId="0" fontId="9" fillId="0" borderId="16" xfId="0" applyNumberFormat="1" applyFont="1" applyBorder="1"/>
    <xf numFmtId="0" fontId="9" fillId="0" borderId="0" xfId="0" applyNumberFormat="1" applyFont="1"/>
    <xf numFmtId="0" fontId="9" fillId="0" borderId="21" xfId="0" applyNumberFormat="1" applyFont="1" applyBorder="1"/>
    <xf numFmtId="0" fontId="9" fillId="0" borderId="8" xfId="0" applyNumberFormat="1" applyFont="1" applyBorder="1"/>
    <xf numFmtId="0" fontId="9" fillId="0" borderId="23" xfId="0" applyNumberFormat="1" applyFont="1" applyBorder="1"/>
    <xf numFmtId="0" fontId="9" fillId="2" borderId="3" xfId="0" applyFont="1" applyFill="1" applyBorder="1" applyAlignment="1">
      <alignment vertical="center" wrapText="1"/>
    </xf>
    <xf numFmtId="0" fontId="0" fillId="2" borderId="0" xfId="0" applyFill="1"/>
    <xf numFmtId="0" fontId="9" fillId="2" borderId="3" xfId="0" applyFont="1" applyFill="1" applyBorder="1"/>
    <xf numFmtId="0" fontId="9" fillId="2" borderId="6" xfId="0" applyFont="1" applyFill="1" applyBorder="1" applyAlignment="1">
      <alignment vertical="center" wrapText="1"/>
    </xf>
    <xf numFmtId="0" fontId="9" fillId="2" borderId="3" xfId="3" applyNumberFormat="1" applyFont="1" applyFill="1" applyBorder="1"/>
    <xf numFmtId="0" fontId="11" fillId="0" borderId="0" xfId="5" applyFont="1" applyAlignment="1">
      <alignment horizontal="center"/>
    </xf>
    <xf numFmtId="0" fontId="12" fillId="0" borderId="0" xfId="5" applyFont="1"/>
    <xf numFmtId="0" fontId="11" fillId="0" borderId="0" xfId="5" applyFont="1"/>
    <xf numFmtId="3" fontId="9" fillId="0" borderId="6" xfId="0" applyNumberFormat="1" applyFont="1" applyBorder="1"/>
    <xf numFmtId="3" fontId="9" fillId="0" borderId="16" xfId="0" applyNumberFormat="1" applyFont="1" applyBorder="1"/>
    <xf numFmtId="3" fontId="9" fillId="0" borderId="0" xfId="0" applyNumberFormat="1" applyFont="1"/>
    <xf numFmtId="3" fontId="9" fillId="0" borderId="21" xfId="0" applyNumberFormat="1" applyFont="1" applyBorder="1"/>
    <xf numFmtId="3" fontId="9" fillId="0" borderId="8" xfId="0" applyNumberFormat="1" applyFont="1" applyBorder="1"/>
    <xf numFmtId="3" fontId="9" fillId="0" borderId="23" xfId="0" applyNumberFormat="1" applyFont="1" applyBorder="1"/>
    <xf numFmtId="3" fontId="13" fillId="0" borderId="0" xfId="5" applyNumberFormat="1" applyFont="1"/>
    <xf numFmtId="0" fontId="13" fillId="0" borderId="0" xfId="5" applyFont="1"/>
    <xf numFmtId="0" fontId="14" fillId="0" borderId="0" xfId="5" applyFont="1"/>
    <xf numFmtId="0" fontId="15" fillId="0" borderId="1" xfId="0" pivotButton="1" applyFont="1" applyBorder="1"/>
    <xf numFmtId="0" fontId="15" fillId="0" borderId="1" xfId="0" applyFont="1" applyBorder="1" applyAlignment="1">
      <alignment horizontal="left"/>
    </xf>
    <xf numFmtId="0" fontId="15" fillId="0" borderId="3" xfId="0" applyFont="1" applyBorder="1"/>
    <xf numFmtId="0" fontId="15" fillId="0" borderId="4" xfId="0" applyFont="1" applyBorder="1"/>
    <xf numFmtId="0" fontId="15" fillId="0" borderId="3" xfId="0" pivotButton="1" applyFont="1" applyBorder="1"/>
    <xf numFmtId="0" fontId="15" fillId="0" borderId="5" xfId="0" applyFont="1" applyBorder="1"/>
    <xf numFmtId="0" fontId="15" fillId="0" borderId="3" xfId="0" pivotButton="1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3" fontId="15" fillId="0" borderId="6" xfId="0" applyNumberFormat="1" applyFont="1" applyBorder="1"/>
    <xf numFmtId="0" fontId="15" fillId="0" borderId="9" xfId="0" applyFont="1" applyBorder="1"/>
    <xf numFmtId="3" fontId="15" fillId="0" borderId="0" xfId="0" applyNumberFormat="1" applyFont="1"/>
    <xf numFmtId="0" fontId="15" fillId="0" borderId="1" xfId="0" pivotButton="1" applyFont="1" applyBorder="1" applyAlignment="1">
      <alignment vertical="center" wrapText="1"/>
    </xf>
    <xf numFmtId="0" fontId="15" fillId="0" borderId="7" xfId="0" applyFont="1" applyBorder="1"/>
    <xf numFmtId="3" fontId="15" fillId="0" borderId="8" xfId="0" applyNumberFormat="1" applyFont="1" applyBorder="1"/>
    <xf numFmtId="4" fontId="15" fillId="0" borderId="3" xfId="0" applyNumberFormat="1" applyFont="1" applyBorder="1"/>
    <xf numFmtId="3" fontId="15" fillId="0" borderId="16" xfId="0" applyNumberFormat="1" applyFont="1" applyBorder="1"/>
    <xf numFmtId="4" fontId="15" fillId="0" borderId="9" xfId="0" applyNumberFormat="1" applyFont="1" applyBorder="1"/>
    <xf numFmtId="3" fontId="15" fillId="0" borderId="21" xfId="0" applyNumberFormat="1" applyFont="1" applyBorder="1"/>
    <xf numFmtId="4" fontId="15" fillId="0" borderId="7" xfId="0" applyNumberFormat="1" applyFont="1" applyBorder="1"/>
    <xf numFmtId="3" fontId="15" fillId="0" borderId="23" xfId="0" applyNumberFormat="1" applyFont="1" applyBorder="1"/>
    <xf numFmtId="2" fontId="11" fillId="0" borderId="0" xfId="5" applyNumberFormat="1" applyFont="1"/>
    <xf numFmtId="1" fontId="15" fillId="0" borderId="6" xfId="0" applyNumberFormat="1" applyFont="1" applyBorder="1"/>
    <xf numFmtId="1" fontId="15" fillId="0" borderId="0" xfId="0" applyNumberFormat="1" applyFont="1"/>
    <xf numFmtId="0" fontId="16" fillId="0" borderId="1" xfId="0" pivotButton="1" applyFont="1" applyBorder="1"/>
    <xf numFmtId="0" fontId="16" fillId="0" borderId="1" xfId="0" applyFont="1" applyBorder="1" applyAlignment="1">
      <alignment horizontal="left"/>
    </xf>
    <xf numFmtId="0" fontId="16" fillId="0" borderId="1" xfId="0" pivotButton="1" applyFont="1" applyBorder="1" applyAlignment="1">
      <alignment vertical="center" wrapText="1"/>
    </xf>
    <xf numFmtId="0" fontId="16" fillId="0" borderId="3" xfId="0" applyFont="1" applyBorder="1"/>
    <xf numFmtId="0" fontId="16" fillId="0" borderId="3" xfId="0" pivotButton="1" applyFont="1" applyBorder="1"/>
    <xf numFmtId="0" fontId="16" fillId="0" borderId="4" xfId="0" applyFont="1" applyBorder="1"/>
    <xf numFmtId="0" fontId="16" fillId="0" borderId="5" xfId="0" applyFont="1" applyBorder="1"/>
    <xf numFmtId="0" fontId="16" fillId="0" borderId="3" xfId="0" pivotButton="1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3" fontId="16" fillId="0" borderId="6" xfId="0" applyNumberFormat="1" applyFont="1" applyBorder="1" applyAlignment="1">
      <alignment vertical="center" wrapText="1"/>
    </xf>
    <xf numFmtId="0" fontId="16" fillId="0" borderId="16" xfId="0" applyFont="1" applyBorder="1" applyAlignment="1">
      <alignment vertical="center" wrapText="1"/>
    </xf>
    <xf numFmtId="3" fontId="16" fillId="0" borderId="24" xfId="0" applyNumberFormat="1" applyFont="1" applyBorder="1"/>
    <xf numFmtId="3" fontId="16" fillId="0" borderId="6" xfId="0" applyNumberFormat="1" applyFont="1" applyBorder="1"/>
    <xf numFmtId="165" fontId="16" fillId="0" borderId="6" xfId="0" applyNumberFormat="1" applyFont="1" applyBorder="1"/>
    <xf numFmtId="165" fontId="16" fillId="0" borderId="16" xfId="0" applyNumberFormat="1" applyFont="1" applyBorder="1"/>
    <xf numFmtId="0" fontId="16" fillId="0" borderId="9" xfId="0" applyFont="1" applyBorder="1"/>
    <xf numFmtId="3" fontId="16" fillId="0" borderId="25" xfId="0" applyNumberFormat="1" applyFont="1" applyBorder="1"/>
    <xf numFmtId="3" fontId="16" fillId="0" borderId="0" xfId="0" applyNumberFormat="1" applyFont="1"/>
    <xf numFmtId="165" fontId="16" fillId="0" borderId="0" xfId="0" applyNumberFormat="1" applyFont="1"/>
    <xf numFmtId="165" fontId="16" fillId="0" borderId="21" xfId="0" applyNumberFormat="1" applyFont="1" applyBorder="1"/>
    <xf numFmtId="3" fontId="16" fillId="0" borderId="25" xfId="0" applyNumberFormat="1" applyFont="1" applyFill="1" applyBorder="1"/>
    <xf numFmtId="3" fontId="16" fillId="0" borderId="0" xfId="0" applyNumberFormat="1" applyFont="1" applyFill="1"/>
    <xf numFmtId="165" fontId="16" fillId="0" borderId="0" xfId="0" applyNumberFormat="1" applyFont="1" applyFill="1"/>
    <xf numFmtId="165" fontId="16" fillId="0" borderId="21" xfId="0" applyNumberFormat="1" applyFont="1" applyFill="1" applyBorder="1"/>
    <xf numFmtId="0" fontId="16" fillId="0" borderId="9" xfId="0" applyFont="1" applyFill="1" applyBorder="1"/>
    <xf numFmtId="0" fontId="16" fillId="0" borderId="7" xfId="0" applyFont="1" applyBorder="1"/>
    <xf numFmtId="3" fontId="16" fillId="0" borderId="8" xfId="0" applyNumberFormat="1" applyFont="1" applyBorder="1"/>
    <xf numFmtId="165" fontId="16" fillId="0" borderId="8" xfId="0" applyNumberFormat="1" applyFont="1" applyBorder="1"/>
    <xf numFmtId="165" fontId="16" fillId="0" borderId="23" xfId="0" applyNumberFormat="1" applyFont="1" applyBorder="1"/>
    <xf numFmtId="1" fontId="16" fillId="0" borderId="3" xfId="0" applyNumberFormat="1" applyFont="1" applyBorder="1"/>
    <xf numFmtId="1" fontId="16" fillId="0" borderId="9" xfId="0" applyNumberFormat="1" applyFont="1" applyBorder="1"/>
    <xf numFmtId="1" fontId="16" fillId="0" borderId="9" xfId="0" applyNumberFormat="1" applyFont="1" applyFill="1" applyBorder="1"/>
    <xf numFmtId="1" fontId="16" fillId="0" borderId="7" xfId="0" applyNumberFormat="1" applyFont="1" applyBorder="1"/>
    <xf numFmtId="9" fontId="13" fillId="0" borderId="0" xfId="6" applyFont="1"/>
    <xf numFmtId="0" fontId="15" fillId="0" borderId="3" xfId="0" applyNumberFormat="1" applyFont="1" applyBorder="1"/>
    <xf numFmtId="0" fontId="15" fillId="0" borderId="9" xfId="0" applyNumberFormat="1" applyFont="1" applyBorder="1"/>
    <xf numFmtId="0" fontId="15" fillId="0" borderId="9" xfId="0" applyNumberFormat="1" applyFont="1" applyFill="1" applyBorder="1"/>
    <xf numFmtId="0" fontId="15" fillId="0" borderId="7" xfId="0" applyNumberFormat="1" applyFont="1" applyBorder="1"/>
    <xf numFmtId="1" fontId="15" fillId="0" borderId="8" xfId="0" applyNumberFormat="1" applyFont="1" applyBorder="1"/>
    <xf numFmtId="0" fontId="17" fillId="0" borderId="0" xfId="7" applyFont="1"/>
    <xf numFmtId="0" fontId="18" fillId="0" borderId="3" xfId="0" applyFont="1" applyBorder="1"/>
    <xf numFmtId="0" fontId="18" fillId="0" borderId="5" xfId="0" applyFont="1" applyBorder="1"/>
    <xf numFmtId="0" fontId="18" fillId="0" borderId="3" xfId="0" applyFont="1" applyBorder="1" applyAlignment="1">
      <alignment textRotation="90" wrapText="1"/>
    </xf>
    <xf numFmtId="3" fontId="18" fillId="0" borderId="3" xfId="0" applyNumberFormat="1" applyFont="1" applyBorder="1"/>
    <xf numFmtId="0" fontId="18" fillId="0" borderId="9" xfId="0" applyFont="1" applyBorder="1"/>
    <xf numFmtId="3" fontId="18" fillId="0" borderId="9" xfId="0" applyNumberFormat="1" applyFont="1" applyBorder="1"/>
    <xf numFmtId="0" fontId="18" fillId="0" borderId="1" xfId="0" applyFont="1" applyBorder="1" applyAlignment="1">
      <alignment horizontal="left"/>
    </xf>
    <xf numFmtId="0" fontId="18" fillId="0" borderId="3" xfId="0" pivotButton="1" applyFont="1" applyBorder="1"/>
    <xf numFmtId="0" fontId="18" fillId="0" borderId="1" xfId="0" pivotButton="1" applyFont="1" applyBorder="1"/>
    <xf numFmtId="0" fontId="18" fillId="0" borderId="3" xfId="0" pivotButton="1" applyFont="1" applyBorder="1" applyAlignment="1">
      <alignment vertical="center" wrapText="1"/>
    </xf>
    <xf numFmtId="0" fontId="18" fillId="0" borderId="16" xfId="0" applyFont="1" applyBorder="1" applyAlignment="1">
      <alignment textRotation="90" wrapText="1"/>
    </xf>
    <xf numFmtId="3" fontId="18" fillId="0" borderId="16" xfId="0" applyNumberFormat="1" applyFont="1" applyBorder="1"/>
    <xf numFmtId="3" fontId="18" fillId="0" borderId="21" xfId="0" applyNumberFormat="1" applyFont="1" applyBorder="1"/>
    <xf numFmtId="0" fontId="18" fillId="0" borderId="7" xfId="0" applyFont="1" applyBorder="1"/>
    <xf numFmtId="3" fontId="18" fillId="0" borderId="7" xfId="0" applyNumberFormat="1" applyFont="1" applyBorder="1"/>
    <xf numFmtId="3" fontId="18" fillId="0" borderId="23" xfId="0" applyNumberFormat="1" applyFont="1" applyBorder="1"/>
    <xf numFmtId="0" fontId="18" fillId="0" borderId="1" xfId="0" pivotButton="1" applyFont="1" applyBorder="1" applyAlignment="1">
      <alignment vertical="center" wrapText="1"/>
    </xf>
    <xf numFmtId="0" fontId="18" fillId="0" borderId="3" xfId="0" applyNumberFormat="1" applyFont="1" applyBorder="1"/>
    <xf numFmtId="0" fontId="18" fillId="0" borderId="16" xfId="0" applyNumberFormat="1" applyFont="1" applyBorder="1"/>
    <xf numFmtId="0" fontId="18" fillId="0" borderId="9" xfId="0" applyNumberFormat="1" applyFont="1" applyBorder="1"/>
    <xf numFmtId="0" fontId="18" fillId="0" borderId="21" xfId="0" applyNumberFormat="1" applyFont="1" applyBorder="1"/>
    <xf numFmtId="0" fontId="18" fillId="0" borderId="7" xfId="0" applyNumberFormat="1" applyFont="1" applyBorder="1"/>
    <xf numFmtId="0" fontId="18" fillId="0" borderId="23" xfId="0" applyNumberFormat="1" applyFont="1" applyBorder="1"/>
    <xf numFmtId="0" fontId="19" fillId="0" borderId="0" xfId="0" applyFont="1"/>
    <xf numFmtId="0" fontId="7" fillId="0" borderId="0" xfId="8" applyFont="1"/>
    <xf numFmtId="0" fontId="17" fillId="0" borderId="0" xfId="9" applyFont="1" applyAlignment="1">
      <alignment vertical="center"/>
    </xf>
    <xf numFmtId="0" fontId="18" fillId="0" borderId="1" xfId="0" applyFont="1" applyBorder="1"/>
    <xf numFmtId="0" fontId="21" fillId="0" borderId="1" xfId="0" pivotButton="1" applyFont="1" applyBorder="1" applyAlignment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3" xfId="0" pivotButton="1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9" xfId="0" pivotButton="1" applyFont="1" applyBorder="1" applyAlignment="1">
      <alignment horizontal="center" vertical="center" wrapText="1"/>
    </xf>
    <xf numFmtId="0" fontId="21" fillId="0" borderId="3" xfId="0" applyFont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1" fontId="21" fillId="0" borderId="19" xfId="0" applyNumberFormat="1" applyFont="1" applyBorder="1" applyAlignment="1">
      <alignment horizontal="right" vertical="center"/>
    </xf>
    <xf numFmtId="1" fontId="21" fillId="0" borderId="20" xfId="0" applyNumberFormat="1" applyFont="1" applyBorder="1" applyAlignment="1">
      <alignment horizontal="right" vertical="center"/>
    </xf>
    <xf numFmtId="1" fontId="21" fillId="0" borderId="22" xfId="0" applyNumberFormat="1" applyFont="1" applyBorder="1" applyAlignment="1">
      <alignment horizontal="right" vertical="center"/>
    </xf>
    <xf numFmtId="0" fontId="21" fillId="0" borderId="1" xfId="0" pivotButton="1" applyFont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166" fontId="17" fillId="0" borderId="0" xfId="3" applyNumberFormat="1" applyFont="1"/>
    <xf numFmtId="0" fontId="9" fillId="0" borderId="10" xfId="0" applyFont="1" applyBorder="1"/>
    <xf numFmtId="3" fontId="9" fillId="0" borderId="10" xfId="0" applyNumberFormat="1" applyFont="1" applyBorder="1"/>
    <xf numFmtId="3" fontId="9" fillId="0" borderId="11" xfId="0" applyNumberFormat="1" applyFont="1" applyBorder="1"/>
    <xf numFmtId="3" fontId="9" fillId="0" borderId="12" xfId="0" applyNumberFormat="1" applyFont="1" applyBorder="1"/>
    <xf numFmtId="0" fontId="9" fillId="0" borderId="15" xfId="0" applyFont="1" applyBorder="1"/>
    <xf numFmtId="0" fontId="9" fillId="0" borderId="27" xfId="0" applyFont="1" applyBorder="1"/>
    <xf numFmtId="0" fontId="22" fillId="0" borderId="0" xfId="0" applyFont="1"/>
    <xf numFmtId="0" fontId="22" fillId="0" borderId="0" xfId="0" applyFont="1" applyAlignment="1">
      <alignment horizontal="right"/>
    </xf>
    <xf numFmtId="0" fontId="23" fillId="0" borderId="0" xfId="0" applyFont="1"/>
    <xf numFmtId="1" fontId="23" fillId="0" borderId="0" xfId="0" applyNumberFormat="1" applyFont="1" applyAlignment="1">
      <alignment horizontal="right"/>
    </xf>
    <xf numFmtId="1" fontId="23" fillId="0" borderId="0" xfId="0" applyNumberFormat="1" applyFont="1"/>
    <xf numFmtId="3" fontId="8" fillId="0" borderId="27" xfId="0" applyNumberFormat="1" applyFont="1" applyBorder="1"/>
    <xf numFmtId="0" fontId="18" fillId="0" borderId="16" xfId="0" applyFont="1" applyBorder="1"/>
    <xf numFmtId="0" fontId="21" fillId="0" borderId="26" xfId="0" pivotButton="1" applyFont="1" applyBorder="1" applyAlignment="1">
      <alignment horizontal="center" vertical="center" wrapText="1"/>
    </xf>
    <xf numFmtId="0" fontId="21" fillId="0" borderId="3" xfId="0" pivotButton="1" applyFont="1" applyBorder="1" applyAlignment="1">
      <alignment vertical="center" wrapText="1"/>
    </xf>
  </cellXfs>
  <cellStyles count="10">
    <cellStyle name="Normal" xfId="0" builtinId="0"/>
    <cellStyle name="Normal 11" xfId="2" xr:uid="{6F4A2FC1-9CF9-43E9-BDAC-383F51EDDFA3}"/>
    <cellStyle name="Normal 3" xfId="4" xr:uid="{4F60CA2B-0C33-48B8-9F2F-1262DF2199DB}"/>
    <cellStyle name="Normal 3 2 2" xfId="7" xr:uid="{88691730-E6A4-4220-9898-A11A1FEDA7A6}"/>
    <cellStyle name="Normal 4 2" xfId="5" xr:uid="{32744CFC-F7BD-40A8-952B-1879A8261AFC}"/>
    <cellStyle name="Normal 7" xfId="8" xr:uid="{3424B9CF-B8E2-41A5-9940-E8111D2A5913}"/>
    <cellStyle name="Normal_ACE 2008_Chapter 10  v4 3" xfId="9" xr:uid="{4A2F2AE2-CC5E-4465-8E4F-53F05076CE91}"/>
    <cellStyle name="Normal_Chapter 2 2009 data checked on 27092010test" xfId="1" xr:uid="{FA582991-4326-4946-AF97-BE7CF8F2C842}"/>
    <cellStyle name="Percent" xfId="3" builtinId="5"/>
    <cellStyle name="Percent 6" xfId="6" xr:uid="{80794B04-051D-49DB-AAFA-5F3A1898353A}"/>
  </cellStyles>
  <dxfs count="427"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/>
      </fill>
    </dxf>
    <dxf>
      <font>
        <color auto="1"/>
      </font>
    </dxf>
    <dxf>
      <alignment vertical="center" indent="0" readingOrder="0"/>
    </dxf>
    <dxf>
      <alignment horizontal="center" readingOrder="0"/>
    </dxf>
    <dxf>
      <alignment horizontal="center" readingOrder="0"/>
    </dxf>
    <dxf>
      <alignment horizontal="right" readingOrder="0"/>
    </dxf>
    <dxf>
      <font>
        <sz val="12"/>
      </font>
    </dxf>
    <dxf>
      <font>
        <name val="Calibri"/>
        <scheme val="minor"/>
      </font>
    </dxf>
    <dxf>
      <numFmt numFmtId="1" formatCode="0"/>
    </dxf>
    <dxf>
      <font>
        <name val="Calibri"/>
        <scheme val="minor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none"/>
      </fill>
    </dxf>
    <dxf>
      <fill>
        <patternFill patternType="none"/>
      </fill>
    </dxf>
    <dxf>
      <font>
        <color auto="1"/>
      </font>
    </dxf>
    <dxf>
      <font>
        <sz val="12"/>
      </font>
    </dxf>
    <dxf>
      <font>
        <name val="Calibri"/>
        <scheme val="none"/>
      </font>
    </dxf>
    <dxf>
      <font>
        <sz val="12"/>
      </font>
    </dxf>
    <dxf>
      <alignment textRotation="90" wrapText="1"/>
    </dxf>
    <dxf>
      <alignment textRotation="90" readingOrder="0"/>
    </dxf>
    <dxf>
      <alignment wrapText="1" readingOrder="0"/>
    </dxf>
    <dxf>
      <font>
        <sz val="12"/>
      </font>
    </dxf>
    <dxf>
      <numFmt numFmtId="3" formatCode="#,##0"/>
    </dxf>
    <dxf>
      <font>
        <b val="0"/>
      </font>
    </dxf>
    <dxf>
      <font>
        <color auto="1"/>
      </font>
    </dxf>
    <dxf>
      <font>
        <name val="Calibri"/>
        <scheme val="none"/>
      </font>
    </dxf>
    <dxf>
      <font>
        <sz val="12"/>
      </font>
    </dxf>
    <dxf>
      <numFmt numFmtId="167" formatCode="#,##0.0"/>
    </dxf>
    <dxf>
      <numFmt numFmtId="4" formatCode="#,##0.00"/>
    </dxf>
    <dxf>
      <numFmt numFmtId="167" formatCode="#,##0.0"/>
    </dxf>
    <dxf>
      <numFmt numFmtId="3" formatCode="#,##0"/>
    </dxf>
    <dxf>
      <numFmt numFmtId="167" formatCode="#,##0.0"/>
    </dxf>
    <dxf>
      <numFmt numFmtId="4" formatCode="#,##0.00"/>
    </dxf>
    <dxf>
      <numFmt numFmtId="168" formatCode="#,##0.000"/>
    </dxf>
    <dxf>
      <numFmt numFmtId="164" formatCode="#,##0.0000"/>
    </dxf>
    <dxf>
      <numFmt numFmtId="168" formatCode="#,##0.000"/>
    </dxf>
    <dxf>
      <numFmt numFmtId="4" formatCode="#,##0.00"/>
    </dxf>
    <dxf>
      <numFmt numFmtId="167" formatCode="#,##0.0"/>
    </dxf>
    <dxf>
      <numFmt numFmtId="3" formatCode="#,##0"/>
    </dxf>
    <dxf>
      <numFmt numFmtId="167" formatCode="#,##0.0"/>
    </dxf>
    <dxf>
      <numFmt numFmtId="4" formatCode="#,##0.00"/>
    </dxf>
    <dxf>
      <numFmt numFmtId="167" formatCode="#,##0.0"/>
    </dxf>
    <dxf>
      <numFmt numFmtId="3" formatCode="#,##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 val="0"/>
      </font>
    </dxf>
    <dxf>
      <font>
        <b val="0"/>
      </font>
    </dxf>
    <dxf>
      <font>
        <sz val="12"/>
      </font>
    </dxf>
    <dxf>
      <font>
        <sz val="12"/>
      </font>
      <numFmt numFmtId="3" formatCode="#,##0"/>
    </dxf>
    <dxf>
      <font>
        <sz val="12"/>
      </font>
      <numFmt numFmtId="3" formatCode="#,##0"/>
    </dxf>
    <dxf>
      <font>
        <sz val="12"/>
      </font>
      <numFmt numFmtId="3" formatCode="#,##0"/>
    </dxf>
    <dxf>
      <font>
        <sz val="12"/>
      </font>
      <numFmt numFmtId="3" formatCode="#,##0"/>
    </dxf>
    <dxf>
      <font>
        <name val="Calibri"/>
        <scheme val="none"/>
      </font>
    </dxf>
    <dxf>
      <font>
        <sz val="12"/>
      </font>
    </dxf>
    <dxf>
      <numFmt numFmtId="1" formatCode="0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 val="0"/>
      </font>
    </dxf>
    <dxf>
      <font>
        <b val="0"/>
      </font>
    </dxf>
    <dxf>
      <font>
        <sz val="8"/>
      </font>
      <numFmt numFmtId="3" formatCode="#,##0"/>
    </dxf>
    <dxf>
      <font>
        <sz val="8"/>
      </font>
      <numFmt numFmtId="3" formatCode="#,##0"/>
    </dxf>
    <dxf>
      <font>
        <sz val="8"/>
      </font>
      <numFmt numFmtId="3" formatCode="#,##0"/>
    </dxf>
    <dxf>
      <font>
        <sz val="8"/>
      </font>
      <numFmt numFmtId="3" formatCode="#,##0"/>
    </dxf>
    <dxf>
      <border>
        <left/>
        <right/>
        <bottom/>
      </border>
    </dxf>
    <dxf>
      <border>
        <left style="thin">
          <color indexed="64"/>
        </left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8"/>
      </font>
      <numFmt numFmtId="3" formatCode="#,##0"/>
    </dxf>
    <dxf>
      <border>
        <top style="thin">
          <color indexed="64"/>
        </top>
        <bottom style="thin">
          <color indexed="64"/>
        </bottom>
      </border>
    </dxf>
    <dxf>
      <font>
        <sz val="12"/>
      </font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none"/>
      </fill>
    </dxf>
    <dxf>
      <fill>
        <patternFill patternType="none"/>
      </fill>
    </dxf>
    <dxf>
      <numFmt numFmtId="1" formatCode="0"/>
    </dxf>
    <dxf>
      <font>
        <name val="Calibri"/>
        <scheme val="none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70" formatCode="_(* #,##0.00_);_(* \(#,##0.00\);_(* &quot;-&quot;??_);_(@_)"/>
    </dxf>
    <dxf>
      <numFmt numFmtId="169" formatCode="_-* #,##0.0_-;\-* #,##0.0_-;_-* &quot;-&quot;??_-;_-@_-"/>
    </dxf>
    <dxf>
      <numFmt numFmtId="170" formatCode="_(* #,##0.00_);_(* \(#,##0.00\);_(* &quot;-&quot;??_);_(@_)"/>
    </dxf>
    <dxf>
      <numFmt numFmtId="169" formatCode="_-* #,##0.0_-;\-* #,##0.0_-;_-* &quot;-&quot;??_-;_-@_-"/>
    </dxf>
    <dxf>
      <numFmt numFmtId="165" formatCode="_-* #,##0_-;\-* #,##0_-;_-* &quot;-&quot;??_-;_-@_-"/>
    </dxf>
    <dxf>
      <numFmt numFmtId="170" formatCode="_(* #,##0.00_);_(* \(#,##0.00\);_(* &quot;-&quot;??_);_(@_)"/>
    </dxf>
    <dxf>
      <numFmt numFmtId="169" formatCode="_-* #,##0.0_-;\-* #,##0.0_-;_-* &quot;-&quot;??_-;_-@_-"/>
    </dxf>
    <dxf>
      <numFmt numFmtId="165" formatCode="_-* #,##0_-;\-* #,##0_-;_-* &quot;-&quot;??_-;_-@_-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" formatCode="#,##0"/>
    </dxf>
    <dxf>
      <font>
        <b val="0"/>
      </font>
    </dxf>
    <dxf>
      <numFmt numFmtId="4" formatCode="#,##0.00"/>
    </dxf>
    <dxf>
      <numFmt numFmtId="3" formatCode="#,##0"/>
    </dxf>
    <dxf>
      <font>
        <sz val="12"/>
      </font>
    </dxf>
    <dxf>
      <font>
        <name val="Calibri"/>
        <scheme val="none"/>
      </font>
    </dxf>
    <dxf>
      <font>
        <sz val="8"/>
      </font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8"/>
      </font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</dxf>
    <dxf>
      <font>
        <sz val="11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4" formatCode="#,##0.0000"/>
    </dxf>
    <dxf>
      <font>
        <sz val="8"/>
      </font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name val="Calibri"/>
        <scheme val="none"/>
      </font>
    </dxf>
    <dxf>
      <fill>
        <patternFill patternType="solid">
          <bgColor indexed="13"/>
        </patternFill>
      </fill>
    </dxf>
    <dxf>
      <font>
        <sz val="8"/>
      </font>
    </dxf>
    <dxf>
      <numFmt numFmtId="3" formatCode="#,##0"/>
    </dxf>
    <dxf>
      <font>
        <name val="Calibri"/>
        <scheme val="minor"/>
      </font>
    </dxf>
    <dxf>
      <fill>
        <patternFill patternType="solid">
          <bgColor indexed="13"/>
        </patternFill>
      </fill>
    </dxf>
    <dxf>
      <font>
        <sz val="8"/>
      </font>
    </dxf>
    <dxf>
      <numFmt numFmtId="3" formatCode="#,##0"/>
    </dxf>
    <dxf>
      <font>
        <name val="Calibri"/>
        <scheme val="minor"/>
      </font>
    </dxf>
    <dxf>
      <fill>
        <patternFill patternType="solid">
          <bgColor indexed="13"/>
        </patternFill>
      </fill>
    </dxf>
    <dxf>
      <font>
        <sz val="8"/>
      </font>
    </dxf>
    <dxf>
      <numFmt numFmtId="3" formatCode="#,##0"/>
    </dxf>
    <dxf>
      <font>
        <name val="Calibri"/>
        <scheme val="minor"/>
      </font>
    </dxf>
    <dxf>
      <fill>
        <patternFill patternType="solid">
          <bgColor indexed="13"/>
        </patternFill>
      </fill>
    </dxf>
    <dxf>
      <font>
        <sz val="8"/>
      </font>
    </dxf>
    <dxf>
      <numFmt numFmtId="3" formatCode="#,##0"/>
    </dxf>
    <dxf>
      <font>
        <name val="Calibri"/>
        <scheme val="minor"/>
      </font>
    </dxf>
    <dxf>
      <alignment textRotation="90" wrapText="1"/>
    </dxf>
    <dxf>
      <alignment textRotation="90" wrapText="1"/>
    </dxf>
    <dxf>
      <font>
        <sz val="12"/>
      </font>
    </dxf>
    <dxf>
      <font>
        <name val="Calibri"/>
        <scheme val="none"/>
      </font>
    </dxf>
    <dxf>
      <font>
        <sz val="12"/>
      </font>
    </dxf>
    <dxf>
      <font>
        <color auto="1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font>
        <name val="Calibri"/>
        <scheme val="minor"/>
      </font>
    </dxf>
    <dxf>
      <numFmt numFmtId="1" formatCode="0"/>
    </dxf>
    <dxf>
      <font>
        <name val="Calibri"/>
        <scheme val="minor"/>
      </font>
    </dxf>
    <dxf>
      <font>
        <sz val="12"/>
      </font>
    </dxf>
    <dxf>
      <alignment horizontal="right" readingOrder="0"/>
    </dxf>
    <dxf>
      <alignment horizontal="center" readingOrder="0"/>
    </dxf>
    <dxf>
      <alignment horizontal="center" readingOrder="0"/>
    </dxf>
    <dxf>
      <alignment vertical="center" indent="0" readingOrder="0"/>
    </dxf>
    <dxf>
      <font>
        <color auto="1"/>
      </font>
    </dxf>
    <dxf>
      <fill>
        <patternFill patternType="none"/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numFmt numFmtId="3" formatCode="#,##0"/>
    </dxf>
    <dxf>
      <numFmt numFmtId="167" formatCode="#,##0.0"/>
    </dxf>
    <dxf>
      <numFmt numFmtId="4" formatCode="#,##0.00"/>
    </dxf>
    <dxf>
      <numFmt numFmtId="168" formatCode="#,##0.000"/>
    </dxf>
    <dxf>
      <numFmt numFmtId="164" formatCode="#,##0.0000"/>
    </dxf>
    <dxf>
      <numFmt numFmtId="168" formatCode="#,##0.000"/>
    </dxf>
    <dxf>
      <numFmt numFmtId="4" formatCode="#,##0.00"/>
    </dxf>
    <dxf>
      <numFmt numFmtId="167" formatCode="#,##0.0"/>
    </dxf>
    <dxf>
      <numFmt numFmtId="3" formatCode="#,##0"/>
    </dxf>
    <dxf>
      <numFmt numFmtId="167" formatCode="#,##0.0"/>
    </dxf>
    <dxf>
      <numFmt numFmtId="4" formatCode="#,##0.00"/>
    </dxf>
    <dxf>
      <numFmt numFmtId="167" formatCode="#,##0.0"/>
    </dxf>
    <dxf>
      <font>
        <sz val="12"/>
      </font>
    </dxf>
    <dxf>
      <font>
        <name val="Calibri"/>
        <scheme val="none"/>
      </font>
    </dxf>
    <dxf>
      <font>
        <color auto="1"/>
      </font>
    </dxf>
    <dxf>
      <font>
        <b val="0"/>
      </font>
    </dxf>
    <dxf>
      <numFmt numFmtId="3" formatCode="#,##0"/>
    </dxf>
    <dxf>
      <font>
        <sz val="12"/>
      </font>
    </dxf>
    <dxf>
      <alignment wrapText="1" readingOrder="0"/>
    </dxf>
    <dxf>
      <alignment textRotation="90" readingOrder="0"/>
    </dxf>
    <dxf>
      <font>
        <name val="Calibri"/>
        <scheme val="minor"/>
      </font>
    </dxf>
    <dxf>
      <numFmt numFmtId="1" formatCode="0"/>
    </dxf>
    <dxf>
      <font>
        <name val="Calibri"/>
        <scheme val="minor"/>
      </font>
    </dxf>
    <dxf>
      <font>
        <sz val="12"/>
      </font>
    </dxf>
    <dxf>
      <alignment horizontal="right" readingOrder="0"/>
    </dxf>
    <dxf>
      <alignment horizontal="center" readingOrder="0"/>
    </dxf>
    <dxf>
      <alignment horizontal="center" readingOrder="0"/>
    </dxf>
    <dxf>
      <alignment vertical="center" indent="0" readingOrder="0"/>
    </dxf>
    <dxf>
      <font>
        <color auto="1"/>
      </font>
    </dxf>
    <dxf>
      <fill>
        <patternFill patternType="none"/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textRotation="90" wrapText="1"/>
    </dxf>
    <dxf>
      <font>
        <sz val="12"/>
      </font>
    </dxf>
    <dxf>
      <font>
        <name val="Calibri"/>
        <scheme val="none"/>
      </font>
    </dxf>
    <dxf>
      <font>
        <sz val="12"/>
      </font>
    </dxf>
    <dxf>
      <font>
        <color auto="1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numFmt numFmtId="3" formatCode="#,##0"/>
    </dxf>
    <dxf>
      <numFmt numFmtId="167" formatCode="#,##0.0"/>
    </dxf>
    <dxf>
      <numFmt numFmtId="4" formatCode="#,##0.00"/>
    </dxf>
    <dxf>
      <numFmt numFmtId="167" formatCode="#,##0.0"/>
    </dxf>
    <dxf>
      <numFmt numFmtId="3" formatCode="#,##0"/>
    </dxf>
    <dxf>
      <numFmt numFmtId="167" formatCode="#,##0.0"/>
    </dxf>
    <dxf>
      <numFmt numFmtId="4" formatCode="#,##0.00"/>
    </dxf>
    <dxf>
      <numFmt numFmtId="168" formatCode="#,##0.000"/>
    </dxf>
    <dxf>
      <numFmt numFmtId="164" formatCode="#,##0.0000"/>
    </dxf>
    <dxf>
      <numFmt numFmtId="168" formatCode="#,##0.000"/>
    </dxf>
    <dxf>
      <numFmt numFmtId="4" formatCode="#,##0.00"/>
    </dxf>
    <dxf>
      <numFmt numFmtId="167" formatCode="#,##0.0"/>
    </dxf>
    <dxf>
      <numFmt numFmtId="3" formatCode="#,##0"/>
    </dxf>
    <dxf>
      <numFmt numFmtId="167" formatCode="#,##0.0"/>
    </dxf>
    <dxf>
      <numFmt numFmtId="4" formatCode="#,##0.00"/>
    </dxf>
    <dxf>
      <numFmt numFmtId="167" formatCode="#,##0.0"/>
    </dxf>
    <dxf>
      <font>
        <sz val="12"/>
      </font>
    </dxf>
    <dxf>
      <font>
        <name val="Calibri"/>
        <scheme val="none"/>
      </font>
    </dxf>
    <dxf>
      <font>
        <color auto="1"/>
      </font>
    </dxf>
    <dxf>
      <font>
        <b val="0"/>
      </font>
    </dxf>
    <dxf>
      <numFmt numFmtId="3" formatCode="#,##0"/>
    </dxf>
    <dxf>
      <font>
        <sz val="12"/>
      </font>
    </dxf>
    <dxf>
      <alignment wrapText="1" readingOrder="0"/>
    </dxf>
    <dxf>
      <alignment textRotation="9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numFmt numFmtId="1" formatCode="0"/>
    </dxf>
    <dxf>
      <font>
        <sz val="12"/>
      </font>
    </dxf>
    <dxf>
      <font>
        <name val="Calibri"/>
        <scheme val="none"/>
      </font>
    </dxf>
    <dxf>
      <font>
        <sz val="12"/>
      </font>
      <numFmt numFmtId="3" formatCode="#,##0"/>
    </dxf>
    <dxf>
      <font>
        <sz val="12"/>
      </font>
      <numFmt numFmtId="3" formatCode="#,##0"/>
    </dxf>
    <dxf>
      <font>
        <sz val="12"/>
      </font>
      <numFmt numFmtId="3" formatCode="#,##0"/>
    </dxf>
    <dxf>
      <font>
        <sz val="12"/>
      </font>
      <numFmt numFmtId="3" formatCode="#,##0"/>
    </dxf>
    <dxf>
      <font>
        <sz val="12"/>
      </font>
    </dxf>
    <dxf>
      <font>
        <b val="0"/>
      </font>
    </dxf>
    <dxf>
      <font>
        <b val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numFmt numFmtId="165" formatCode="_-* #,##0_-;\-* #,##0_-;_-* &quot;-&quot;??_-;_-@_-"/>
    </dxf>
    <dxf>
      <numFmt numFmtId="169" formatCode="_-* #,##0.0_-;\-* #,##0.0_-;_-* &quot;-&quot;??_-;_-@_-"/>
    </dxf>
    <dxf>
      <numFmt numFmtId="170" formatCode="_(* #,##0.00_);_(* \(#,##0.00\);_(* &quot;-&quot;??_);_(@_)"/>
    </dxf>
    <dxf>
      <numFmt numFmtId="165" formatCode="_-* #,##0_-;\-* #,##0_-;_-* &quot;-&quot;??_-;_-@_-"/>
    </dxf>
    <dxf>
      <numFmt numFmtId="169" formatCode="_-* #,##0.0_-;\-* #,##0.0_-;_-* &quot;-&quot;??_-;_-@_-"/>
    </dxf>
    <dxf>
      <numFmt numFmtId="170" formatCode="_(* #,##0.00_);_(* \(#,##0.00\);_(* &quot;-&quot;??_);_(@_)"/>
    </dxf>
    <dxf>
      <numFmt numFmtId="169" formatCode="_-* #,##0.0_-;\-* #,##0.0_-;_-* &quot;-&quot;??_-;_-@_-"/>
    </dxf>
    <dxf>
      <numFmt numFmtId="170" formatCode="_(* #,##0.00_);_(* \(#,##0.00\);_(* &quot;-&quot;??_);_(@_)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none"/>
      </font>
    </dxf>
    <dxf>
      <numFmt numFmtId="1" formatCode="0"/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sz val="12"/>
      </font>
    </dxf>
    <dxf>
      <border>
        <top style="thin">
          <color indexed="64"/>
        </top>
        <bottom style="thin">
          <color indexed="64"/>
        </bottom>
      </border>
    </dxf>
    <dxf>
      <font>
        <sz val="8"/>
      </font>
      <numFmt numFmtId="3" formatCode="#,##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/>
        <right/>
        <bottom/>
      </border>
    </dxf>
    <dxf>
      <font>
        <sz val="8"/>
      </font>
      <numFmt numFmtId="3" formatCode="#,##0"/>
    </dxf>
    <dxf>
      <font>
        <sz val="8"/>
      </font>
      <numFmt numFmtId="3" formatCode="#,##0"/>
    </dxf>
    <dxf>
      <font>
        <sz val="8"/>
      </font>
      <numFmt numFmtId="3" formatCode="#,##0"/>
    </dxf>
    <dxf>
      <font>
        <sz val="8"/>
      </font>
      <numFmt numFmtId="3" formatCode="#,##0"/>
    </dxf>
    <dxf>
      <font>
        <b val="0"/>
      </font>
    </dxf>
    <dxf>
      <font>
        <b val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numFmt numFmtId="3" formatCode="#,##0"/>
    </dxf>
    <dxf>
      <font>
        <name val="Calibri"/>
        <scheme val="none"/>
      </font>
    </dxf>
    <dxf>
      <font>
        <sz val="12"/>
      </font>
    </dxf>
    <dxf>
      <numFmt numFmtId="3" formatCode="#,##0"/>
    </dxf>
    <dxf>
      <numFmt numFmtId="4" formatCode="#,##0.00"/>
    </dxf>
    <dxf>
      <font>
        <b val="0"/>
      </font>
    </dxf>
    <dxf>
      <numFmt numFmtId="3" formatCode="#,##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name val="Calibri"/>
        <scheme val="none"/>
      </font>
    </dxf>
    <dxf>
      <font>
        <b val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8"/>
      </font>
    </dxf>
    <dxf>
      <numFmt numFmtId="164" formatCode="#,##0.000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11"/>
      </font>
    </dxf>
    <dxf>
      <font>
        <name val="Calibri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8"/>
      </font>
      <numFmt numFmtId="3" formatCode="#,##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8"/>
      </font>
    </dxf>
    <dxf>
      <font>
        <name val="Calibri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8"/>
      </font>
    </dxf>
    <dxf>
      <font>
        <name val="Calibri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8"/>
      </font>
    </dxf>
    <dxf>
      <font>
        <name val="Calibri"/>
        <scheme val="minor"/>
      </font>
    </dxf>
    <dxf>
      <numFmt numFmtId="3" formatCode="#,##0"/>
    </dxf>
    <dxf>
      <font>
        <sz val="8"/>
      </font>
    </dxf>
    <dxf>
      <fill>
        <patternFill patternType="solid">
          <bgColor indexed="13"/>
        </patternFill>
      </fill>
    </dxf>
    <dxf>
      <font>
        <name val="Calibri"/>
        <scheme val="minor"/>
      </font>
    </dxf>
    <dxf>
      <numFmt numFmtId="3" formatCode="#,##0"/>
    </dxf>
    <dxf>
      <font>
        <sz val="8"/>
      </font>
    </dxf>
    <dxf>
      <fill>
        <patternFill patternType="solid">
          <bgColor indexed="13"/>
        </patternFill>
      </fill>
    </dxf>
    <dxf>
      <font>
        <name val="Calibri"/>
        <scheme val="minor"/>
      </font>
    </dxf>
    <dxf>
      <numFmt numFmtId="3" formatCode="#,##0"/>
    </dxf>
    <dxf>
      <font>
        <sz val="8"/>
      </font>
    </dxf>
    <dxf>
      <fill>
        <patternFill patternType="solid">
          <bgColor indexed="13"/>
        </patternFill>
      </fill>
    </dxf>
    <dxf>
      <font>
        <name val="Calibri"/>
        <scheme val="minor"/>
      </font>
    </dxf>
    <dxf>
      <numFmt numFmtId="3" formatCode="#,##0"/>
    </dxf>
    <dxf>
      <font>
        <sz val="8"/>
      </font>
    </dxf>
    <dxf>
      <fill>
        <patternFill patternType="solid">
          <bgColor indexed="13"/>
        </patternFill>
      </fill>
    </dxf>
    <dxf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colors>
    <mruColors>
      <color rgb="FFC0504D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STACHE Jean-Claude" refreshedDate="44887.400941666667" createdVersion="1" refreshedVersion="8" recordCount="48751" xr:uid="{9A61BFAA-A0EA-45D6-83C2-A0E89BF96DC4}">
  <cacheSource type="external" connectionId="3"/>
  <cacheFields count="42">
    <cacheField name="ANSP_CODE" numFmtId="0">
      <sharedItems/>
    </cacheField>
    <cacheField name="ANSP_NAME" numFmtId="0">
      <sharedItems count="39">
        <s v="ENAIRE"/>
        <s v="ANS CR"/>
        <s v="BULATSA"/>
        <s v="Austro Control"/>
        <s v="skeyes"/>
        <s v="Croatia Control"/>
        <s v="DCAC Cyprus"/>
        <s v="DFS"/>
        <s v="DHMI"/>
        <s v="DSNA"/>
        <s v="EANS"/>
        <s v="ENAV"/>
        <s v="Fintraffic ANS"/>
        <s v="M-NAV"/>
        <s v="IAA"/>
        <s v="LGS"/>
        <s v="LPS"/>
        <s v="LVNL"/>
        <s v="MATS"/>
        <s v="MOLDATSA"/>
        <s v="MUAC"/>
        <s v="Albcontrol"/>
        <s v="Avinor (Continental)"/>
        <s v="NATS (Continental)"/>
        <s v="NAV Portugal (Continental)"/>
        <s v="NAVIAIR"/>
        <s v="Oro Navigacija"/>
        <s v="ROMATSA"/>
        <s v="Skyguide"/>
        <s v="Slovenia Control"/>
        <s v="LFV"/>
        <s v="HungaroControl"/>
        <s v="HASP"/>
        <s v="UkSATSE"/>
        <s v="PANSA"/>
        <s v="SMATSA"/>
        <s v="ARMATS"/>
        <s v="Sakaeronavigatsia"/>
        <s v="BHANSA"/>
      </sharedItems>
    </cacheField>
    <cacheField name="ACE_ANSP_SINCE" numFmtId="0">
      <sharedItems containsSemiMixedTypes="0" containsString="0" containsNumber="1" containsInteger="1" minValue="1999" maxValue="2021" count="10">
        <n v="1999"/>
        <n v="2001"/>
        <n v="2000"/>
        <n v="2002"/>
        <n v="2003"/>
        <n v="2005"/>
        <n v="2006"/>
        <n v="2009"/>
        <n v="2014"/>
        <n v="2021"/>
      </sharedItems>
    </cacheField>
    <cacheField name="YEAR_DATA" numFmtId="0">
      <sharedItems containsSemiMixedTypes="0" containsString="0" containsNumber="1" containsInteger="1" minValue="2002" maxValue="2026" count="25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</sharedItems>
    </cacheField>
    <cacheField name="YEAR_REPORT" numFmtId="0">
      <sharedItems containsSemiMixedTypes="0" containsString="0" containsNumber="1" containsInteger="1" minValue="2002" maxValue="2021" count="20">
        <n v="2020"/>
        <n v="2014"/>
        <n v="2016"/>
        <n v="2004"/>
        <n v="2009"/>
        <n v="2017"/>
        <n v="2006"/>
        <n v="2019"/>
        <n v="2013"/>
        <n v="2021"/>
        <n v="2008"/>
        <n v="2015"/>
        <n v="2012"/>
        <n v="2018"/>
        <n v="2011"/>
        <n v="2002"/>
        <n v="2003"/>
        <n v="2007"/>
        <n v="2010"/>
        <n v="2005"/>
      </sharedItems>
    </cacheField>
    <cacheField name="TYPE" numFmtId="0">
      <sharedItems count="8">
        <s v="ERT"/>
        <s v="MET"/>
        <s v="OTH"/>
        <s v="TOT"/>
        <s v="TRM"/>
        <s v="IMET"/>
        <s v="TRM_NO_SES"/>
        <s v="TRM_SES"/>
      </sharedItems>
    </cacheField>
    <cacheField name="ANSP_ID" numFmtId="0">
      <sharedItems containsSemiMixedTypes="0" containsString="0" containsNumber="1" containsInteger="1" minValue="1" maxValue="55"/>
    </cacheField>
    <cacheField name="LAST_UPDATED" numFmtId="0">
      <sharedItems containsSemiMixedTypes="0" containsNonDate="0" containsDate="1" containsString="0" minDate="2015-09-25T18:29:32" maxDate="2022-11-17T09:45:02"/>
    </cacheField>
    <cacheField name="CURRENT_DATA" numFmtId="0">
      <sharedItems count="2">
        <s v="Y"/>
        <s v="N"/>
      </sharedItems>
    </cacheField>
    <cacheField name="CURRENCY" numFmtId="0">
      <sharedItems count="20">
        <s v="EUR2020"/>
        <s v="EUR2014"/>
        <s v="EUR2016"/>
        <s v="EUR2004"/>
        <s v="EUR2009"/>
        <s v="EUR2017"/>
        <s v="EUR2006"/>
        <s v="EUR2019"/>
        <s v="EUR2013"/>
        <s v="EUR2021"/>
        <s v="EUR2008"/>
        <s v="EUR2015"/>
        <s v="EUR2012"/>
        <s v="EUR2018"/>
        <s v="EUR2011"/>
        <s v="EUR2002"/>
        <s v="EUR2003"/>
        <s v="EUR2007"/>
        <s v="EUR2010"/>
        <s v="EUR2005"/>
      </sharedItems>
    </cacheField>
    <cacheField name="COST_CONTROLLABLE" numFmtId="0">
      <sharedItems containsSemiMixedTypes="0" containsString="0" containsNumber="1" minValue="-27024211.058079492" maxValue="1143488817794.8538"/>
    </cacheField>
    <cacheField name="COST_STAFF" numFmtId="0">
      <sharedItems containsSemiMixedTypes="0" containsString="0" containsNumber="1" minValue="-29402868.008631621" maxValue="526540546207.8064"/>
    </cacheField>
    <cacheField name="COST_OPERAT" numFmtId="0">
      <sharedItems containsSemiMixedTypes="0" containsString="0" containsNumber="1" minValue="-882303.37360907497" maxValue="341708774470.50031"/>
    </cacheField>
    <cacheField name="COST_DEPRECIATION" numFmtId="0">
      <sharedItems containsSemiMixedTypes="0" containsString="0" containsNumber="1" minValue="-1992990.3559394435" maxValue="182663509327.43488"/>
    </cacheField>
    <cacheField name="COST_CAPITAL" numFmtId="0">
      <sharedItems containsSemiMixedTypes="0" containsString="0" containsNumber="1" minValue="-111084881.92538838" maxValue="102316593568.08563"/>
    </cacheField>
    <cacheField name="COST_EXCEPTIONAL" numFmtId="0">
      <sharedItems containsSemiMixedTypes="0" containsString="0" containsNumber="1" minValue="-72885847.000971049" maxValue="225598428.81368935"/>
    </cacheField>
    <cacheField name="COST_TRANSFER" numFmtId="0">
      <sharedItems containsSemiMixedTypes="0" containsString="0" containsNumber="1" minValue="-2774235.308075062" maxValue="143033888372.09302"/>
    </cacheField>
    <cacheField name="COST_EXTERNAL_MET" numFmtId="0">
      <sharedItems containsSemiMixedTypes="0" containsString="0" containsNumber="1" minValue="0" maxValue="4212373848.1790257"/>
    </cacheField>
    <cacheField name="COST_REGU_SUPERVISION" numFmtId="0">
      <sharedItems containsSemiMixedTypes="0" containsString="0" containsNumber="1" minValue="-2875658.9644993115" maxValue="32440544.750171289"/>
    </cacheField>
    <cacheField name="COST_OTH_SERVICE" numFmtId="0">
      <sharedItems containsSemiMixedTypes="0" containsString="0" containsNumber="1" minValue="0" maxValue="36456674.541175328"/>
    </cacheField>
    <cacheField name="COST_NATIONAL_GOV" numFmtId="0">
      <sharedItems containsSemiMixedTypes="0" containsString="0" containsNumber="1" minValue="-2875658.9644993115" maxValue="65386418604.651161"/>
    </cacheField>
    <cacheField name="COST_EUROCONTROL" numFmtId="0">
      <sharedItems containsSemiMixedTypes="0" containsString="0" containsNumber="1" minValue="0" maxValue="77647469767.441864"/>
    </cacheField>
    <cacheField name="COST_DELEGATION" numFmtId="0">
      <sharedItems containsSemiMixedTypes="0" containsString="0" containsNumber="1" minValue="0" maxValue="107684630.2073815"/>
    </cacheField>
    <cacheField name="COST_IVAT" numFmtId="0">
      <sharedItems containsSemiMixedTypes="0" containsString="0" containsNumber="1" minValue="-8254662.8396754358" maxValue="66158161.9515552"/>
    </cacheField>
    <cacheField name="COST_COST" numFmtId="0">
      <sharedItems containsSemiMixedTypes="0" containsString="0" containsNumber="1" minValue="-27024211.058079492" maxValue="1280478901164.7529"/>
    </cacheField>
    <cacheField name="COST_FINANCIAL" numFmtId="0">
      <sharedItems containsSemiMixedTypes="0" containsString="0" containsNumber="1" minValue="-626796.73855864897" maxValue="194665127.99999893"/>
    </cacheField>
    <cacheField name="COST_RECONCILING" numFmtId="0">
      <sharedItems containsSemiMixedTypes="0" containsString="0" containsNumber="1" minValue="-1023348299.9999986" maxValue="85490479.801013559"/>
    </cacheField>
    <cacheField name="COST_OPERAT_FINANCE" numFmtId="0">
      <sharedItems containsSemiMixedTypes="0" containsString="0" containsNumber="1" minValue="0" maxValue="1760547322.5426302"/>
    </cacheField>
    <cacheField name="COST_PROFIT_BEF_TAX" numFmtId="0">
      <sharedItems containsSemiMixedTypes="0" containsString="0" containsNumber="1" minValue="-711617336.46949303" maxValue="329568103.33801192"/>
    </cacheField>
    <cacheField name="COST_INCOME_TAX" numFmtId="0">
      <sharedItems containsSemiMixedTypes="0" containsString="0" containsNumber="1" minValue="-57741718.084100276" maxValue="116479616.30565907"/>
    </cacheField>
    <cacheField name="COST_PROFIT_AFT_TAX" numFmtId="0">
      <sharedItems containsSemiMixedTypes="0" containsString="0" containsNumber="1" minValue="-711617336.46949303" maxValue="291468650.56588757"/>
    </cacheField>
    <cacheField name="COST_DIVIDEND" numFmtId="0">
      <sharedItems containsSemiMixedTypes="0" containsString="0" containsNumber="1" minValue="0" maxValue="115225263.50607041"/>
    </cacheField>
    <cacheField name="COST_RETAIN_PROFIT" numFmtId="0">
      <sharedItems containsSemiMixedTypes="0" containsString="0" containsNumber="1" minValue="-711617336.46949303" maxValue="291468650.56588757"/>
    </cacheField>
    <cacheField name="COST_NBV_FIX_ASSET" numFmtId="0">
      <sharedItems containsSemiMixedTypes="0" containsString="0" containsNumber="1" minValue="0" maxValue="1874410008.2993424"/>
    </cacheField>
    <cacheField name="COST_CURRENT_ASSET_REQ" numFmtId="0">
      <sharedItems containsSemiMixedTypes="0" containsString="0" containsNumber="1" minValue="-262544059.87672329" maxValue="1728156123.67871"/>
    </cacheField>
    <cacheField name="COST_OPERAT_CAPITAL" numFmtId="0">
      <sharedItems containsSemiMixedTypes="0" containsString="0" containsNumber="1" minValue="0" maxValue="1937874734.0183954"/>
    </cacheField>
    <cacheField name="COST_INTEREST_DEBT" numFmtId="0">
      <sharedItems containsSemiMixedTypes="0" containsString="0" containsNumber="1" minValue="-2.1932651094834301E-2" maxValue="0.28000000000000003"/>
    </cacheField>
    <cacheField name="COST_RATE_EQUITY" numFmtId="0">
      <sharedItems containsSemiMixedTypes="0" containsString="0" containsNumber="1" minValue="0" maxValue="0.29759999999999998"/>
    </cacheField>
    <cacheField name="COST_WAVG_CAPITAL" numFmtId="0">
      <sharedItems containsSemiMixedTypes="0" containsString="0" containsNumber="1" minValue="0" maxValue="0.314"/>
    </cacheField>
    <cacheField name="COST_CONTROLLABLE_P_KM" numFmtId="0">
      <sharedItems containsSemiMixedTypes="0" containsString="0" containsNumber="1" minValue="0" maxValue="863064.64803286979"/>
    </cacheField>
    <cacheField name="COST_CONTROLLABLE_P_HR" numFmtId="0">
      <sharedItems containsSemiMixedTypes="0" containsString="0" containsNumber="1" minValue="0" maxValue="595901362.97314942"/>
    </cacheField>
    <cacheField name="COST_CONTROLLABLE_P_AIRP_MVT" numFmtId="0">
      <sharedItems containsSemiMixedTypes="0" containsString="0" containsNumber="1" minValue="0" maxValue="148920253.099739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DIASHVILI Revaz (EXT)" refreshedDate="44882.628619907409" createdVersion="1" refreshedVersion="8" recordCount="306" xr:uid="{6AA0CF85-33B7-4839-8ED1-33D8E39D7C7E}">
  <cacheSource type="external" connectionId="8"/>
  <cacheFields count="54">
    <cacheField name="Year" numFmtId="0">
      <sharedItems containsSemiMixedTypes="0" containsString="0" containsNumber="1" containsInteger="1" minValue="2014" maxValue="2021" count="8">
        <n v="2014"/>
        <n v="2015"/>
        <n v="2016"/>
        <n v="2017"/>
        <n v="2018"/>
        <n v="2019"/>
        <n v="2020"/>
        <n v="2021"/>
      </sharedItems>
    </cacheField>
    <cacheField name="UNIT_KIND" numFmtId="0">
      <sharedItems count="1">
        <s v="ANSP"/>
      </sharedItems>
    </cacheField>
    <cacheField name="ANSP_ID" numFmtId="0">
      <sharedItems containsSemiMixedTypes="0" containsString="0" containsNumber="1" containsInteger="1" minValue="1" maxValue="55"/>
    </cacheField>
    <cacheField name="ANSP_NAME" numFmtId="0">
      <sharedItems count="39">
        <s v="ENAIRE"/>
        <s v="ANS CR"/>
        <s v="BULATSA"/>
        <s v="Austro Control"/>
        <s v="skeyes"/>
        <s v="Croatia Control"/>
        <s v="DCAC Cyprus"/>
        <s v="DFS"/>
        <s v="DHMI"/>
        <s v="DSNA"/>
        <s v="EANS"/>
        <s v="ENAV"/>
        <s v="Fintraffic ANS"/>
        <s v="M-NAV"/>
        <s v="HASP"/>
        <s v="IAA"/>
        <s v="LGS"/>
        <s v="LPS"/>
        <s v="LVNL"/>
        <s v="MATS"/>
        <s v="MOLDATSA"/>
        <s v="MUAC"/>
        <s v="Albcontrol"/>
        <s v="Avinor (Continental)"/>
        <s v="NATS (Continental)"/>
        <s v="NAV Portugal (Continental)"/>
        <s v="NAVIAIR"/>
        <s v="Oro Navigacija"/>
        <s v="ROMATSA"/>
        <s v="Skyguide"/>
        <s v="Slovenia Control"/>
        <s v="LFV"/>
        <s v="UkSATSE"/>
        <s v="PANSA"/>
        <s v="SMATSA"/>
        <s v="ARMATS"/>
        <s v="Sakaeronavigatsia"/>
        <s v="HungaroControl"/>
        <s v="BHANSA"/>
      </sharedItems>
    </cacheField>
    <cacheField name="TDM_ALL_REASON" numFmtId="0">
      <sharedItems containsSemiMixedTypes="0" containsString="0" containsNumber="1" minValue="0" maxValue="6362973"/>
    </cacheField>
    <cacheField name="TDM_ERT_ALL_REASON" numFmtId="0">
      <sharedItems containsString="0" containsBlank="1" containsNumber="1" minValue="0" maxValue="5984607"/>
    </cacheField>
    <cacheField name="TDM_ARP_ALL_REASON" numFmtId="0">
      <sharedItems containsString="0" containsBlank="1" containsNumber="1" containsInteger="1" minValue="0" maxValue="2492769"/>
    </cacheField>
    <cacheField name="NA_ERT" numFmtId="0">
      <sharedItems containsString="0" containsBlank="1" containsNumber="1" containsInteger="1" minValue="0" maxValue="0" count="2">
        <n v="0"/>
        <m/>
      </sharedItems>
    </cacheField>
    <cacheField name="A_ERT" numFmtId="0">
      <sharedItems containsString="0" containsBlank="1" containsNumber="1" containsInteger="1" minValue="0" maxValue="1289" count="8">
        <n v="0"/>
        <m/>
        <n v="327"/>
        <n v="33"/>
        <n v="373"/>
        <n v="1289"/>
        <n v="417"/>
        <n v="211"/>
      </sharedItems>
    </cacheField>
    <cacheField name="C_ERT" numFmtId="0">
      <sharedItems containsString="0" containsBlank="1" containsNumber="1" minValue="0" maxValue="2855124"/>
    </cacheField>
    <cacheField name="D_ERT" numFmtId="0">
      <sharedItems containsString="0" containsBlank="1" containsNumber="1" containsInteger="1" minValue="0" maxValue="0" count="2">
        <n v="0"/>
        <m/>
      </sharedItems>
    </cacheField>
    <cacheField name="E_ERT" numFmtId="0">
      <sharedItems containsString="0" containsBlank="1" containsNumber="1" containsInteger="1" minValue="0" maxValue="5688" count="13">
        <n v="0"/>
        <m/>
        <n v="2873"/>
        <n v="5688"/>
        <n v="154"/>
        <n v="182"/>
        <n v="67"/>
        <n v="87"/>
        <n v="359"/>
        <n v="312"/>
        <n v="573"/>
        <n v="194"/>
        <n v="406"/>
      </sharedItems>
    </cacheField>
    <cacheField name="G_ERT" numFmtId="0">
      <sharedItems containsString="0" containsBlank="1" containsNumber="1" containsInteger="1" minValue="0" maxValue="8262"/>
    </cacheField>
    <cacheField name="I_ERT" numFmtId="0">
      <sharedItems containsString="0" containsBlank="1" containsNumber="1" containsInteger="1" minValue="0" maxValue="1169307"/>
    </cacheField>
    <cacheField name="M_ERT" numFmtId="0">
      <sharedItems containsString="0" containsBlank="1" containsNumber="1" containsInteger="1" minValue="0" maxValue="310724"/>
    </cacheField>
    <cacheField name="N_ERT" numFmtId="0">
      <sharedItems containsString="0" containsBlank="1" containsNumber="1" containsInteger="1" minValue="0" maxValue="1325" count="24">
        <n v="0"/>
        <m/>
        <n v="1213"/>
        <n v="608"/>
        <n v="17"/>
        <n v="145"/>
        <n v="79"/>
        <n v="301"/>
        <n v="94"/>
        <n v="870"/>
        <n v="48"/>
        <n v="489"/>
        <n v="500"/>
        <n v="543"/>
        <n v="1325"/>
        <n v="332"/>
        <n v="242"/>
        <n v="330"/>
        <n v="83"/>
        <n v="349"/>
        <n v="567"/>
        <n v="581"/>
        <n v="144"/>
        <n v="27"/>
      </sharedItems>
    </cacheField>
    <cacheField name="O_ERT" numFmtId="0">
      <sharedItems containsString="0" containsBlank="1" containsNumber="1" containsInteger="1" minValue="0" maxValue="262312"/>
    </cacheField>
    <cacheField name="P_ERT" numFmtId="0">
      <sharedItems containsString="0" containsBlank="1" containsNumber="1" containsInteger="1" minValue="0" maxValue="621309"/>
    </cacheField>
    <cacheField name="R_ERT" numFmtId="0">
      <sharedItems containsString="0" containsBlank="1" containsNumber="1" containsInteger="1" minValue="0" maxValue="12256"/>
    </cacheField>
    <cacheField name="S_ERT" numFmtId="0">
      <sharedItems containsString="0" containsBlank="1" containsNumber="1" containsInteger="1" minValue="0" maxValue="1858137"/>
    </cacheField>
    <cacheField name="T_ERT" numFmtId="0">
      <sharedItems containsString="0" containsBlank="1" containsNumber="1" containsInteger="1" minValue="0" maxValue="208934"/>
    </cacheField>
    <cacheField name="V_ERT" numFmtId="0">
      <sharedItems containsString="0" containsBlank="1" containsNumber="1" containsInteger="1" minValue="0" maxValue="1831" count="17">
        <n v="979"/>
        <n v="0"/>
        <m/>
        <n v="1479"/>
        <n v="722"/>
        <n v="516"/>
        <n v="1440"/>
        <n v="151"/>
        <n v="64"/>
        <n v="122"/>
        <n v="95"/>
        <n v="364"/>
        <n v="66"/>
        <n v="505"/>
        <n v="1831"/>
        <n v="65"/>
        <n v="621"/>
      </sharedItems>
    </cacheField>
    <cacheField name="W_ERT" numFmtId="0">
      <sharedItems containsString="0" containsBlank="1" containsNumber="1" containsInteger="1" minValue="0" maxValue="1259081"/>
    </cacheField>
    <cacheField name="NA_ARP" numFmtId="0">
      <sharedItems containsString="0" containsBlank="1" containsNumber="1" containsInteger="1" minValue="0" maxValue="0" count="2">
        <n v="0"/>
        <m/>
      </sharedItems>
    </cacheField>
    <cacheField name="A_ARP" numFmtId="0">
      <sharedItems containsString="0" containsBlank="1" containsNumber="1" containsInteger="1" minValue="0" maxValue="12174"/>
    </cacheField>
    <cacheField name="C_ARP" numFmtId="0">
      <sharedItems containsString="0" containsBlank="1" containsNumber="1" containsInteger="1" minValue="0" maxValue="564294"/>
    </cacheField>
    <cacheField name="D_ARP" numFmtId="0">
      <sharedItems containsString="0" containsBlank="1" containsNumber="1" containsInteger="1" minValue="0" maxValue="13519" count="4">
        <n v="0"/>
        <n v="13519"/>
        <n v="13"/>
        <m/>
      </sharedItems>
    </cacheField>
    <cacheField name="E_ARP" numFmtId="0">
      <sharedItems containsString="0" containsBlank="1" containsNumber="1" containsInteger="1" minValue="0" maxValue="28411"/>
    </cacheField>
    <cacheField name="G_ARP" numFmtId="0">
      <sharedItems containsString="0" containsBlank="1" containsNumber="1" containsInteger="1" minValue="0" maxValue="1971309"/>
    </cacheField>
    <cacheField name="I_ARP" numFmtId="0">
      <sharedItems containsString="0" containsBlank="1" containsNumber="1" containsInteger="1" minValue="0" maxValue="112965" count="30">
        <n v="0"/>
        <n v="688"/>
        <n v="51950"/>
        <n v="9610"/>
        <n v="23"/>
        <m/>
        <n v="902"/>
        <n v="41"/>
        <n v="991"/>
        <n v="381"/>
        <n v="31321"/>
        <n v="11240"/>
        <n v="438"/>
        <n v="112965"/>
        <n v="12502"/>
        <n v="57"/>
        <n v="17614"/>
        <n v="9312"/>
        <n v="3975"/>
        <n v="100"/>
        <n v="13691"/>
        <n v="15160"/>
        <n v="376"/>
        <n v="22112"/>
        <n v="44219"/>
        <n v="6407"/>
        <n v="64019"/>
        <n v="1541"/>
        <n v="259"/>
        <n v="8350"/>
      </sharedItems>
    </cacheField>
    <cacheField name="M_ARP" numFmtId="0">
      <sharedItems containsString="0" containsBlank="1" containsNumber="1" containsInteger="1" minValue="0" maxValue="142419"/>
    </cacheField>
    <cacheField name="N_ARP" numFmtId="0">
      <sharedItems containsString="0" containsBlank="1" containsNumber="1" containsInteger="1" minValue="0" maxValue="19042" count="21">
        <n v="0"/>
        <n v="2237"/>
        <n v="40"/>
        <m/>
        <n v="13425"/>
        <n v="2080"/>
        <n v="282"/>
        <n v="213"/>
        <n v="5732"/>
        <n v="83"/>
        <n v="542"/>
        <n v="348"/>
        <n v="3567"/>
        <n v="9055"/>
        <n v="279"/>
        <n v="19042"/>
        <n v="2537"/>
        <n v="536"/>
        <n v="836"/>
        <n v="10598"/>
        <n v="71"/>
      </sharedItems>
    </cacheField>
    <cacheField name="O_ARP" numFmtId="0">
      <sharedItems containsString="0" containsBlank="1" containsNumber="1" containsInteger="1" minValue="0" maxValue="100155"/>
    </cacheField>
    <cacheField name="P_ARP" numFmtId="0">
      <sharedItems containsString="0" containsBlank="1" containsNumber="1" containsInteger="1" minValue="0" maxValue="199918"/>
    </cacheField>
    <cacheField name="R_ARP" numFmtId="0">
      <sharedItems containsString="0" containsBlank="1" containsNumber="1" containsInteger="1" minValue="0" maxValue="375" count="6">
        <n v="0"/>
        <m/>
        <n v="26"/>
        <n v="119"/>
        <n v="375"/>
        <n v="54"/>
      </sharedItems>
    </cacheField>
    <cacheField name="S_ARP" numFmtId="0">
      <sharedItems containsString="0" containsBlank="1" containsNumber="1" containsInteger="1" minValue="0" maxValue="121036"/>
    </cacheField>
    <cacheField name="T_ARP" numFmtId="0">
      <sharedItems containsString="0" containsBlank="1" containsNumber="1" containsInteger="1" minValue="0" maxValue="75054"/>
    </cacheField>
    <cacheField name="V_ARP" numFmtId="0">
      <sharedItems containsString="0" containsBlank="1" containsNumber="1" containsInteger="1" minValue="0" maxValue="79782"/>
    </cacheField>
    <cacheField name="W_ARP" numFmtId="0">
      <sharedItems containsString="0" containsBlank="1" containsNumber="1" containsInteger="1" minValue="0" maxValue="642377"/>
    </cacheField>
    <cacheField name="ATFM_VERSION" numFmtId="0">
      <sharedItems count="2">
        <s v="v1"/>
        <s v="v3"/>
      </sharedItems>
    </cacheField>
    <cacheField name="METHODOLOGY" numFmtId="0">
      <sharedItems count="1">
        <s v="AIRPORT_BASED"/>
      </sharedItems>
    </cacheField>
    <cacheField name="LAST_UPDATE" numFmtId="0">
      <sharedItems containsSemiMixedTypes="0" containsNonDate="0" containsDate="1" containsString="0" minDate="2019-05-08T11:34:44" maxDate="2022-06-22T15:39:42" count="7">
        <d v="2019-05-08T11:34:44"/>
        <d v="2020-02-04T15:40:40"/>
        <d v="2020-02-04T15:36:26"/>
        <d v="2020-02-04T15:01:47"/>
        <d v="2021-03-04T10:43:47"/>
        <d v="2021-10-15T12:55:36"/>
        <d v="2022-06-22T15:39:42"/>
      </sharedItems>
    </cacheField>
    <cacheField name="ATCO_EMPCOSTperCOMPFH" numFmtId="0" formula="#NAME?/#NAME?" databaseField="0"/>
    <cacheField name="Support costs ratio" numFmtId="0" formula="#NAME? /#NAME?" databaseField="0"/>
    <cacheField name="Non-ATCO employment costs" numFmtId="0" formula="#NAME?-#NAME?" databaseField="0"/>
    <cacheField name="Non-staff operating costs" numFmtId="0" formula="(#NAME?+#NAME?)" databaseField="0"/>
    <cacheField name="Capital-related costs" numFmtId="0" formula="(#NAME?+#NAME?)" databaseField="0"/>
    <cacheField name="Non-staff operating costs per composite flight-hour" numFmtId="0" formula="(#NAME?+#NAME?)/#NAME?" databaseField="0"/>
    <cacheField name="Capital-related costs per composite flight-hour" numFmtId="0" formula="(#NAME?+#NAME?)/#NAME?" databaseField="0"/>
    <cacheField name="Non-ATCO employment costs per composite flight-hour" numFmtId="0" formula="(#NAME?-#NAME?)/#NAME?" databaseField="0"/>
    <cacheField name="En-route ATM/CNS costs per flight-hour" numFmtId="0" formula="#NAME? /#NAME?" databaseField="0"/>
    <cacheField name="Terminal ATM/CNS costs per IFR airport movements" numFmtId="0" formula="#NAME? /#NAME?" databaseField="0"/>
    <cacheField name="ATFM delays less than 15 min." numFmtId="0" formula="#NAME?-#NAME?" databaseField="0"/>
    <cacheField name="Total ATFM delays" numFmtId="0" formula="'ATFM delays less than 15 min.'+#NAME?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DIASHVILI Revaz (EXT)" refreshedDate="44882.628791898147" createdVersion="1" refreshedVersion="8" recordCount="925" xr:uid="{268F325D-57FA-4BCE-A550-4FFF77EA4A95}">
  <cacheSource type="external" connectionId="4"/>
  <cacheFields count="43">
    <cacheField name="ANSP_NAME" numFmtId="0">
      <sharedItems count="39">
        <s v="ARMATS"/>
        <s v="LVNL"/>
        <s v="ANS CR"/>
        <s v="Austro Control"/>
        <s v="BULATSA"/>
        <s v="Croatia Control"/>
        <s v="DCAC Cyprus"/>
        <s v="DFS"/>
        <s v="DHMI"/>
        <s v="EANS"/>
        <s v="ENAV"/>
        <s v="Fintraffic ANS"/>
        <s v="IAA"/>
        <s v="M-NAV"/>
        <s v="skeyes"/>
        <s v="DSNA"/>
        <s v="Albcontrol"/>
        <s v="Avinor (Continental)"/>
        <s v="LFV"/>
        <s v="LGS"/>
        <s v="LPS"/>
        <s v="MATS"/>
        <s v="MOLDATSA"/>
        <s v="MUAC"/>
        <s v="NAV Portugal (Continental)"/>
        <s v="NAVIAIR"/>
        <s v="Oro Navigacija"/>
        <s v="ROMATSA"/>
        <s v="Skyguide"/>
        <s v="Slovenia Control"/>
        <s v="NATS (Continental)"/>
        <s v="HungaroControl"/>
        <s v="ENAIRE"/>
        <s v="UkSATSE"/>
        <s v="PANSA"/>
        <s v="SMATSA"/>
        <s v="BHANSA"/>
        <s v="Sakaeronavigatsia"/>
        <s v="HASP"/>
      </sharedItems>
    </cacheField>
    <cacheField name="YEAR_DATA" numFmtId="0">
      <sharedItems containsSemiMixedTypes="0" containsString="0" containsNumber="1" containsInteger="1" minValue="2002" maxValue="2026" count="25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02"/>
        <n v="2003"/>
        <n v="2004"/>
        <n v="2005"/>
        <n v="2006"/>
        <n v="2007"/>
        <n v="2008"/>
        <n v="2025"/>
        <n v="2026"/>
      </sharedItems>
    </cacheField>
    <cacheField name="YEAR_REPORT" numFmtId="0">
      <sharedItems containsSemiMixedTypes="0" containsString="0" containsNumber="1" containsInteger="1" minValue="2021" maxValue="2021" count="1">
        <n v="2021"/>
      </sharedItems>
    </cacheField>
    <cacheField name="COST_CONTROLLABLE" numFmtId="0">
      <sharedItems containsString="0" containsBlank="1" containsNumber="1" minValue="5114292.0350505915" maxValue="1404755162.8516736"/>
    </cacheField>
    <cacheField name="COMPOSITE_FLIGHTHOUR" numFmtId="0">
      <sharedItems containsSemiMixedTypes="0" containsString="0" containsNumber="1" minValue="0" maxValue="3004134.8650583215"/>
    </cacheField>
    <cacheField name="ATCO_ON_DUTY_HR" numFmtId="0">
      <sharedItems containsString="0" containsBlank="1" containsNumber="1" minValue="0" maxValue="3718985.4750034399"/>
    </cacheField>
    <cacheField name="STAF_COST_ATCO" numFmtId="0">
      <sharedItems containsString="0" containsBlank="1" containsNumber="1" minValue="472328.88121404406" maxValue="796558000.31473958"/>
    </cacheField>
    <cacheField name="COST_DEPRECIATION" numFmtId="0">
      <sharedItems containsString="0" containsBlank="1" containsNumber="1" minValue="573228.49792012316" maxValue="220447845.73591596"/>
    </cacheField>
    <cacheField name="COST_PER_MINUTE" numFmtId="0">
      <sharedItems containsSemiMixedTypes="0" containsString="0" containsNumber="1" containsInteger="1" minValue="109" maxValue="109" count="1">
        <n v="109"/>
      </sharedItems>
    </cacheField>
    <cacheField name="ERT_TDM_15" numFmtId="0">
      <sharedItems containsString="0" containsBlank="1" containsNumber="1" containsInteger="1" minValue="0" maxValue="6145201"/>
    </cacheField>
    <cacheField name="ARP_TDM_15" numFmtId="0">
      <sharedItems containsString="0" containsBlank="1" containsNumber="1" containsInteger="1" minValue="0" maxValue="2148285"/>
    </cacheField>
    <cacheField name="TDM_15" numFmtId="0">
      <sharedItems containsString="0" containsBlank="1" containsNumber="1" containsInteger="1" minValue="0" maxValue="7082059"/>
    </cacheField>
    <cacheField name="ANSP_IFR_AIRP_MVT" numFmtId="0">
      <sharedItems containsString="0" containsBlank="1" containsNumber="1" minValue="0" maxValue="2163665"/>
    </cacheField>
    <cacheField name="ANSP_IFR_HR" numFmtId="0">
      <sharedItems containsString="0" containsBlank="1" containsNumber="1" minValue="0" maxValue="2483703.4666666701"/>
    </cacheField>
    <cacheField name="WEIGHTFACTOR" numFmtId="0">
      <sharedItems containsSemiMixedTypes="0" containsString="0" containsNumber="1" minValue="0.27287720133790455" maxValue="0.27287720133790455" count="1">
        <n v="0.27287720133790455"/>
      </sharedItems>
    </cacheField>
    <cacheField name="TRM_COST_CONTROLLABLE" numFmtId="0">
      <sharedItems containsString="0" containsBlank="1" containsNumber="1" minValue="0" maxValue="465713382.55789852"/>
    </cacheField>
    <cacheField name="COST_OPERAT" numFmtId="0">
      <sharedItems containsString="0" containsBlank="1" containsNumber="1" minValue="678478.86340324511" maxValue="285019971.51320404"/>
    </cacheField>
    <cacheField name="COST_EXCEPTIONAL" numFmtId="0">
      <sharedItems containsString="0" containsBlank="1" containsNumber="1" minValue="-20281472.340576842" maxValue="94501581.131174266"/>
    </cacheField>
    <cacheField name="ERT_COST_CONTROLLABLE" numFmtId="0">
      <sharedItems containsString="0" containsBlank="1" containsNumber="1" minValue="3050758.6140566017" maxValue="1127361903.6895649"/>
    </cacheField>
    <cacheField name="STAF_COST" numFmtId="0">
      <sharedItems containsString="0" containsBlank="1" containsNumber="1" minValue="1432046.9507354456" maxValue="1005729260.9902487"/>
    </cacheField>
    <cacheField name="COST_CAPITAL" numFmtId="0">
      <sharedItems containsString="0" containsBlank="1" containsNumber="1" minValue="0" maxValue="121002874.3574428"/>
    </cacheField>
    <cacheField name="controllable cost per composite flight hour" numFmtId="0" formula="COST_CONTROLLABLE/COMPOSITE_FLIGHTHOUR" databaseField="0"/>
    <cacheField name="ATCO-hour productivity" numFmtId="0" formula="COMPOSITE_FLIGHTHOUR/ATCO_ON_DUTY_HR" databaseField="0"/>
    <cacheField name="ATCO employement cost per compFH" numFmtId="0" formula="STAF_COST_ATCO/COMPOSITE_FLIGHTHOUR" databaseField="0"/>
    <cacheField name="ATCO employement cost per ATCO_hr" numFmtId="0" formula="STAF_COST_ATCO/ATCO_ON_DUTY_HR" databaseField="0"/>
    <cacheField name="support cost ratio" numFmtId="0" formula="COST_CONTROLLABLE/STAF_COST_ATCO" databaseField="0"/>
    <cacheField name="support cost " numFmtId="0" formula="COST_CONTROLLABLE-STAF_COST_ATCO" databaseField="0"/>
    <cacheField name="Non ATCO employement cost" numFmtId="0" formula="STAF_COST-STAF_COST_ATCO" databaseField="0"/>
    <cacheField name="Non ATCO employement cost per compFH" numFmtId="0" formula=" (STAF_COST-STAF_COST_ATCO)/COMPOSITE_FLIGHTHOUR" databaseField="0"/>
    <cacheField name="Non-staff operating costs" numFmtId="0" formula="COST_OPERAT+COST_EXCEPTIONAL" databaseField="0"/>
    <cacheField name="Capital-related costs per composite flight-hour" numFmtId="0" formula="(COST_DEPRECIATION+COST_CAPITAL)/COMPOSITE_FLIGHTHOUR" databaseField="0"/>
    <cacheField name="Capital-related costs" numFmtId="0" formula="(COST_DEPRECIATION+COST_CAPITAL)" databaseField="0"/>
    <cacheField name="Support costs per composite flight-hour" numFmtId="0" formula="(COST_CONTROLLABLE-STAF_COST_ATCO)/COMPOSITE_FLIGHTHOUR" databaseField="0"/>
    <cacheField name="Unit costs of en-route ATFM delays greater than 15 min." numFmtId="0" formula="(ERT_TDM_15*COST_PER_MINUTE)/COMPOSITE_FLIGHTHOUR" databaseField="0"/>
    <cacheField name="Unit costs of airport ATFM delays greater than 15 min." numFmtId="0" formula="(ARP_TDM_15*COST_PER_MINUTE)/COMPOSITE_FLIGHTHOUR" databaseField="0"/>
    <cacheField name="Unit costs of ATFM delays greater than 15 min." numFmtId="0" formula="(TDM_15*COST_PER_MINUTE)/COMPOSITE_FLIGHTHOUR" databaseField="0"/>
    <cacheField name="Economic costs per composite flight-hr" numFmtId="0" formula="((TDM_15*COST_PER_MINUTE)+COST_CONTROLLABLE)/COMPOSITE_FLIGHTHOUR" databaseField="0"/>
    <cacheField name="Non-staff operating costs per composite flight-hour" numFmtId="0" formula="(COST_OPERAT+COST_EXCEPTIONAL)/COMPOSITE_FLIGHTHOUR" databaseField="0"/>
    <cacheField name="ATCO employement costs per composite flight-hour" numFmtId="0" formula="STAF_COST_ATCO/COMPOSITE_FLIGHTHOUR" databaseField="0"/>
    <cacheField name="Exceptional Cost per composite flight hour" numFmtId="0" formula="COST_EXCEPTIONAL/COMPOSITE_FLIGHTHOUR" databaseField="0"/>
    <cacheField name="Non-staff operating costs (excluding exceptional cost)" numFmtId="0" formula="COST_OPERAT" databaseField="0"/>
    <cacheField name="Terminal ATM/CNS cost per IFR airport movements" numFmtId="0" formula="TRM_COST_CONTROLLABLE/ANSP_IFR_AIRP_MVT" databaseField="0"/>
    <cacheField name="En-route ATM/CNS cost per flight-hour" numFmtId="0" formula="ERT_COST_CONTROLLABLE/ANSP_IFR_H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DIASHVILI Revaz (EXT)" refreshedDate="44882.628321064818" createdVersion="1" refreshedVersion="8" recordCount="925" xr:uid="{F102850A-BF4C-4C9C-88BC-C9860F4BC856}">
  <cacheSource type="external" connectionId="9"/>
  <cacheFields count="44">
    <cacheField name="ANSP_NAME" numFmtId="0">
      <sharedItems count="39">
        <s v="ARMATS"/>
        <s v="LVNL"/>
        <s v="ANS CR"/>
        <s v="Austro Control"/>
        <s v="BULATSA"/>
        <s v="Croatia Control"/>
        <s v="DCAC Cyprus"/>
        <s v="DFS"/>
        <s v="DHMI"/>
        <s v="EANS"/>
        <s v="ENAV"/>
        <s v="Fintraffic ANS"/>
        <s v="IAA"/>
        <s v="M-NAV"/>
        <s v="skeyes"/>
        <s v="DSNA"/>
        <s v="Albcontrol"/>
        <s v="Avinor (Continental)"/>
        <s v="LFV"/>
        <s v="LGS"/>
        <s v="LPS"/>
        <s v="MATS"/>
        <s v="MOLDATSA"/>
        <s v="MUAC"/>
        <s v="NAV Portugal (Continental)"/>
        <s v="NAVIAIR"/>
        <s v="Oro Navigacija"/>
        <s v="ROMATSA"/>
        <s v="Skyguide"/>
        <s v="Slovenia Control"/>
        <s v="NATS (Continental)"/>
        <s v="HungaroControl"/>
        <s v="ENAIRE"/>
        <s v="UkSATSE"/>
        <s v="PANSA"/>
        <s v="SMATSA"/>
        <s v="BHANSA"/>
        <s v="Sakaeronavigatsia"/>
        <s v="HASP"/>
      </sharedItems>
    </cacheField>
    <cacheField name="YEAR_DATA" numFmtId="0">
      <sharedItems containsSemiMixedTypes="0" containsString="0" containsNumber="1" containsInteger="1" minValue="2002" maxValue="2026" count="25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02"/>
        <n v="2003"/>
        <n v="2004"/>
        <n v="2005"/>
        <n v="2006"/>
        <n v="2007"/>
        <n v="2008"/>
        <n v="2025"/>
        <n v="2026"/>
      </sharedItems>
    </cacheField>
    <cacheField name="YEAR_REPORT" numFmtId="0">
      <sharedItems containsSemiMixedTypes="0" containsString="0" containsNumber="1" containsInteger="1" minValue="2021" maxValue="2021" count="1">
        <n v="2021"/>
      </sharedItems>
    </cacheField>
    <cacheField name="COST_CONTROLLABLE" numFmtId="0">
      <sharedItems containsString="0" containsBlank="1" containsNumber="1" minValue="5114292.0350505915" maxValue="1404755162.8516736"/>
    </cacheField>
    <cacheField name="COMPOSITE_FLIGHTHOUR" numFmtId="0">
      <sharedItems containsSemiMixedTypes="0" containsString="0" containsNumber="1" minValue="0" maxValue="3004134.8650583215"/>
    </cacheField>
    <cacheField name="ATCO_ON_DUTY_HR" numFmtId="0">
      <sharedItems containsString="0" containsBlank="1" containsNumber="1" minValue="0" maxValue="3718985.4750034399"/>
    </cacheField>
    <cacheField name="STAF_COST_ATCO" numFmtId="0">
      <sharedItems containsString="0" containsBlank="1" containsNumber="1" minValue="472328.88121404406" maxValue="796558000.31473958"/>
    </cacheField>
    <cacheField name="COST_DEPRECIATION" numFmtId="0">
      <sharedItems containsString="0" containsBlank="1" containsNumber="1" minValue="573228.49792012316" maxValue="220447845.73591596"/>
    </cacheField>
    <cacheField name="COST_PER_MINUTE" numFmtId="0">
      <sharedItems containsSemiMixedTypes="0" containsString="0" containsNumber="1" containsInteger="1" minValue="109" maxValue="109" count="1">
        <n v="109"/>
      </sharedItems>
    </cacheField>
    <cacheField name="ERT_TDM_15" numFmtId="0">
      <sharedItems containsString="0" containsBlank="1" containsNumber="1" containsInteger="1" minValue="0" maxValue="6145201"/>
    </cacheField>
    <cacheField name="ARP_TDM_15" numFmtId="0">
      <sharedItems containsString="0" containsBlank="1" containsNumber="1" containsInteger="1" minValue="0" maxValue="2148285"/>
    </cacheField>
    <cacheField name="TDM_15" numFmtId="0">
      <sharedItems containsString="0" containsBlank="1" containsNumber="1" containsInteger="1" minValue="0" maxValue="7082059"/>
    </cacheField>
    <cacheField name="ANSP_IFR_AIRP_MVT" numFmtId="0">
      <sharedItems containsString="0" containsBlank="1" containsNumber="1" minValue="0" maxValue="2163665"/>
    </cacheField>
    <cacheField name="ANSP_IFR_HR" numFmtId="0">
      <sharedItems containsString="0" containsBlank="1" containsNumber="1" minValue="0" maxValue="2483703.4666666701"/>
    </cacheField>
    <cacheField name="WEIGHTFACTOR" numFmtId="0">
      <sharedItems containsSemiMixedTypes="0" containsString="0" containsNumber="1" minValue="0.27287720133790455" maxValue="0.27287720133790455" count="1">
        <n v="0.27287720133790455"/>
      </sharedItems>
    </cacheField>
    <cacheField name="TRM_COST_CONTROLLABLE" numFmtId="0">
      <sharedItems containsString="0" containsBlank="1" containsNumber="1" minValue="0" maxValue="465713382.55789852"/>
    </cacheField>
    <cacheField name="COST_OPERAT" numFmtId="0">
      <sharedItems containsString="0" containsBlank="1" containsNumber="1" minValue="678478.86340324511" maxValue="285019971.51320404"/>
    </cacheField>
    <cacheField name="COST_EXCEPTIONAL" numFmtId="0">
      <sharedItems containsString="0" containsBlank="1" containsNumber="1" minValue="-20281472.340576842" maxValue="94501581.131174266"/>
    </cacheField>
    <cacheField name="ERT_COST_CONTROLLABLE" numFmtId="0">
      <sharedItems containsString="0" containsBlank="1" containsNumber="1" minValue="3050758.6140566017" maxValue="1127361903.6895649"/>
    </cacheField>
    <cacheField name="STAF_COST" numFmtId="0">
      <sharedItems containsString="0" containsBlank="1" containsNumber="1" minValue="1432046.9507354456" maxValue="1005729260.9902487"/>
    </cacheField>
    <cacheField name="COST_CAPITAL" numFmtId="0">
      <sharedItems containsString="0" containsBlank="1" containsNumber="1" minValue="0" maxValue="121002874.3574428"/>
    </cacheField>
    <cacheField name="TDM" numFmtId="0">
      <sharedItems containsString="0" containsBlank="1" containsNumber="1" containsInteger="1" minValue="0" maxValue="7896903"/>
    </cacheField>
    <cacheField name="controllable cost per composite flight hour" numFmtId="0" formula="COST_CONTROLLABLE/COMPOSITE_FLIGHTHOUR" databaseField="0"/>
    <cacheField name="ATCO-hour productivity" numFmtId="0" formula="COMPOSITE_FLIGHTHOUR/ATCO_ON_DUTY_HR" databaseField="0"/>
    <cacheField name="ATCO employement cost per compFH" numFmtId="0" formula="STAF_COST_ATCO/COMPOSITE_FLIGHTHOUR" databaseField="0"/>
    <cacheField name="ATCO employement cost per ATCO_hr" numFmtId="0" formula="STAF_COST_ATCO/ATCO_ON_DUTY_HR" databaseField="0"/>
    <cacheField name="support cost ratio" numFmtId="0" formula="COST_CONTROLLABLE/STAF_COST_ATCO" databaseField="0"/>
    <cacheField name="support cost " numFmtId="0" formula="COST_CONTROLLABLE-STAF_COST_ATCO" databaseField="0"/>
    <cacheField name="Non ATCO employement cost" numFmtId="0" formula="STAF_COST-STAF_COST_ATCO" databaseField="0"/>
    <cacheField name="Non ATCO employement cost per compFH" numFmtId="0" formula=" (STAF_COST-STAF_COST_ATCO)/COMPOSITE_FLIGHTHOUR" databaseField="0"/>
    <cacheField name="Non-staff operating costs" numFmtId="0" formula="COST_OPERAT+COST_EXCEPTIONAL" databaseField="0"/>
    <cacheField name="Capital-related costs per composite flight-hour" numFmtId="0" formula="(COST_DEPRECIATION+COST_CAPITAL)/COMPOSITE_FLIGHTHOUR" databaseField="0"/>
    <cacheField name="Capital-related costs" numFmtId="0" formula="(COST_DEPRECIATION+COST_CAPITAL)" databaseField="0"/>
    <cacheField name="Support costs per composite flight-hour" numFmtId="0" formula="(COST_CONTROLLABLE-STAF_COST_ATCO)/COMPOSITE_FLIGHTHOUR" databaseField="0"/>
    <cacheField name="Unit costs of en-route ATFM delays greater than 15 min." numFmtId="0" formula="(ERT_TDM_15*COST_PER_MINUTE)/COMPOSITE_FLIGHTHOUR" databaseField="0"/>
    <cacheField name="Unit costs of airport ATFM delays greater than 15 min." numFmtId="0" formula="(ARP_TDM_15*COST_PER_MINUTE)/COMPOSITE_FLIGHTHOUR" databaseField="0"/>
    <cacheField name="Unit costs of ATFM delays greater than 15 min." numFmtId="0" formula="(TDM_15*COST_PER_MINUTE)/COMPOSITE_FLIGHTHOUR" databaseField="0"/>
    <cacheField name="Economic costs per composite flight-hr" numFmtId="0" formula="((TDM*COST_PER_MINUTE)+COST_CONTROLLABLE)/COMPOSITE_FLIGHTHOUR" databaseField="0"/>
    <cacheField name="Non-staff operating costs per composite flight-hour" numFmtId="0" formula="(COST_OPERAT+COST_EXCEPTIONAL)/COMPOSITE_FLIGHTHOUR" databaseField="0"/>
    <cacheField name="ATCO employement costs per composite flight-hour" numFmtId="0" formula="STAF_COST_ATCO/COMPOSITE_FLIGHTHOUR" databaseField="0"/>
    <cacheField name="Exceptional costs per composite flight hour" numFmtId="0" formula="COST_EXCEPTIONAL/COMPOSITE_FLIGHTHOUR" databaseField="0"/>
    <cacheField name="&quot;Non-staff operating costs per composite flight-hour&quot; (Excl. Exceptional costs)" numFmtId="0" formula="'Non-staff operating costs per composite flight-hour'-'Exceptional costs per composite flight hour'" databaseField="0"/>
    <cacheField name="Unit costs of ATFM delays" numFmtId="0" formula=" (TDM*COST_PER_MINUTE)/COMPOSITE_FLIGHTHOUR" databaseField="0"/>
    <cacheField name="Economic unit costs" numFmtId="0" formula="'controllable cost per composite flight hour'+'Unit costs of ATFM delay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STACHE Jean-Claude" refreshedDate="44887.400995717595" createdVersion="1" refreshedVersion="8" recordCount="11171" xr:uid="{611A984A-0CE3-4E17-8687-7D12E9C822CD}">
  <cacheSource type="external" connectionId="2"/>
  <cacheFields count="38">
    <cacheField name="ACC_ATCO_AVG_CONTRACT_HR" numFmtId="0">
      <sharedItems containsString="0" containsBlank="1" containsNumber="1" minValue="0" maxValue="2122"/>
    </cacheField>
    <cacheField name="ACC_ATCO_AVG_WORK_DAY" numFmtId="0">
      <sharedItems containsString="0" containsBlank="1" containsNumber="1" minValue="0" maxValue="268"/>
    </cacheField>
    <cacheField name="ACC_ATCO_NB" numFmtId="0">
      <sharedItems containsString="0" containsBlank="1" containsNumber="1" minValue="0" maxValue="1638.84"/>
    </cacheField>
    <cacheField name="ACC_ATCO_ON_DUTY_HR" numFmtId="0">
      <sharedItems containsString="0" containsBlank="1" containsNumber="1" minValue="0" maxValue="2019966"/>
    </cacheField>
    <cacheField name="ACE_ANSP_SINCE" numFmtId="0">
      <sharedItems containsSemiMixedTypes="0" containsString="0" containsNumber="1" containsInteger="1" minValue="1999" maxValue="2021" count="10">
        <n v="2009"/>
        <n v="1999"/>
        <n v="2001"/>
        <n v="2000"/>
        <n v="2003"/>
        <n v="2002"/>
        <n v="2005"/>
        <n v="2006"/>
        <n v="2021"/>
        <n v="2014"/>
      </sharedItems>
    </cacheField>
    <cacheField name="ANSP_CODE" numFmtId="0">
      <sharedItems/>
    </cacheField>
    <cacheField name="ANSP_ID" numFmtId="0">
      <sharedItems containsSemiMixedTypes="0" containsString="0" containsNumber="1" containsInteger="1" minValue="1" maxValue="55"/>
    </cacheField>
    <cacheField name="ANSP_NAME" numFmtId="0">
      <sharedItems count="39">
        <s v="ARMATS"/>
        <s v="LVNL"/>
        <s v="ENAIRE"/>
        <s v="ANS CR"/>
        <s v="BULATSA"/>
        <s v="Austro Control"/>
        <s v="skeyes"/>
        <s v="Croatia Control"/>
        <s v="DCAC Cyprus"/>
        <s v="DFS"/>
        <s v="DHMI"/>
        <s v="DSNA"/>
        <s v="EANS"/>
        <s v="ENAV"/>
        <s v="Fintraffic ANS"/>
        <s v="M-NAV"/>
        <s v="HASP"/>
        <s v="IAA"/>
        <s v="LGS"/>
        <s v="LPS"/>
        <s v="MATS"/>
        <s v="MOLDATSA"/>
        <s v="MUAC"/>
        <s v="Albcontrol"/>
        <s v="Avinor (Continental)"/>
        <s v="NATS (Continental)"/>
        <s v="NAV Portugal (Continental)"/>
        <s v="NAVIAIR"/>
        <s v="Oro Navigacija"/>
        <s v="ROMATSA"/>
        <s v="Skyguide"/>
        <s v="Slovenia Control"/>
        <s v="LFV"/>
        <s v="HungaroControl"/>
        <s v="UkSATSE"/>
        <s v="PANSA"/>
        <s v="SMATSA"/>
        <s v="BHANSA"/>
        <s v="Sakaeronavigatsia"/>
      </sharedItems>
    </cacheField>
    <cacheField name="APP_ATCO_AVG_CONTRACT_HR" numFmtId="0">
      <sharedItems containsString="0" containsBlank="1" containsNumber="1" minValue="0" maxValue="2000"/>
    </cacheField>
    <cacheField name="APP_ATCO_AVG_WORK_DAY" numFmtId="0">
      <sharedItems containsString="0" containsBlank="1" containsNumber="1" minValue="0" maxValue="268"/>
    </cacheField>
    <cacheField name="APP_ATCO_NB" numFmtId="0">
      <sharedItems containsString="0" containsBlank="1" containsNumber="1" minValue="0" maxValue="2159"/>
    </cacheField>
    <cacheField name="APP_ATCO_ON_DUTY_HR" numFmtId="0">
      <sharedItems containsString="0" containsBlank="1" containsNumber="1" minValue="0" maxValue="1881576.2391212999"/>
    </cacheField>
    <cacheField name="LAST_UPDATE" numFmtId="0">
      <sharedItems containsNonDate="0" containsString="0" containsBlank="1" count="1">
        <m/>
      </sharedItems>
    </cacheField>
    <cacheField name="SK_CONVERTER_ID" numFmtId="0">
      <sharedItems containsSemiMixedTypes="0" containsString="0" containsNumber="1" containsInteger="1" minValue="0" maxValue="0" count="1">
        <n v="0"/>
      </sharedItems>
    </cacheField>
    <cacheField name="STAF_AB_INITIO" numFmtId="0">
      <sharedItems containsString="0" containsBlank="1" containsNumber="1" minValue="0" maxValue="547"/>
    </cacheField>
    <cacheField name="STAF_ADMIN" numFmtId="0">
      <sharedItems containsString="0" containsBlank="1" containsNumber="1" minValue="4.8099999999999996" maxValue="2180"/>
    </cacheField>
    <cacheField name="STAF_ANCILLARY" numFmtId="0">
      <sharedItems containsString="0" containsBlank="1" containsNumber="1" minValue="0" maxValue="579"/>
    </cacheField>
    <cacheField name="STAF_ATC_ASSISTANT" numFmtId="0">
      <sharedItems containsString="0" containsBlank="1" containsNumber="1" minValue="0" maxValue="920"/>
    </cacheField>
    <cacheField name="STAF_ATCO" numFmtId="0">
      <sharedItems containsString="0" containsBlank="1" containsNumber="1" minValue="26" maxValue="2896.40613318026"/>
    </cacheField>
    <cacheField name="STAF_ATCO_OTHER" numFmtId="0">
      <sharedItems containsString="0" containsBlank="1" containsNumber="1" minValue="0" maxValue="422"/>
    </cacheField>
    <cacheField name="STAF_COST" numFmtId="0">
      <sharedItems containsString="0" containsBlank="1" containsNumber="1" minValue="604152.7709304553" maxValue="1005729260.9902488"/>
    </cacheField>
    <cacheField name="STAF_COST_ATCO" numFmtId="0">
      <sharedItems containsString="0" containsBlank="1" containsNumber="1" minValue="178921.06967239288" maxValue="796558000.31473958"/>
    </cacheField>
    <cacheField name="STAF_COST_CAPITALISED" numFmtId="0">
      <sharedItems containsString="0" containsBlank="1" containsNumber="1" minValue="-58278684.007494763" maxValue="14654874.714755788"/>
    </cacheField>
    <cacheField name="STAF_COST_EXTRA_PENSION" numFmtId="0">
      <sharedItems containsString="0" containsBlank="1" containsNumber="1" minValue="-4867517.480199662" maxValue="64424973.124131747"/>
    </cacheField>
    <cacheField name="STAF_COST_PENSION" numFmtId="0">
      <sharedItems containsString="0" containsBlank="1" containsNumber="1" minValue="-3771112.9298952995" maxValue="223465486.49512568"/>
    </cacheField>
    <cacheField name="STAF_COST_RELATED" numFmtId="0">
      <sharedItems containsString="0" containsBlank="1" containsNumber="1" minValue="-51534775.177716762" maxValue="91666914.443910837"/>
    </cacheField>
    <cacheField name="STAF_COST_SALARY" numFmtId="0">
      <sharedItems containsString="0" containsBlank="1" containsNumber="1" minValue="484776.97554122232" maxValue="894996061.96472085"/>
    </cacheField>
    <cacheField name="STAF_COST_SOCIAL_SEC" numFmtId="0">
      <sharedItems containsString="0" containsBlank="1" containsNumber="1" minValue="0" maxValue="66180682.278924346"/>
    </cacheField>
    <cacheField name="STAF_OPS_SUPPORT" numFmtId="0">
      <sharedItems containsString="0" containsBlank="1" containsNumber="1" minValue="0" maxValue="1435"/>
    </cacheField>
    <cacheField name="STAF_OTHER" numFmtId="0">
      <sharedItems containsString="0" containsBlank="1" containsNumber="1" minValue="0" maxValue="1393"/>
    </cacheField>
    <cacheField name="STAF_TECH_OPERAT" numFmtId="0">
      <sharedItems containsString="0" containsBlank="1" containsNumber="1" minValue="0" maxValue="2800"/>
    </cacheField>
    <cacheField name="STAF_TECH_PLANNING" numFmtId="0">
      <sharedItems containsString="0" containsBlank="1" containsNumber="1" minValue="0" maxValue="663"/>
    </cacheField>
    <cacheField name="STAF_TECH_SUPPORT" numFmtId="0">
      <sharedItems containsString="0" containsBlank="1" containsNumber="1" minValue="0" maxValue="4147"/>
    </cacheField>
    <cacheField name="STAF_TRAINEE" numFmtId="0">
      <sharedItems containsString="0" containsBlank="1" containsNumber="1" minValue="0" maxValue="377"/>
    </cacheField>
    <cacheField name="TYPE_STAFF" numFmtId="0">
      <sharedItems containsBlank="1" count="2">
        <s v="ERTTR"/>
        <m/>
      </sharedItems>
    </cacheField>
    <cacheField name="YEAR_DATA" numFmtId="0">
      <sharedItems containsSemiMixedTypes="0" containsString="0" containsNumber="1" containsInteger="1" minValue="2002" maxValue="2026" count="25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02"/>
        <n v="2003"/>
        <n v="2004"/>
        <n v="2005"/>
        <n v="2006"/>
        <n v="2007"/>
        <n v="2008"/>
        <n v="2025"/>
        <n v="2026"/>
      </sharedItems>
    </cacheField>
    <cacheField name="YEAR_REPORT" numFmtId="0">
      <sharedItems containsSemiMixedTypes="0" containsString="0" containsNumber="1" containsInteger="1" minValue="2002" maxValue="2021" count="20">
        <n v="202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Total Support staff" numFmtId="0" formula="STAF_ATCO_OTHER+STAF_OPS_SUPPORT+STAF_OTHER+STAF_TECH_OPERAT+STAF_TECH_PLANNING+STAF_TRAINEE+STAF_ATC_ASSISTANT+STAF_ANCILLARY+STAF_ADMIN+STAF_AB_INITI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STACHE Jean-Claude" refreshedDate="44887.401022337966" createdVersion="1" refreshedVersion="8" recordCount="11171" xr:uid="{D217DF73-D137-4302-8B38-87D0F9EB22E5}">
  <cacheSource type="external" connectionId="1"/>
  <cacheFields count="39">
    <cacheField name="ACC_ATCO_AVG_CONTRACT_HR" numFmtId="0">
      <sharedItems containsString="0" containsBlank="1" containsNumber="1" minValue="0" maxValue="2122"/>
    </cacheField>
    <cacheField name="ACC_ATCO_AVG_WORK_DAY" numFmtId="0">
      <sharedItems containsString="0" containsBlank="1" containsNumber="1" minValue="0" maxValue="268"/>
    </cacheField>
    <cacheField name="ACC_ATCO_NB" numFmtId="0">
      <sharedItems containsString="0" containsBlank="1" containsNumber="1" minValue="0" maxValue="1638.84"/>
    </cacheField>
    <cacheField name="ACC_ATCO_ON_DUTY_HR" numFmtId="0">
      <sharedItems containsString="0" containsBlank="1" containsNumber="1" minValue="0" maxValue="2019966"/>
    </cacheField>
    <cacheField name="ACE_ANSP_SINCE" numFmtId="0">
      <sharedItems containsSemiMixedTypes="0" containsString="0" containsNumber="1" containsInteger="1" minValue="1999" maxValue="2021" count="10">
        <n v="2009"/>
        <n v="1999"/>
        <n v="2001"/>
        <n v="2000"/>
        <n v="2003"/>
        <n v="2002"/>
        <n v="2005"/>
        <n v="2006"/>
        <n v="2021"/>
        <n v="2014"/>
      </sharedItems>
    </cacheField>
    <cacheField name="ANSP_CODE" numFmtId="0">
      <sharedItems/>
    </cacheField>
    <cacheField name="ANSP_ID" numFmtId="0">
      <sharedItems containsSemiMixedTypes="0" containsString="0" containsNumber="1" containsInteger="1" minValue="1" maxValue="55"/>
    </cacheField>
    <cacheField name="ANSP_NAME" numFmtId="0">
      <sharedItems count="39">
        <s v="ARMATS"/>
        <s v="LVNL"/>
        <s v="ENAIRE"/>
        <s v="ANS CR"/>
        <s v="BULATSA"/>
        <s v="Austro Control"/>
        <s v="skeyes"/>
        <s v="Croatia Control"/>
        <s v="DCAC Cyprus"/>
        <s v="DFS"/>
        <s v="DHMI"/>
        <s v="DSNA"/>
        <s v="EANS"/>
        <s v="ENAV"/>
        <s v="Fintraffic ANS"/>
        <s v="M-NAV"/>
        <s v="HASP"/>
        <s v="IAA"/>
        <s v="LGS"/>
        <s v="LPS"/>
        <s v="MATS"/>
        <s v="MOLDATSA"/>
        <s v="MUAC"/>
        <s v="Albcontrol"/>
        <s v="Avinor (Continental)"/>
        <s v="NATS (Continental)"/>
        <s v="NAV Portugal (Continental)"/>
        <s v="NAVIAIR"/>
        <s v="Oro Navigacija"/>
        <s v="ROMATSA"/>
        <s v="Skyguide"/>
        <s v="Slovenia Control"/>
        <s v="LFV"/>
        <s v="HungaroControl"/>
        <s v="UkSATSE"/>
        <s v="PANSA"/>
        <s v="SMATSA"/>
        <s v="BHANSA"/>
        <s v="Sakaeronavigatsia"/>
      </sharedItems>
    </cacheField>
    <cacheField name="APP_ATCO_AVG_CONTRACT_HR" numFmtId="0">
      <sharedItems containsString="0" containsBlank="1" containsNumber="1" minValue="0" maxValue="2000"/>
    </cacheField>
    <cacheField name="APP_ATCO_AVG_WORK_DAY" numFmtId="0">
      <sharedItems containsString="0" containsBlank="1" containsNumber="1" minValue="0" maxValue="268"/>
    </cacheField>
    <cacheField name="APP_ATCO_NB" numFmtId="0">
      <sharedItems containsString="0" containsBlank="1" containsNumber="1" minValue="0" maxValue="2159"/>
    </cacheField>
    <cacheField name="APP_ATCO_ON_DUTY_HR" numFmtId="0">
      <sharedItems containsString="0" containsBlank="1" containsNumber="1" minValue="0" maxValue="1881576.2391212999"/>
    </cacheField>
    <cacheField name="LAST_UPDATE" numFmtId="0">
      <sharedItems containsNonDate="0" containsString="0" containsBlank="1" count="1">
        <m/>
      </sharedItems>
    </cacheField>
    <cacheField name="SK_CONVERTER_ID" numFmtId="0">
      <sharedItems containsSemiMixedTypes="0" containsString="0" containsNumber="1" containsInteger="1" minValue="0" maxValue="0" count="1">
        <n v="0"/>
      </sharedItems>
    </cacheField>
    <cacheField name="STAF_AB_INITIO" numFmtId="0">
      <sharedItems containsString="0" containsBlank="1" containsNumber="1" minValue="0" maxValue="547"/>
    </cacheField>
    <cacheField name="STAF_ADMIN" numFmtId="0">
      <sharedItems containsString="0" containsBlank="1" containsNumber="1" minValue="4.8099999999999996" maxValue="2180"/>
    </cacheField>
    <cacheField name="STAF_ANCILLARY" numFmtId="0">
      <sharedItems containsString="0" containsBlank="1" containsNumber="1" minValue="0" maxValue="579"/>
    </cacheField>
    <cacheField name="STAF_ATC_ASSISTANT" numFmtId="0">
      <sharedItems containsString="0" containsBlank="1" containsNumber="1" minValue="0" maxValue="920"/>
    </cacheField>
    <cacheField name="STAF_ATCO" numFmtId="0">
      <sharedItems containsString="0" containsBlank="1" containsNumber="1" minValue="26" maxValue="2896.40613318026"/>
    </cacheField>
    <cacheField name="STAF_ATCO_OTHER" numFmtId="0">
      <sharedItems containsString="0" containsBlank="1" containsNumber="1" minValue="0" maxValue="422"/>
    </cacheField>
    <cacheField name="STAF_COST" numFmtId="0">
      <sharedItems containsString="0" containsBlank="1" containsNumber="1" minValue="604152.7709304553" maxValue="1005729260.9902488"/>
    </cacheField>
    <cacheField name="STAF_COST_ATCO" numFmtId="0">
      <sharedItems containsString="0" containsBlank="1" containsNumber="1" minValue="178921.06967239288" maxValue="796558000.31473958"/>
    </cacheField>
    <cacheField name="STAF_COST_CAPITALISED" numFmtId="0">
      <sharedItems containsString="0" containsBlank="1" containsNumber="1" minValue="-58278684.007494763" maxValue="14654874.714755788"/>
    </cacheField>
    <cacheField name="STAF_COST_EXTRA_PENSION" numFmtId="0">
      <sharedItems containsString="0" containsBlank="1" containsNumber="1" minValue="-4867517.480199662" maxValue="64424973.124131747"/>
    </cacheField>
    <cacheField name="STAF_COST_PENSION" numFmtId="0">
      <sharedItems containsString="0" containsBlank="1" containsNumber="1" minValue="-3771112.9298952995" maxValue="223465486.49512568"/>
    </cacheField>
    <cacheField name="STAF_COST_RELATED" numFmtId="0">
      <sharedItems containsString="0" containsBlank="1" containsNumber="1" minValue="-51534775.177716762" maxValue="91666914.443910837"/>
    </cacheField>
    <cacheField name="STAF_COST_SALARY" numFmtId="0">
      <sharedItems containsString="0" containsBlank="1" containsNumber="1" minValue="484776.97554122232" maxValue="894996061.96472085"/>
    </cacheField>
    <cacheField name="STAF_COST_SOCIAL_SEC" numFmtId="0">
      <sharedItems containsString="0" containsBlank="1" containsNumber="1" minValue="0" maxValue="66180682.278924346"/>
    </cacheField>
    <cacheField name="STAF_OPS_SUPPORT" numFmtId="0">
      <sharedItems containsString="0" containsBlank="1" containsNumber="1" minValue="0" maxValue="1435"/>
    </cacheField>
    <cacheField name="STAF_OTHER" numFmtId="0">
      <sharedItems containsString="0" containsBlank="1" containsNumber="1" minValue="0" maxValue="1393"/>
    </cacheField>
    <cacheField name="STAF_TECH_OPERAT" numFmtId="0">
      <sharedItems containsString="0" containsBlank="1" containsNumber="1" minValue="0" maxValue="2800"/>
    </cacheField>
    <cacheField name="STAF_TECH_PLANNING" numFmtId="0">
      <sharedItems containsString="0" containsBlank="1" containsNumber="1" minValue="0" maxValue="663"/>
    </cacheField>
    <cacheField name="STAF_TECH_SUPPORT" numFmtId="0">
      <sharedItems containsString="0" containsBlank="1" containsNumber="1" minValue="0" maxValue="4147"/>
    </cacheField>
    <cacheField name="STAF_TRAINEE" numFmtId="0">
      <sharedItems containsString="0" containsBlank="1" containsNumber="1" minValue="0" maxValue="377"/>
    </cacheField>
    <cacheField name="TYPE_STAFF" numFmtId="0">
      <sharedItems containsBlank="1" count="2">
        <s v="ERTTR"/>
        <m/>
      </sharedItems>
    </cacheField>
    <cacheField name="YEAR_DATA" numFmtId="0">
      <sharedItems containsSemiMixedTypes="0" containsString="0" containsNumber="1" containsInteger="1" minValue="2002" maxValue="2026" count="25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02"/>
        <n v="2003"/>
        <n v="2004"/>
        <n v="2005"/>
        <n v="2006"/>
        <n v="2007"/>
        <n v="2008"/>
        <n v="2025"/>
        <n v="2026"/>
      </sharedItems>
    </cacheField>
    <cacheField name="YEAR_REPORT" numFmtId="0">
      <sharedItems containsSemiMixedTypes="0" containsString="0" containsNumber="1" containsInteger="1" minValue="2002" maxValue="2021" count="20">
        <n v="202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STAF_COST_ATCO_ERT" numFmtId="0">
      <sharedItems containsString="0" containsBlank="1" containsNumber="1" minValue="597709.85056113685" maxValue="382460267.77494037"/>
    </cacheField>
    <cacheField name="STAF_COST_ATCO_TRM" numFmtId="0">
      <sharedItems containsString="0" containsBlank="1" containsNumber="1" minValue="174000" maxValue="103154459.520684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STACHE Jean-Claude" refreshedDate="44887.401028819448" createdVersion="1" refreshedVersion="8" recordCount="30290" xr:uid="{1EFB9B08-00AA-41F4-B7C9-D5988B194603}">
  <cacheSource type="external" connectionId="7"/>
  <cacheFields count="24">
    <cacheField name="ANSP_CODE" numFmtId="0">
      <sharedItems/>
    </cacheField>
    <cacheField name="ANSP_NAME" numFmtId="0">
      <sharedItems count="43">
        <s v="ENAIRE"/>
        <s v="ANS CR"/>
        <s v="BULATSA"/>
        <s v="Austro Control"/>
        <s v="skeyes"/>
        <s v="Croatia Control"/>
        <s v="DCAC Cyprus"/>
        <s v="DFS"/>
        <s v="DHMI"/>
        <s v="DSNA"/>
        <s v="EANS"/>
        <s v="ENAV"/>
        <s v="Fintraffic ANS"/>
        <s v="M-NAV"/>
        <s v="IAA"/>
        <s v="LGS"/>
        <s v="LPS"/>
        <s v="LVNL"/>
        <s v="MATS"/>
        <s v="MOLDATSA"/>
        <s v="MUAC"/>
        <s v="Albcontrol"/>
        <s v="Avinor (Continental)"/>
        <s v="NATS (Continental)"/>
        <s v="NAV Portugal (Continental)"/>
        <s v="NAVIAIR"/>
        <s v="Oro Navigacija"/>
        <s v="ROMATSA"/>
        <s v="Skyguide"/>
        <s v="Slovenia Control"/>
        <s v="LFV"/>
        <s v="HungaroControl"/>
        <s v="HASP"/>
        <s v="UkSATSE"/>
        <s v="PANSA"/>
        <s v="SMATSA"/>
        <s v="ARMATS"/>
        <s v="Sakaeronavigatsia"/>
        <s v="BHANSA"/>
        <s v="ANS Finland" u="1"/>
        <s v="Belgocontrol" u="1"/>
        <s v="HCAA" u="1"/>
        <s v="Finavia" u="1"/>
      </sharedItems>
    </cacheField>
    <cacheField name="ACE_ANSP_SINCE" numFmtId="0">
      <sharedItems containsSemiMixedTypes="0" containsString="0" containsNumber="1" containsInteger="1" minValue="1999" maxValue="2021" count="10">
        <n v="1999"/>
        <n v="2001"/>
        <n v="2000"/>
        <n v="2002"/>
        <n v="2003"/>
        <n v="2005"/>
        <n v="2006"/>
        <n v="2009"/>
        <n v="2014"/>
        <n v="2021"/>
      </sharedItems>
    </cacheField>
    <cacheField name="YEAR_DATA" numFmtId="0">
      <sharedItems containsSemiMixedTypes="0" containsString="0" containsNumber="1" containsInteger="1" minValue="2002" maxValue="2021" count="20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YEAR_REPORT" numFmtId="0">
      <sharedItems containsSemiMixedTypes="0" containsString="0" containsNumber="1" containsInteger="1" minValue="2002" maxValue="2021" count="20">
        <n v="2006"/>
        <n v="2019"/>
        <n v="2004"/>
        <n v="2018"/>
        <n v="2009"/>
        <n v="2010"/>
        <n v="2017"/>
        <n v="2005"/>
        <n v="2016"/>
        <n v="2003"/>
        <n v="2020"/>
        <n v="2015"/>
        <n v="2014"/>
        <n v="2011"/>
        <n v="2013"/>
        <n v="2012"/>
        <n v="2021"/>
        <n v="2008"/>
        <n v="2002"/>
        <n v="2007"/>
      </sharedItems>
    </cacheField>
    <cacheField name="TYPE" numFmtId="0">
      <sharedItems count="9">
        <s v="ERT"/>
        <s v="OTH"/>
        <s v="TOT"/>
        <s v="TRM"/>
        <s v="MIL"/>
        <s v="MISC"/>
        <s v="OCE"/>
        <s v="TRM_NO_SES"/>
        <s v="TRM_SES"/>
      </sharedItems>
    </cacheField>
    <cacheField name="ANSP_ID" numFmtId="0">
      <sharedItems containsSemiMixedTypes="0" containsString="0" containsNumber="1" containsInteger="1" minValue="1" maxValue="55"/>
    </cacheField>
    <cacheField name="CONVERTER_ID" numFmtId="0">
      <sharedItems containsSemiMixedTypes="0" containsString="0" containsNumber="1" containsInteger="1" minValue="3" maxValue="3" count="1">
        <n v="3"/>
      </sharedItems>
    </cacheField>
    <cacheField name="EXCH_RATE" numFmtId="0">
      <sharedItems containsSemiMixedTypes="0" containsString="0" containsNumber="1" minValue="0.40785300000000002" maxValue="595.673"/>
    </cacheField>
    <cacheField name="CURRENT_DATA" numFmtId="0">
      <sharedItems count="1">
        <s v="Y"/>
      </sharedItems>
    </cacheField>
    <cacheField name="CURRENCY" numFmtId="0">
      <sharedItems count="20">
        <s v="EUR2006"/>
        <s v="EUR2019"/>
        <s v="EUR2004"/>
        <s v="EUR2018"/>
        <s v="EUR2009"/>
        <s v="EUR2010"/>
        <s v="EUR2017"/>
        <s v="EUR2005"/>
        <s v="EUR2016"/>
        <s v="EUR2003"/>
        <s v="EUR2020"/>
        <s v="EUR2015"/>
        <s v="EUR2014"/>
        <s v="EUR2011"/>
        <s v="EUR2013"/>
        <s v="EUR2012"/>
        <s v="EUR2021"/>
        <s v="EUR2008"/>
        <s v="EUR2002"/>
        <s v="EUR2007"/>
      </sharedItems>
    </cacheField>
    <cacheField name="LAST_UPDATED" numFmtId="0">
      <sharedItems containsNonDate="0" containsString="0" containsBlank="1" count="1">
        <m/>
      </sharedItems>
    </cacheField>
    <cacheField name="REVE_CHARGE" numFmtId="0">
      <sharedItems containsSemiMixedTypes="0" containsString="0" containsNumber="1" minValue="0" maxValue="1696674430.6187634"/>
    </cacheField>
    <cacheField name="REVE_AIRPORT" numFmtId="0">
      <sharedItems containsSemiMixedTypes="0" containsString="0" containsNumber="1" minValue="0" maxValue="245001082.13932112"/>
    </cacheField>
    <cacheField name="REVE_DELEGATION" numFmtId="0">
      <sharedItems containsSemiMixedTypes="0" containsString="0" containsNumber="1" minValue="0" maxValue="152869939.36225966"/>
    </cacheField>
    <cacheField name="REVE_MILITARY" numFmtId="0">
      <sharedItems containsSemiMixedTypes="0" containsString="0" containsNumber="1" minValue="0" maxValue="89839526.12673822"/>
    </cacheField>
    <cacheField name="REVE_EXEMPT_FLT" numFmtId="0">
      <sharedItems containsSemiMixedTypes="0" containsString="0" containsNumber="1" minValue="0" maxValue="75031304.857969463"/>
    </cacheField>
    <cacheField name="REVE_DOMESTIC" numFmtId="0">
      <sharedItems containsSemiMixedTypes="0" containsString="0" containsNumber="1" minValue="0" maxValue="155699269.0380604"/>
    </cacheField>
    <cacheField name="REVE_FINANCIAL" numFmtId="0">
      <sharedItems containsSemiMixedTypes="0" containsString="0" containsNumber="1" minValue="-12097339.550055942" maxValue="223255536.28799856"/>
    </cacheField>
    <cacheField name="REVE_OTHER" numFmtId="0">
      <sharedItems containsSemiMixedTypes="0" containsString="0" containsNumber="1" minValue="-482545.33700000157" maxValue="183920655.25316447"/>
    </cacheField>
    <cacheField name="REVE_EXCEPTIONAL" numFmtId="0">
      <sharedItems containsSemiMixedTypes="0" containsString="0" containsNumber="1" minValue="-35206640.646473534" maxValue="82221055.109185502"/>
    </cacheField>
    <cacheField name="REVE_REVENUE" numFmtId="0">
      <sharedItems containsSemiMixedTypes="0" containsString="0" containsNumber="1" minValue="0" maxValue="1807936268.87305"/>
    </cacheField>
    <cacheField name="REVE_RECOVERY" numFmtId="0">
      <sharedItems containsSemiMixedTypes="0" containsString="0" containsNumber="1" minValue="-137263254.37970501" maxValue="126239926.93445604"/>
    </cacheField>
    <cacheField name="REVE_CURRENT_YEAR" numFmtId="0">
      <sharedItems containsSemiMixedTypes="0" containsString="0" containsNumber="1" minValue="0" maxValue="1750522170.394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FARO OLIVE Oscar" refreshedDate="44890.445352430557" createdVersion="4" refreshedVersion="8" minRefreshableVersion="3" recordCount="925" xr:uid="{CD21A26E-D1BE-45F0-9B7F-2B47952089BB}">
  <cacheSource type="external" connectionId="5"/>
  <cacheFields count="43">
    <cacheField name="ANSP_NAME" numFmtId="0">
      <sharedItems count="40">
        <s v="ARMATS"/>
        <s v="LVNL"/>
        <s v="ANS CR"/>
        <s v="Austro Control"/>
        <s v="BULATSA"/>
        <s v="Croatia Control"/>
        <s v="DCAC Cyprus"/>
        <s v="DFS"/>
        <s v="DHMI"/>
        <s v="EANS"/>
        <s v="ENAV"/>
        <s v="Fintraffic ANS"/>
        <s v="IAA"/>
        <s v="M-NAV"/>
        <s v="skeyes"/>
        <s v="DSNA"/>
        <s v="Albcontrol"/>
        <s v="Avinor (Continental)"/>
        <s v="LFV"/>
        <s v="LGS"/>
        <s v="LPS"/>
        <s v="MATS"/>
        <s v="MOLDATSA"/>
        <s v="MUAC"/>
        <s v="NAV Portugal (Continental)"/>
        <s v="NAVIAIR"/>
        <s v="Oro Navigacija"/>
        <s v="ROMATSA"/>
        <s v="Skyguide"/>
        <s v="Slovenia Control"/>
        <s v="NATS (Continental)"/>
        <s v="HungaroControl"/>
        <s v="ENAIRE"/>
        <s v="UkSATSE"/>
        <s v="PANSA"/>
        <s v="SMATSA"/>
        <s v="BHANSA"/>
        <s v="Sakaeronavigatsia"/>
        <s v="HASP"/>
        <s v="HCAA" u="1"/>
      </sharedItems>
    </cacheField>
    <cacheField name="YEAR_DATA" numFmtId="0">
      <sharedItems containsSemiMixedTypes="0" containsString="0" containsNumber="1" containsInteger="1" minValue="2002" maxValue="2026" count="25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02"/>
        <n v="2003"/>
        <n v="2004"/>
        <n v="2005"/>
        <n v="2006"/>
        <n v="2007"/>
        <n v="2008"/>
        <n v="2025"/>
        <n v="2026"/>
      </sharedItems>
    </cacheField>
    <cacheField name="YEAR_REPORT" numFmtId="0">
      <sharedItems containsSemiMixedTypes="0" containsString="0" containsNumber="1" containsInteger="1" minValue="2020" maxValue="2021" count="2">
        <n v="2021"/>
        <n v="2020" u="1"/>
      </sharedItems>
    </cacheField>
    <cacheField name="COST_CONTROLLABLE" numFmtId="0">
      <sharedItems containsString="0" containsBlank="1" containsNumber="1" minValue="5114292.0350505915" maxValue="1404755162.8516736"/>
    </cacheField>
    <cacheField name="COMPOSITE_FLIGHTHOUR" numFmtId="0">
      <sharedItems containsSemiMixedTypes="0" containsString="0" containsNumber="1" minValue="0" maxValue="3004134.8650583215"/>
    </cacheField>
    <cacheField name="ATCO_ON_DUTY_HR" numFmtId="0">
      <sharedItems containsString="0" containsBlank="1" containsNumber="1" minValue="0" maxValue="3718985.4750034399"/>
    </cacheField>
    <cacheField name="STAF_COST_ATCO" numFmtId="0">
      <sharedItems containsString="0" containsBlank="1" containsNumber="1" minValue="472328.88121404406" maxValue="796558000.31473958"/>
    </cacheField>
    <cacheField name="COST_DEPRECIATION" numFmtId="0">
      <sharedItems containsString="0" containsBlank="1" containsNumber="1" minValue="573228.49792012316" maxValue="220447845.73591596"/>
    </cacheField>
    <cacheField name="COST_PER_MINUTE" numFmtId="0">
      <sharedItems containsSemiMixedTypes="0" containsString="0" containsNumber="1" containsInteger="1" minValue="109" maxValue="109" count="1">
        <n v="109"/>
      </sharedItems>
    </cacheField>
    <cacheField name="ERT_TDM_15" numFmtId="0">
      <sharedItems containsString="0" containsBlank="1" containsNumber="1" containsInteger="1" minValue="0" maxValue="6145201"/>
    </cacheField>
    <cacheField name="ARP_TDM_15" numFmtId="0">
      <sharedItems containsString="0" containsBlank="1" containsNumber="1" containsInteger="1" minValue="0" maxValue="2148285"/>
    </cacheField>
    <cacheField name="TDM_15" numFmtId="0">
      <sharedItems containsString="0" containsBlank="1" containsNumber="1" containsInteger="1" minValue="0" maxValue="7082059"/>
    </cacheField>
    <cacheField name="ANSP_IFR_AIRP_MVT" numFmtId="0">
      <sharedItems containsString="0" containsBlank="1" containsNumber="1" minValue="0" maxValue="2163665"/>
    </cacheField>
    <cacheField name="ANSP_IFR_HR" numFmtId="0">
      <sharedItems containsString="0" containsBlank="1" containsNumber="1" minValue="0" maxValue="2483703.4666666701"/>
    </cacheField>
    <cacheField name="WEIGHTFACTOR" numFmtId="0">
      <sharedItems containsSemiMixedTypes="0" containsString="0" containsNumber="1" minValue="0.27287720133790455" maxValue="0.27287720133790455" count="1">
        <n v="0.27287720133790455"/>
      </sharedItems>
    </cacheField>
    <cacheField name="TRM_COST_CONTROLLABLE" numFmtId="0">
      <sharedItems containsString="0" containsBlank="1" containsNumber="1" minValue="0" maxValue="465713382.55789852"/>
    </cacheField>
    <cacheField name="COST_OPERAT" numFmtId="0">
      <sharedItems containsString="0" containsBlank="1" containsNumber="1" minValue="678478.86340324511" maxValue="285019971.51320404"/>
    </cacheField>
    <cacheField name="COST_EXCEPTIONAL" numFmtId="0">
      <sharedItems containsString="0" containsBlank="1" containsNumber="1" minValue="-20281472.340576842" maxValue="94501581.131174266"/>
    </cacheField>
    <cacheField name="ERT_COST_CONTROLLABLE" numFmtId="0">
      <sharedItems containsString="0" containsBlank="1" containsNumber="1" minValue="3050758.6140566017" maxValue="1127361903.6895649"/>
    </cacheField>
    <cacheField name="STAF_COST" numFmtId="0">
      <sharedItems containsString="0" containsBlank="1" containsNumber="1" minValue="1432046.9507354456" maxValue="1005729260.9902487"/>
    </cacheField>
    <cacheField name="COST_CAPITAL" numFmtId="0">
      <sharedItems containsString="0" containsBlank="1" containsNumber="1" minValue="0" maxValue="121002874.3574428"/>
    </cacheField>
    <cacheField name="controllable cost per composite flight hour" numFmtId="0" formula="COST_CONTROLLABLE/COMPOSITE_FLIGHTHOUR" databaseField="0"/>
    <cacheField name="ATCO-hour productivity" numFmtId="0" formula="COMPOSITE_FLIGHTHOUR/ATCO_ON_DUTY_HR" databaseField="0"/>
    <cacheField name="ATCO employement cost per compFH" numFmtId="0" formula="STAF_COST_ATCO/COMPOSITE_FLIGHTHOUR" databaseField="0"/>
    <cacheField name="ATCO employement cost per ATCO_hr" numFmtId="0" formula="STAF_COST_ATCO/ATCO_ON_DUTY_HR" databaseField="0"/>
    <cacheField name="support cost ratio" numFmtId="0" formula="COST_CONTROLLABLE/STAF_COST_ATCO" databaseField="0"/>
    <cacheField name="support cost " numFmtId="0" formula="COST_CONTROLLABLE-STAF_COST_ATCO" databaseField="0"/>
    <cacheField name="Non ATCO employement cost" numFmtId="0" formula="STAF_COST-STAF_COST_ATCO" databaseField="0"/>
    <cacheField name="Non ATCO employement cost per compFH" numFmtId="0" formula=" (STAF_COST-STAF_COST_ATCO)/COMPOSITE_FLIGHTHOUR" databaseField="0"/>
    <cacheField name="Non-staff operating costs" numFmtId="0" formula="COST_OPERAT+COST_EXCEPTIONAL" databaseField="0"/>
    <cacheField name="Capital-related costs per composite flight-hour" numFmtId="0" formula="(COST_DEPRECIATION+COST_CAPITAL)/COMPOSITE_FLIGHTHOUR" databaseField="0"/>
    <cacheField name="Capital-related costs" numFmtId="0" formula="(COST_DEPRECIATION+COST_CAPITAL)" databaseField="0"/>
    <cacheField name="Support costs per composite flight-hour" numFmtId="0" formula="(COST_CONTROLLABLE-STAF_COST_ATCO)/COMPOSITE_FLIGHTHOUR" databaseField="0"/>
    <cacheField name="Unit costs of en-route ATFM delays greater than 15 min." numFmtId="0" formula="(ERT_TDM_15*COST_PER_MINUTE)/COMPOSITE_FLIGHTHOUR" databaseField="0"/>
    <cacheField name="Unit costs of airport ATFM delays greater than 15 min." numFmtId="0" formula="(ARP_TDM_15*COST_PER_MINUTE)/COMPOSITE_FLIGHTHOUR" databaseField="0"/>
    <cacheField name="Unit costs of ATFM delays greater than 15 min." numFmtId="0" formula="(TDM_15*COST_PER_MINUTE)/COMPOSITE_FLIGHTHOUR" databaseField="0"/>
    <cacheField name="Economic costs per composite flight-hr" numFmtId="0" formula="((TDM_15*COST_PER_MINUTE)+COST_CONTROLLABLE)/COMPOSITE_FLIGHTHOUR" databaseField="0"/>
    <cacheField name="Non-staff operating costs per composite flight-hour" numFmtId="0" formula="(COST_OPERAT+COST_EXCEPTIONAL)/COMPOSITE_FLIGHTHOUR" databaseField="0"/>
    <cacheField name="ATCO employement costs per composite flight-hour" numFmtId="0" formula="STAF_COST_ATCO/COMPOSITE_FLIGHTHOUR" databaseField="0"/>
    <cacheField name="Exceptional Cost per composite flight hour" numFmtId="0" formula="COST_EXCEPTIONAL/COMPOSITE_FLIGHTHOUR" databaseField="0"/>
    <cacheField name="Non-staff operating costs (excluding exceptional cost)" numFmtId="0" formula="COST_OPERAT" databaseField="0"/>
    <cacheField name="Terminal ATM/CNS cost per IFR airport movements" numFmtId="0" formula="TRM_COST_CONTROLLABLE/ANSP_IFR_AIRP_MVT" databaseField="0"/>
    <cacheField name="En-route ATM/CNS cost per flight-hour" numFmtId="0" formula="ERT_COST_CONTROLLABLE/ANSP_IFR_H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DIASHVILI Revaz (EXT)" refreshedDate="44882.62897002315" createdVersion="1" refreshedVersion="8" recordCount="925" xr:uid="{6327D1EE-05DC-4E38-884D-59936CD06A39}">
  <cacheSource type="external" connectionId="10"/>
  <cacheFields count="42">
    <cacheField name="ANSP_NAME" numFmtId="0">
      <sharedItems count="39">
        <s v="ARMATS"/>
        <s v="LVNL"/>
        <s v="ANS CR"/>
        <s v="Austro Control"/>
        <s v="BULATSA"/>
        <s v="Croatia Control"/>
        <s v="DCAC Cyprus"/>
        <s v="DFS"/>
        <s v="DHMI"/>
        <s v="EANS"/>
        <s v="ENAV"/>
        <s v="Fintraffic ANS"/>
        <s v="IAA"/>
        <s v="M-NAV"/>
        <s v="skeyes"/>
        <s v="DSNA"/>
        <s v="Albcontrol"/>
        <s v="Avinor (Continental)"/>
        <s v="LFV"/>
        <s v="LGS"/>
        <s v="LPS"/>
        <s v="MATS"/>
        <s v="MOLDATSA"/>
        <s v="MUAC"/>
        <s v="NAV Portugal (Continental)"/>
        <s v="NAVIAIR"/>
        <s v="Oro Navigacija"/>
        <s v="ROMATSA"/>
        <s v="Skyguide"/>
        <s v="Slovenia Control"/>
        <s v="NATS (Continental)"/>
        <s v="HungaroControl"/>
        <s v="ENAIRE"/>
        <s v="UkSATSE"/>
        <s v="PANSA"/>
        <s v="SMATSA"/>
        <s v="BHANSA"/>
        <s v="Sakaeronavigatsia"/>
        <s v="HASP"/>
      </sharedItems>
    </cacheField>
    <cacheField name="YEAR_DATA" numFmtId="0">
      <sharedItems containsSemiMixedTypes="0" containsString="0" containsNumber="1" containsInteger="1" minValue="2002" maxValue="2026" count="25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02"/>
        <n v="2003"/>
        <n v="2004"/>
        <n v="2005"/>
        <n v="2006"/>
        <n v="2007"/>
        <n v="2008"/>
        <n v="2025"/>
        <n v="2026"/>
      </sharedItems>
    </cacheField>
    <cacheField name="YEAR_REPORT" numFmtId="0">
      <sharedItems containsSemiMixedTypes="0" containsString="0" containsNumber="1" containsInteger="1" minValue="2021" maxValue="2021" count="1">
        <n v="2021"/>
      </sharedItems>
    </cacheField>
    <cacheField name="COST_CONTROLLABLE" numFmtId="0">
      <sharedItems containsString="0" containsBlank="1" containsNumber="1" minValue="5114292.0350505915" maxValue="1404755162.8516736"/>
    </cacheField>
    <cacheField name="COMPOSITE_FLIGHTHOUR" numFmtId="0">
      <sharedItems containsSemiMixedTypes="0" containsString="0" containsNumber="1" minValue="0" maxValue="3004134.8650583215"/>
    </cacheField>
    <cacheField name="ATCO_ON_DUTY_HR" numFmtId="0">
      <sharedItems containsString="0" containsBlank="1" containsNumber="1" minValue="0" maxValue="3718985.4750034399"/>
    </cacheField>
    <cacheField name="STAF_COST_ATCO" numFmtId="0">
      <sharedItems containsString="0" containsBlank="1" containsNumber="1" minValue="472328.88121404406" maxValue="796558000.31473958"/>
    </cacheField>
    <cacheField name="COST_DEPRECIATION" numFmtId="0">
      <sharedItems containsString="0" containsBlank="1" containsNumber="1" minValue="573228.49792012316" maxValue="220447845.73591596"/>
    </cacheField>
    <cacheField name="COST_PER_MINUTE" numFmtId="0">
      <sharedItems containsSemiMixedTypes="0" containsString="0" containsNumber="1" containsInteger="1" minValue="109" maxValue="109" count="1">
        <n v="109"/>
      </sharedItems>
    </cacheField>
    <cacheField name="ERT_TDM_15" numFmtId="0">
      <sharedItems containsString="0" containsBlank="1" containsNumber="1" containsInteger="1" minValue="0" maxValue="6145201"/>
    </cacheField>
    <cacheField name="ARP_TDM_15" numFmtId="0">
      <sharedItems containsString="0" containsBlank="1" containsNumber="1" containsInteger="1" minValue="0" maxValue="2148285"/>
    </cacheField>
    <cacheField name="TDM_15" numFmtId="0">
      <sharedItems containsString="0" containsBlank="1" containsNumber="1" containsInteger="1" minValue="0" maxValue="7082059"/>
    </cacheField>
    <cacheField name="ANSP_IFR_AIRP_MVT" numFmtId="0">
      <sharedItems containsString="0" containsBlank="1" containsNumber="1" minValue="0" maxValue="2163665"/>
    </cacheField>
    <cacheField name="ANSP_IFR_HR" numFmtId="0">
      <sharedItems containsString="0" containsBlank="1" containsNumber="1" minValue="0" maxValue="2483703.4666666701"/>
    </cacheField>
    <cacheField name="WEIGHTFACTOR" numFmtId="0">
      <sharedItems containsSemiMixedTypes="0" containsString="0" containsNumber="1" minValue="0.27287720133790455" maxValue="0.27287720133790455" count="1">
        <n v="0.27287720133790455"/>
      </sharedItems>
    </cacheField>
    <cacheField name="TRM_COST_CONTROLLABLE" numFmtId="0">
      <sharedItems containsString="0" containsBlank="1" containsNumber="1" minValue="0" maxValue="465713382.55789852"/>
    </cacheField>
    <cacheField name="COST_OPERAT" numFmtId="0">
      <sharedItems containsString="0" containsBlank="1" containsNumber="1" minValue="678478.86340324511" maxValue="285019971.51320404"/>
    </cacheField>
    <cacheField name="COST_EXCEPTIONAL" numFmtId="0">
      <sharedItems containsString="0" containsBlank="1" containsNumber="1" minValue="-20281472.340576842" maxValue="94501581.131174266"/>
    </cacheField>
    <cacheField name="ERT_COST_CONTROLLABLE" numFmtId="0">
      <sharedItems containsString="0" containsBlank="1" containsNumber="1" minValue="3050758.6140566017" maxValue="1127361903.6895649"/>
    </cacheField>
    <cacheField name="STAF_COST" numFmtId="0">
      <sharedItems containsString="0" containsBlank="1" containsNumber="1" minValue="1432046.9507354456" maxValue="1005729260.9902487"/>
    </cacheField>
    <cacheField name="COST_CAPITAL" numFmtId="0">
      <sharedItems containsString="0" containsBlank="1" containsNumber="1" minValue="0" maxValue="121002874.3574428"/>
    </cacheField>
    <cacheField name="controllable cost per composite flight hour" numFmtId="0" formula="COST_CONTROLLABLE/COMPOSITE_FLIGHTHOUR" databaseField="0"/>
    <cacheField name="ATCO-hour productivity" numFmtId="0" formula="COMPOSITE_FLIGHTHOUR/ATCO_ON_DUTY_HR" databaseField="0"/>
    <cacheField name="ATCO employement cost per compFH" numFmtId="0" formula="STAF_COST_ATCO/COMPOSITE_FLIGHTHOUR" databaseField="0"/>
    <cacheField name="ATCO employement cost per ATCO_hr" numFmtId="0" formula="STAF_COST_ATCO/ATCO_ON_DUTY_HR" databaseField="0"/>
    <cacheField name="support cost ratio" numFmtId="0" formula="COST_CONTROLLABLE/STAF_COST_ATCO" databaseField="0"/>
    <cacheField name="support cost " numFmtId="0" formula="COST_CONTROLLABLE-STAF_COST_ATCO" databaseField="0"/>
    <cacheField name="Non ATCO employement cost" numFmtId="0" formula="STAF_COST-STAF_COST_ATCO" databaseField="0"/>
    <cacheField name="Non ATCO employement cost per compFH" numFmtId="0" formula=" (STAF_COST-STAF_COST_ATCO)/COMPOSITE_FLIGHTHOUR" databaseField="0"/>
    <cacheField name="Non-staff operating costs" numFmtId="0" formula="COST_OPERAT+COST_EXCEPTIONAL" databaseField="0"/>
    <cacheField name="Capital-related costs per composite flight-hour" numFmtId="0" formula="(COST_DEPRECIATION+COST_CAPITAL)/COMPOSITE_FLIGHTHOUR" databaseField="0"/>
    <cacheField name="Capital-related costs" numFmtId="0" formula="(COST_DEPRECIATION+COST_CAPITAL)" databaseField="0"/>
    <cacheField name="Support costs per composite flight-hour" numFmtId="0" formula="(COST_CONTROLLABLE-STAF_COST_ATCO)/COMPOSITE_FLIGHTHOUR" databaseField="0"/>
    <cacheField name="Unit costs of en-route ATFM delays greater than 15 min." numFmtId="0" formula="(ERT_TDM_15*COST_PER_MINUTE)/COMPOSITE_FLIGHTHOUR" databaseField="0"/>
    <cacheField name="Unit costs of airport ATFM delays greater than 15 min." numFmtId="0" formula="(ARP_TDM_15*COST_PER_MINUTE)/COMPOSITE_FLIGHTHOUR" databaseField="0"/>
    <cacheField name="Unit costs of ATFM delays greater than 15 min." numFmtId="0" formula="(TDM_15*COST_PER_MINUTE)/COMPOSITE_FLIGHTHOUR" databaseField="0"/>
    <cacheField name="Non-staff operating costs per composite flight-hour" numFmtId="0" formula="(COST_OPERAT+COST_EXCEPTIONAL)/COMPOSITE_FLIGHTHOUR" databaseField="0"/>
    <cacheField name="ATCO employement costs per composite flight-hour" numFmtId="0" formula="STAF_COST_ATCO/COMPOSITE_FLIGHTHOUR" databaseField="0"/>
    <cacheField name="Exceptional Cost per composite flight hour" numFmtId="0" formula="COST_EXCEPTIONAL/COMPOSITE_FLIGHTHOUR" databaseField="0"/>
    <cacheField name="Non-staff operating costs (excluding exceptional cost)" numFmtId="0" formula="COST_OPERAT" databaseField="0"/>
    <cacheField name="Terminal ATM/CNS cost per IFR airport movements" numFmtId="0" formula="TRM_COST_CONTROLLABLE/ANSP_IFR_AIRP_MVT" databaseField="0"/>
    <cacheField name="En-route ATM/CNS cost per flight-hour" numFmtId="0" formula="ERT_COST_CONTROLLABLE/ANSP_IFR_H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DIASHVILI Revaz (EXT)" refreshedDate="44882.629284027775" createdVersion="1" refreshedVersion="8" recordCount="925" xr:uid="{52858D46-219E-4600-8B26-3E87A7E77BA2}">
  <cacheSource type="external" connectionId="11"/>
  <cacheFields count="43">
    <cacheField name="ANSP_NAME" numFmtId="0">
      <sharedItems count="39">
        <s v="ARMATS"/>
        <s v="LVNL"/>
        <s v="ANS CR"/>
        <s v="Austro Control"/>
        <s v="BULATSA"/>
        <s v="Croatia Control"/>
        <s v="DCAC Cyprus"/>
        <s v="DFS"/>
        <s v="DHMI"/>
        <s v="EANS"/>
        <s v="ENAV"/>
        <s v="Fintraffic ANS"/>
        <s v="IAA"/>
        <s v="M-NAV"/>
        <s v="skeyes"/>
        <s v="DSNA"/>
        <s v="Albcontrol"/>
        <s v="Avinor (Continental)"/>
        <s v="LFV"/>
        <s v="LGS"/>
        <s v="LPS"/>
        <s v="MATS"/>
        <s v="MOLDATSA"/>
        <s v="MUAC"/>
        <s v="NAV Portugal (Continental)"/>
        <s v="NAVIAIR"/>
        <s v="Oro Navigacija"/>
        <s v="ROMATSA"/>
        <s v="Skyguide"/>
        <s v="Slovenia Control"/>
        <s v="NATS (Continental)"/>
        <s v="HungaroControl"/>
        <s v="ENAIRE"/>
        <s v="UkSATSE"/>
        <s v="PANSA"/>
        <s v="SMATSA"/>
        <s v="BHANSA"/>
        <s v="Sakaeronavigatsia"/>
        <s v="HASP"/>
      </sharedItems>
    </cacheField>
    <cacheField name="YEAR_DATA" numFmtId="0">
      <sharedItems containsSemiMixedTypes="0" containsString="0" containsNumber="1" containsInteger="1" minValue="2002" maxValue="2026" count="25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02"/>
        <n v="2003"/>
        <n v="2004"/>
        <n v="2005"/>
        <n v="2006"/>
        <n v="2007"/>
        <n v="2008"/>
        <n v="2025"/>
        <n v="2026"/>
      </sharedItems>
    </cacheField>
    <cacheField name="YEAR_REPORT" numFmtId="0">
      <sharedItems containsSemiMixedTypes="0" containsString="0" containsNumber="1" containsInteger="1" minValue="2021" maxValue="2021" count="1">
        <n v="2021"/>
      </sharedItems>
    </cacheField>
    <cacheField name="COST_CONTROLLABLE" numFmtId="0">
      <sharedItems containsString="0" containsBlank="1" containsNumber="1" minValue="5114292.0350505915" maxValue="1404755162.8516736"/>
    </cacheField>
    <cacheField name="COMPOSITE_FLIGHTHOUR" numFmtId="0">
      <sharedItems containsSemiMixedTypes="0" containsString="0" containsNumber="1" minValue="0" maxValue="3004134.8650583215"/>
    </cacheField>
    <cacheField name="ATCO_ON_DUTY_HR" numFmtId="0">
      <sharedItems containsString="0" containsBlank="1" containsNumber="1" minValue="0" maxValue="3718985.4750034399"/>
    </cacheField>
    <cacheField name="STAF_COST_ATCO" numFmtId="0">
      <sharedItems containsString="0" containsBlank="1" containsNumber="1" minValue="472328.88121404406" maxValue="796558000.31473958"/>
    </cacheField>
    <cacheField name="COST_DEPRECIATION" numFmtId="0">
      <sharedItems containsString="0" containsBlank="1" containsNumber="1" minValue="573228.49792012316" maxValue="220447845.73591596"/>
    </cacheField>
    <cacheField name="COST_PER_MINUTE" numFmtId="0">
      <sharedItems containsSemiMixedTypes="0" containsString="0" containsNumber="1" containsInteger="1" minValue="109" maxValue="109" count="1">
        <n v="109"/>
      </sharedItems>
    </cacheField>
    <cacheField name="ERT_TDM_15" numFmtId="0">
      <sharedItems containsString="0" containsBlank="1" containsNumber="1" containsInteger="1" minValue="0" maxValue="6145201"/>
    </cacheField>
    <cacheField name="ARP_TDM_15" numFmtId="0">
      <sharedItems containsString="0" containsBlank="1" containsNumber="1" containsInteger="1" minValue="0" maxValue="2148285"/>
    </cacheField>
    <cacheField name="TDM_15" numFmtId="0">
      <sharedItems containsString="0" containsBlank="1" containsNumber="1" containsInteger="1" minValue="0" maxValue="7082059"/>
    </cacheField>
    <cacheField name="ANSP_IFR_AIRP_MVT" numFmtId="0">
      <sharedItems containsString="0" containsBlank="1" containsNumber="1" minValue="0" maxValue="2163665"/>
    </cacheField>
    <cacheField name="ANSP_IFR_HR" numFmtId="0">
      <sharedItems containsString="0" containsBlank="1" containsNumber="1" minValue="0" maxValue="2483703.4666666701"/>
    </cacheField>
    <cacheField name="WEIGHTFACTOR" numFmtId="0">
      <sharedItems containsSemiMixedTypes="0" containsString="0" containsNumber="1" minValue="0.27287720133790455" maxValue="0.27287720133790455" count="1">
        <n v="0.27287720133790455"/>
      </sharedItems>
    </cacheField>
    <cacheField name="TRM_COST_CONTROLLABLE" numFmtId="0">
      <sharedItems containsString="0" containsBlank="1" containsNumber="1" minValue="0" maxValue="465713382.55789852"/>
    </cacheField>
    <cacheField name="COST_OPERAT" numFmtId="0">
      <sharedItems containsString="0" containsBlank="1" containsNumber="1" minValue="678478.86340324511" maxValue="285019971.51320404"/>
    </cacheField>
    <cacheField name="COST_EXCEPTIONAL" numFmtId="0">
      <sharedItems containsString="0" containsBlank="1" containsNumber="1" minValue="-20281472.340576842" maxValue="94501581.131174266"/>
    </cacheField>
    <cacheField name="ERT_COST_CONTROLLABLE" numFmtId="0">
      <sharedItems containsString="0" containsBlank="1" containsNumber="1" minValue="3050758.6140566017" maxValue="1127361903.6895649"/>
    </cacheField>
    <cacheField name="STAF_COST" numFmtId="0">
      <sharedItems containsString="0" containsBlank="1" containsNumber="1" minValue="1432046.9507354456" maxValue="1005729260.9902487"/>
    </cacheField>
    <cacheField name="COST_CAPITAL" numFmtId="0">
      <sharedItems containsString="0" containsBlank="1" containsNumber="1" minValue="0" maxValue="121002874.3574428"/>
    </cacheField>
    <cacheField name="controllable cost per composite flight hour" numFmtId="0" formula="COST_CONTROLLABLE/COMPOSITE_FLIGHTHOUR" databaseField="0"/>
    <cacheField name="ATCO-hour productivity" numFmtId="0" formula="COMPOSITE_FLIGHTHOUR/ATCO_ON_DUTY_HR" databaseField="0"/>
    <cacheField name="ATCO employement cost per compFH" numFmtId="0" formula="STAF_COST_ATCO/COMPOSITE_FLIGHTHOUR" databaseField="0"/>
    <cacheField name="ATCO employement cost per ATCO_hr" numFmtId="0" formula="STAF_COST_ATCO/ATCO_ON_DUTY_HR" databaseField="0"/>
    <cacheField name="support cost ratio" numFmtId="0" formula="COST_CONTROLLABLE/STAF_COST_ATCO" databaseField="0"/>
    <cacheField name="support cost " numFmtId="0" formula="COST_CONTROLLABLE-STAF_COST_ATCO" databaseField="0"/>
    <cacheField name="Non ATCO employement cost" numFmtId="0" formula="STAF_COST-STAF_COST_ATCO" databaseField="0"/>
    <cacheField name="Non ATCO employement cost per compFH" numFmtId="0" formula=" (STAF_COST-STAF_COST_ATCO)/COMPOSITE_FLIGHTHOUR" databaseField="0"/>
    <cacheField name="Non-staff operating costs" numFmtId="0" formula="COST_OPERAT+COST_EXCEPTIONAL" databaseField="0"/>
    <cacheField name="Capital-related costs per composite flight-hour" numFmtId="0" formula="(COST_DEPRECIATION+COST_CAPITAL)/COMPOSITE_FLIGHTHOUR" databaseField="0"/>
    <cacheField name="Capital-related costs" numFmtId="0" formula="(COST_DEPRECIATION+COST_CAPITAL)" databaseField="0"/>
    <cacheField name="Support costs per composite flight-hour" numFmtId="0" formula="(COST_CONTROLLABLE-STAF_COST_ATCO)/COMPOSITE_FLIGHTHOUR" databaseField="0"/>
    <cacheField name="Unit costs of en-route ATFM delays greater than 15 min." numFmtId="0" formula="(ERT_TDM_15*COST_PER_MINUTE)/COMPOSITE_FLIGHTHOUR" databaseField="0"/>
    <cacheField name="Unit costs of airport ATFM delays greater than 15 min." numFmtId="0" formula="(ARP_TDM_15*COST_PER_MINUTE)/COMPOSITE_FLIGHTHOUR" databaseField="0"/>
    <cacheField name="Unit costs of ATFM delays greater than 15 min." numFmtId="0" formula="(TDM_15*COST_PER_MINUTE)/COMPOSITE_FLIGHTHOUR" databaseField="0"/>
    <cacheField name="Economic costs per composite flight-hr" numFmtId="0" formula="((TDM_15*COST_PER_MINUTE)+COST_CONTROLLABLE)/COMPOSITE_FLIGHTHOUR" databaseField="0"/>
    <cacheField name="Non-staff operating costs per composite flight-hour" numFmtId="0" formula="(COST_OPERAT+COST_EXCEPTIONAL)/COMPOSITE_FLIGHTHOUR" databaseField="0"/>
    <cacheField name="ATCO employement costs per composite flight-hour" numFmtId="0" formula="STAF_COST_ATCO/COMPOSITE_FLIGHTHOUR" databaseField="0"/>
    <cacheField name="Exceptional Cost per composite flight hour" numFmtId="0" formula="COST_EXCEPTIONAL/COMPOSITE_FLIGHTHOUR" databaseField="0"/>
    <cacheField name="Non-staff operating costs (excluding exceptional cost)" numFmtId="0" formula="COST_OPERAT" databaseField="0"/>
    <cacheField name="Terminal ATM/CNS cost per IFR airport movements" numFmtId="0" formula="TRM_COST_CONTROLLABLE/ANSP_IFR_AIRP_MVT" databaseField="0"/>
    <cacheField name="En-route ATM/CNS cost per flight-hour" numFmtId="0" formula="ERT_COST_CONTROLLABLE/ANSP_IFR_H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DIASHVILI Revaz (EXT)" refreshedDate="44882.629410185182" createdVersion="1" refreshedVersion="8" recordCount="925" xr:uid="{37AF6926-2070-48CF-BD55-A51A68D3F668}">
  <cacheSource type="external" connectionId="12"/>
  <cacheFields count="43">
    <cacheField name="ANSP_NAME" numFmtId="0">
      <sharedItems count="39">
        <s v="ARMATS"/>
        <s v="LVNL"/>
        <s v="ANS CR"/>
        <s v="Austro Control"/>
        <s v="BULATSA"/>
        <s v="Croatia Control"/>
        <s v="DCAC Cyprus"/>
        <s v="DFS"/>
        <s v="DHMI"/>
        <s v="EANS"/>
        <s v="ENAV"/>
        <s v="Fintraffic ANS"/>
        <s v="IAA"/>
        <s v="M-NAV"/>
        <s v="skeyes"/>
        <s v="DSNA"/>
        <s v="Albcontrol"/>
        <s v="Avinor (Continental)"/>
        <s v="LFV"/>
        <s v="LGS"/>
        <s v="LPS"/>
        <s v="MATS"/>
        <s v="MOLDATSA"/>
        <s v="MUAC"/>
        <s v="NAV Portugal (Continental)"/>
        <s v="NAVIAIR"/>
        <s v="Oro Navigacija"/>
        <s v="ROMATSA"/>
        <s v="Skyguide"/>
        <s v="Slovenia Control"/>
        <s v="NATS (Continental)"/>
        <s v="HungaroControl"/>
        <s v="ENAIRE"/>
        <s v="UkSATSE"/>
        <s v="PANSA"/>
        <s v="SMATSA"/>
        <s v="BHANSA"/>
        <s v="Sakaeronavigatsia"/>
        <s v="HASP"/>
      </sharedItems>
    </cacheField>
    <cacheField name="YEAR_DATA" numFmtId="0">
      <sharedItems containsSemiMixedTypes="0" containsString="0" containsNumber="1" containsInteger="1" minValue="2002" maxValue="2026" count="25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02"/>
        <n v="2003"/>
        <n v="2004"/>
        <n v="2005"/>
        <n v="2006"/>
        <n v="2007"/>
        <n v="2008"/>
        <n v="2025"/>
        <n v="2026"/>
      </sharedItems>
    </cacheField>
    <cacheField name="YEAR_REPORT" numFmtId="0">
      <sharedItems containsSemiMixedTypes="0" containsString="0" containsNumber="1" containsInteger="1" minValue="2021" maxValue="2021" count="1">
        <n v="2021"/>
      </sharedItems>
    </cacheField>
    <cacheField name="COST_CONTROLLABLE" numFmtId="0">
      <sharedItems containsString="0" containsBlank="1" containsNumber="1" minValue="5114292.0350505915" maxValue="1404755162.8516736"/>
    </cacheField>
    <cacheField name="COMPOSITE_FLIGHTHOUR" numFmtId="0">
      <sharedItems containsSemiMixedTypes="0" containsString="0" containsNumber="1" minValue="0" maxValue="3004134.8650583215"/>
    </cacheField>
    <cacheField name="ATCO_ON_DUTY_HR" numFmtId="0">
      <sharedItems containsString="0" containsBlank="1" containsNumber="1" minValue="0" maxValue="3718985.4750034399"/>
    </cacheField>
    <cacheField name="STAF_COST_ATCO" numFmtId="0">
      <sharedItems containsString="0" containsBlank="1" containsNumber="1" minValue="472328.88121404406" maxValue="796558000.31473958"/>
    </cacheField>
    <cacheField name="COST_DEPRECIATION" numFmtId="0">
      <sharedItems containsString="0" containsBlank="1" containsNumber="1" minValue="573228.49792012316" maxValue="220447845.73591596"/>
    </cacheField>
    <cacheField name="COST_PER_MINUTE" numFmtId="0">
      <sharedItems containsSemiMixedTypes="0" containsString="0" containsNumber="1" containsInteger="1" minValue="109" maxValue="109" count="1">
        <n v="109"/>
      </sharedItems>
    </cacheField>
    <cacheField name="ERT_TDM_15" numFmtId="0">
      <sharedItems containsString="0" containsBlank="1" containsNumber="1" containsInteger="1" minValue="0" maxValue="6145201"/>
    </cacheField>
    <cacheField name="ARP_TDM_15" numFmtId="0">
      <sharedItems containsString="0" containsBlank="1" containsNumber="1" containsInteger="1" minValue="0" maxValue="2148285"/>
    </cacheField>
    <cacheField name="TDM_15" numFmtId="0">
      <sharedItems containsString="0" containsBlank="1" containsNumber="1" containsInteger="1" minValue="0" maxValue="7082059"/>
    </cacheField>
    <cacheField name="ANSP_IFR_AIRP_MVT" numFmtId="0">
      <sharedItems containsString="0" containsBlank="1" containsNumber="1" minValue="0" maxValue="2163665"/>
    </cacheField>
    <cacheField name="ANSP_IFR_HR" numFmtId="0">
      <sharedItems containsString="0" containsBlank="1" containsNumber="1" minValue="0" maxValue="2483703.4666666701"/>
    </cacheField>
    <cacheField name="WEIGHTFACTOR" numFmtId="0">
      <sharedItems containsSemiMixedTypes="0" containsString="0" containsNumber="1" minValue="0.27287720133790455" maxValue="0.27287720133790455" count="1">
        <n v="0.27287720133790455"/>
      </sharedItems>
    </cacheField>
    <cacheField name="TRM_COST_CONTROLLABLE" numFmtId="0">
      <sharedItems containsString="0" containsBlank="1" containsNumber="1" minValue="0" maxValue="465713382.55789852"/>
    </cacheField>
    <cacheField name="COST_OPERAT" numFmtId="0">
      <sharedItems containsString="0" containsBlank="1" containsNumber="1" minValue="678478.86340324511" maxValue="285019971.51320404"/>
    </cacheField>
    <cacheField name="COST_EXCEPTIONAL" numFmtId="0">
      <sharedItems containsString="0" containsBlank="1" containsNumber="1" minValue="-20281472.340576842" maxValue="94501581.131174266"/>
    </cacheField>
    <cacheField name="ERT_COST_CONTROLLABLE" numFmtId="0">
      <sharedItems containsString="0" containsBlank="1" containsNumber="1" minValue="3050758.6140566017" maxValue="1127361903.6895649"/>
    </cacheField>
    <cacheField name="STAF_COST" numFmtId="0">
      <sharedItems containsString="0" containsBlank="1" containsNumber="1" minValue="1432046.9507354456" maxValue="1005729260.9902487"/>
    </cacheField>
    <cacheField name="COST_CAPITAL" numFmtId="0">
      <sharedItems containsString="0" containsBlank="1" containsNumber="1" minValue="0" maxValue="121002874.3574428"/>
    </cacheField>
    <cacheField name="controllable cost per composite flight hour" numFmtId="0" formula="COST_CONTROLLABLE/COMPOSITE_FLIGHTHOUR" databaseField="0"/>
    <cacheField name="ATCO-hour productivity" numFmtId="0" formula="COMPOSITE_FLIGHTHOUR/ATCO_ON_DUTY_HR" databaseField="0"/>
    <cacheField name="ATCO employement cost per compFH" numFmtId="0" formula="STAF_COST_ATCO/COMPOSITE_FLIGHTHOUR" databaseField="0"/>
    <cacheField name="ATCO employement cost per ATCO_hr" numFmtId="0" formula="STAF_COST_ATCO/ATCO_ON_DUTY_HR" databaseField="0"/>
    <cacheField name="support cost ratio" numFmtId="0" formula="COST_CONTROLLABLE/STAF_COST_ATCO" databaseField="0"/>
    <cacheField name="support cost " numFmtId="0" formula="COST_CONTROLLABLE-STAF_COST_ATCO" databaseField="0"/>
    <cacheField name="Non ATCO employement cost" numFmtId="0" formula="STAF_COST-STAF_COST_ATCO" databaseField="0"/>
    <cacheField name="Non ATCO employement cost per compFH" numFmtId="0" formula=" (STAF_COST-STAF_COST_ATCO)/COMPOSITE_FLIGHTHOUR" databaseField="0"/>
    <cacheField name="Non-staff operating costs" numFmtId="0" formula="COST_OPERAT+COST_EXCEPTIONAL" databaseField="0"/>
    <cacheField name="Capital-related costs per composite flight-hour" numFmtId="0" formula="(COST_DEPRECIATION+COST_CAPITAL)/COMPOSITE_FLIGHTHOUR" databaseField="0"/>
    <cacheField name="Capital-related costs" numFmtId="0" formula="(COST_DEPRECIATION+COST_CAPITAL)" databaseField="0"/>
    <cacheField name="Support costs per composite flight-hour" numFmtId="0" formula="(COST_CONTROLLABLE-STAF_COST_ATCO)/COMPOSITE_FLIGHTHOUR" databaseField="0"/>
    <cacheField name="Unit costs of en-route ATFM delays greater than 15 min." numFmtId="0" formula="(ERT_TDM_15*COST_PER_MINUTE)/COMPOSITE_FLIGHTHOUR" databaseField="0"/>
    <cacheField name="Unit costs of airport ATFM delays greater than 15 min." numFmtId="0" formula="(ARP_TDM_15*COST_PER_MINUTE)/COMPOSITE_FLIGHTHOUR" databaseField="0"/>
    <cacheField name="Unit costs of ATFM delays greater than 15 min." numFmtId="0" formula="(TDM_15*COST_PER_MINUTE)/COMPOSITE_FLIGHTHOUR" databaseField="0"/>
    <cacheField name="Economic costs per composite flight-hr" numFmtId="0" formula="((TDM_15*COST_PER_MINUTE)+COST_CONTROLLABLE)/COMPOSITE_FLIGHTHOUR" databaseField="0"/>
    <cacheField name="Non-staff operating costs per composite flight-hour" numFmtId="0" formula="(COST_OPERAT+COST_EXCEPTIONAL)/COMPOSITE_FLIGHTHOUR" databaseField="0"/>
    <cacheField name="ATCO employement costs per composite flight-hour" numFmtId="0" formula="STAF_COST_ATCO/COMPOSITE_FLIGHTHOUR" databaseField="0"/>
    <cacheField name="Exceptional Cost per composite flight hour" numFmtId="0" formula="COST_EXCEPTIONAL/COMPOSITE_FLIGHTHOUR" databaseField="0"/>
    <cacheField name="Non-staff operating costs (excluding exceptional cost)" numFmtId="0" formula="COST_OPERAT" databaseField="0"/>
    <cacheField name="Terminal ATM/CNS cost per IFR airport movements" numFmtId="0" formula="TRM_COST_CONTROLLABLE/ANSP_IFR_AIRP_MVT" databaseField="0"/>
    <cacheField name="En-route ATM/CNS cost per flight-hour" numFmtId="0" formula="ERT_COST_CONTROLLABLE/ANSP_IFR_H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DIASHVILI Revaz (EXT)" refreshedDate="44882.629726736108" createdVersion="1" refreshedVersion="8" recordCount="925" xr:uid="{A497ADA7-1ABB-42CC-879C-F9F5735CE98B}">
  <cacheSource type="external" connectionId="13"/>
  <cacheFields count="42">
    <cacheField name="ANSP_NAME" numFmtId="0">
      <sharedItems count="39">
        <s v="ARMATS"/>
        <s v="LVNL"/>
        <s v="ANS CR"/>
        <s v="Austro Control"/>
        <s v="BULATSA"/>
        <s v="Croatia Control"/>
        <s v="DCAC Cyprus"/>
        <s v="DFS"/>
        <s v="DHMI"/>
        <s v="EANS"/>
        <s v="ENAV"/>
        <s v="Fintraffic ANS"/>
        <s v="IAA"/>
        <s v="M-NAV"/>
        <s v="skeyes"/>
        <s v="DSNA"/>
        <s v="Albcontrol"/>
        <s v="Avinor (Continental)"/>
        <s v="LFV"/>
        <s v="LGS"/>
        <s v="LPS"/>
        <s v="MATS"/>
        <s v="MOLDATSA"/>
        <s v="MUAC"/>
        <s v="NAV Portugal (Continental)"/>
        <s v="NAVIAIR"/>
        <s v="Oro Navigacija"/>
        <s v="ROMATSA"/>
        <s v="Skyguide"/>
        <s v="Slovenia Control"/>
        <s v="NATS (Continental)"/>
        <s v="HungaroControl"/>
        <s v="ENAIRE"/>
        <s v="UkSATSE"/>
        <s v="PANSA"/>
        <s v="SMATSA"/>
        <s v="BHANSA"/>
        <s v="Sakaeronavigatsia"/>
        <s v="HASP"/>
      </sharedItems>
    </cacheField>
    <cacheField name="YEAR_DATA" numFmtId="0">
      <sharedItems containsSemiMixedTypes="0" containsString="0" containsNumber="1" containsInteger="1" minValue="2002" maxValue="2026" count="25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02"/>
        <n v="2003"/>
        <n v="2004"/>
        <n v="2005"/>
        <n v="2006"/>
        <n v="2007"/>
        <n v="2008"/>
        <n v="2025"/>
        <n v="2026"/>
      </sharedItems>
    </cacheField>
    <cacheField name="YEAR_REPORT" numFmtId="0">
      <sharedItems containsSemiMixedTypes="0" containsString="0" containsNumber="1" containsInteger="1" minValue="2021" maxValue="2021" count="1">
        <n v="2021"/>
      </sharedItems>
    </cacheField>
    <cacheField name="COST_CONTROLLABLE" numFmtId="0">
      <sharedItems containsString="0" containsBlank="1" containsNumber="1" minValue="5114292.0350505915" maxValue="1404755162.8516736"/>
    </cacheField>
    <cacheField name="COMPOSITE_FLIGHTHOUR" numFmtId="0">
      <sharedItems containsSemiMixedTypes="0" containsString="0" containsNumber="1" minValue="0" maxValue="3004134.8650583215"/>
    </cacheField>
    <cacheField name="ATCO_ON_DUTY_HR" numFmtId="0">
      <sharedItems containsString="0" containsBlank="1" containsNumber="1" minValue="0" maxValue="3718985.4750034399"/>
    </cacheField>
    <cacheField name="STAF_COST_ATCO" numFmtId="0">
      <sharedItems containsString="0" containsBlank="1" containsNumber="1" minValue="472328.88121404406" maxValue="796558000.31473958"/>
    </cacheField>
    <cacheField name="COST_DEPRECIATION" numFmtId="0">
      <sharedItems containsString="0" containsBlank="1" containsNumber="1" minValue="573228.49792012316" maxValue="220447845.73591596"/>
    </cacheField>
    <cacheField name="COST_PER_MINUTE" numFmtId="0">
      <sharedItems containsSemiMixedTypes="0" containsString="0" containsNumber="1" containsInteger="1" minValue="109" maxValue="109" count="1">
        <n v="109"/>
      </sharedItems>
    </cacheField>
    <cacheField name="ERT_TDM_15" numFmtId="0">
      <sharedItems containsString="0" containsBlank="1" containsNumber="1" containsInteger="1" minValue="0" maxValue="6145201"/>
    </cacheField>
    <cacheField name="ARP_TDM_15" numFmtId="0">
      <sharedItems containsString="0" containsBlank="1" containsNumber="1" containsInteger="1" minValue="0" maxValue="2148285"/>
    </cacheField>
    <cacheField name="TDM_15" numFmtId="0">
      <sharedItems containsString="0" containsBlank="1" containsNumber="1" containsInteger="1" minValue="0" maxValue="7082059"/>
    </cacheField>
    <cacheField name="ANSP_IFR_AIRP_MVT" numFmtId="0">
      <sharedItems containsString="0" containsBlank="1" containsNumber="1" minValue="0" maxValue="2163665"/>
    </cacheField>
    <cacheField name="ANSP_IFR_HR" numFmtId="0">
      <sharedItems containsString="0" containsBlank="1" containsNumber="1" minValue="0" maxValue="2483703.4666666701"/>
    </cacheField>
    <cacheField name="WEIGHTFACTOR" numFmtId="0">
      <sharedItems containsSemiMixedTypes="0" containsString="0" containsNumber="1" minValue="0.27287720133790455" maxValue="0.27287720133790455" count="1">
        <n v="0.27287720133790455"/>
      </sharedItems>
    </cacheField>
    <cacheField name="TRM_COST_CONTROLLABLE" numFmtId="0">
      <sharedItems containsString="0" containsBlank="1" containsNumber="1" minValue="0" maxValue="465713382.55789852"/>
    </cacheField>
    <cacheField name="COST_OPERAT" numFmtId="0">
      <sharedItems containsString="0" containsBlank="1" containsNumber="1" minValue="678478.86340324511" maxValue="285019971.51320404"/>
    </cacheField>
    <cacheField name="COST_EXCEPTIONAL" numFmtId="0">
      <sharedItems containsString="0" containsBlank="1" containsNumber="1" minValue="-20281472.340576842" maxValue="94501581.131174266"/>
    </cacheField>
    <cacheField name="ERT_COST_CONTROLLABLE" numFmtId="0">
      <sharedItems containsString="0" containsBlank="1" containsNumber="1" minValue="3050758.6140566017" maxValue="1127361903.6895649"/>
    </cacheField>
    <cacheField name="STAF_COST" numFmtId="0">
      <sharedItems containsString="0" containsBlank="1" containsNumber="1" minValue="1432046.9507354456" maxValue="1005729260.9902487"/>
    </cacheField>
    <cacheField name="COST_CAPITAL" numFmtId="0">
      <sharedItems containsString="0" containsBlank="1" containsNumber="1" minValue="0" maxValue="121002874.3574428"/>
    </cacheField>
    <cacheField name="controllable cost per composite flight hour" numFmtId="0" formula="COST_CONTROLLABLE/COMPOSITE_FLIGHTHOUR" databaseField="0"/>
    <cacheField name="ATCO-hour productivity" numFmtId="0" formula="COMPOSITE_FLIGHTHOUR/ATCO_ON_DUTY_HR" databaseField="0"/>
    <cacheField name="ATCO employement cost per compFH" numFmtId="0" formula="STAF_COST_ATCO/COMPOSITE_FLIGHTHOUR" databaseField="0"/>
    <cacheField name="ATCO employement cost per ATCO_hr" numFmtId="0" formula="STAF_COST_ATCO/ATCO_ON_DUTY_HR" databaseField="0"/>
    <cacheField name="support cost ratio" numFmtId="0" formula="COST_CONTROLLABLE/STAF_COST_ATCO" databaseField="0"/>
    <cacheField name="support cost " numFmtId="0" formula="COST_CONTROLLABLE-STAF_COST_ATCO" databaseField="0"/>
    <cacheField name="Non ATCO employement cost" numFmtId="0" formula="STAF_COST-STAF_COST_ATCO" databaseField="0"/>
    <cacheField name="Non ATCO employement cost per compFH" numFmtId="0" formula=" (STAF_COST-STAF_COST_ATCO)/COMPOSITE_FLIGHTHOUR" databaseField="0"/>
    <cacheField name="Non-staff operating costs" numFmtId="0" formula="COST_OPERAT+COST_EXCEPTIONAL" databaseField="0"/>
    <cacheField name="Capital-related costs per composite flight-hour" numFmtId="0" formula="(COST_DEPRECIATION+COST_CAPITAL)/COMPOSITE_FLIGHTHOUR" databaseField="0"/>
    <cacheField name="Capital-related costs" numFmtId="0" formula="(COST_DEPRECIATION+COST_CAPITAL)" databaseField="0"/>
    <cacheField name="Support costs per composite flight-hour" numFmtId="0" formula="(COST_CONTROLLABLE-STAF_COST_ATCO)/COMPOSITE_FLIGHTHOUR" databaseField="0"/>
    <cacheField name="Unit costs of en-route ATFM delays greater than 15 min." numFmtId="0" formula="(ERT_TDM_15*COST_PER_MINUTE)/COMPOSITE_FLIGHTHOUR" databaseField="0"/>
    <cacheField name="Unit costs of airport ATFM delays greater than 15 min." numFmtId="0" formula="(ARP_TDM_15*COST_PER_MINUTE)/COMPOSITE_FLIGHTHOUR" databaseField="0"/>
    <cacheField name="Unit costs of ATFM delays greater than 15 min." numFmtId="0" formula="(TDM_15*COST_PER_MINUTE)/COMPOSITE_FLIGHTHOUR" databaseField="0"/>
    <cacheField name="Economic costs per composite flight-hr" numFmtId="0" formula="((TDM_15*COST_PER_MINUTE)+COST_CONTROLLABLE)/COMPOSITE_FLIGHTHOUR" databaseField="0"/>
    <cacheField name="Non-staff operating costs per composite flight-hour" numFmtId="0" formula="(COST_OPERAT+COST_EXCEPTIONAL)/COMPOSITE_FLIGHTHOUR" databaseField="0"/>
    <cacheField name="ATCO employement costs per composite flight-hour" numFmtId="0" formula="STAF_COST_ATCO/COMPOSITE_FLIGHTHOUR" databaseField="0"/>
    <cacheField name="Exceptional Cost per composite flight hour" numFmtId="0" formula="COST_EXCEPTIONAL/COMPOSITE_FLIGHTHOUR" databaseField="0"/>
    <cacheField name="Non-staff operating costs (excluding exceptional cost)" numFmtId="0" formula="COST_OPERAT" databaseField="0"/>
    <cacheField name="Non-staff operating costs (excluding exceptional cost) per composite flight-hours" numFmtId="0" formula="COST_OPERAT/COMPOSITE_FLIGHTHOU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EA630-8E04-4787-8DC9-5C9571364011}" name="PivotTable3" cacheId="12" dataOnRows="1" applyNumberFormats="0" applyBorderFormats="0" applyFontFormats="0" applyPatternFormats="0" applyAlignmentFormats="0" applyWidthHeightFormats="1" dataCaption="Data" updatedVersion="8" asteriskTotals="1" showMemberPropertyTips="0" useAutoFormatting="1" rowGrandTotals="0" itemPrintTitles="1" createdVersion="1" indent="0" compact="0" compactData="0" gridDropZones="1" fieldListSortAscending="1">
  <location ref="A8:D19" firstHeaderRow="1" firstDataRow="2" firstDataCol="1" rowPageCount="3" colPageCount="1"/>
  <pivotFields count="24">
    <pivotField compact="0" outline="0" subtotalTop="0" showAll="0" includeNewItemsInFilter="1"/>
    <pivotField axis="axisPage" compact="0" outline="0" subtotalTop="0" multipleItemSelectionAllowed="1" includeNewItemsInFilter="1" sortType="ascending">
      <items count="44">
        <item x="21"/>
        <item x="1"/>
        <item m="1" x="39"/>
        <item x="36"/>
        <item x="3"/>
        <item x="22"/>
        <item m="1" x="40"/>
        <item x="38"/>
        <item x="2"/>
        <item x="5"/>
        <item x="6"/>
        <item x="7"/>
        <item x="8"/>
        <item x="9"/>
        <item x="10"/>
        <item x="0"/>
        <item x="11"/>
        <item m="1" x="42"/>
        <item x="12"/>
        <item x="32"/>
        <item m="1" x="41"/>
        <item x="31"/>
        <item x="14"/>
        <item x="30"/>
        <item x="15"/>
        <item x="16"/>
        <item x="17"/>
        <item x="18"/>
        <item x="13"/>
        <item x="19"/>
        <item x="20"/>
        <item x="23"/>
        <item x="24"/>
        <item x="25"/>
        <item x="26"/>
        <item x="34"/>
        <item x="27"/>
        <item x="37"/>
        <item x="4"/>
        <item x="28"/>
        <item x="29"/>
        <item x="35"/>
        <item h="1" x="33"/>
        <item t="default"/>
      </items>
    </pivotField>
    <pivotField compact="0" outline="0" subtotalTop="0" showAll="0" includeNewItemsInFilter="1"/>
    <pivotField axis="axisPage" compact="0" outline="0" subtotalTop="0" showAll="0" includeNewItemsInFilter="1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Page" compact="0" outline="0" subtotalTop="0" showAll="0" includeNewItemsInFilter="1">
      <items count="21">
        <item x="19"/>
        <item x="17"/>
        <item x="4"/>
        <item x="5"/>
        <item x="13"/>
        <item x="15"/>
        <item x="14"/>
        <item x="0"/>
        <item x="9"/>
        <item x="7"/>
        <item x="2"/>
        <item x="12"/>
        <item x="18"/>
        <item x="11"/>
        <item x="8"/>
        <item x="6"/>
        <item x="3"/>
        <item x="1"/>
        <item x="10"/>
        <item x="16"/>
        <item t="default"/>
      </items>
    </pivotField>
    <pivotField axis="axisCol" compact="0" outline="0" subtotalTop="0" showAll="0" includeNewItemsInFilter="1" defaultSubtotal="0">
      <items count="9">
        <item x="0"/>
        <item h="1" x="4"/>
        <item h="1" x="5"/>
        <item h="1" x="6"/>
        <item h="1" x="1"/>
        <item h="1" x="2"/>
        <item x="3"/>
        <item h="1" x="7"/>
        <item h="1" x="8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5"/>
  </colFields>
  <colItems count="3">
    <i>
      <x/>
    </i>
    <i>
      <x v="6"/>
    </i>
    <i t="grand">
      <x/>
    </i>
  </colItems>
  <pageFields count="3">
    <pageField fld="4" item="19" hier="0"/>
    <pageField fld="3" item="19" hier="-1"/>
    <pageField fld="1" hier="-1"/>
  </pageFields>
  <dataFields count="10">
    <dataField name="Sum of REVE_CHARGE" fld="12" baseField="0" baseItem="0"/>
    <dataField name="Sum of REVE_AIRPORT" fld="13" baseField="0" baseItem="0"/>
    <dataField name="Sum of REVE_DELEGATION" fld="14" baseField="0" baseItem="0"/>
    <dataField name="Sum of REVE_MILITARY" fld="15" baseField="0" baseItem="0"/>
    <dataField name="Sum of REVE_EXEMPT_FLT" fld="16" baseField="0" baseItem="0"/>
    <dataField name="Sum of REVE_DOMESTIC" fld="17" baseField="0" baseItem="0"/>
    <dataField name="Sum of REVE_FINANCIAL" fld="18" baseField="0" baseItem="0"/>
    <dataField name="Sum of REVE_OTHER" fld="19" baseField="0" baseItem="0"/>
    <dataField name="Sum of REVE_EXCEPTIONAL" fld="20" baseField="0" baseItem="0"/>
    <dataField name="Sum of REVE_REVENUE" fld="21" baseField="0" baseItem="0"/>
  </dataFields>
  <formats count="4">
    <format dxfId="425">
      <pivotArea dataOnly="0" labelOnly="1" outline="0" fieldPosition="0">
        <references count="1">
          <reference field="4" count="1">
            <x v="1"/>
          </reference>
        </references>
      </pivotArea>
    </format>
    <format dxfId="424">
      <pivotArea type="all" dataOnly="0" outline="0" fieldPosition="0"/>
    </format>
    <format dxfId="423">
      <pivotArea type="all" dataOnly="0" outline="0" fieldPosition="0"/>
    </format>
    <format dxfId="422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7F40D-5C0B-44BA-85F3-0DAA50ADF481}" name="PivotTable2" cacheId="19" applyNumberFormats="0" applyBorderFormats="0" applyFontFormats="0" applyPatternFormats="0" applyAlignmentFormats="0" applyWidthHeightFormats="1" dataCaption="Data" errorCaption="0" updatedVersion="8" asteriskTotals="1" showMemberPropertyTips="0" rowGrandTotals="0" colGrandTotals="0" itemPrintTitles="1" createdVersion="1" indent="0" compact="0" compactData="0" gridDropZones="1" fieldListSortAscending="1">
  <location ref="A6:F45" firstHeaderRow="1" firstDataRow="2" firstDataCol="1" rowPageCount="2" colPageCount="1"/>
  <pivotFields count="43">
    <pivotField axis="axisRow" compact="0" outline="0" subtotalTop="0" includeNewItemsInFilter="1" sortType="ascending">
      <items count="40">
        <item x="16"/>
        <item x="2"/>
        <item x="0"/>
        <item x="3"/>
        <item x="17"/>
        <item x="36"/>
        <item x="4"/>
        <item x="5"/>
        <item x="6"/>
        <item x="7"/>
        <item x="8"/>
        <item x="15"/>
        <item x="9"/>
        <item x="32"/>
        <item x="10"/>
        <item x="11"/>
        <item x="38"/>
        <item x="31"/>
        <item x="12"/>
        <item x="18"/>
        <item x="19"/>
        <item x="20"/>
        <item x="1"/>
        <item x="21"/>
        <item x="13"/>
        <item x="22"/>
        <item x="23"/>
        <item x="30"/>
        <item x="24"/>
        <item x="25"/>
        <item x="26"/>
        <item x="34"/>
        <item x="27"/>
        <item x="37"/>
        <item x="14"/>
        <item x="28"/>
        <item x="29"/>
        <item x="35"/>
        <item h="1" x="33"/>
        <item t="default"/>
      </items>
    </pivotField>
    <pivotField axis="axisPage" compact="0" outline="0" subtotalTop="0" multipleItemSelectionAllowed="1" showAll="0" includeNewItemsInFilter="1">
      <items count="26">
        <item h="1" x="4"/>
        <item h="1" x="3"/>
        <item h="1" x="2"/>
        <item h="1" x="1"/>
        <item h="1" x="0"/>
        <item h="1" x="22"/>
        <item h="1" x="21"/>
        <item h="1" x="20"/>
        <item h="1" x="19"/>
        <item h="1" x="18"/>
        <item h="1" x="17"/>
        <item h="1" x="16"/>
        <item h="1" x="5"/>
        <item h="1"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23"/>
        <item h="1" x="24"/>
        <item t="default"/>
      </items>
    </pivotField>
    <pivotField axis="axisPage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2" item="0" hier="0"/>
    <pageField fld="1" hier="-1"/>
  </pageFields>
  <dataFields count="5">
    <dataField name=" ATCO employement cost per ATCO_hr" fld="24" baseField="0" baseItem="0" numFmtId="1"/>
    <dataField name="ATCO employement costs" fld="6" baseField="0" baseItem="0"/>
    <dataField name=" ATCO_ON_DUTY_HR" fld="5" baseField="0" baseItem="0" numFmtId="3"/>
    <dataField name=" ATCO employement cost per compFH" fld="23" baseField="0" baseItem="0" numFmtId="165"/>
    <dataField name=" COMPOSITE_FLIGHTHOUR" fld="4" baseField="0" baseItem="0" numFmtId="165"/>
  </dataFields>
  <formats count="48">
    <format dxfId="350">
      <pivotArea dataOnly="0" outline="0" fieldPosition="0">
        <references count="1">
          <reference field="4294967294" count="1">
            <x v="1"/>
          </reference>
        </references>
      </pivotArea>
    </format>
    <format dxfId="349">
      <pivotArea field="1" type="button" dataOnly="0" labelOnly="1" outline="0" axis="axisPage" fieldPosition="1"/>
    </format>
    <format dxfId="348">
      <pivotArea field="0" type="button" dataOnly="0" labelOnly="1" outline="0" axis="axisRow" fieldPosition="0"/>
    </format>
    <format dxfId="347">
      <pivotArea dataOnly="0" labelOnly="1" outline="0" fieldPosition="0">
        <references count="1">
          <reference field="4294967294" count="0"/>
        </references>
      </pivotArea>
    </format>
    <format dxfId="346">
      <pivotArea field="1" type="button" dataOnly="0" labelOnly="1" outline="0" axis="axisPage" fieldPosition="1"/>
    </format>
    <format dxfId="345">
      <pivotArea field="0" type="button" dataOnly="0" labelOnly="1" outline="0" axis="axisRow" fieldPosition="0"/>
    </format>
    <format dxfId="344">
      <pivotArea dataOnly="0" labelOnly="1" outline="0" fieldPosition="0">
        <references count="1">
          <reference field="4294967294" count="0"/>
        </references>
      </pivotArea>
    </format>
    <format dxfId="343">
      <pivotArea outline="0" fieldPosition="0">
        <references count="1">
          <reference field="4294967294" count="1" selected="0">
            <x v="2"/>
          </reference>
        </references>
      </pivotArea>
    </format>
    <format dxfId="342">
      <pivotArea dataOnly="0" labelOnly="1" outline="0" fieldPosition="0">
        <references count="1">
          <reference field="4294967294" count="0"/>
        </references>
      </pivotArea>
    </format>
    <format dxfId="341">
      <pivotArea outline="0" fieldPosition="0">
        <references count="1">
          <reference field="4294967294" count="1" selected="0">
            <x v="2"/>
          </reference>
        </references>
      </pivotArea>
    </format>
    <format dxfId="340">
      <pivotArea outline="0" fieldPosition="0">
        <references count="3">
          <reference field="4294967294" count="1" selected="0">
            <x v="2"/>
          </reference>
          <reference field="0" count="3" selected="0">
            <x v="1"/>
            <x v="2"/>
            <x v="7"/>
          </reference>
          <reference field="1" count="0" selected="0"/>
        </references>
      </pivotArea>
    </format>
    <format dxfId="339">
      <pivotArea outline="0" fieldPosition="0">
        <references count="3">
          <reference field="4294967294" count="1" selected="0">
            <x v="2"/>
          </reference>
          <reference field="0" count="1" selected="0">
            <x v="9"/>
          </reference>
          <reference field="1" count="0" selected="0"/>
        </references>
      </pivotArea>
    </format>
    <format dxfId="338">
      <pivotArea outline="0" fieldPosition="0">
        <references count="3">
          <reference field="4294967294" count="1" selected="0">
            <x v="2"/>
          </reference>
          <reference field="0" count="4" selected="0">
            <x v="29"/>
            <x v="35"/>
            <x v="36"/>
            <x v="37"/>
          </reference>
          <reference field="1" count="0" selected="0"/>
        </references>
      </pivotArea>
    </format>
    <format dxfId="337">
      <pivotArea outline="0" fieldPosition="0">
        <references count="1">
          <reference field="4294967294" count="1" selected="0">
            <x v="2"/>
          </reference>
        </references>
      </pivotArea>
    </format>
    <format dxfId="336">
      <pivotArea outline="0" fieldPosition="0">
        <references count="1">
          <reference field="4294967294" count="1" selected="0">
            <x v="2"/>
          </reference>
        </references>
      </pivotArea>
    </format>
    <format dxfId="335">
      <pivotArea outline="0" fieldPosition="0">
        <references count="2">
          <reference field="4294967294" count="1" selected="0">
            <x v="2"/>
          </reference>
          <reference field="1" count="0" selected="0" defaultSubtotal="1"/>
        </references>
      </pivotArea>
    </format>
    <format dxfId="334">
      <pivotArea outline="0" fieldPosition="0">
        <references count="2">
          <reference field="4294967294" count="1" selected="0">
            <x v="2"/>
          </reference>
          <reference field="1" count="0" selected="0" defaultSubtotal="1"/>
        </references>
      </pivotArea>
    </format>
    <format dxfId="333">
      <pivotArea outline="0" fieldPosition="0">
        <references count="2">
          <reference field="4294967294" count="1" selected="0">
            <x v="2"/>
          </reference>
          <reference field="1" count="0" selected="0" defaultSubtotal="1"/>
        </references>
      </pivotArea>
    </format>
    <format dxfId="332">
      <pivotArea type="all" dataOnly="0" outline="0" fieldPosition="0"/>
    </format>
    <format dxfId="331">
      <pivotArea outline="0" fieldPosition="0">
        <references count="2">
          <reference field="0" count="1" selected="0">
            <x v="11"/>
          </reference>
          <reference field="1" count="0" selected="0"/>
        </references>
      </pivotArea>
    </format>
    <format dxfId="330">
      <pivotArea dataOnly="0" labelOnly="1" outline="0" fieldPosition="0">
        <references count="2">
          <reference field="0" count="1">
            <x v="11"/>
          </reference>
          <reference field="1" count="0" selected="0"/>
        </references>
      </pivotArea>
    </format>
    <format dxfId="329">
      <pivotArea outline="0" fieldPosition="0">
        <references count="2">
          <reference field="0" count="1" selected="0">
            <x v="11"/>
          </reference>
          <reference field="1" count="0" selected="0"/>
        </references>
      </pivotArea>
    </format>
    <format dxfId="328">
      <pivotArea dataOnly="0" labelOnly="1" outline="0" fieldPosition="0">
        <references count="2">
          <reference field="0" count="1">
            <x v="11"/>
          </reference>
          <reference field="1" count="0" selected="0"/>
        </references>
      </pivotArea>
    </format>
    <format dxfId="327">
      <pivotArea outline="0" fieldPosition="0">
        <references count="1">
          <reference field="4294967294" count="1" selected="0">
            <x v="0"/>
          </reference>
        </references>
      </pivotArea>
    </format>
    <format dxfId="326">
      <pivotArea type="all" dataOnly="0" outline="0" fieldPosition="0"/>
    </format>
    <format dxfId="325">
      <pivotArea outline="0" fieldPosition="0">
        <references count="3">
          <reference field="4294967294" count="2" selected="0">
            <x v="0"/>
            <x v="1"/>
          </reference>
          <reference field="0" count="1" selected="0">
            <x v="19"/>
          </reference>
          <reference field="1" count="0" selected="0"/>
        </references>
      </pivotArea>
    </format>
    <format dxfId="324">
      <pivotArea outline="0" fieldPosition="0">
        <references count="3">
          <reference field="4294967294" count="2" selected="0">
            <x v="0"/>
            <x v="1"/>
          </reference>
          <reference field="0" count="1" selected="0">
            <x v="12"/>
          </reference>
          <reference field="1" count="0" selected="0"/>
        </references>
      </pivotArea>
    </format>
    <format dxfId="323">
      <pivotArea outline="0" fieldPosition="0">
        <references count="3">
          <reference field="4294967294" count="2" selected="0">
            <x v="0"/>
            <x v="1"/>
          </reference>
          <reference field="0" count="1" selected="0">
            <x v="12"/>
          </reference>
          <reference field="1" count="0" selected="0"/>
        </references>
      </pivotArea>
    </format>
    <format dxfId="322">
      <pivotArea outline="0" fieldPosition="0">
        <references count="2">
          <reference field="0" count="7" selected="0">
            <x v="7"/>
            <x v="9"/>
            <x v="10"/>
            <x v="11"/>
            <x v="12"/>
            <x v="13"/>
            <x v="14"/>
          </reference>
          <reference field="1" count="0" selected="0"/>
        </references>
      </pivotArea>
    </format>
    <format dxfId="321">
      <pivotArea type="all" dataOnly="0" outline="0" fieldPosition="0"/>
    </format>
    <format dxfId="320">
      <pivotArea outline="0" fieldPosition="0"/>
    </format>
    <format dxfId="319">
      <pivotArea type="origin" dataOnly="0" labelOnly="1" outline="0" fieldPosition="0"/>
    </format>
    <format dxfId="318">
      <pivotArea field="-2" type="button" dataOnly="0" labelOnly="1" outline="0" axis="axisCol" fieldPosition="0"/>
    </format>
    <format dxfId="317">
      <pivotArea type="topRight" dataOnly="0" labelOnly="1" outline="0" fieldPosition="0"/>
    </format>
    <format dxfId="316">
      <pivotArea field="1" type="button" dataOnly="0" labelOnly="1" outline="0" axis="axisPage" fieldPosition="1"/>
    </format>
    <format dxfId="315">
      <pivotArea field="0" type="button" dataOnly="0" labelOnly="1" outline="0" axis="axisRow" fieldPosition="0"/>
    </format>
    <format dxfId="314">
      <pivotArea dataOnly="0" labelOnly="1" outline="0" fieldPosition="0">
        <references count="1">
          <reference field="1" count="0"/>
        </references>
      </pivotArea>
    </format>
    <format dxfId="313">
      <pivotArea dataOnly="0" labelOnly="1" outline="0" fieldPosition="0">
        <references count="1">
          <reference field="1" count="0" defaultSubtotal="1"/>
        </references>
      </pivotArea>
    </format>
    <format dxfId="312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3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10">
      <pivotArea outline="0" fieldPosition="0">
        <references count="1">
          <reference field="4294967294" count="1" selected="0">
            <x v="3"/>
          </reference>
        </references>
      </pivotArea>
    </format>
    <format dxfId="309">
      <pivotArea outline="0" fieldPosition="0">
        <references count="1">
          <reference field="4294967294" count="1" selected="0">
            <x v="3"/>
          </reference>
        </references>
      </pivotArea>
    </format>
    <format dxfId="308">
      <pivotArea outline="0" fieldPosition="0">
        <references count="1">
          <reference field="4294967294" count="1" selected="0">
            <x v="4"/>
          </reference>
        </references>
      </pivotArea>
    </format>
    <format dxfId="307">
      <pivotArea outline="0" fieldPosition="0">
        <references count="1">
          <reference field="4294967294" count="1" selected="0">
            <x v="4"/>
          </reference>
        </references>
      </pivotArea>
    </format>
    <format dxfId="306">
      <pivotArea outline="0" fieldPosition="0">
        <references count="1">
          <reference field="4294967294" count="1" selected="0">
            <x v="4"/>
          </reference>
        </references>
      </pivotArea>
    </format>
    <format dxfId="305">
      <pivotArea outline="0" fieldPosition="0">
        <references count="1">
          <reference field="4294967294" count="1" selected="0">
            <x v="3"/>
          </reference>
        </references>
      </pivotArea>
    </format>
    <format dxfId="304">
      <pivotArea outline="0" fieldPosition="0">
        <references count="1">
          <reference field="4294967294" count="1" selected="0">
            <x v="3"/>
          </reference>
        </references>
      </pivotArea>
    </format>
    <format dxfId="303">
      <pivotArea outline="0" fieldPosition="0">
        <references count="1">
          <reference field="4294967294" count="1" selected="0">
            <x v="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60A66-635B-4EFD-A823-DAD93A2661DB}" name="PivotTable3" cacheId="20" applyNumberFormats="0" applyBorderFormats="0" applyFontFormats="0" applyPatternFormats="0" applyAlignmentFormats="0" applyWidthHeightFormats="1" dataCaption="Data" errorCaption="0" updatedVersion="8" asteriskTotals="1" showMemberPropertyTips="0" rowGrandTotals="0" colGrandTotals="0" itemPrintTitles="1" createdVersion="1" indent="0" compact="0" compactData="0" gridDropZones="1" fieldListSortAscending="1">
  <location ref="A6:H45" firstHeaderRow="1" firstDataRow="2" firstDataCol="1" rowPageCount="2" colPageCount="1"/>
  <pivotFields count="42">
    <pivotField axis="axisRow" compact="0" outline="0" subtotalTop="0" includeNewItemsInFilter="1" sortType="ascending">
      <items count="40">
        <item x="16"/>
        <item x="2"/>
        <item x="0"/>
        <item x="3"/>
        <item x="17"/>
        <item x="36"/>
        <item x="4"/>
        <item x="5"/>
        <item x="6"/>
        <item x="7"/>
        <item x="8"/>
        <item x="15"/>
        <item x="9"/>
        <item x="32"/>
        <item x="10"/>
        <item x="11"/>
        <item x="38"/>
        <item x="31"/>
        <item x="12"/>
        <item x="18"/>
        <item x="19"/>
        <item x="20"/>
        <item x="1"/>
        <item x="21"/>
        <item x="13"/>
        <item x="22"/>
        <item x="23"/>
        <item x="30"/>
        <item x="24"/>
        <item x="25"/>
        <item x="26"/>
        <item x="34"/>
        <item x="27"/>
        <item x="37"/>
        <item x="14"/>
        <item x="28"/>
        <item x="29"/>
        <item x="35"/>
        <item h="1" x="33"/>
        <item t="default"/>
      </items>
    </pivotField>
    <pivotField axis="axisPage" compact="0" outline="0" subtotalTop="0" multipleItemSelectionAllowed="1" showAll="0" includeNewItemsInFilter="1">
      <items count="26">
        <item h="1" x="4"/>
        <item h="1" x="3"/>
        <item h="1" x="2"/>
        <item h="1" x="1"/>
        <item h="1" x="0"/>
        <item h="1" x="22"/>
        <item h="1" x="21"/>
        <item h="1" x="20"/>
        <item h="1" x="19"/>
        <item h="1" x="18"/>
        <item h="1" x="17"/>
        <item h="1" x="16"/>
        <item h="1" x="5"/>
        <item h="1"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23"/>
        <item h="1" x="24"/>
        <item t="default"/>
      </items>
    </pivotField>
    <pivotField axis="axisPage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2" item="0" hier="0"/>
    <pageField fld="1" hier="-1"/>
  </pageFields>
  <dataFields count="7">
    <dataField name=" Non ATCO employement cost per composite flight-hour" fld="28" baseField="0" baseItem="0"/>
    <dataField name=" Non-staff operating costs (excluding exceptional cost) per composite flight-hours" fld="41" baseField="0" baseItem="0" numFmtId="3"/>
    <dataField name=" Exceptional Cost per composite flight hour" fld="39" baseField="0" baseItem="0"/>
    <dataField name=" Capital-related costs per composite flight-hour" fld="30" baseField="0" baseItem="0" numFmtId="3"/>
    <dataField name=" Support costs per composite flight-hour" fld="32" baseField="0" baseItem="0" numFmtId="3"/>
    <dataField name="Support costs" fld="26" baseField="0" baseItem="0" numFmtId="3"/>
    <dataField name="Composite flight-hours" fld="4" baseField="0" baseItem="0" numFmtId="3"/>
  </dataFields>
  <formats count="19">
    <format dxfId="302">
      <pivotArea field="1" type="button" dataOnly="0" labelOnly="1" outline="0" axis="axisPage" fieldPosition="1"/>
    </format>
    <format dxfId="301">
      <pivotArea field="0" type="button" dataOnly="0" labelOnly="1" outline="0" axis="axisRow" fieldPosition="0"/>
    </format>
    <format dxfId="300">
      <pivotArea dataOnly="0" labelOnly="1" outline="0" fieldPosition="0">
        <references count="1">
          <reference field="4294967294" count="0"/>
        </references>
      </pivotArea>
    </format>
    <format dxfId="299">
      <pivotArea field="1" type="button" dataOnly="0" labelOnly="1" outline="0" axis="axisPage" fieldPosition="1"/>
    </format>
    <format dxfId="298">
      <pivotArea field="0" type="button" dataOnly="0" labelOnly="1" outline="0" axis="axisRow" fieldPosition="0"/>
    </format>
    <format dxfId="297">
      <pivotArea dataOnly="0" labelOnly="1" outline="0" fieldPosition="0">
        <references count="1">
          <reference field="4294967294" count="0"/>
        </references>
      </pivotArea>
    </format>
    <format dxfId="29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95">
      <pivotArea dataOnly="0" labelOnly="1" outline="0" fieldPosition="0">
        <references count="1">
          <reference field="4294967294" count="4">
            <x v="0"/>
            <x v="1"/>
            <x v="2"/>
            <x v="6"/>
          </reference>
        </references>
      </pivotArea>
    </format>
    <format dxfId="294">
      <pivotArea type="all" dataOnly="0" outline="0" fieldPosition="0"/>
    </format>
    <format dxfId="293">
      <pivotArea outline="0" fieldPosition="0">
        <references count="3">
          <reference field="4294967294" count="1" selected="0">
            <x v="0"/>
          </reference>
          <reference field="0" count="0" selected="0"/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2">
      <pivotArea outline="0" fieldPosition="0">
        <references count="3">
          <reference field="4294967294" count="1" selected="0">
            <x v="5"/>
          </reference>
          <reference field="0" count="0" selected="0"/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1">
      <pivotArea outline="0" fieldPosition="0">
        <references count="3">
          <reference field="4294967294" count="1" selected="0">
            <x v="2"/>
          </reference>
          <reference field="0" count="0" selected="0"/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0">
      <pivotArea grandRow="1" outline="0" fieldPosition="0"/>
    </format>
    <format dxfId="289">
      <pivotArea type="all" dataOnly="0" outline="0" fieldPosition="0"/>
    </format>
    <format dxfId="288">
      <pivotArea type="all" dataOnly="0" outline="0" fieldPosition="0"/>
    </format>
    <format dxfId="287">
      <pivotArea outline="0" fieldPosition="0">
        <references count="3">
          <reference field="4294967294" count="1" selected="0">
            <x v="2"/>
          </reference>
          <reference field="0" count="0" selected="0"/>
          <reference field="1" count="0" selected="0"/>
        </references>
      </pivotArea>
    </format>
    <format dxfId="286">
      <pivotArea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0" selected="0"/>
        </references>
      </pivotArea>
    </format>
    <format dxfId="285">
      <pivotArea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0" selected="0"/>
        </references>
      </pivotArea>
    </format>
    <format dxfId="284">
      <pivotArea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0" selected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AC93C-EE5A-497F-A3BE-33364A158517}" name="PivotTable5" cacheId="23" applyNumberFormats="0" applyBorderFormats="0" applyFontFormats="0" applyPatternFormats="0" applyAlignmentFormats="0" applyWidthHeightFormats="1" dataCaption="Data" showError="1" updatedVersion="8" showMemberPropertyTips="0" rowGrandTotals="0" colGrandTotals="0" itemPrintTitles="1" createdVersion="1" indent="0" compact="0" compactData="0" gridDropZones="1" fieldListSortAscending="1">
  <location ref="I6:J45" firstHeaderRow="2" firstDataRow="2" firstDataCol="1" rowPageCount="2" colPageCount="1"/>
  <pivotFields count="44">
    <pivotField axis="axisRow" compact="0" outline="0" subtotalTop="0" includeNewItemsInFilter="1" sortType="ascending">
      <items count="40">
        <item x="16"/>
        <item x="2"/>
        <item x="0"/>
        <item x="3"/>
        <item x="17"/>
        <item x="36"/>
        <item x="4"/>
        <item x="5"/>
        <item x="6"/>
        <item x="7"/>
        <item x="8"/>
        <item x="15"/>
        <item x="9"/>
        <item x="32"/>
        <item x="10"/>
        <item x="11"/>
        <item x="38"/>
        <item x="31"/>
        <item x="12"/>
        <item x="18"/>
        <item x="19"/>
        <item x="20"/>
        <item x="1"/>
        <item x="21"/>
        <item x="13"/>
        <item x="22"/>
        <item x="23"/>
        <item x="30"/>
        <item x="24"/>
        <item x="25"/>
        <item x="26"/>
        <item x="34"/>
        <item x="27"/>
        <item x="37"/>
        <item x="14"/>
        <item x="28"/>
        <item x="29"/>
        <item x="35"/>
        <item h="1" x="33"/>
        <item t="default"/>
      </items>
    </pivotField>
    <pivotField axis="axisPage" compact="0" outline="0" subtotalTop="0" includeNewItemsInFilter="1">
      <items count="26">
        <item x="18"/>
        <item x="19"/>
        <item x="20"/>
        <item x="21"/>
        <item x="22"/>
        <item x="17"/>
        <item x="16"/>
        <item x="0"/>
        <item x="1"/>
        <item x="2"/>
        <item x="3"/>
        <item x="6"/>
        <item x="7"/>
        <item x="8"/>
        <item x="9"/>
        <item x="4"/>
        <item x="5"/>
        <item x="10"/>
        <item x="11"/>
        <item x="12"/>
        <item x="13"/>
        <item x="14"/>
        <item x="15"/>
        <item x="23"/>
        <item x="24"/>
        <item t="default"/>
      </items>
    </pivotField>
    <pivotField axis="axisPage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Items count="1">
    <i/>
  </colItems>
  <pageFields count="2">
    <pageField fld="2" item="0" hier="0"/>
    <pageField fld="1" item="19" hier="-1"/>
  </pageFields>
  <dataFields count="1">
    <dataField name="Sum of COST_PER_MINUTE" fld="8" baseField="0" baseItem="0"/>
  </dataFields>
  <formats count="17">
    <format dxfId="246">
      <pivotArea field="1" type="button" dataOnly="0" labelOnly="1" outline="0" axis="axisPage" fieldPosition="1"/>
    </format>
    <format dxfId="245">
      <pivotArea field="0" type="button" dataOnly="0" labelOnly="1" outline="0" axis="axisRow" fieldPosition="0"/>
    </format>
    <format dxfId="244">
      <pivotArea dataOnly="0" labelOnly="1" outline="0" fieldPosition="0">
        <references count="1">
          <reference field="4294967294" count="0"/>
        </references>
      </pivotArea>
    </format>
    <format dxfId="243">
      <pivotArea outline="0" fieldPosition="0"/>
    </format>
    <format dxfId="242">
      <pivotArea outline="0" fieldPosition="0"/>
    </format>
    <format dxfId="241">
      <pivotArea field="1" type="button" dataOnly="0" labelOnly="1" outline="0" axis="axisPage" fieldPosition="1"/>
    </format>
    <format dxfId="240">
      <pivotArea dataOnly="0" labelOnly="1" outline="0" fieldPosition="0">
        <references count="1">
          <reference field="4294967294" count="0"/>
        </references>
      </pivotArea>
    </format>
    <format dxfId="239">
      <pivotArea dataOnly="0" labelOnly="1" outline="0" fieldPosition="0">
        <references count="1">
          <reference field="4294967294" count="0"/>
        </references>
      </pivotArea>
    </format>
    <format dxfId="238">
      <pivotArea dataOnly="0" labelOnly="1" outline="0" fieldPosition="0">
        <references count="1">
          <reference field="4294967294" count="0"/>
        </references>
      </pivotArea>
    </format>
    <format dxfId="237">
      <pivotArea type="all" dataOnly="0" outline="0" fieldPosition="0"/>
    </format>
    <format dxfId="236">
      <pivotArea field="1" type="button" dataOnly="0" labelOnly="1" outline="0" axis="axisPage" fieldPosition="1"/>
    </format>
    <format dxfId="235">
      <pivotArea dataOnly="0" labelOnly="1" outline="0" fieldPosition="0">
        <references count="1">
          <reference field="4294967294" count="0"/>
        </references>
      </pivotArea>
    </format>
    <format dxfId="234">
      <pivotArea outline="0" fieldPosition="0"/>
    </format>
    <format dxfId="233">
      <pivotArea type="all" dataOnly="0" outline="0" fieldPosition="0"/>
    </format>
    <format dxfId="232">
      <pivotArea type="all" dataOnly="0" outline="0" fieldPosition="0"/>
    </format>
    <format dxfId="231">
      <pivotArea outline="0" fieldPosition="0"/>
    </format>
    <format dxfId="23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FE1D6-5071-4391-9838-64FB32187B18}" name="PivotTable4" cacheId="22" applyNumberFormats="0" applyBorderFormats="0" applyFontFormats="0" applyPatternFormats="0" applyAlignmentFormats="0" applyWidthHeightFormats="1" dataCaption="Data" errorCaption="0" updatedVersion="8" asteriskTotals="1" showMemberPropertyTips="0" rowGrandTotals="0" colGrandTotals="0" itemPrintTitles="1" createdVersion="1" indent="0" compact="0" compactData="0" gridDropZones="1" fieldListSortAscending="1">
  <location ref="E6:G45" firstHeaderRow="1" firstDataRow="2" firstDataCol="1" rowPageCount="2" colPageCount="1"/>
  <pivotFields count="43">
    <pivotField axis="axisRow" compact="0" outline="0" subtotalTop="0" showAll="0" includeNewItemsInFilter="1" sortType="ascending">
      <items count="40">
        <item x="16"/>
        <item x="2"/>
        <item x="0"/>
        <item x="3"/>
        <item x="17"/>
        <item x="36"/>
        <item x="4"/>
        <item x="5"/>
        <item x="6"/>
        <item x="7"/>
        <item x="8"/>
        <item x="15"/>
        <item x="9"/>
        <item x="32"/>
        <item x="10"/>
        <item x="11"/>
        <item x="38"/>
        <item x="31"/>
        <item x="12"/>
        <item x="18"/>
        <item x="19"/>
        <item x="20"/>
        <item x="1"/>
        <item x="21"/>
        <item x="13"/>
        <item x="22"/>
        <item x="23"/>
        <item x="30"/>
        <item x="24"/>
        <item x="25"/>
        <item x="26"/>
        <item x="34"/>
        <item x="27"/>
        <item x="37"/>
        <item x="14"/>
        <item x="28"/>
        <item x="29"/>
        <item x="35"/>
        <item h="1" x="33"/>
        <item t="default"/>
      </items>
    </pivotField>
    <pivotField axis="axisPage" compact="0" outline="0" subtotalTop="0" multipleItemSelectionAllowed="1" showAll="0" includeNewItemsInFilter="1" sortType="descending">
      <items count="26">
        <item h="1" x="24"/>
        <item h="1" x="23"/>
        <item h="1" x="15"/>
        <item h="1" x="14"/>
        <item h="1" x="13"/>
        <item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h="1" x="22"/>
        <item h="1" x="21"/>
        <item h="1" x="20"/>
        <item h="1" x="19"/>
        <item h="1" x="18"/>
        <item h="1" x="17"/>
        <item h="1" x="16"/>
        <item t="default"/>
      </items>
    </pivotField>
    <pivotField axis="axisPage" compact="0" outline="0" subtotalTop="0" showAll="0" includeNewItemsInFilter="1">
      <items count="2">
        <item x="0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1">
    <field x="-2"/>
  </colFields>
  <colItems count="2">
    <i>
      <x/>
    </i>
    <i i="1">
      <x v="1"/>
    </i>
  </colItems>
  <pageFields count="2">
    <pageField fld="2" item="0" hier="0"/>
    <pageField fld="1" hier="-1"/>
  </pageFields>
  <dataFields count="2">
    <dataField name=" COST_CONTROLLABLE" fld="3" baseField="0" baseItem="0"/>
    <dataField name=" COMPOSITE_FLIGHTHOUR" fld="4" baseField="0" baseItem="0"/>
  </dataFields>
  <formats count="13">
    <format dxfId="259">
      <pivotArea field="1" type="button" dataOnly="0" labelOnly="1" outline="0" axis="axisPage" fieldPosition="1"/>
    </format>
    <format dxfId="258">
      <pivotArea field="0" type="button" dataOnly="0" labelOnly="1" outline="0" axis="axisRow" fieldPosition="0"/>
    </format>
    <format dxfId="257">
      <pivotArea field="1" type="button" dataOnly="0" labelOnly="1" outline="0" axis="axisPage" fieldPosition="1"/>
    </format>
    <format dxfId="256">
      <pivotArea field="0" type="button" dataOnly="0" labelOnly="1" outline="0" axis="axisRow" fieldPosition="0"/>
    </format>
    <format dxfId="255">
      <pivotArea type="topRight" dataOnly="0" labelOnly="1" outline="0" offset="N1" fieldPosition="0"/>
    </format>
    <format dxfId="254">
      <pivotArea type="topRight" dataOnly="0" labelOnly="1" outline="0" offset="R1" fieldPosition="0"/>
    </format>
    <format dxfId="253">
      <pivotArea type="topRight" dataOnly="0" labelOnly="1" outline="0" offset="R1" fieldPosition="0"/>
    </format>
    <format dxfId="252">
      <pivotArea type="topRight" dataOnly="0" labelOnly="1" outline="0" offset="N1" fieldPosition="0"/>
    </format>
    <format dxfId="251">
      <pivotArea type="all" dataOnly="0" outline="0" fieldPosition="0"/>
    </format>
    <format dxfId="250">
      <pivotArea type="all" dataOnly="0" outline="0" fieldPosition="0"/>
    </format>
    <format dxfId="249">
      <pivotArea type="all" dataOnly="0" outline="0" fieldPosition="0"/>
    </format>
    <format dxfId="248">
      <pivotArea type="all" dataOnly="0" outline="0" fieldPosition="0"/>
    </format>
    <format dxfId="24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9BF24-F2CE-4EA7-967A-0B784C3A2394}" name="PivotTable1" cacheId="21" dataPosition="0" applyNumberFormats="0" applyBorderFormats="0" applyFontFormats="0" applyPatternFormats="0" applyAlignmentFormats="0" applyWidthHeightFormats="1" dataCaption="Data" updatedVersion="8" asteriskTotals="1" showMemberPropertyTips="0" rowGrandTotals="0" colGrandTotals="0" itemPrintTitles="1" createdVersion="1" indent="0" compact="0" compactData="0" gridDropZones="1" fieldListSortAscending="1">
  <location ref="A6:C45" firstHeaderRow="1" firstDataRow="2" firstDataCol="1" rowPageCount="1" colPageCount="1"/>
  <pivotFields count="54">
    <pivotField axis="axisPage" compact="0" outline="0" subtotalTop="0" multipleItemSelectionAllowed="1" showAll="0" includeNewItemsInFilter="1">
      <items count="9">
        <item h="1" x="0"/>
        <item h="1" x="1"/>
        <item h="1" x="2"/>
        <item h="1" x="3"/>
        <item h="1" x="4"/>
        <item h="1" x="5"/>
        <item h="1" x="6"/>
        <item x="7"/>
        <item t="default"/>
      </items>
    </pivotField>
    <pivotField compact="0" outline="0" subtotalTop="0" showAll="0" includeNewItemsInFilter="1" defaultSubtotal="0"/>
    <pivotField compact="0" outline="0" subtotalTop="0" showAll="0" includeNewItemsInFilter="1"/>
    <pivotField axis="axisRow" compact="0" outline="0" subtotalTop="0" includeNewItemsInFilter="1" sortType="ascending">
      <items count="40">
        <item x="22"/>
        <item x="1"/>
        <item x="35"/>
        <item x="3"/>
        <item x="23"/>
        <item x="38"/>
        <item x="2"/>
        <item x="5"/>
        <item x="6"/>
        <item x="7"/>
        <item x="8"/>
        <item x="9"/>
        <item x="10"/>
        <item x="0"/>
        <item x="11"/>
        <item x="12"/>
        <item x="14"/>
        <item x="37"/>
        <item x="15"/>
        <item x="31"/>
        <item x="16"/>
        <item x="17"/>
        <item x="18"/>
        <item x="19"/>
        <item x="13"/>
        <item x="20"/>
        <item x="21"/>
        <item x="24"/>
        <item x="25"/>
        <item x="26"/>
        <item x="27"/>
        <item x="33"/>
        <item x="28"/>
        <item x="36"/>
        <item x="4"/>
        <item x="29"/>
        <item x="30"/>
        <item x="34"/>
        <item h="1" x="32"/>
        <item t="default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3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 TDM_ARP_ALL_REASON" fld="6" baseField="3" baseItem="0"/>
    <dataField name=" TDM_ERT_ALL_REASON" fld="5" baseField="3" baseItem="0"/>
  </dataFields>
  <formats count="24">
    <format dxfId="283">
      <pivotArea dataOnly="0" labelOnly="1" outline="0" fieldPosition="0">
        <references count="1">
          <reference field="4294967294" count="0"/>
        </references>
      </pivotArea>
    </format>
    <format dxfId="282">
      <pivotArea dataOnly="0" labelOnly="1" outline="0" fieldPosition="0">
        <references count="1">
          <reference field="4294967294" count="0"/>
        </references>
      </pivotArea>
    </format>
    <format dxfId="281">
      <pivotArea type="all" dataOnly="0" outline="0" fieldPosition="0"/>
    </format>
    <format dxfId="280">
      <pivotArea outline="0" fieldPosition="0"/>
    </format>
    <format dxfId="279">
      <pivotArea dataOnly="0" labelOnly="1" outline="0" fieldPosition="0">
        <references count="1">
          <reference field="4294967294" count="0"/>
        </references>
      </pivotArea>
    </format>
    <format dxfId="278">
      <pivotArea type="all" dataOnly="0" outline="0" fieldPosition="0"/>
    </format>
    <format dxfId="277">
      <pivotArea type="all" dataOnly="0" outline="0" fieldPosition="0"/>
    </format>
    <format dxfId="276">
      <pivotArea type="all" dataOnly="0" outline="0" fieldPosition="0"/>
    </format>
    <format dxfId="275">
      <pivotArea field="0" grandRow="1" outline="0" axis="axisPage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274">
      <pivotArea field="0" grandRow="1" outline="0" axis="axisPage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273">
      <pivotArea field="0" grandRow="1" outline="0" axis="axisPage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272">
      <pivotArea field="0" grandRow="1" outline="0" axis="axisPage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271">
      <pivotArea grandRow="1" outline="0" fieldPosition="0"/>
    </format>
    <format dxfId="270">
      <pivotArea grandRow="1" outline="0" fieldPosition="0"/>
    </format>
    <format dxfId="269">
      <pivotArea grandRow="1" outline="0" fieldPosition="0"/>
    </format>
    <format dxfId="268">
      <pivotArea grandRow="1" outline="0" fieldPosition="0"/>
    </format>
    <format dxfId="267">
      <pivotArea grandRow="1" outline="0" fieldPosition="0"/>
    </format>
    <format dxfId="266">
      <pivotArea grandRow="1" outline="0" fieldPosition="0"/>
    </format>
    <format dxfId="265">
      <pivotArea grandRow="1" outline="0" fieldPosition="0"/>
    </format>
    <format dxfId="264">
      <pivotArea grandRow="1" outline="0" fieldPosition="0"/>
    </format>
    <format dxfId="263">
      <pivotArea outline="0" fieldPosition="0">
        <references count="1">
          <reference field="3" count="0" selected="0"/>
        </references>
      </pivotArea>
    </format>
    <format dxfId="262">
      <pivotArea outline="0" fieldPosition="0">
        <references count="1">
          <reference field="3" count="0" selected="0"/>
        </references>
      </pivotArea>
    </format>
    <format dxfId="261">
      <pivotArea outline="0" fieldPosition="0">
        <references count="1">
          <reference field="3" count="0" selected="0"/>
        </references>
      </pivotArea>
    </format>
    <format dxfId="260">
      <pivotArea outline="0" fieldPosition="0">
        <references count="1">
          <reference field="3" count="0" selected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0138A-4ECA-43EF-9B83-70612893D5EF}" name="PivotTable4" cacheId="22" applyNumberFormats="0" applyBorderFormats="0" applyFontFormats="0" applyPatternFormats="0" applyAlignmentFormats="0" applyWidthHeightFormats="1" dataCaption="Data" errorCaption="0" updatedVersion="8" asteriskTotals="1" showMemberPropertyTips="0" rowGrandTotals="0" colGrandTotals="0" itemPrintTitles="1" createdVersion="1" indent="0" compact="0" compactData="0" gridDropZones="1" fieldListSortAscending="1">
  <location ref="E6:G14" firstHeaderRow="1" firstDataRow="2" firstDataCol="1" rowPageCount="2" colPageCount="1"/>
  <pivotFields count="43">
    <pivotField axis="axisPage" compact="0" outline="0" subtotalTop="0" multipleItemSelectionAllowed="1" showAll="0" includeNewItemsInFilter="1" sortType="ascending">
      <items count="40">
        <item x="16"/>
        <item x="2"/>
        <item x="0"/>
        <item x="3"/>
        <item x="17"/>
        <item x="36"/>
        <item x="4"/>
        <item x="5"/>
        <item x="6"/>
        <item x="7"/>
        <item x="8"/>
        <item x="15"/>
        <item x="9"/>
        <item x="32"/>
        <item x="10"/>
        <item x="11"/>
        <item x="38"/>
        <item x="31"/>
        <item x="12"/>
        <item x="18"/>
        <item x="19"/>
        <item x="20"/>
        <item x="1"/>
        <item x="21"/>
        <item x="13"/>
        <item x="22"/>
        <item x="23"/>
        <item x="30"/>
        <item x="24"/>
        <item x="25"/>
        <item x="26"/>
        <item x="34"/>
        <item x="27"/>
        <item x="37"/>
        <item x="14"/>
        <item x="28"/>
        <item x="29"/>
        <item x="35"/>
        <item h="1" x="33"/>
        <item t="default"/>
      </items>
    </pivotField>
    <pivotField axis="axisRow" compact="0" outline="0" subtotalTop="0" multipleItemSelectionAllowed="1" showAll="0" includeNewItemsInFilter="1" sortType="descending">
      <items count="26">
        <item h="1" x="24"/>
        <item h="1" x="23"/>
        <item h="1" x="15"/>
        <item h="1" x="14"/>
        <item h="1" x="13"/>
        <item x="12"/>
        <item x="11"/>
        <item x="10"/>
        <item x="9"/>
        <item x="8"/>
        <item x="7"/>
        <item x="6"/>
        <item h="1" x="5"/>
        <item h="1" x="4"/>
        <item h="1" x="3"/>
        <item h="1" x="2"/>
        <item h="1" x="1"/>
        <item h="1" x="0"/>
        <item h="1" x="22"/>
        <item h="1" x="21"/>
        <item h="1" x="20"/>
        <item h="1" x="19"/>
        <item h="1" x="18"/>
        <item h="1" x="17"/>
        <item h="1" x="16"/>
        <item t="default"/>
      </items>
    </pivotField>
    <pivotField axis="axisPage" compact="0" outline="0" subtotalTop="0" showAll="0" includeNewItemsInFilter="1">
      <items count="2">
        <item x="0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1"/>
  </rowFields>
  <rowItems count="7"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pageFields count="2">
    <pageField fld="2" item="0" hier="0"/>
    <pageField fld="0" hier="-1"/>
  </pageFields>
  <dataFields count="2">
    <dataField name=" COST_CONTROLLABLE" fld="3" baseField="0" baseItem="0"/>
    <dataField name=" COMPOSITE_FLIGHTHOUR" fld="4" baseField="0" baseItem="0"/>
  </dataFields>
  <formats count="14">
    <format dxfId="192">
      <pivotArea field="1" type="button" dataOnly="0" labelOnly="1" outline="0" axis="axisRow" fieldPosition="0"/>
    </format>
    <format dxfId="191">
      <pivotArea field="0" type="button" dataOnly="0" labelOnly="1" outline="0" axis="axisPage" fieldPosition="1"/>
    </format>
    <format dxfId="190">
      <pivotArea field="1" type="button" dataOnly="0" labelOnly="1" outline="0" axis="axisRow" fieldPosition="0"/>
    </format>
    <format dxfId="189">
      <pivotArea field="0" type="button" dataOnly="0" labelOnly="1" outline="0" axis="axisPage" fieldPosition="1"/>
    </format>
    <format dxfId="188">
      <pivotArea type="topRight" dataOnly="0" labelOnly="1" outline="0" offset="N1" fieldPosition="0"/>
    </format>
    <format dxfId="187">
      <pivotArea type="topRight" dataOnly="0" labelOnly="1" outline="0" offset="R1" fieldPosition="0"/>
    </format>
    <format dxfId="186">
      <pivotArea type="topRight" dataOnly="0" labelOnly="1" outline="0" offset="R1" fieldPosition="0"/>
    </format>
    <format dxfId="185">
      <pivotArea type="topRight" dataOnly="0" labelOnly="1" outline="0" offset="N1" fieldPosition="0"/>
    </format>
    <format dxfId="184">
      <pivotArea type="all" dataOnly="0" outline="0" fieldPosition="0"/>
    </format>
    <format dxfId="183">
      <pivotArea type="all" dataOnly="0" outline="0" fieldPosition="0"/>
    </format>
    <format dxfId="182">
      <pivotArea type="all" dataOnly="0" outline="0" fieldPosition="0"/>
    </format>
    <format dxfId="181">
      <pivotArea type="all" dataOnly="0" outline="0" fieldPosition="0"/>
    </format>
    <format dxfId="1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6FF6D-E5D2-4592-BAD1-A532961B60D2}" name="PivotTable3" cacheId="23" applyNumberFormats="0" applyBorderFormats="0" applyFontFormats="0" applyPatternFormats="0" applyAlignmentFormats="0" applyWidthHeightFormats="1" dataCaption="Data" showError="1" updatedVersion="8" showMemberPropertyTips="0" rowGrandTotals="0" colGrandTotals="0" itemPrintTitles="1" createdVersion="1" indent="0" compact="0" compactData="0" gridDropZones="1" fieldListSortAscending="1">
  <location ref="I6:J14" firstHeaderRow="2" firstDataRow="2" firstDataCol="1" rowPageCount="2" colPageCount="1"/>
  <pivotFields count="44">
    <pivotField axis="axisPage" compact="0" outline="0" subtotalTop="0" multipleItemSelectionAllowed="1" includeNewItemsInFilter="1" sortType="ascending">
      <items count="40">
        <item x="16"/>
        <item h="1" x="2"/>
        <item h="1" x="0"/>
        <item h="1" x="3"/>
        <item h="1" x="17"/>
        <item h="1" x="36"/>
        <item h="1" x="4"/>
        <item h="1" x="5"/>
        <item h="1" x="6"/>
        <item h="1" x="7"/>
        <item h="1" x="8"/>
        <item h="1" x="15"/>
        <item h="1" x="9"/>
        <item h="1" x="32"/>
        <item h="1" x="10"/>
        <item h="1" x="11"/>
        <item h="1" x="38"/>
        <item h="1" x="31"/>
        <item h="1" x="12"/>
        <item h="1" x="18"/>
        <item h="1" x="19"/>
        <item h="1" x="20"/>
        <item h="1" x="1"/>
        <item h="1" x="21"/>
        <item h="1" x="13"/>
        <item h="1" x="22"/>
        <item h="1" x="23"/>
        <item h="1" x="30"/>
        <item h="1" x="24"/>
        <item h="1" x="25"/>
        <item h="1" x="26"/>
        <item h="1" x="34"/>
        <item h="1" x="27"/>
        <item h="1" x="37"/>
        <item h="1" x="14"/>
        <item h="1" x="28"/>
        <item h="1" x="29"/>
        <item h="1" x="35"/>
        <item h="1" x="33"/>
        <item t="default"/>
      </items>
    </pivotField>
    <pivotField axis="axisRow" compact="0" outline="0" subtotalTop="0" includeNewItemsInFilter="1" sortType="descending">
      <items count="26">
        <item h="1" x="24"/>
        <item h="1" x="23"/>
        <item h="1" x="15"/>
        <item h="1" x="14"/>
        <item h="1" x="13"/>
        <item x="12"/>
        <item x="11"/>
        <item x="10"/>
        <item x="9"/>
        <item x="8"/>
        <item x="7"/>
        <item x="6"/>
        <item h="1" x="5"/>
        <item h="1" x="4"/>
        <item h="1" x="3"/>
        <item h="1" x="2"/>
        <item h="1" x="1"/>
        <item h="1" x="0"/>
        <item h="1" x="22"/>
        <item h="1" x="21"/>
        <item h="1" x="20"/>
        <item h="1" x="19"/>
        <item h="1" x="18"/>
        <item h="1" x="17"/>
        <item h="1" x="16"/>
        <item t="default"/>
      </items>
    </pivotField>
    <pivotField axis="axisPage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1"/>
  </rowFields>
  <rowItems count="7"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2">
    <pageField fld="2" item="0" hier="0"/>
    <pageField fld="0" hier="-1"/>
  </pageFields>
  <dataFields count="1">
    <dataField name="Sum of COST_PER_MINUTE" fld="8" baseField="0" baseItem="0"/>
  </dataFields>
  <formats count="17">
    <format dxfId="209">
      <pivotArea field="1" type="button" dataOnly="0" labelOnly="1" outline="0" axis="axisRow" fieldPosition="0"/>
    </format>
    <format dxfId="208">
      <pivotArea field="0" type="button" dataOnly="0" labelOnly="1" outline="0" axis="axisPage" fieldPosition="1"/>
    </format>
    <format dxfId="207">
      <pivotArea dataOnly="0" labelOnly="1" outline="0" fieldPosition="0">
        <references count="1">
          <reference field="4294967294" count="0"/>
        </references>
      </pivotArea>
    </format>
    <format dxfId="206">
      <pivotArea outline="0" fieldPosition="0"/>
    </format>
    <format dxfId="205">
      <pivotArea outline="0" fieldPosition="0"/>
    </format>
    <format dxfId="204">
      <pivotArea field="1" type="button" dataOnly="0" labelOnly="1" outline="0" axis="axisRow" fieldPosition="0"/>
    </format>
    <format dxfId="203">
      <pivotArea dataOnly="0" labelOnly="1" outline="0" fieldPosition="0">
        <references count="1">
          <reference field="4294967294" count="0"/>
        </references>
      </pivotArea>
    </format>
    <format dxfId="202">
      <pivotArea dataOnly="0" labelOnly="1" outline="0" fieldPosition="0">
        <references count="1">
          <reference field="4294967294" count="0"/>
        </references>
      </pivotArea>
    </format>
    <format dxfId="201">
      <pivotArea dataOnly="0" labelOnly="1" outline="0" fieldPosition="0">
        <references count="1">
          <reference field="4294967294" count="0"/>
        </references>
      </pivotArea>
    </format>
    <format dxfId="200">
      <pivotArea type="all" dataOnly="0" outline="0" fieldPosition="0"/>
    </format>
    <format dxfId="199">
      <pivotArea field="1" type="button" dataOnly="0" labelOnly="1" outline="0" axis="axisRow" fieldPosition="0"/>
    </format>
    <format dxfId="198">
      <pivotArea dataOnly="0" labelOnly="1" outline="0" fieldPosition="0">
        <references count="1">
          <reference field="4294967294" count="0"/>
        </references>
      </pivotArea>
    </format>
    <format dxfId="197">
      <pivotArea outline="0" fieldPosition="0"/>
    </format>
    <format dxfId="196">
      <pivotArea type="all" dataOnly="0" outline="0" fieldPosition="0"/>
    </format>
    <format dxfId="195">
      <pivotArea type="all" dataOnly="0" outline="0" fieldPosition="0"/>
    </format>
    <format dxfId="194">
      <pivotArea outline="0" fieldPosition="0"/>
    </format>
    <format dxfId="193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86DEC-2E70-42FF-905B-B525985A13B5}" name="PivotTable2" cacheId="21" dataPosition="0" applyNumberFormats="0" applyBorderFormats="0" applyFontFormats="0" applyPatternFormats="0" applyAlignmentFormats="0" applyWidthHeightFormats="1" dataCaption="Data" updatedVersion="8" asteriskTotals="1" showMemberPropertyTips="0" rowGrandTotals="0" colGrandTotals="0" itemPrintTitles="1" createdVersion="1" indent="0" compact="0" compactData="0" gridDropZones="1" fieldListSortAscending="1">
  <location ref="A6:C14" firstHeaderRow="1" firstDataRow="2" firstDataCol="1" rowPageCount="1" colPageCount="1"/>
  <pivotFields count="54">
    <pivotField axis="axisRow" compact="0" outline="0" subtotalTop="0" multipleItemSelectionAllowed="1" showAll="0" includeNewItemsInFilter="1" sortType="descending">
      <items count="9">
        <item x="7"/>
        <item x="6"/>
        <item x="5"/>
        <item x="4"/>
        <item x="3"/>
        <item x="2"/>
        <item x="1"/>
        <item h="1"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/>
    <pivotField axis="axisPage" compact="0" outline="0" subtotalTop="0" multipleItemSelectionAllowed="1" includeNewItemsInFilter="1" sortType="ascending">
      <items count="40">
        <item x="22"/>
        <item x="1"/>
        <item x="35"/>
        <item x="3"/>
        <item x="23"/>
        <item x="38"/>
        <item x="2"/>
        <item x="5"/>
        <item x="6"/>
        <item x="7"/>
        <item x="8"/>
        <item x="9"/>
        <item x="10"/>
        <item x="0"/>
        <item x="11"/>
        <item x="12"/>
        <item x="14"/>
        <item x="37"/>
        <item x="15"/>
        <item x="31"/>
        <item x="16"/>
        <item x="17"/>
        <item x="18"/>
        <item x="19"/>
        <item x="13"/>
        <item x="20"/>
        <item x="21"/>
        <item x="24"/>
        <item x="25"/>
        <item x="26"/>
        <item x="27"/>
        <item x="33"/>
        <item x="28"/>
        <item x="36"/>
        <item x="4"/>
        <item x="29"/>
        <item x="30"/>
        <item x="34"/>
        <item h="1" x="32"/>
        <item t="default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 TDM_ARP_ALL_REASON" fld="6" baseField="3" baseItem="0"/>
    <dataField name=" TDM_ERT_ALL_REASON" fld="5" baseField="3" baseItem="0"/>
  </dataFields>
  <formats count="20">
    <format dxfId="229">
      <pivotArea dataOnly="0" labelOnly="1" outline="0" fieldPosition="0">
        <references count="1">
          <reference field="4294967294" count="0"/>
        </references>
      </pivotArea>
    </format>
    <format dxfId="228">
      <pivotArea dataOnly="0" labelOnly="1" outline="0" fieldPosition="0">
        <references count="1">
          <reference field="4294967294" count="0"/>
        </references>
      </pivotArea>
    </format>
    <format dxfId="227">
      <pivotArea type="all" dataOnly="0" outline="0" fieldPosition="0"/>
    </format>
    <format dxfId="226">
      <pivotArea outline="0" fieldPosition="0"/>
    </format>
    <format dxfId="225">
      <pivotArea dataOnly="0" labelOnly="1" outline="0" fieldPosition="0">
        <references count="1">
          <reference field="4294967294" count="0"/>
        </references>
      </pivotArea>
    </format>
    <format dxfId="224">
      <pivotArea type="all" dataOnly="0" outline="0" fieldPosition="0"/>
    </format>
    <format dxfId="223">
      <pivotArea type="all" dataOnly="0" outline="0" fieldPosition="0"/>
    </format>
    <format dxfId="222">
      <pivotArea type="all" dataOnly="0" outline="0" fieldPosition="0"/>
    </format>
    <format dxfId="221">
      <pivotArea field="0" grandRow="1" outline="0" axis="axisRow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220">
      <pivotArea field="0" grandRow="1" outline="0" axis="axisRow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219">
      <pivotArea field="0" grandRow="1" outline="0" axis="axisRow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218">
      <pivotArea field="0" grandRow="1" outline="0" axis="axisRow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217">
      <pivotArea grandRow="1" outline="0" fieldPosition="0"/>
    </format>
    <format dxfId="216">
      <pivotArea grandRow="1" outline="0" fieldPosition="0"/>
    </format>
    <format dxfId="215">
      <pivotArea grandRow="1" outline="0" fieldPosition="0"/>
    </format>
    <format dxfId="214">
      <pivotArea grandRow="1" outline="0" fieldPosition="0"/>
    </format>
    <format dxfId="213">
      <pivotArea grandRow="1" outline="0" fieldPosition="0"/>
    </format>
    <format dxfId="212">
      <pivotArea grandRow="1" outline="0" fieldPosition="0"/>
    </format>
    <format dxfId="211">
      <pivotArea grandRow="1" outline="0" fieldPosition="0"/>
    </format>
    <format dxfId="210">
      <pivotArea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70034-3898-49F2-8865-C24FB9BE3561}" name="PivotTable2" cacheId="14" applyNumberFormats="0" applyBorderFormats="0" applyFontFormats="0" applyPatternFormats="0" applyAlignmentFormats="0" applyWidthHeightFormats="1" dataCaption="Data" updatedVersion="8" showMemberPropertyTips="0" colGrandTotals="0" itemPrintTitles="1" createdVersion="1" indent="0" compact="0" compactData="0" gridDropZones="1" fieldListSortAscending="1">
  <location ref="G9:J11" firstHeaderRow="1" firstDataRow="2" firstDataCol="1" rowPageCount="4" colPageCount="1"/>
  <pivotFields count="39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multipleItemSelectionAllowed="1" showAll="0" includeNewItemsInFilter="1">
      <items count="40">
        <item x="3"/>
        <item x="5"/>
        <item x="7"/>
        <item x="8"/>
        <item x="9"/>
        <item x="10"/>
        <item x="11"/>
        <item x="12"/>
        <item x="13"/>
        <item x="33"/>
        <item x="17"/>
        <item x="18"/>
        <item x="19"/>
        <item x="1"/>
        <item x="20"/>
        <item x="21"/>
        <item x="22"/>
        <item x="27"/>
        <item x="28"/>
        <item x="35"/>
        <item x="29"/>
        <item x="30"/>
        <item x="31"/>
        <item x="36"/>
        <item h="1" x="34"/>
        <item x="15"/>
        <item x="0"/>
        <item x="4"/>
        <item x="32"/>
        <item x="24"/>
        <item x="25"/>
        <item x="26"/>
        <item x="23"/>
        <item x="2"/>
        <item x="38"/>
        <item x="6"/>
        <item x="14"/>
        <item x="37"/>
        <item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axis="axisPage" compact="0" outline="0" subtotalTop="0" multipleItemSelectionAllowed="1" showAll="0" includeNewItemsInFilter="1">
      <items count="26">
        <item h="1" x="16"/>
        <item h="1" x="17"/>
        <item h="1" x="18"/>
        <item h="1" x="19"/>
        <item h="1" x="20"/>
        <item h="1" x="21"/>
        <item h="1" x="22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23"/>
        <item h="1" x="24"/>
        <item t="default"/>
      </items>
    </pivotField>
    <pivotField axis="axisPage" compact="0" outline="0" subtotalTop="0" showAll="0" includeNewItemsInFilter="1">
      <items count="21">
        <item x="6"/>
        <item x="7"/>
        <item x="8"/>
        <item x="2"/>
        <item x="1"/>
        <item x="3"/>
        <item x="4"/>
        <item x="5"/>
        <item x="9"/>
        <item x="10"/>
        <item x="11"/>
        <item x="12"/>
        <item x="13"/>
        <item x="14"/>
        <item x="15"/>
        <item x="16"/>
        <item x="17"/>
        <item x="18"/>
        <item x="19"/>
        <item x="0"/>
        <item t="default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4">
    <pageField fld="36" item="19" hier="0"/>
    <pageField fld="35" hier="-1"/>
    <pageField fld="34" item="0" hier="0"/>
    <pageField fld="7" hier="0"/>
  </pageFields>
  <dataFields count="3">
    <dataField name=" STAF_COST_ATCO_ERT" fld="37" baseField="0" baseItem="0"/>
    <dataField name=" STAF_COST_ATCO_TRM" fld="38" baseField="0" baseItem="0"/>
    <dataField name=" STAF_COST_ATCO" fld="21" baseField="0" baseItem="0"/>
  </dataFields>
  <formats count="4">
    <format dxfId="417">
      <pivotArea dataOnly="0" labelOnly="1" outline="0" fieldPosition="0">
        <references count="2">
          <reference field="34" count="1" selected="0">
            <x v="0"/>
          </reference>
          <reference field="36" count="1">
            <x v="1"/>
          </reference>
        </references>
      </pivotArea>
    </format>
    <format dxfId="416">
      <pivotArea type="all" dataOnly="0" outline="0" fieldPosition="0"/>
    </format>
    <format dxfId="415">
      <pivotArea type="all" dataOnly="0" outline="0" fieldPosition="0"/>
    </format>
    <format dxfId="414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433D9-B011-4563-BFF1-391847AE01D8}" name="PivotTable1" cacheId="13" dataOnRows="1" applyNumberFormats="0" applyBorderFormats="0" applyFontFormats="0" applyPatternFormats="0" applyAlignmentFormats="0" applyWidthHeightFormats="1" dataCaption="Data" updatedVersion="8" showMemberPropertyTips="0" itemPrintTitles="1" createdVersion="1" indent="0" compact="0" compactData="0" gridDropZones="1" fieldListSortAscending="1">
  <location ref="A8:D14" firstHeaderRow="1" firstDataRow="2" firstDataCol="1" rowPageCount="3" colPageCount="1"/>
  <pivotFields count="42">
    <pivotField compact="0" outline="0" subtotalTop="0" showAll="0" includeNewItemsInFilter="1"/>
    <pivotField axis="axisPage" compact="0" outline="0" subtotalTop="0" multipleItemSelectionAllowed="1" includeNewItemsInFilter="1">
      <items count="40">
        <item x="1"/>
        <item x="3"/>
        <item x="5"/>
        <item x="6"/>
        <item x="7"/>
        <item x="8"/>
        <item x="9"/>
        <item x="10"/>
        <item x="11"/>
        <item x="31"/>
        <item x="14"/>
        <item x="15"/>
        <item x="16"/>
        <item x="17"/>
        <item x="18"/>
        <item x="19"/>
        <item x="20"/>
        <item x="25"/>
        <item x="26"/>
        <item x="34"/>
        <item x="27"/>
        <item x="28"/>
        <item x="29"/>
        <item x="35"/>
        <item h="1" x="33"/>
        <item x="13"/>
        <item x="36"/>
        <item x="2"/>
        <item x="30"/>
        <item x="22"/>
        <item x="23"/>
        <item x="24"/>
        <item x="21"/>
        <item x="0"/>
        <item x="37"/>
        <item x="4"/>
        <item x="12"/>
        <item x="38"/>
        <item x="32"/>
        <item t="default"/>
      </items>
    </pivotField>
    <pivotField compact="0" outline="0" subtotalTop="0" showAll="0" includeNewItemsInFilter="1"/>
    <pivotField axis="axisPage" compact="0" outline="0" subtotalTop="0" multipleItemSelectionAllowed="1" showAll="0" includeNewItemsInFilter="1" defaultSubtota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h="1" x="22"/>
        <item h="1" x="23"/>
        <item h="1" x="24"/>
      </items>
    </pivotField>
    <pivotField axis="axisPage" compact="0" outline="0" subtotalTop="0" showAll="0" includeNewItemsInFilter="1">
      <items count="21">
        <item x="17"/>
        <item x="10"/>
        <item x="4"/>
        <item x="18"/>
        <item x="14"/>
        <item x="12"/>
        <item x="8"/>
        <item x="1"/>
        <item x="15"/>
        <item x="16"/>
        <item x="3"/>
        <item x="19"/>
        <item x="6"/>
        <item x="11"/>
        <item x="2"/>
        <item x="5"/>
        <item x="13"/>
        <item x="7"/>
        <item x="0"/>
        <item x="9"/>
        <item t="default"/>
      </items>
    </pivotField>
    <pivotField axis="axisCol" compact="0" outline="0" subtotalTop="0" showAll="0" includeNewItemsInFilter="1">
      <items count="9">
        <item x="0"/>
        <item h="1" x="5"/>
        <item h="1" x="1"/>
        <item h="1" x="2"/>
        <item h="1" x="3"/>
        <item x="4"/>
        <item h="1" x="7"/>
        <item h="1"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5"/>
  </colFields>
  <colItems count="3">
    <i>
      <x/>
    </i>
    <i>
      <x v="5"/>
    </i>
    <i t="grand">
      <x/>
    </i>
  </colItems>
  <pageFields count="3">
    <pageField fld="4" item="19" hier="0"/>
    <pageField fld="3" hier="-1"/>
    <pageField fld="1" hier="0"/>
  </pageFields>
  <dataFields count="5">
    <dataField name=" COST_STAFF" fld="11" baseField="0" baseItem="0"/>
    <dataField name=" COST_OPERAT" fld="12" baseField="0" baseItem="0"/>
    <dataField name=" COST_DEPRECIATION" fld="13" baseField="0" baseItem="0"/>
    <dataField name=" COST_CAPITAL" fld="14" baseField="0" baseItem="0"/>
    <dataField name=" COST_EXCEPTIONAL" fld="15" baseField="0" baseItem="0"/>
  </dataFields>
  <formats count="4">
    <format dxfId="421">
      <pivotArea dataOnly="0" labelOnly="1" outline="0" fieldPosition="0">
        <references count="1">
          <reference field="4" count="1">
            <x v="1"/>
          </reference>
        </references>
      </pivotArea>
    </format>
    <format dxfId="420">
      <pivotArea type="all" dataOnly="0" outline="0" fieldPosition="0"/>
    </format>
    <format dxfId="419">
      <pivotArea type="all" dataOnly="0" outline="0" fieldPosition="0"/>
    </format>
    <format dxfId="418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A4D85-6BA7-49DB-925D-D1D2A45CF482}" name="PivotTable3" cacheId="15" dataOnRows="1" applyNumberFormats="0" applyBorderFormats="0" applyFontFormats="0" applyPatternFormats="0" applyAlignmentFormats="0" applyWidthHeightFormats="1" dataCaption="Data" updatedVersion="8" showMemberPropertyTips="0" rowGrandTotals="0" colGrandTotals="0" itemPrintTitles="1" createdVersion="1" indent="0" compact="0" compactData="0" gridDropZones="1" fieldListSortAscending="1">
  <location ref="A9:C329" firstHeaderRow="1" firstDataRow="1" firstDataCol="2" rowPageCount="3" colPageCount="1"/>
  <pivotFields count="38"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multipleItemSelectionAllowed="1" showAll="0" includeNewItemsInFilter="1" defaultSubtotal="0">
      <items count="39">
        <item x="3"/>
        <item x="5"/>
        <item x="7"/>
        <item x="8"/>
        <item x="9"/>
        <item x="10"/>
        <item x="11"/>
        <item x="12"/>
        <item x="13"/>
        <item x="33"/>
        <item x="17"/>
        <item x="18"/>
        <item x="19"/>
        <item x="1"/>
        <item x="20"/>
        <item x="21"/>
        <item x="22"/>
        <item x="27"/>
        <item x="28"/>
        <item x="35"/>
        <item x="29"/>
        <item x="30"/>
        <item x="31"/>
        <item x="36"/>
        <item h="1" x="34"/>
        <item x="15"/>
        <item x="0"/>
        <item x="4"/>
        <item x="32"/>
        <item x="24"/>
        <item x="25"/>
        <item x="26"/>
        <item x="23"/>
        <item x="2"/>
        <item x="38"/>
        <item x="6"/>
        <item x="14"/>
        <item x="37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includeNewItemsInFilter="1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multipleItemSelectionAllowed="1" showAll="0" includeNewItemsInFilter="1" defaultSubtotal="0">
      <items count="25">
        <item x="16"/>
        <item x="17"/>
        <item x="18"/>
        <item x="19"/>
        <item x="20"/>
        <item x="21"/>
        <item x="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includeNewItemsInFilter="1" defaultSubtotal="0">
      <items count="20">
        <item x="6"/>
        <item x="7"/>
        <item x="8"/>
        <item x="2"/>
        <item x="1"/>
        <item x="3"/>
        <item x="4"/>
        <item x="5"/>
        <item x="9"/>
        <item x="10"/>
        <item x="11"/>
        <item x="12"/>
        <item x="13"/>
        <item x="14"/>
        <item x="15"/>
        <item x="16"/>
        <item x="17"/>
        <item x="18"/>
        <item x="1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5"/>
    <field x="-2"/>
  </rowFields>
  <rowItems count="320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</rowItems>
  <colItems count="1">
    <i/>
  </colItems>
  <pageFields count="3">
    <pageField fld="36" item="19" hier="0"/>
    <pageField fld="34" item="0" hier="0"/>
    <pageField fld="7" hier="0"/>
  </pageFields>
  <dataFields count="16">
    <dataField name="Sum of STAF_ATCO" fld="18" baseField="0" baseItem="0"/>
    <dataField name="Sum of STAF_ATCO_OTHER" fld="19" baseField="0" baseItem="0"/>
    <dataField name="Sum of STAF_AB_INITIO" fld="14" baseField="0" baseItem="0"/>
    <dataField name="Sum of STAF_TRAINEE" fld="33" baseField="0" baseItem="0"/>
    <dataField name="Sum of STAF_ATC_ASSISTANT" fld="17" baseField="0" baseItem="0"/>
    <dataField name="Sum of STAF_OPS_SUPPORT" fld="28" baseField="0" baseItem="0"/>
    <dataField name="Sum of STAF_TECH_OPERAT" fld="30" baseField="0" baseItem="0"/>
    <dataField name="Sum of STAF_TECH_PLANNING" fld="31" baseField="0" baseItem="0"/>
    <dataField name="Sum of STAF_ADMIN" fld="15" baseField="0" baseItem="0"/>
    <dataField name="Sum of STAF_ANCILLARY" fld="16" baseField="0" baseItem="0"/>
    <dataField name="Sum of STAF_OTHER" fld="29" baseField="0" baseItem="0"/>
    <dataField name="Sum of ACC_ATCO_NB" fld="2" baseField="0" baseItem="0"/>
    <dataField name="Sum of ACC_ATCO_ON_DUTY_HR" fld="3" baseField="0" baseItem="0"/>
    <dataField name="Sum of APP_ATCO_NB" fld="10" baseField="0" baseItem="0"/>
    <dataField name="Sum of APP_ATCO_ON_DUTY_HR" fld="11" baseField="0" baseItem="0"/>
    <dataField name="Sum of STAF_COST_ATCO" fld="21" baseField="0" baseItem="0"/>
  </dataFields>
  <formats count="4">
    <format dxfId="413">
      <pivotArea dataOnly="0" labelOnly="1" outline="0" fieldPosition="0">
        <references count="2">
          <reference field="34" count="1" selected="0">
            <x v="0"/>
          </reference>
          <reference field="36" count="1">
            <x v="1"/>
          </reference>
        </references>
      </pivotArea>
    </format>
    <format dxfId="412">
      <pivotArea type="all" dataOnly="0" outline="0" fieldPosition="0"/>
    </format>
    <format dxfId="411">
      <pivotArea type="all" dataOnly="0" outline="0" fieldPosition="0"/>
    </format>
    <format dxfId="410">
      <pivotArea type="all" dataOnly="0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79A11-00E3-414D-AAD4-C43C2924E59A}" name="PivotTable2" cacheId="16" applyNumberFormats="0" applyBorderFormats="0" applyFontFormats="0" applyPatternFormats="0" applyAlignmentFormats="0" applyWidthHeightFormats="1" dataCaption="Data" errorCaption="0" updatedVersion="8" asteriskTotals="1" showDrill="0" showMemberPropertyTips="0" rowGrandTotals="0" colGrandTotals="0" itemPrintTitles="1" createdVersion="1" indent="0" compact="0" compactData="0" gridDropZones="1" fieldListSortAscending="1">
  <location ref="F6:G32" firstHeaderRow="2" firstDataRow="2" firstDataCol="1" rowPageCount="2" colPageCount="1"/>
  <pivotFields count="42">
    <pivotField axis="axisPage" compact="0" outline="0" subtotalTop="0" multipleItemSelectionAllowed="1" includeNewItemsInFilter="1" sortType="ascending" defaultSubtotal="0">
      <items count="39">
        <item x="16"/>
        <item x="2"/>
        <item x="0"/>
        <item x="3"/>
        <item x="17"/>
        <item x="36"/>
        <item x="4"/>
        <item x="5"/>
        <item x="6"/>
        <item x="7"/>
        <item x="8"/>
        <item x="15"/>
        <item x="9"/>
        <item x="32"/>
        <item x="10"/>
        <item x="11"/>
        <item x="38"/>
        <item x="31"/>
        <item x="12"/>
        <item x="18"/>
        <item x="19"/>
        <item x="20"/>
        <item x="1"/>
        <item x="21"/>
        <item x="13"/>
        <item x="22"/>
        <item x="23"/>
        <item x="30"/>
        <item x="24"/>
        <item x="25"/>
        <item x="26"/>
        <item x="34"/>
        <item x="27"/>
        <item x="37"/>
        <item x="14"/>
        <item x="28"/>
        <item x="29"/>
        <item x="35"/>
        <item h="1"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multipleItemSelectionAllowed="1" showAll="0" includeNewItemsInFilter="1" sortType="ascending" defaultSubtotal="0">
      <items count="25">
        <item x="16"/>
        <item x="17"/>
        <item x="18"/>
        <item x="19"/>
        <item x="20"/>
        <item x="21"/>
        <item x="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includeNewItemsInFilter="1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rowItems>
  <colItems count="1">
    <i/>
  </colItems>
  <pageFields count="2">
    <pageField fld="2" item="0" hier="0"/>
    <pageField fld="0" hier="-1"/>
  </pageFields>
  <dataFields count="1">
    <dataField name="Gate-to-gate ATM/CNS provision costs_x000a_" fld="3" baseField="0" baseItem="0" numFmtId="3"/>
  </dataFields>
  <formats count="8">
    <format dxfId="401">
      <pivotArea type="all" dataOnly="0" outline="0" fieldPosition="0"/>
    </format>
    <format dxfId="400">
      <pivotArea field="1" type="button" dataOnly="0" labelOnly="1" outline="0" axis="axisRow" fieldPosition="0"/>
    </format>
    <format dxfId="399">
      <pivotArea field="0" type="button" dataOnly="0" labelOnly="1" outline="0" axis="axisPage" fieldPosition="1"/>
    </format>
    <format dxfId="398">
      <pivotArea dataOnly="0" labelOnly="1" outline="0" fieldPosition="0">
        <references count="1">
          <reference field="4294967294" count="0"/>
        </references>
      </pivotArea>
    </format>
    <format dxfId="397">
      <pivotArea field="1" type="button" dataOnly="0" labelOnly="1" outline="0" axis="axisRow" fieldPosition="0"/>
    </format>
    <format dxfId="396">
      <pivotArea field="0" type="button" dataOnly="0" labelOnly="1" outline="0" axis="axisPage" fieldPosition="1"/>
    </format>
    <format dxfId="395">
      <pivotArea dataOnly="0" labelOnly="1" outline="0" fieldPosition="0">
        <references count="1">
          <reference field="4294967294" count="0"/>
        </references>
      </pivotArea>
    </format>
    <format dxfId="394">
      <pivotArea type="all" dataOnly="0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559BD-C261-4008-9F0A-9BE09798FA70}" name="PivotTable1" cacheId="16" applyNumberFormats="0" applyBorderFormats="0" applyFontFormats="0" applyPatternFormats="0" applyAlignmentFormats="0" applyWidthHeightFormats="1" dataCaption="Data" errorCaption="0" updatedVersion="8" asteriskTotals="1" showDrill="0" showMemberPropertyTips="0" rowGrandTotals="0" colGrandTotals="0" itemPrintTitles="1" createdVersion="1" indent="0" compact="0" compactData="0" gridDropZones="1" fieldListSortAscending="1">
  <location ref="A6:C120" firstHeaderRow="2" firstDataRow="2" firstDataCol="2" rowPageCount="1" colPageCount="1"/>
  <pivotFields count="42">
    <pivotField axis="axisRow" compact="0" outline="0" subtotalTop="0" includeNewItemsInFilter="1" sortType="ascending" defaultSubtotal="0">
      <items count="39">
        <item x="16"/>
        <item x="2"/>
        <item x="0"/>
        <item x="3"/>
        <item x="17"/>
        <item x="36"/>
        <item x="4"/>
        <item x="5"/>
        <item x="6"/>
        <item x="7"/>
        <item x="8"/>
        <item x="15"/>
        <item x="9"/>
        <item x="32"/>
        <item x="10"/>
        <item x="11"/>
        <item x="38"/>
        <item x="31"/>
        <item x="12"/>
        <item x="18"/>
        <item x="19"/>
        <item x="20"/>
        <item x="1"/>
        <item x="21"/>
        <item x="13"/>
        <item x="22"/>
        <item x="23"/>
        <item x="30"/>
        <item x="24"/>
        <item x="25"/>
        <item x="26"/>
        <item x="34"/>
        <item x="27"/>
        <item x="37"/>
        <item x="14"/>
        <item x="28"/>
        <item x="29"/>
        <item x="35"/>
        <item h="1"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multipleItemSelectionAllowed="1" showAll="0" includeNewItemsInFilter="1" defaultSubtotal="0">
      <items count="25">
        <item h="1" x="4"/>
        <item h="1" x="3"/>
        <item h="1" x="2"/>
        <item h="1" x="1"/>
        <item h="1" x="0"/>
        <item h="1" x="22"/>
        <item h="1" x="21"/>
        <item h="1" x="20"/>
        <item h="1" x="19"/>
        <item h="1" x="18"/>
        <item h="1" x="17"/>
        <item h="1" x="16"/>
        <item h="1" x="5"/>
        <item h="1" x="6"/>
        <item h="1" x="7"/>
        <item h="1" x="8"/>
        <item h="1" x="9"/>
        <item x="10"/>
        <item x="11"/>
        <item x="12"/>
        <item h="1" x="13"/>
        <item h="1" x="14"/>
        <item h="1" x="15"/>
        <item h="1" x="23"/>
        <item h="1"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includeNewItemsInFilter="1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13">
    <i>
      <x/>
      <x v="17"/>
    </i>
    <i r="1">
      <x v="18"/>
    </i>
    <i r="1">
      <x v="19"/>
    </i>
    <i>
      <x v="1"/>
      <x v="17"/>
    </i>
    <i r="1">
      <x v="18"/>
    </i>
    <i r="1">
      <x v="19"/>
    </i>
    <i>
      <x v="2"/>
      <x v="17"/>
    </i>
    <i r="1">
      <x v="18"/>
    </i>
    <i r="1">
      <x v="19"/>
    </i>
    <i>
      <x v="3"/>
      <x v="17"/>
    </i>
    <i r="1">
      <x v="18"/>
    </i>
    <i r="1">
      <x v="19"/>
    </i>
    <i>
      <x v="4"/>
      <x v="17"/>
    </i>
    <i r="1">
      <x v="18"/>
    </i>
    <i r="1">
      <x v="19"/>
    </i>
    <i>
      <x v="5"/>
      <x v="18"/>
    </i>
    <i r="1">
      <x v="19"/>
    </i>
    <i>
      <x v="6"/>
      <x v="17"/>
    </i>
    <i r="1">
      <x v="18"/>
    </i>
    <i r="1">
      <x v="19"/>
    </i>
    <i>
      <x v="7"/>
      <x v="17"/>
    </i>
    <i r="1">
      <x v="18"/>
    </i>
    <i r="1">
      <x v="19"/>
    </i>
    <i>
      <x v="8"/>
      <x v="17"/>
    </i>
    <i r="1">
      <x v="18"/>
    </i>
    <i r="1">
      <x v="19"/>
    </i>
    <i>
      <x v="9"/>
      <x v="17"/>
    </i>
    <i r="1">
      <x v="18"/>
    </i>
    <i r="1">
      <x v="19"/>
    </i>
    <i>
      <x v="10"/>
      <x v="17"/>
    </i>
    <i r="1">
      <x v="18"/>
    </i>
    <i r="1">
      <x v="19"/>
    </i>
    <i>
      <x v="11"/>
      <x v="17"/>
    </i>
    <i r="1">
      <x v="18"/>
    </i>
    <i r="1">
      <x v="19"/>
    </i>
    <i>
      <x v="12"/>
      <x v="17"/>
    </i>
    <i r="1">
      <x v="18"/>
    </i>
    <i r="1">
      <x v="19"/>
    </i>
    <i>
      <x v="13"/>
      <x v="17"/>
    </i>
    <i r="1">
      <x v="18"/>
    </i>
    <i r="1">
      <x v="19"/>
    </i>
    <i>
      <x v="14"/>
      <x v="17"/>
    </i>
    <i r="1">
      <x v="18"/>
    </i>
    <i r="1">
      <x v="19"/>
    </i>
    <i>
      <x v="15"/>
      <x v="17"/>
    </i>
    <i r="1">
      <x v="18"/>
    </i>
    <i r="1">
      <x v="19"/>
    </i>
    <i>
      <x v="16"/>
      <x v="17"/>
    </i>
    <i r="1">
      <x v="18"/>
    </i>
    <i r="1">
      <x v="19"/>
    </i>
    <i>
      <x v="17"/>
      <x v="17"/>
    </i>
    <i r="1">
      <x v="18"/>
    </i>
    <i r="1">
      <x v="19"/>
    </i>
    <i>
      <x v="18"/>
      <x v="17"/>
    </i>
    <i r="1">
      <x v="18"/>
    </i>
    <i r="1">
      <x v="19"/>
    </i>
    <i>
      <x v="19"/>
      <x v="17"/>
    </i>
    <i r="1">
      <x v="18"/>
    </i>
    <i r="1">
      <x v="19"/>
    </i>
    <i>
      <x v="20"/>
      <x v="17"/>
    </i>
    <i r="1">
      <x v="18"/>
    </i>
    <i r="1">
      <x v="19"/>
    </i>
    <i>
      <x v="21"/>
      <x v="17"/>
    </i>
    <i r="1">
      <x v="18"/>
    </i>
    <i r="1">
      <x v="19"/>
    </i>
    <i>
      <x v="22"/>
      <x v="17"/>
    </i>
    <i r="1">
      <x v="18"/>
    </i>
    <i r="1">
      <x v="19"/>
    </i>
    <i>
      <x v="23"/>
      <x v="17"/>
    </i>
    <i r="1">
      <x v="18"/>
    </i>
    <i r="1">
      <x v="19"/>
    </i>
    <i>
      <x v="24"/>
      <x v="17"/>
    </i>
    <i r="1">
      <x v="18"/>
    </i>
    <i r="1">
      <x v="19"/>
    </i>
    <i>
      <x v="25"/>
      <x v="17"/>
    </i>
    <i r="1">
      <x v="18"/>
    </i>
    <i r="1">
      <x v="19"/>
    </i>
    <i>
      <x v="26"/>
      <x v="17"/>
    </i>
    <i r="1">
      <x v="18"/>
    </i>
    <i r="1">
      <x v="19"/>
    </i>
    <i>
      <x v="27"/>
      <x v="17"/>
    </i>
    <i r="1">
      <x v="18"/>
    </i>
    <i r="1">
      <x v="19"/>
    </i>
    <i>
      <x v="28"/>
      <x v="17"/>
    </i>
    <i r="1">
      <x v="18"/>
    </i>
    <i r="1">
      <x v="19"/>
    </i>
    <i>
      <x v="29"/>
      <x v="17"/>
    </i>
    <i r="1">
      <x v="18"/>
    </i>
    <i r="1">
      <x v="19"/>
    </i>
    <i>
      <x v="30"/>
      <x v="17"/>
    </i>
    <i r="1">
      <x v="18"/>
    </i>
    <i r="1">
      <x v="19"/>
    </i>
    <i>
      <x v="31"/>
      <x v="17"/>
    </i>
    <i r="1">
      <x v="18"/>
    </i>
    <i r="1">
      <x v="19"/>
    </i>
    <i>
      <x v="32"/>
      <x v="17"/>
    </i>
    <i r="1">
      <x v="18"/>
    </i>
    <i r="1">
      <x v="19"/>
    </i>
    <i>
      <x v="33"/>
      <x v="17"/>
    </i>
    <i r="1">
      <x v="18"/>
    </i>
    <i r="1">
      <x v="19"/>
    </i>
    <i>
      <x v="34"/>
      <x v="17"/>
    </i>
    <i r="1">
      <x v="18"/>
    </i>
    <i r="1">
      <x v="19"/>
    </i>
    <i>
      <x v="35"/>
      <x v="17"/>
    </i>
    <i r="1">
      <x v="18"/>
    </i>
    <i r="1">
      <x v="19"/>
    </i>
    <i>
      <x v="36"/>
      <x v="17"/>
    </i>
    <i r="1">
      <x v="18"/>
    </i>
    <i r="1">
      <x v="19"/>
    </i>
    <i>
      <x v="37"/>
      <x v="17"/>
    </i>
    <i r="1">
      <x v="18"/>
    </i>
    <i r="1">
      <x v="19"/>
    </i>
  </rowItems>
  <colItems count="1">
    <i/>
  </colItems>
  <pageFields count="1">
    <pageField fld="2" item="0" hier="0"/>
  </pageFields>
  <dataFields count="1">
    <dataField name="Gate-to-gate ATM/CNS provision costs_x000a_" fld="3" baseField="0" baseItem="0" numFmtId="3"/>
  </dataFields>
  <formats count="8">
    <format dxfId="409">
      <pivotArea type="all" dataOnly="0" outline="0" fieldPosition="0"/>
    </format>
    <format dxfId="408">
      <pivotArea field="1" type="button" dataOnly="0" labelOnly="1" outline="0" axis="axisRow" fieldPosition="1"/>
    </format>
    <format dxfId="407">
      <pivotArea field="0" type="button" dataOnly="0" labelOnly="1" outline="0" axis="axisRow" fieldPosition="0"/>
    </format>
    <format dxfId="406">
      <pivotArea dataOnly="0" labelOnly="1" outline="0" fieldPosition="0">
        <references count="1">
          <reference field="4294967294" count="0"/>
        </references>
      </pivotArea>
    </format>
    <format dxfId="405">
      <pivotArea field="1" type="button" dataOnly="0" labelOnly="1" outline="0" axis="axisRow" fieldPosition="1"/>
    </format>
    <format dxfId="404">
      <pivotArea field="0" type="button" dataOnly="0" labelOnly="1" outline="0" axis="axisRow" fieldPosition="0"/>
    </format>
    <format dxfId="403">
      <pivotArea dataOnly="0" labelOnly="1" outline="0" fieldPosition="0">
        <references count="1">
          <reference field="4294967294" count="0"/>
        </references>
      </pivotArea>
    </format>
    <format dxfId="402">
      <pivotArea type="all" dataOnly="0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25C5B-E87E-4E3F-9B17-2494EB6619AE}" name="PivotTable1" cacheId="17" applyNumberFormats="0" applyBorderFormats="0" applyFontFormats="0" applyPatternFormats="0" applyAlignmentFormats="0" applyWidthHeightFormats="1" dataCaption="Data" errorCaption="0" updatedVersion="8" minRefreshableVersion="3" asteriskTotals="1" showMemberPropertyTips="0" rowGrandTotals="0" colGrandTotals="0" itemPrintTitles="1" createdVersion="4" indent="0" compact="0" compactData="0" gridDropZones="1" fieldListSortAscending="1">
  <location ref="B6:H14" firstHeaderRow="1" firstDataRow="2" firstDataCol="1" rowPageCount="2" colPageCount="1"/>
  <pivotFields count="43">
    <pivotField axis="axisPage" compact="0" outline="0" subtotalTop="0" multipleItemSelectionAllowed="1" includeNewItemsInFilter="1" sortType="ascending">
      <items count="41">
        <item x="16"/>
        <item x="2"/>
        <item x="0"/>
        <item x="3"/>
        <item x="17"/>
        <item x="36"/>
        <item x="4"/>
        <item x="5"/>
        <item x="6"/>
        <item x="7"/>
        <item x="8"/>
        <item x="15"/>
        <item x="9"/>
        <item x="32"/>
        <item x="10"/>
        <item x="11"/>
        <item x="38"/>
        <item m="1" x="39"/>
        <item x="31"/>
        <item x="12"/>
        <item x="18"/>
        <item x="19"/>
        <item x="20"/>
        <item x="1"/>
        <item x="21"/>
        <item x="13"/>
        <item x="22"/>
        <item x="23"/>
        <item x="30"/>
        <item x="24"/>
        <item x="25"/>
        <item x="26"/>
        <item x="34"/>
        <item x="27"/>
        <item x="37"/>
        <item x="14"/>
        <item x="28"/>
        <item x="29"/>
        <item x="35"/>
        <item h="1" x="33"/>
        <item t="default"/>
      </items>
    </pivotField>
    <pivotField axis="axisRow" compact="0" outline="0" subtotalTop="0" showAll="0" includeNewItemsInFilter="1" sortType="descending">
      <items count="26">
        <item h="1" x="24"/>
        <item h="1" x="23"/>
        <item h="1" x="15"/>
        <item h="1" x="14"/>
        <item h="1" x="13"/>
        <item x="12"/>
        <item x="11"/>
        <item x="10"/>
        <item x="9"/>
        <item x="8"/>
        <item x="7"/>
        <item x="6"/>
        <item h="1" x="5"/>
        <item h="1" x="4"/>
        <item h="1" x="3"/>
        <item h="1" x="2"/>
        <item h="1" x="1"/>
        <item h="1" x="0"/>
        <item h="1" x="22"/>
        <item h="1" x="21"/>
        <item h="1" x="20"/>
        <item h="1" x="19"/>
        <item h="1" x="18"/>
        <item h="1" x="17"/>
        <item h="1" x="16"/>
        <item t="default"/>
      </items>
    </pivotField>
    <pivotField axis="axisPage" compact="0" outline="0" subtotalTop="0" showAll="0" includeNewItemsInFilter="1">
      <items count="3">
        <item m="1" x="1"/>
        <item x="0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1"/>
  </rowFields>
  <rowItems count="7"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2" item="1" hier="0"/>
    <pageField fld="0" hier="-1"/>
  </pageFields>
  <dataFields count="6">
    <dataField name=" controllable cost per composite flight hour" fld="21" baseField="0" baseItem="0" numFmtId="3"/>
    <dataField name=" COST_CONTROLLABLE" fld="3" baseField="0" baseItem="0"/>
    <dataField name=" COMPOSITE_FLIGHTHOUR" fld="4" baseField="0" baseItem="0" numFmtId="3"/>
    <dataField name=" ATCO-hour productivity" fld="22" baseField="0" baseItem="0" numFmtId="164"/>
    <dataField name=" ATCO employement cost per ATCO_hr" fld="24" baseField="0" baseItem="0"/>
    <dataField name=" Support costs per composite flight-hour" fld="32" baseField="0" baseItem="0"/>
  </dataFields>
  <formats count="22">
    <format dxfId="393">
      <pivotArea type="all" dataOnly="0" outline="0" fieldPosition="0"/>
    </format>
    <format dxfId="392">
      <pivotArea field="1" type="button" dataOnly="0" labelOnly="1" outline="0" axis="axisRow" fieldPosition="0"/>
    </format>
    <format dxfId="391">
      <pivotArea field="0" type="button" dataOnly="0" labelOnly="1" outline="0" axis="axisPage" fieldPosition="1"/>
    </format>
    <format dxfId="390">
      <pivotArea dataOnly="0" labelOnly="1" outline="0" fieldPosition="0">
        <references count="1">
          <reference field="4294967294" count="0"/>
        </references>
      </pivotArea>
    </format>
    <format dxfId="389">
      <pivotArea field="1" type="button" dataOnly="0" labelOnly="1" outline="0" axis="axisRow" fieldPosition="0"/>
    </format>
    <format dxfId="388">
      <pivotArea field="0" type="button" dataOnly="0" labelOnly="1" outline="0" axis="axisPage" fieldPosition="1"/>
    </format>
    <format dxfId="387">
      <pivotArea dataOnly="0" labelOnly="1" outline="0" fieldPosition="0">
        <references count="1">
          <reference field="4294967294" count="0"/>
        </references>
      </pivotArea>
    </format>
    <format dxfId="386">
      <pivotArea outline="0" fieldPosition="0">
        <references count="1">
          <reference field="4294967294" count="1" selected="0">
            <x v="2"/>
          </reference>
        </references>
      </pivotArea>
    </format>
    <format dxfId="385">
      <pivotArea outline="0" fieldPosition="0">
        <references count="1">
          <reference field="4294967294" count="1" selected="0">
            <x v="2"/>
          </reference>
        </references>
      </pivotArea>
    </format>
    <format dxfId="384">
      <pivotArea type="all" dataOnly="0" outline="0" fieldPosition="0"/>
    </format>
    <format dxfId="383">
      <pivotArea type="all" dataOnly="0" outline="0" fieldPosition="0"/>
    </format>
    <format dxfId="382">
      <pivotArea type="all" dataOnly="0" outline="0" fieldPosition="0"/>
    </format>
    <format dxfId="381">
      <pivotArea outline="0" collapsedLevelsAreSubtotals="1" fieldPosition="0"/>
    </format>
    <format dxfId="380">
      <pivotArea type="origin" dataOnly="0" labelOnly="1" outline="0" fieldPosition="0"/>
    </format>
    <format dxfId="379">
      <pivotArea field="-2" type="button" dataOnly="0" labelOnly="1" outline="0" axis="axisCol" fieldPosition="0"/>
    </format>
    <format dxfId="378">
      <pivotArea type="topRight" dataOnly="0" labelOnly="1" outline="0" fieldPosition="0"/>
    </format>
    <format dxfId="377">
      <pivotArea field="1" type="button" dataOnly="0" labelOnly="1" outline="0" axis="axisRow" fieldPosition="0"/>
    </format>
    <format dxfId="376">
      <pivotArea field="0" type="button" dataOnly="0" labelOnly="1" outline="0" axis="axisPage" fieldPosition="1"/>
    </format>
    <format dxfId="375">
      <pivotArea dataOnly="0" labelOnly="1" outline="0" fieldPosition="0">
        <references count="1">
          <reference field="1" count="0"/>
        </references>
      </pivotArea>
    </format>
    <format dxfId="374">
      <pivotArea dataOnly="0" labelOnly="1" outline="0" fieldPosition="0">
        <references count="1">
          <reference field="1" count="0" defaultSubtotal="1"/>
        </references>
      </pivotArea>
    </format>
    <format dxfId="373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372">
      <pivotArea outline="0" fieldPosition="0">
        <references count="1">
          <reference field="4294967294" count="1" selected="0">
            <x v="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11088-F6DA-4BBD-8EAC-09767FD3B6A6}" name="PivotTable1" cacheId="16" applyNumberFormats="0" applyBorderFormats="0" applyFontFormats="0" applyPatternFormats="0" applyAlignmentFormats="0" applyWidthHeightFormats="1" dataCaption="Data" errorCaption="0" updatedVersion="8" asteriskTotals="1" showMemberPropertyTips="0" rowGrandTotals="0" colGrandTotals="0" itemPrintTitles="1" createdVersion="1" indent="0" compact="0" compactData="0" gridDropZones="1" fieldListSortAscending="1">
  <location ref="A6:D45" firstHeaderRow="1" firstDataRow="2" firstDataCol="1" rowPageCount="2" colPageCount="1"/>
  <pivotFields count="42">
    <pivotField axis="axisRow" compact="0" outline="0" subtotalTop="0" includeNewItemsInFilter="1" sortType="ascending">
      <items count="40">
        <item x="16"/>
        <item x="2"/>
        <item x="0"/>
        <item x="3"/>
        <item x="17"/>
        <item x="36"/>
        <item x="4"/>
        <item x="5"/>
        <item x="6"/>
        <item x="7"/>
        <item x="8"/>
        <item x="15"/>
        <item x="9"/>
        <item x="32"/>
        <item x="10"/>
        <item x="11"/>
        <item x="38"/>
        <item x="31"/>
        <item x="12"/>
        <item x="18"/>
        <item x="19"/>
        <item x="20"/>
        <item x="1"/>
        <item x="21"/>
        <item x="13"/>
        <item x="22"/>
        <item x="23"/>
        <item x="30"/>
        <item x="24"/>
        <item x="25"/>
        <item x="26"/>
        <item x="34"/>
        <item x="27"/>
        <item x="37"/>
        <item x="14"/>
        <item x="28"/>
        <item x="29"/>
        <item x="35"/>
        <item h="1" x="33"/>
        <item t="default"/>
      </items>
    </pivotField>
    <pivotField axis="axisPage" compact="0" outline="0" subtotalTop="0" multipleItemSelectionAllowed="1" showAll="0" includeNewItemsInFilter="1">
      <items count="26">
        <item h="1" x="4"/>
        <item h="1" x="3"/>
        <item h="1" x="2"/>
        <item h="1" x="1"/>
        <item h="1" x="0"/>
        <item h="1" x="22"/>
        <item h="1" x="21"/>
        <item h="1" x="20"/>
        <item h="1" x="19"/>
        <item h="1" x="18"/>
        <item h="1" x="17"/>
        <item h="1" x="16"/>
        <item h="1" x="5"/>
        <item h="1"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23"/>
        <item h="1" x="24"/>
        <item t="default"/>
      </items>
    </pivotField>
    <pivotField axis="axisPage" compact="0" outline="0" subtotalTop="0" showAll="0" includeNewItemsInFilter="1">
      <items count="2">
        <item x="0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1">
    <field x="-2"/>
  </colFields>
  <colItems count="3">
    <i>
      <x/>
    </i>
    <i i="1">
      <x v="1"/>
    </i>
    <i i="2">
      <x v="2"/>
    </i>
  </colItems>
  <pageFields count="2">
    <pageField fld="2" item="0" hier="0"/>
    <pageField fld="1" hier="-1"/>
  </pageFields>
  <dataFields count="3">
    <dataField name="Sum of controllable cost per composite flight hour" fld="21" baseField="0" baseItem="0" numFmtId="3"/>
    <dataField name="Gate-to-gate ATM/CNS provision costs_x000a_" fld="3" baseField="0" baseItem="0" numFmtId="3"/>
    <dataField name="Composite flight-hours" fld="4" baseField="0" baseItem="0" numFmtId="3"/>
  </dataFields>
  <formats count="9">
    <format dxfId="371">
      <pivotArea type="all" dataOnly="0" outline="0" fieldPosition="0"/>
    </format>
    <format dxfId="370">
      <pivotArea field="1" type="button" dataOnly="0" labelOnly="1" outline="0" axis="axisPage" fieldPosition="1"/>
    </format>
    <format dxfId="369">
      <pivotArea field="0" type="button" dataOnly="0" labelOnly="1" outline="0" axis="axisRow" fieldPosition="0"/>
    </format>
    <format dxfId="368">
      <pivotArea dataOnly="0" labelOnly="1" outline="0" fieldPosition="0">
        <references count="1">
          <reference field="4294967294" count="0"/>
        </references>
      </pivotArea>
    </format>
    <format dxfId="367">
      <pivotArea field="1" type="button" dataOnly="0" labelOnly="1" outline="0" axis="axisPage" fieldPosition="1"/>
    </format>
    <format dxfId="366">
      <pivotArea field="0" type="button" dataOnly="0" labelOnly="1" outline="0" axis="axisRow" fieldPosition="0"/>
    </format>
    <format dxfId="365">
      <pivotArea dataOnly="0" labelOnly="1" outline="0" fieldPosition="0">
        <references count="1">
          <reference field="4294967294" count="0"/>
        </references>
      </pivotArea>
    </format>
    <format dxfId="3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3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AEBC3-6840-4694-A223-CAFFE9660ECA}" name="PivotTable1" cacheId="18" applyNumberFormats="0" applyBorderFormats="0" applyFontFormats="0" applyPatternFormats="0" applyAlignmentFormats="0" applyWidthHeightFormats="1" dataCaption="Data" errorCaption="0" updatedVersion="8" asteriskTotals="1" showMemberPropertyTips="0" rowGrandTotals="0" colGrandTotals="0" itemPrintTitles="1" createdVersion="1" indent="0" compact="0" compactData="0" gridDropZones="1" fieldListSortAscending="1">
  <location ref="A6:D45" firstHeaderRow="1" firstDataRow="2" firstDataCol="1" rowPageCount="2" colPageCount="1"/>
  <pivotFields count="43">
    <pivotField axis="axisRow" compact="0" outline="0" subtotalTop="0" includeNewItemsInFilter="1" sortType="ascending">
      <items count="40">
        <item x="16"/>
        <item x="2"/>
        <item x="0"/>
        <item x="3"/>
        <item x="17"/>
        <item x="36"/>
        <item x="4"/>
        <item x="5"/>
        <item x="6"/>
        <item x="7"/>
        <item x="8"/>
        <item x="15"/>
        <item x="9"/>
        <item x="32"/>
        <item x="10"/>
        <item x="11"/>
        <item x="38"/>
        <item x="31"/>
        <item x="12"/>
        <item x="18"/>
        <item x="19"/>
        <item x="20"/>
        <item x="1"/>
        <item x="21"/>
        <item x="13"/>
        <item x="22"/>
        <item x="23"/>
        <item x="30"/>
        <item x="24"/>
        <item x="25"/>
        <item x="26"/>
        <item x="34"/>
        <item x="27"/>
        <item x="37"/>
        <item x="14"/>
        <item x="28"/>
        <item x="29"/>
        <item x="35"/>
        <item h="1" x="33"/>
        <item t="default"/>
      </items>
    </pivotField>
    <pivotField axis="axisPage" compact="0" outline="0" subtotalTop="0" multipleItemSelectionAllowed="1" showAll="0" includeNewItemsInFilter="1" sortType="descending">
      <items count="26">
        <item h="1" x="24"/>
        <item h="1" x="23"/>
        <item h="1" x="15"/>
        <item h="1" x="14"/>
        <item h="1" x="13"/>
        <item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h="1" x="22"/>
        <item h="1" x="21"/>
        <item h="1" x="20"/>
        <item h="1" x="19"/>
        <item h="1" x="18"/>
        <item h="1" x="17"/>
        <item h="1" x="16"/>
        <item t="default"/>
      </items>
    </pivotField>
    <pivotField axis="axisPage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1">
    <field x="-2"/>
  </colFields>
  <colItems count="3">
    <i>
      <x/>
    </i>
    <i i="1">
      <x v="1"/>
    </i>
    <i i="2">
      <x v="2"/>
    </i>
  </colItems>
  <pageFields count="2">
    <pageField fld="2" item="0" hier="0"/>
    <pageField fld="1" hier="-1"/>
  </pageFields>
  <dataFields count="3">
    <dataField name=" ATCO-hour productivity" fld="22" baseField="0" baseItem="0" numFmtId="4"/>
    <dataField name="Composite flight-hours" fld="4" baseField="0" baseItem="0" numFmtId="3"/>
    <dataField name=" ATCO_ON_DUTY_HR" fld="5" baseField="0" baseItem="0" numFmtId="3"/>
  </dataFields>
  <formats count="12">
    <format dxfId="362">
      <pivotArea field="1" type="button" dataOnly="0" labelOnly="1" outline="0" axis="axisPage" fieldPosition="1"/>
    </format>
    <format dxfId="361">
      <pivotArea field="0" type="button" dataOnly="0" labelOnly="1" outline="0" axis="axisRow" fieldPosition="0"/>
    </format>
    <format dxfId="360">
      <pivotArea dataOnly="0" labelOnly="1" outline="0" fieldPosition="0">
        <references count="1">
          <reference field="4294967294" count="0"/>
        </references>
      </pivotArea>
    </format>
    <format dxfId="359">
      <pivotArea field="1" type="button" dataOnly="0" labelOnly="1" outline="0" axis="axisPage" fieldPosition="1"/>
    </format>
    <format dxfId="358">
      <pivotArea field="0" type="button" dataOnly="0" labelOnly="1" outline="0" axis="axisRow" fieldPosition="0"/>
    </format>
    <format dxfId="357">
      <pivotArea dataOnly="0" labelOnly="1" outline="0" fieldPosition="0">
        <references count="1">
          <reference field="4294967294" count="0"/>
        </references>
      </pivotArea>
    </format>
    <format dxfId="356">
      <pivotArea outline="0" fieldPosition="0">
        <references count="1">
          <reference field="4294967294" count="1">
            <x v="0"/>
          </reference>
        </references>
      </pivotArea>
    </format>
    <format dxfId="355">
      <pivotArea dataOnly="0" labelOnly="1" outline="0" fieldPosition="0">
        <references count="1">
          <reference field="4294967294" count="0"/>
        </references>
      </pivotArea>
    </format>
    <format dxfId="354">
      <pivotArea outline="0" fieldPosition="0">
        <references count="1">
          <reference field="4294967294" count="1" selected="0">
            <x v="0"/>
          </reference>
        </references>
      </pivotArea>
    </format>
    <format dxfId="353">
      <pivotArea outline="0" fieldPosition="0">
        <references count="1">
          <reference field="4294967294" count="1" selected="0">
            <x v="2"/>
          </reference>
        </references>
      </pivotArea>
    </format>
    <format dxfId="352">
      <pivotArea type="all" dataOnly="0" outline="0" fieldPosition="0"/>
    </format>
    <format dxfId="351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P_2019.accdb_1" adjustColumnWidth="0" connectionId="14" xr16:uid="{2BC06D6E-F3E9-4834-9B42-250383D2AEE1}" autoFormatId="16" applyNumberFormats="0" applyBorderFormats="0" applyFontFormats="0" applyPatternFormats="0" applyAlignmentFormats="0" applyWidthHeightFormats="0">
  <queryTableRefresh preserveSortFilterLayout="0" nextId="3" unboundColumnsRight="1">
    <queryTableFields count="2">
      <queryTableField id="1" name="ANSP_NAME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D764F6-4295-4692-8A42-E5E31617596A}" name="Table_PP_ER_ADJ_COST" displayName="Table_PP_ER_ADJ_COST" ref="A8:B47" tableType="queryTable" totalsRowShown="0">
  <autoFilter ref="A8:B47" xr:uid="{B7D764F6-4295-4692-8A42-E5E31617596A}"/>
  <tableColumns count="2">
    <tableColumn id="1" xr3:uid="{A71FBCA8-B489-4FAB-9D3D-979ADC847DE4}" uniqueName="1" name="ANSP_NAME" queryTableFieldId="1"/>
    <tableColumn id="2" xr3:uid="{78CF4F56-2F78-4B14-83B6-84752E050ACB}" uniqueName="2" name="status" queryTableFieldId="2" dataDxfId="4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99ED-3F59-4D3E-90C9-B2D010E42E07}">
  <sheetPr>
    <tabColor theme="0" tint="-0.249977111117893"/>
  </sheetPr>
  <dimension ref="A1:E19"/>
  <sheetViews>
    <sheetView tabSelected="1" workbookViewId="0">
      <pane ySplit="2" topLeftCell="A3" activePane="bottomLeft" state="frozen"/>
      <selection pane="bottomLeft" activeCell="E7" sqref="E7"/>
    </sheetView>
  </sheetViews>
  <sheetFormatPr defaultRowHeight="12.75" x14ac:dyDescent="0.2"/>
  <cols>
    <col min="1" max="1" width="32.28515625" style="198" customWidth="1"/>
    <col min="2" max="2" width="17" style="198" customWidth="1"/>
    <col min="3" max="3" width="26.85546875" style="198" customWidth="1"/>
    <col min="4" max="4" width="13.5703125" style="198" customWidth="1"/>
    <col min="5" max="5" width="13.28515625" style="198" customWidth="1"/>
    <col min="6" max="16384" width="9.140625" style="198"/>
  </cols>
  <sheetData>
    <row r="1" spans="1:5" x14ac:dyDescent="0.2">
      <c r="C1" s="198" t="s">
        <v>160</v>
      </c>
      <c r="D1" s="200">
        <f>MIN(D3:D19)</f>
        <v>2021</v>
      </c>
      <c r="E1" s="200">
        <f>MIN(E3:E19)</f>
        <v>2021</v>
      </c>
    </row>
    <row r="2" spans="1:5" x14ac:dyDescent="0.2">
      <c r="A2" s="196" t="s">
        <v>137</v>
      </c>
      <c r="B2" s="196" t="s">
        <v>138</v>
      </c>
      <c r="C2" s="196" t="s">
        <v>139</v>
      </c>
      <c r="D2" s="197" t="s">
        <v>140</v>
      </c>
      <c r="E2" s="197" t="s">
        <v>141</v>
      </c>
    </row>
    <row r="3" spans="1:5" x14ac:dyDescent="0.2">
      <c r="A3" s="198" t="s">
        <v>145</v>
      </c>
      <c r="B3" s="198" t="str">
        <f ca="1">CELL("address",F_Revenue!A4)</f>
        <v>[hlsr2021_data.xlsx]F_Revenue!$A$4</v>
      </c>
      <c r="C3" s="198" t="str">
        <f t="shared" ref="C3:C9" ca="1" si="0">RIGHT(B3,LEN(B3)-SEARCH("]",B3))</f>
        <v>F_Revenue!$A$4</v>
      </c>
      <c r="D3" s="199">
        <f>F_Revenue!B4</f>
        <v>2021</v>
      </c>
      <c r="E3" s="199">
        <f>F_Revenue!B5</f>
        <v>2021</v>
      </c>
    </row>
    <row r="4" spans="1:5" x14ac:dyDescent="0.2">
      <c r="A4" s="198" t="s">
        <v>142</v>
      </c>
      <c r="B4" s="198" t="str">
        <f ca="1">CELL("address",'F_Cost breakdown'!A4)</f>
        <v>'[hlsr2021_data.xlsx]F_Cost breakdown'!$A$4</v>
      </c>
      <c r="C4" s="198" t="str">
        <f t="shared" ca="1" si="0"/>
        <v>F_Cost breakdown'!$A$4</v>
      </c>
      <c r="D4" s="199">
        <f>'F_Cost breakdown'!B4</f>
        <v>2021</v>
      </c>
      <c r="E4" s="199">
        <f>'F_Cost breakdown'!B5</f>
        <v>2021</v>
      </c>
    </row>
    <row r="5" spans="1:5" x14ac:dyDescent="0.2">
      <c r="A5" s="198" t="s">
        <v>143</v>
      </c>
      <c r="B5" s="198" t="str">
        <f ca="1">CELL("address",'F_Cost breakdown'!G4)</f>
        <v>'[hlsr2021_data.xlsx]F_Cost breakdown'!$G$4</v>
      </c>
      <c r="C5" s="198" t="str">
        <f t="shared" ca="1" si="0"/>
        <v>F_Cost breakdown'!$G$4</v>
      </c>
      <c r="D5" s="199">
        <f>'F_Cost breakdown'!H4</f>
        <v>2021</v>
      </c>
      <c r="E5" s="199">
        <f>'F_Cost breakdown'!H5</f>
        <v>2021</v>
      </c>
    </row>
    <row r="6" spans="1:5" x14ac:dyDescent="0.2">
      <c r="A6" s="198" t="s">
        <v>144</v>
      </c>
      <c r="B6" s="198" t="str">
        <f ca="1">CELL("address",F_Staff!A5)</f>
        <v>[hlsr2021_data.xlsx]F_Staff!$A$5</v>
      </c>
      <c r="C6" s="198" t="str">
        <f t="shared" ca="1" si="0"/>
        <v>F_Staff!$A$5</v>
      </c>
      <c r="D6" s="199">
        <f>F_Staff!B5</f>
        <v>2021</v>
      </c>
      <c r="E6" s="199" t="s">
        <v>147</v>
      </c>
    </row>
    <row r="7" spans="1:5" x14ac:dyDescent="0.2">
      <c r="A7" s="198" t="s">
        <v>146</v>
      </c>
      <c r="B7" s="198" t="str">
        <f ca="1">CELL("address",F_Costs!A4)</f>
        <v>[hlsr2021_data.xlsx]F_Costs!$A$4</v>
      </c>
      <c r="C7" s="198" t="str">
        <f t="shared" ca="1" si="0"/>
        <v>F_Costs!$A$4</v>
      </c>
      <c r="D7" s="199">
        <f>F_Costs!B4</f>
        <v>2021</v>
      </c>
      <c r="E7" s="199" t="s">
        <v>147</v>
      </c>
    </row>
    <row r="8" spans="1:5" x14ac:dyDescent="0.2">
      <c r="A8" s="198" t="s">
        <v>148</v>
      </c>
      <c r="B8" s="198" t="str">
        <f ca="1">CELL("address",F_Costs!F3)</f>
        <v>[hlsr2021_data.xlsx]F_Costs!$F$3</v>
      </c>
      <c r="C8" s="198" t="str">
        <f t="shared" ca="1" si="0"/>
        <v>F_Costs!$F$3</v>
      </c>
      <c r="D8" s="199">
        <f>F_Costs!G3</f>
        <v>2021</v>
      </c>
      <c r="E8" s="199" t="s">
        <v>147</v>
      </c>
    </row>
    <row r="9" spans="1:5" x14ac:dyDescent="0.2">
      <c r="A9" s="198" t="s">
        <v>149</v>
      </c>
      <c r="B9" s="198" t="str">
        <f ca="1">CELL("address",'F_Unit cost'!B3)</f>
        <v>'[hlsr2021_data.xlsx]F_Unit cost'!$B$3</v>
      </c>
      <c r="C9" s="198" t="str">
        <f t="shared" ca="1" si="0"/>
        <v>F_Unit cost'!$B$3</v>
      </c>
      <c r="D9" s="199">
        <f>'F_Unit cost'!C3</f>
        <v>2021</v>
      </c>
      <c r="E9" s="199">
        <f>MAX('F_Unit cost'!B:B)</f>
        <v>2021</v>
      </c>
    </row>
    <row r="10" spans="1:5" x14ac:dyDescent="0.2">
      <c r="A10" s="198" t="s">
        <v>150</v>
      </c>
      <c r="B10" s="198" t="str">
        <f ca="1">CELL("address",'F_Fin CE'!A3)</f>
        <v>'[hlsr2021_data.xlsx]F_Fin CE'!$A$3</v>
      </c>
      <c r="C10" s="198" t="str">
        <f t="shared" ref="C10:C19" ca="1" si="1">RIGHT(B10,LEN(B10)-SEARCH("]",B10))</f>
        <v>F_Fin CE'!$A$3</v>
      </c>
      <c r="D10" s="199">
        <f>'F_Fin CE'!B3</f>
        <v>2021</v>
      </c>
      <c r="E10" s="199">
        <f>'F_Fin CE'!B4</f>
        <v>2021</v>
      </c>
    </row>
    <row r="11" spans="1:5" x14ac:dyDescent="0.2">
      <c r="A11" s="198" t="s">
        <v>151</v>
      </c>
      <c r="B11" s="198" t="str">
        <f ca="1">CELL("address",F_Prod!A3)</f>
        <v>[hlsr2021_data.xlsx]F_Prod!$A$3</v>
      </c>
      <c r="C11" s="198" t="str">
        <f t="shared" ca="1" si="1"/>
        <v>F_Prod!$A$3</v>
      </c>
      <c r="D11" s="199">
        <f>F_Prod!B3</f>
        <v>2021</v>
      </c>
      <c r="E11" s="199">
        <f>F_Prod!B4</f>
        <v>2021</v>
      </c>
    </row>
    <row r="12" spans="1:5" x14ac:dyDescent="0.2">
      <c r="A12" s="198" t="s">
        <v>152</v>
      </c>
      <c r="B12" s="198" t="str">
        <f ca="1">CELL("address",'F_ATCO cost per h'!A3)</f>
        <v>'[hlsr2021_data.xlsx]F_ATCO cost per h'!$A$3</v>
      </c>
      <c r="C12" s="198" t="str">
        <f t="shared" ca="1" si="1"/>
        <v>F_ATCO cost per h'!$A$3</v>
      </c>
      <c r="D12" s="199">
        <f>'F_ATCO cost per h'!B3</f>
        <v>2021</v>
      </c>
      <c r="E12" s="199">
        <f>'F_ATCO cost per h'!B4</f>
        <v>2021</v>
      </c>
    </row>
    <row r="13" spans="1:5" x14ac:dyDescent="0.2">
      <c r="A13" s="198" t="s">
        <v>153</v>
      </c>
      <c r="B13" s="198" t="str">
        <f ca="1">CELL("address",F_Support!A3)</f>
        <v>[hlsr2021_data.xlsx]F_Support!$A$3</v>
      </c>
      <c r="C13" s="198" t="str">
        <f t="shared" ca="1" si="1"/>
        <v>F_Support!$A$3</v>
      </c>
      <c r="D13" s="199">
        <f>F_Support!B3</f>
        <v>2021</v>
      </c>
      <c r="E13" s="199">
        <f>F_Support!B4</f>
        <v>2021</v>
      </c>
    </row>
    <row r="14" spans="1:5" x14ac:dyDescent="0.2">
      <c r="A14" s="198" t="s">
        <v>154</v>
      </c>
      <c r="B14" s="198" t="str">
        <f ca="1">CELL("address",'F_Eco CE'!A4)</f>
        <v>'[hlsr2021_data.xlsx]F_Eco CE'!$A$4</v>
      </c>
      <c r="C14" s="198" t="str">
        <f t="shared" ca="1" si="1"/>
        <v>F_Eco CE'!$A$4</v>
      </c>
      <c r="D14" s="199">
        <f>'F_Eco CE'!B4</f>
        <v>2021</v>
      </c>
      <c r="E14" s="199" t="s">
        <v>147</v>
      </c>
    </row>
    <row r="15" spans="1:5" x14ac:dyDescent="0.2">
      <c r="A15" s="198" t="s">
        <v>155</v>
      </c>
      <c r="B15" s="198" t="str">
        <f ca="1">CELL("address",'F_Eco CE'!E3)</f>
        <v>'[hlsr2021_data.xlsx]F_Eco CE'!$E$3</v>
      </c>
      <c r="C15" s="198" t="str">
        <f t="shared" ca="1" si="1"/>
        <v>F_Eco CE'!$E$3</v>
      </c>
      <c r="D15" s="199">
        <f>'F_Eco CE'!F3</f>
        <v>2021</v>
      </c>
      <c r="E15" s="199">
        <f>'F_Eco CE'!F4</f>
        <v>2021</v>
      </c>
    </row>
    <row r="16" spans="1:5" x14ac:dyDescent="0.2">
      <c r="A16" s="198" t="s">
        <v>156</v>
      </c>
      <c r="B16" s="198" t="str">
        <f ca="1">CELL("address",'F_Eco CE'!I3)</f>
        <v>'[hlsr2021_data.xlsx]F_Eco CE'!$I$3</v>
      </c>
      <c r="C16" s="198" t="str">
        <f t="shared" ca="1" si="1"/>
        <v>F_Eco CE'!$I$3</v>
      </c>
      <c r="D16" s="199">
        <f>'F_Eco CE'!J3</f>
        <v>2021</v>
      </c>
      <c r="E16" s="199">
        <f>'F_Eco CE'!J4</f>
        <v>2021</v>
      </c>
    </row>
    <row r="17" spans="1:5" x14ac:dyDescent="0.2">
      <c r="A17" s="198" t="s">
        <v>157</v>
      </c>
      <c r="B17" s="198" t="str">
        <f ca="1">CELL("address",E_EcoCostEff!A3)</f>
        <v>[hlsr2021_data.xlsx]E_EcoCostEff!$A$3</v>
      </c>
      <c r="C17" s="198" t="str">
        <f t="shared" ca="1" si="1"/>
        <v>E_EcoCostEff!$A$3</v>
      </c>
      <c r="D17" s="199">
        <f>MAX(E_EcoCostEff!A:A)</f>
        <v>2021</v>
      </c>
      <c r="E17" s="199" t="s">
        <v>147</v>
      </c>
    </row>
    <row r="18" spans="1:5" x14ac:dyDescent="0.2">
      <c r="A18" s="198" t="s">
        <v>158</v>
      </c>
      <c r="B18" s="198" t="str">
        <f ca="1">CELL("address",E_EcoCostEff!E3)</f>
        <v>[hlsr2021_data.xlsx]E_EcoCostEff!$E$3</v>
      </c>
      <c r="C18" s="198" t="str">
        <f t="shared" ca="1" si="1"/>
        <v>E_EcoCostEff!$E$3</v>
      </c>
      <c r="D18" s="199">
        <f>E_EcoCostEff!F3</f>
        <v>2021</v>
      </c>
      <c r="E18" s="199">
        <f>MAX(E_EcoCostEff!E:E)</f>
        <v>2021</v>
      </c>
    </row>
    <row r="19" spans="1:5" x14ac:dyDescent="0.2">
      <c r="A19" s="198" t="s">
        <v>159</v>
      </c>
      <c r="B19" s="198" t="str">
        <f ca="1">CELL("address",E_EcoCostEff!I3)</f>
        <v>[hlsr2021_data.xlsx]E_EcoCostEff!$I$3</v>
      </c>
      <c r="C19" s="198" t="str">
        <f t="shared" ca="1" si="1"/>
        <v>E_EcoCostEff!$I$3</v>
      </c>
      <c r="D19" s="199">
        <f>E_EcoCostEff!J3</f>
        <v>2021</v>
      </c>
      <c r="E19" s="199">
        <f>MAX(E_EcoCostEff!I:I)</f>
        <v>2021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B210-65C4-417E-AA68-C1C419C5A975}">
  <dimension ref="A1:G136"/>
  <sheetViews>
    <sheetView workbookViewId="0">
      <selection activeCell="A3" sqref="A3"/>
    </sheetView>
  </sheetViews>
  <sheetFormatPr defaultRowHeight="15" x14ac:dyDescent="0.25"/>
  <cols>
    <col min="1" max="1" width="44.140625" style="73" bestFit="1" customWidth="1"/>
    <col min="2" max="2" width="29.42578125" style="73" bestFit="1" customWidth="1"/>
    <col min="3" max="3" width="25.42578125" style="73" bestFit="1" customWidth="1"/>
    <col min="4" max="4" width="21.85546875" style="73" customWidth="1"/>
    <col min="5" max="5" width="28.7109375" style="73" customWidth="1"/>
    <col min="6" max="7" width="17.42578125" style="73" customWidth="1"/>
  </cols>
  <sheetData>
    <row r="1" spans="1:7" x14ac:dyDescent="0.25">
      <c r="A1" t="s">
        <v>45</v>
      </c>
    </row>
    <row r="3" spans="1:7" x14ac:dyDescent="0.25">
      <c r="A3" s="108" t="s">
        <v>46</v>
      </c>
      <c r="B3" s="109">
        <v>2021</v>
      </c>
      <c r="C3" s="71"/>
      <c r="D3" s="71"/>
      <c r="E3" s="71"/>
      <c r="F3" s="71"/>
      <c r="G3" s="71"/>
    </row>
    <row r="4" spans="1:7" ht="23.25" x14ac:dyDescent="0.35">
      <c r="A4" s="110" t="s">
        <v>47</v>
      </c>
      <c r="B4" s="109">
        <v>2021</v>
      </c>
      <c r="D4" s="82"/>
    </row>
    <row r="6" spans="1:7" x14ac:dyDescent="0.25">
      <c r="A6" s="111"/>
      <c r="B6" s="112" t="s">
        <v>49</v>
      </c>
      <c r="C6" s="113"/>
      <c r="D6" s="113"/>
      <c r="E6" s="113"/>
      <c r="F6" s="114"/>
      <c r="G6"/>
    </row>
    <row r="7" spans="1:7" ht="45" x14ac:dyDescent="0.25">
      <c r="A7" s="115" t="s">
        <v>41</v>
      </c>
      <c r="B7" s="116" t="s">
        <v>104</v>
      </c>
      <c r="C7" s="118" t="s">
        <v>126</v>
      </c>
      <c r="D7" s="117" t="s">
        <v>125</v>
      </c>
      <c r="E7" s="117" t="s">
        <v>127</v>
      </c>
      <c r="F7" s="119" t="s">
        <v>102</v>
      </c>
      <c r="G7"/>
    </row>
    <row r="8" spans="1:7" x14ac:dyDescent="0.25">
      <c r="A8" s="111" t="s">
        <v>28</v>
      </c>
      <c r="B8" s="138">
        <v>21.21840168030057</v>
      </c>
      <c r="C8" s="121">
        <v>1282800.9103859316</v>
      </c>
      <c r="D8" s="120">
        <v>60457</v>
      </c>
      <c r="E8" s="122">
        <v>32.315089163918245</v>
      </c>
      <c r="F8" s="123">
        <v>39696.653903039718</v>
      </c>
      <c r="G8"/>
    </row>
    <row r="9" spans="1:7" x14ac:dyDescent="0.25">
      <c r="A9" s="124" t="s">
        <v>13</v>
      </c>
      <c r="B9" s="139">
        <v>77.116272486664471</v>
      </c>
      <c r="C9" s="126">
        <v>20808391.767858159</v>
      </c>
      <c r="D9" s="125">
        <v>269831.40000000002</v>
      </c>
      <c r="E9" s="127">
        <v>137.82657328302662</v>
      </c>
      <c r="F9" s="128">
        <v>150975.18041842457</v>
      </c>
      <c r="G9"/>
    </row>
    <row r="10" spans="1:7" x14ac:dyDescent="0.25">
      <c r="A10" s="124" t="s">
        <v>14</v>
      </c>
      <c r="B10" s="139">
        <v>18.327500516367522</v>
      </c>
      <c r="C10" s="126">
        <v>1969033.3454764611</v>
      </c>
      <c r="D10" s="125">
        <v>107436</v>
      </c>
      <c r="E10" s="127">
        <v>135.34309979708109</v>
      </c>
      <c r="F10" s="128">
        <v>14548.457575071194</v>
      </c>
      <c r="G10"/>
    </row>
    <row r="11" spans="1:7" x14ac:dyDescent="0.25">
      <c r="A11" s="124" t="s">
        <v>5</v>
      </c>
      <c r="B11" s="139">
        <v>163.74078130310698</v>
      </c>
      <c r="C11" s="126">
        <v>60701000</v>
      </c>
      <c r="D11" s="125">
        <v>370714</v>
      </c>
      <c r="E11" s="127">
        <v>256.56961994875064</v>
      </c>
      <c r="F11" s="128">
        <v>236586.85705706282</v>
      </c>
      <c r="G11"/>
    </row>
    <row r="12" spans="1:7" x14ac:dyDescent="0.25">
      <c r="A12" s="124" t="s">
        <v>24</v>
      </c>
      <c r="B12" s="139">
        <v>122.06032866119227</v>
      </c>
      <c r="C12" s="126">
        <v>71548753.432882831</v>
      </c>
      <c r="D12" s="125">
        <v>586175.32999999996</v>
      </c>
      <c r="E12" s="127">
        <v>198.14311078015993</v>
      </c>
      <c r="F12" s="128">
        <v>361096.34673226805</v>
      </c>
      <c r="G12"/>
    </row>
    <row r="13" spans="1:7" x14ac:dyDescent="0.25">
      <c r="A13" s="124" t="s">
        <v>30</v>
      </c>
      <c r="B13" s="139">
        <v>27.787725464102341</v>
      </c>
      <c r="C13" s="126">
        <v>4352697.1044224547</v>
      </c>
      <c r="D13" s="125">
        <v>156641</v>
      </c>
      <c r="E13" s="127">
        <v>77.325798255968422</v>
      </c>
      <c r="F13" s="128">
        <v>56290.361077345748</v>
      </c>
      <c r="G13"/>
    </row>
    <row r="14" spans="1:7" x14ac:dyDescent="0.25">
      <c r="A14" s="124" t="s">
        <v>21</v>
      </c>
      <c r="B14" s="139">
        <v>126.51183360385542</v>
      </c>
      <c r="C14" s="126">
        <v>27628687.824090488</v>
      </c>
      <c r="D14" s="125">
        <v>218388.16999999998</v>
      </c>
      <c r="E14" s="127">
        <v>143.57645555027699</v>
      </c>
      <c r="F14" s="128">
        <v>192431.88389210228</v>
      </c>
      <c r="G14"/>
    </row>
    <row r="15" spans="1:7" x14ac:dyDescent="0.25">
      <c r="A15" s="124" t="s">
        <v>29</v>
      </c>
      <c r="B15" s="140">
        <v>86.363449264245972</v>
      </c>
      <c r="C15" s="130">
        <v>26164497.862197433</v>
      </c>
      <c r="D15" s="129">
        <v>302958</v>
      </c>
      <c r="E15" s="131">
        <v>137.1845247087499</v>
      </c>
      <c r="F15" s="132">
        <v>190724.84974340993</v>
      </c>
      <c r="G15"/>
    </row>
    <row r="16" spans="1:7" x14ac:dyDescent="0.25">
      <c r="A16" s="124" t="s">
        <v>37</v>
      </c>
      <c r="B16" s="139">
        <v>53.743056068135907</v>
      </c>
      <c r="C16" s="126">
        <v>11159832.078561399</v>
      </c>
      <c r="D16" s="125">
        <v>207651.60925000001</v>
      </c>
      <c r="E16" s="127">
        <v>85.323376368238527</v>
      </c>
      <c r="F16" s="128">
        <v>130794.54369454167</v>
      </c>
      <c r="G16"/>
    </row>
    <row r="17" spans="1:7" x14ac:dyDescent="0.25">
      <c r="A17" s="124" t="s">
        <v>3</v>
      </c>
      <c r="B17" s="140">
        <v>245.57716258896613</v>
      </c>
      <c r="C17" s="130">
        <v>405998000</v>
      </c>
      <c r="D17" s="129">
        <v>1653240.0477300801</v>
      </c>
      <c r="E17" s="131">
        <v>380.56390911668854</v>
      </c>
      <c r="F17" s="132">
        <v>1066832.6403897456</v>
      </c>
      <c r="G17"/>
    </row>
    <row r="18" spans="1:7" x14ac:dyDescent="0.25">
      <c r="A18" s="124" t="s">
        <v>34</v>
      </c>
      <c r="B18" s="140">
        <v>50.486479362633453</v>
      </c>
      <c r="C18" s="130">
        <v>82453508.365465701</v>
      </c>
      <c r="D18" s="129">
        <v>1633180</v>
      </c>
      <c r="E18" s="131">
        <v>68.024883648482842</v>
      </c>
      <c r="F18" s="132">
        <v>1212108.0396335917</v>
      </c>
      <c r="G18"/>
    </row>
    <row r="19" spans="1:7" x14ac:dyDescent="0.25">
      <c r="A19" s="133" t="s">
        <v>4</v>
      </c>
      <c r="B19" s="140">
        <v>105.72383339213569</v>
      </c>
      <c r="C19" s="130">
        <v>379304401.37929398</v>
      </c>
      <c r="D19" s="129">
        <v>3587690.5822401699</v>
      </c>
      <c r="E19" s="131">
        <v>226.2619242802875</v>
      </c>
      <c r="F19" s="132">
        <v>1676395.1892737434</v>
      </c>
      <c r="G19"/>
    </row>
    <row r="20" spans="1:7" x14ac:dyDescent="0.25">
      <c r="A20" s="124" t="s">
        <v>22</v>
      </c>
      <c r="B20" s="140">
        <v>102.36936075968569</v>
      </c>
      <c r="C20" s="130">
        <v>6748393</v>
      </c>
      <c r="D20" s="129">
        <v>65922</v>
      </c>
      <c r="E20" s="131">
        <v>153.34491979078044</v>
      </c>
      <c r="F20" s="132">
        <v>44007.933286654166</v>
      </c>
      <c r="G20"/>
    </row>
    <row r="21" spans="1:7" x14ac:dyDescent="0.25">
      <c r="A21" s="124" t="s">
        <v>15</v>
      </c>
      <c r="B21" s="140">
        <v>177.98252502863909</v>
      </c>
      <c r="C21" s="130">
        <v>308319088.95095599</v>
      </c>
      <c r="D21" s="129">
        <v>1732299.78</v>
      </c>
      <c r="E21" s="131">
        <v>260.48297784841401</v>
      </c>
      <c r="F21" s="132">
        <v>1183643.9044795465</v>
      </c>
      <c r="G21"/>
    </row>
    <row r="22" spans="1:7" x14ac:dyDescent="0.25">
      <c r="A22" s="124" t="s">
        <v>8</v>
      </c>
      <c r="B22" s="140">
        <v>150.95694031121451</v>
      </c>
      <c r="C22" s="130">
        <v>213294535.32689199</v>
      </c>
      <c r="D22" s="129">
        <v>1412949.5131999999</v>
      </c>
      <c r="E22" s="131">
        <v>234.32287427733712</v>
      </c>
      <c r="F22" s="132">
        <v>910259.12849824189</v>
      </c>
      <c r="G22"/>
    </row>
    <row r="23" spans="1:7" x14ac:dyDescent="0.25">
      <c r="A23" s="124" t="s">
        <v>17</v>
      </c>
      <c r="B23" s="139">
        <v>73.685714796091531</v>
      </c>
      <c r="C23" s="126">
        <v>16500000</v>
      </c>
      <c r="D23" s="125">
        <v>223924</v>
      </c>
      <c r="E23" s="127">
        <v>186.45498517631142</v>
      </c>
      <c r="F23" s="128">
        <v>88493.209148565467</v>
      </c>
      <c r="G23"/>
    </row>
    <row r="24" spans="1:7" x14ac:dyDescent="0.25">
      <c r="A24" s="124" t="s">
        <v>35</v>
      </c>
      <c r="B24" s="139">
        <v>53.557566842519449</v>
      </c>
      <c r="C24" s="126">
        <v>41908581.824004099</v>
      </c>
      <c r="D24" s="125">
        <v>782496</v>
      </c>
      <c r="E24" s="127">
        <v>81.179796829396253</v>
      </c>
      <c r="F24" s="128">
        <v>516243.98509000038</v>
      </c>
      <c r="G24"/>
    </row>
    <row r="25" spans="1:7" x14ac:dyDescent="0.25">
      <c r="A25" s="124" t="s">
        <v>23</v>
      </c>
      <c r="B25" s="139">
        <v>76.900013344285881</v>
      </c>
      <c r="C25" s="126">
        <v>21312684.898342144</v>
      </c>
      <c r="D25" s="125">
        <v>277148</v>
      </c>
      <c r="E25" s="127">
        <v>120.92087978764593</v>
      </c>
      <c r="F25" s="128">
        <v>176253.14119257333</v>
      </c>
      <c r="G25"/>
    </row>
    <row r="26" spans="1:7" x14ac:dyDescent="0.25">
      <c r="A26" s="124" t="s">
        <v>19</v>
      </c>
      <c r="B26" s="139">
        <v>92.282526588084409</v>
      </c>
      <c r="C26" s="126">
        <v>33962000</v>
      </c>
      <c r="D26" s="125">
        <v>368022</v>
      </c>
      <c r="E26" s="127">
        <v>183.77679806158821</v>
      </c>
      <c r="F26" s="128">
        <v>184800.25965311727</v>
      </c>
      <c r="G26"/>
    </row>
    <row r="27" spans="1:7" x14ac:dyDescent="0.25">
      <c r="A27" s="124" t="s">
        <v>11</v>
      </c>
      <c r="B27" s="140">
        <v>134.61456317686856</v>
      </c>
      <c r="C27" s="130">
        <v>81998083.866003782</v>
      </c>
      <c r="D27" s="125">
        <v>609132.34000000008</v>
      </c>
      <c r="E27" s="127">
        <v>302.87544770755738</v>
      </c>
      <c r="F27" s="128">
        <v>270732.02693265968</v>
      </c>
      <c r="G27"/>
    </row>
    <row r="28" spans="1:7" x14ac:dyDescent="0.25">
      <c r="A28" s="124" t="s">
        <v>33</v>
      </c>
      <c r="B28" s="139">
        <v>50.594516368756601</v>
      </c>
      <c r="C28" s="126">
        <v>5174200</v>
      </c>
      <c r="D28" s="125">
        <v>102268</v>
      </c>
      <c r="E28" s="127">
        <v>89.71444153013671</v>
      </c>
      <c r="F28" s="128">
        <v>57674.103653221675</v>
      </c>
      <c r="G28"/>
    </row>
    <row r="29" spans="1:7" x14ac:dyDescent="0.25">
      <c r="A29" s="124" t="s">
        <v>10</v>
      </c>
      <c r="B29" s="139">
        <v>80.925695083516672</v>
      </c>
      <c r="C29" s="126">
        <v>11533000</v>
      </c>
      <c r="D29" s="125">
        <v>142513.45000000001</v>
      </c>
      <c r="E29" s="127">
        <v>195.92824820151364</v>
      </c>
      <c r="F29" s="128">
        <v>58863.385478434051</v>
      </c>
      <c r="G29"/>
    </row>
    <row r="30" spans="1:7" x14ac:dyDescent="0.25">
      <c r="A30" s="124" t="s">
        <v>2</v>
      </c>
      <c r="B30" s="139">
        <v>106.75109470182292</v>
      </c>
      <c r="C30" s="126">
        <v>36070366.678636797</v>
      </c>
      <c r="D30" s="125">
        <v>337892.241568</v>
      </c>
      <c r="E30" s="127">
        <v>201.12716518408874</v>
      </c>
      <c r="F30" s="128">
        <v>179341.09818344092</v>
      </c>
      <c r="G30"/>
    </row>
    <row r="31" spans="1:7" x14ac:dyDescent="0.25">
      <c r="A31" s="124" t="s">
        <v>36</v>
      </c>
      <c r="B31" s="139">
        <v>44.751506782693276</v>
      </c>
      <c r="C31" s="126">
        <v>5152957</v>
      </c>
      <c r="D31" s="125">
        <v>115146</v>
      </c>
      <c r="E31" s="127">
        <v>88.894302036733393</v>
      </c>
      <c r="F31" s="128">
        <v>57967.236166280563</v>
      </c>
      <c r="G31"/>
    </row>
    <row r="32" spans="1:7" x14ac:dyDescent="0.25">
      <c r="A32" s="124" t="s">
        <v>32</v>
      </c>
      <c r="B32" s="139">
        <v>47.064750517571163</v>
      </c>
      <c r="C32" s="126">
        <v>3800996.3165495647</v>
      </c>
      <c r="D32" s="125">
        <v>80761</v>
      </c>
      <c r="E32" s="127">
        <v>124.89498625429179</v>
      </c>
      <c r="F32" s="128">
        <v>30433.53805100363</v>
      </c>
      <c r="G32"/>
    </row>
    <row r="33" spans="1:7" x14ac:dyDescent="0.25">
      <c r="A33" s="124" t="s">
        <v>20</v>
      </c>
      <c r="B33" s="139">
        <v>20.114136613463383</v>
      </c>
      <c r="C33" s="126">
        <v>1782917.0694173942</v>
      </c>
      <c r="D33" s="125">
        <v>88640</v>
      </c>
      <c r="E33" s="127">
        <v>148.69050676326239</v>
      </c>
      <c r="F33" s="128">
        <v>11990.792877288837</v>
      </c>
      <c r="G33"/>
    </row>
    <row r="34" spans="1:7" x14ac:dyDescent="0.25">
      <c r="A34" s="124" t="s">
        <v>16</v>
      </c>
      <c r="B34" s="139">
        <v>358.27982784144473</v>
      </c>
      <c r="C34" s="126">
        <v>73553057.256709397</v>
      </c>
      <c r="D34" s="125">
        <v>205295</v>
      </c>
      <c r="E34" s="127">
        <v>235.87096184119022</v>
      </c>
      <c r="F34" s="128">
        <v>311836</v>
      </c>
      <c r="G34"/>
    </row>
    <row r="35" spans="1:7" x14ac:dyDescent="0.25">
      <c r="A35" s="124" t="s">
        <v>6</v>
      </c>
      <c r="B35" s="139">
        <v>176.29182131278867</v>
      </c>
      <c r="C35" s="126">
        <v>223316405.74583313</v>
      </c>
      <c r="D35" s="125">
        <v>1266742.8589872601</v>
      </c>
      <c r="E35" s="127">
        <v>278.36557585856366</v>
      </c>
      <c r="F35" s="128">
        <v>802241.45912100584</v>
      </c>
      <c r="G35"/>
    </row>
    <row r="36" spans="1:7" x14ac:dyDescent="0.25">
      <c r="A36" s="124" t="s">
        <v>25</v>
      </c>
      <c r="B36" s="139">
        <v>148.41199972733628</v>
      </c>
      <c r="C36" s="126">
        <v>51164591.670000002</v>
      </c>
      <c r="D36" s="125">
        <v>344747</v>
      </c>
      <c r="E36" s="127">
        <v>177.50052353604593</v>
      </c>
      <c r="F36" s="128">
        <v>288250.37048192002</v>
      </c>
      <c r="G36"/>
    </row>
    <row r="37" spans="1:7" x14ac:dyDescent="0.25">
      <c r="A37" s="124" t="s">
        <v>7</v>
      </c>
      <c r="B37" s="139">
        <v>119.84551763375153</v>
      </c>
      <c r="C37" s="126">
        <v>33679223.461106591</v>
      </c>
      <c r="D37" s="125">
        <v>281021.96999999997</v>
      </c>
      <c r="E37" s="127">
        <v>221.50046151032706</v>
      </c>
      <c r="F37" s="128">
        <v>152050.35344604173</v>
      </c>
      <c r="G37"/>
    </row>
    <row r="38" spans="1:7" x14ac:dyDescent="0.25">
      <c r="A38" s="124" t="s">
        <v>31</v>
      </c>
      <c r="B38" s="139">
        <v>47.512175500837969</v>
      </c>
      <c r="C38" s="126">
        <v>6112175.3099999996</v>
      </c>
      <c r="D38" s="125">
        <v>128644.4</v>
      </c>
      <c r="E38" s="127">
        <v>108.3613629238894</v>
      </c>
      <c r="F38" s="128">
        <v>56405.485729199019</v>
      </c>
      <c r="G38"/>
    </row>
    <row r="39" spans="1:7" x14ac:dyDescent="0.25">
      <c r="A39" s="124" t="s">
        <v>27</v>
      </c>
      <c r="B39" s="139">
        <v>95.221655822470439</v>
      </c>
      <c r="C39" s="126">
        <v>42704374.027033769</v>
      </c>
      <c r="D39" s="125">
        <v>448473.34</v>
      </c>
      <c r="E39" s="127">
        <v>126.81562298932482</v>
      </c>
      <c r="F39" s="128">
        <v>336743.79402472021</v>
      </c>
      <c r="G39"/>
    </row>
    <row r="40" spans="1:7" x14ac:dyDescent="0.25">
      <c r="A40" s="124" t="s">
        <v>9</v>
      </c>
      <c r="B40" s="139">
        <v>88.672667383058538</v>
      </c>
      <c r="C40" s="126">
        <v>54800772.514738776</v>
      </c>
      <c r="D40" s="125">
        <v>618012</v>
      </c>
      <c r="E40" s="127">
        <v>194.44086816439292</v>
      </c>
      <c r="F40" s="128">
        <v>281837.72800482792</v>
      </c>
      <c r="G40"/>
    </row>
    <row r="41" spans="1:7" x14ac:dyDescent="0.25">
      <c r="A41" s="124" t="s">
        <v>18</v>
      </c>
      <c r="B41" s="139">
        <v>16.766018926039706</v>
      </c>
      <c r="C41" s="126">
        <v>2606244.1100150202</v>
      </c>
      <c r="D41" s="125">
        <v>155448</v>
      </c>
      <c r="E41" s="127">
        <v>65.610807407735393</v>
      </c>
      <c r="F41" s="128">
        <v>39722.786732658751</v>
      </c>
      <c r="G41"/>
    </row>
    <row r="42" spans="1:7" x14ac:dyDescent="0.25">
      <c r="A42" s="124" t="s">
        <v>1</v>
      </c>
      <c r="B42" s="139">
        <v>174.22855056068846</v>
      </c>
      <c r="C42" s="126">
        <v>42310181</v>
      </c>
      <c r="D42" s="125">
        <v>242842.98333333281</v>
      </c>
      <c r="E42" s="127">
        <v>309.99419494154802</v>
      </c>
      <c r="F42" s="128">
        <v>136487.01069379036</v>
      </c>
      <c r="G42"/>
    </row>
    <row r="43" spans="1:7" x14ac:dyDescent="0.25">
      <c r="A43" s="124" t="s">
        <v>0</v>
      </c>
      <c r="B43" s="139">
        <v>169.63699337865788</v>
      </c>
      <c r="C43" s="126">
        <v>61849499.871676527</v>
      </c>
      <c r="D43" s="125">
        <v>364599.12805468199</v>
      </c>
      <c r="E43" s="127">
        <v>235.2317917590041</v>
      </c>
      <c r="F43" s="128">
        <v>262930.0206795244</v>
      </c>
      <c r="G43"/>
    </row>
    <row r="44" spans="1:7" x14ac:dyDescent="0.25">
      <c r="A44" s="124" t="s">
        <v>12</v>
      </c>
      <c r="B44" s="139">
        <v>107.58769596715669</v>
      </c>
      <c r="C44" s="126">
        <v>9441918.5816069804</v>
      </c>
      <c r="D44" s="125">
        <v>87760.208049155699</v>
      </c>
      <c r="E44" s="127">
        <v>210.71868488048656</v>
      </c>
      <c r="F44" s="128">
        <v>44808.169655017344</v>
      </c>
      <c r="G44"/>
    </row>
    <row r="45" spans="1:7" x14ac:dyDescent="0.25">
      <c r="A45" s="134" t="s">
        <v>26</v>
      </c>
      <c r="B45" s="141">
        <v>56.778649609435405</v>
      </c>
      <c r="C45" s="135">
        <v>19657904.067778725</v>
      </c>
      <c r="D45" s="125">
        <v>346220</v>
      </c>
      <c r="E45" s="136">
        <v>121.21389324042396</v>
      </c>
      <c r="F45" s="137">
        <v>162175.33768004537</v>
      </c>
      <c r="G45"/>
    </row>
    <row r="46" spans="1:7" x14ac:dyDescent="0.25">
      <c r="A46"/>
      <c r="B46"/>
      <c r="C46"/>
      <c r="D46"/>
      <c r="E46"/>
      <c r="F46"/>
      <c r="G46"/>
    </row>
    <row r="47" spans="1:7" x14ac:dyDescent="0.25">
      <c r="A47"/>
      <c r="B47"/>
      <c r="C47"/>
      <c r="D47"/>
      <c r="E47"/>
      <c r="F47"/>
      <c r="G47"/>
    </row>
    <row r="48" spans="1:7" x14ac:dyDescent="0.25">
      <c r="A48"/>
      <c r="B48"/>
      <c r="C48"/>
      <c r="D48"/>
      <c r="E48"/>
      <c r="F48"/>
      <c r="G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1:7" x14ac:dyDescent="0.25">
      <c r="A81"/>
      <c r="B81"/>
      <c r="C81"/>
      <c r="D81"/>
      <c r="E81"/>
      <c r="F81"/>
      <c r="G81"/>
    </row>
    <row r="82" spans="1:7" x14ac:dyDescent="0.25">
      <c r="A82"/>
      <c r="B82"/>
      <c r="C82"/>
      <c r="D82"/>
      <c r="E82"/>
      <c r="F82"/>
      <c r="G82"/>
    </row>
    <row r="83" spans="1:7" x14ac:dyDescent="0.25">
      <c r="A83"/>
      <c r="B83"/>
      <c r="C83"/>
      <c r="D83"/>
      <c r="E83"/>
      <c r="F83"/>
      <c r="G83"/>
    </row>
    <row r="84" spans="1:7" x14ac:dyDescent="0.25">
      <c r="A84"/>
      <c r="B84"/>
      <c r="C84"/>
      <c r="D84"/>
      <c r="E84"/>
      <c r="F84"/>
      <c r="G84"/>
    </row>
    <row r="85" spans="1:7" x14ac:dyDescent="0.25">
      <c r="A85"/>
      <c r="B85"/>
      <c r="C85"/>
      <c r="D85"/>
      <c r="E85"/>
      <c r="F85"/>
      <c r="G85"/>
    </row>
    <row r="86" spans="1:7" x14ac:dyDescent="0.25">
      <c r="A86"/>
      <c r="B86"/>
      <c r="C86"/>
      <c r="D86"/>
      <c r="E86"/>
      <c r="F86"/>
      <c r="G86"/>
    </row>
    <row r="87" spans="1:7" x14ac:dyDescent="0.25">
      <c r="A87"/>
      <c r="B87"/>
      <c r="C87"/>
      <c r="D87"/>
      <c r="E87"/>
      <c r="F87"/>
      <c r="G87"/>
    </row>
    <row r="88" spans="1:7" x14ac:dyDescent="0.25">
      <c r="A88" s="105"/>
      <c r="B88" s="105"/>
      <c r="C88" s="105"/>
      <c r="D88" s="105"/>
      <c r="E88" s="105"/>
      <c r="F88" s="105"/>
    </row>
    <row r="89" spans="1:7" x14ac:dyDescent="0.25">
      <c r="A89" s="105"/>
      <c r="B89" s="105"/>
      <c r="C89" s="105"/>
      <c r="D89" s="105"/>
      <c r="E89" s="105"/>
      <c r="F89" s="105"/>
    </row>
    <row r="90" spans="1:7" x14ac:dyDescent="0.25">
      <c r="A90" s="105"/>
      <c r="B90" s="105"/>
      <c r="C90" s="105"/>
      <c r="D90" s="105"/>
      <c r="E90" s="105"/>
      <c r="F90" s="105"/>
    </row>
    <row r="91" spans="1:7" x14ac:dyDescent="0.25">
      <c r="A91" s="105"/>
      <c r="B91" s="105"/>
      <c r="C91" s="105"/>
      <c r="D91" s="105"/>
      <c r="E91" s="105"/>
      <c r="F91" s="105"/>
    </row>
    <row r="92" spans="1:7" x14ac:dyDescent="0.25">
      <c r="A92" s="105"/>
      <c r="B92" s="105"/>
      <c r="C92" s="105"/>
      <c r="D92" s="105"/>
      <c r="E92" s="105"/>
      <c r="F92" s="105"/>
    </row>
    <row r="93" spans="1:7" x14ac:dyDescent="0.25">
      <c r="A93" s="105"/>
      <c r="B93" s="105"/>
      <c r="C93" s="105"/>
      <c r="D93" s="105"/>
      <c r="E93" s="105"/>
      <c r="F93" s="105"/>
    </row>
    <row r="94" spans="1:7" x14ac:dyDescent="0.25">
      <c r="A94" s="105"/>
      <c r="B94" s="105"/>
      <c r="C94" s="105"/>
      <c r="D94" s="105"/>
      <c r="E94" s="105"/>
      <c r="F94" s="105"/>
    </row>
    <row r="95" spans="1:7" x14ac:dyDescent="0.25">
      <c r="A95" s="105"/>
      <c r="B95" s="105"/>
      <c r="C95" s="105"/>
      <c r="D95" s="105"/>
      <c r="E95" s="105"/>
      <c r="F95" s="105"/>
    </row>
    <row r="96" spans="1:7" x14ac:dyDescent="0.25">
      <c r="A96" s="105"/>
      <c r="B96" s="105"/>
      <c r="C96" s="105"/>
      <c r="D96" s="105"/>
      <c r="E96" s="105"/>
      <c r="F96" s="105"/>
    </row>
    <row r="97" spans="1:6" x14ac:dyDescent="0.25">
      <c r="A97" s="105"/>
      <c r="B97" s="105"/>
      <c r="C97" s="105"/>
      <c r="D97" s="105"/>
      <c r="E97" s="105"/>
      <c r="F97" s="105"/>
    </row>
    <row r="98" spans="1:6" x14ac:dyDescent="0.25">
      <c r="A98" s="105"/>
      <c r="B98" s="105"/>
      <c r="C98" s="105"/>
      <c r="D98" s="105"/>
      <c r="E98" s="105"/>
      <c r="F98" s="105"/>
    </row>
    <row r="99" spans="1:6" x14ac:dyDescent="0.25">
      <c r="A99" s="105"/>
      <c r="B99" s="105"/>
      <c r="C99" s="105"/>
      <c r="D99" s="105"/>
      <c r="E99" s="105"/>
      <c r="F99" s="105"/>
    </row>
    <row r="100" spans="1:6" x14ac:dyDescent="0.25">
      <c r="A100" s="105"/>
      <c r="B100" s="105"/>
      <c r="C100" s="105"/>
      <c r="D100" s="105"/>
      <c r="E100" s="105"/>
      <c r="F100" s="105"/>
    </row>
    <row r="101" spans="1:6" x14ac:dyDescent="0.25">
      <c r="A101" s="105"/>
      <c r="B101" s="105"/>
      <c r="C101" s="105"/>
      <c r="D101" s="105"/>
      <c r="E101" s="105"/>
      <c r="F101" s="105"/>
    </row>
    <row r="102" spans="1:6" x14ac:dyDescent="0.25">
      <c r="A102" s="105"/>
      <c r="B102" s="105"/>
      <c r="C102" s="105"/>
      <c r="D102" s="105"/>
      <c r="E102" s="105"/>
      <c r="F102" s="105"/>
    </row>
    <row r="103" spans="1:6" x14ac:dyDescent="0.25">
      <c r="A103" s="105"/>
      <c r="B103" s="105"/>
      <c r="C103" s="105"/>
      <c r="D103" s="105"/>
      <c r="E103" s="105"/>
      <c r="F103" s="105"/>
    </row>
    <row r="104" spans="1:6" x14ac:dyDescent="0.25">
      <c r="A104" s="105"/>
      <c r="B104" s="105"/>
      <c r="C104" s="105"/>
      <c r="D104" s="105"/>
      <c r="E104" s="105"/>
      <c r="F104" s="105"/>
    </row>
    <row r="109" spans="1:6" x14ac:dyDescent="0.25">
      <c r="A109"/>
      <c r="B109"/>
      <c r="C109"/>
      <c r="D109"/>
      <c r="E109"/>
    </row>
    <row r="110" spans="1:6" x14ac:dyDescent="0.25">
      <c r="A110"/>
      <c r="B110"/>
      <c r="C110"/>
      <c r="D110"/>
      <c r="E110"/>
    </row>
    <row r="111" spans="1:6" x14ac:dyDescent="0.25">
      <c r="A111"/>
      <c r="B111"/>
      <c r="C111"/>
      <c r="D111"/>
      <c r="E111"/>
    </row>
    <row r="112" spans="1:6" x14ac:dyDescent="0.25">
      <c r="A112"/>
      <c r="B112"/>
      <c r="C112"/>
      <c r="D112"/>
      <c r="E112"/>
    </row>
    <row r="113" spans="1:5" x14ac:dyDescent="0.25">
      <c r="A113"/>
      <c r="B113"/>
      <c r="C113"/>
      <c r="D113"/>
      <c r="E113"/>
    </row>
    <row r="114" spans="1:5" x14ac:dyDescent="0.25">
      <c r="A114"/>
      <c r="B114"/>
      <c r="C114"/>
      <c r="D114"/>
      <c r="E114"/>
    </row>
    <row r="115" spans="1:5" x14ac:dyDescent="0.25">
      <c r="A115"/>
      <c r="B115"/>
      <c r="C115"/>
      <c r="D115"/>
      <c r="E115"/>
    </row>
    <row r="116" spans="1:5" x14ac:dyDescent="0.25">
      <c r="A116"/>
      <c r="B116"/>
      <c r="C116"/>
      <c r="D116"/>
      <c r="E116"/>
    </row>
    <row r="117" spans="1:5" x14ac:dyDescent="0.25">
      <c r="A117"/>
      <c r="B117"/>
      <c r="C117"/>
      <c r="D117"/>
      <c r="E117"/>
    </row>
    <row r="118" spans="1:5" x14ac:dyDescent="0.25">
      <c r="A118"/>
      <c r="B118"/>
      <c r="C118"/>
      <c r="D118"/>
      <c r="E118"/>
    </row>
    <row r="119" spans="1:5" x14ac:dyDescent="0.25">
      <c r="A119"/>
      <c r="B119"/>
      <c r="C119"/>
      <c r="D119"/>
      <c r="E119"/>
    </row>
    <row r="120" spans="1:5" x14ac:dyDescent="0.25">
      <c r="A120"/>
      <c r="B120"/>
      <c r="C120"/>
      <c r="D120"/>
      <c r="E120"/>
    </row>
    <row r="121" spans="1:5" x14ac:dyDescent="0.25">
      <c r="A121"/>
      <c r="B121"/>
      <c r="C121"/>
      <c r="D121"/>
      <c r="E121"/>
    </row>
    <row r="122" spans="1:5" x14ac:dyDescent="0.25">
      <c r="A122"/>
      <c r="B122"/>
      <c r="C122"/>
      <c r="D122"/>
      <c r="E122"/>
    </row>
    <row r="123" spans="1:5" x14ac:dyDescent="0.25">
      <c r="A123"/>
      <c r="B123"/>
      <c r="C123"/>
      <c r="D123"/>
      <c r="E123"/>
    </row>
    <row r="124" spans="1:5" x14ac:dyDescent="0.25">
      <c r="A124"/>
      <c r="B124"/>
      <c r="C124"/>
      <c r="D124"/>
      <c r="E124"/>
    </row>
    <row r="125" spans="1:5" x14ac:dyDescent="0.25">
      <c r="A125"/>
      <c r="B125"/>
      <c r="C125"/>
      <c r="D125"/>
      <c r="E125"/>
    </row>
    <row r="126" spans="1:5" x14ac:dyDescent="0.25">
      <c r="A126"/>
      <c r="B126"/>
      <c r="C126"/>
      <c r="D126"/>
      <c r="E126"/>
    </row>
    <row r="127" spans="1:5" x14ac:dyDescent="0.25">
      <c r="A127"/>
      <c r="B127"/>
      <c r="C127"/>
      <c r="D127"/>
      <c r="E127"/>
    </row>
    <row r="128" spans="1:5" x14ac:dyDescent="0.25">
      <c r="A128"/>
      <c r="B128"/>
      <c r="C128"/>
      <c r="D128"/>
      <c r="E128"/>
    </row>
    <row r="129" spans="1:5" x14ac:dyDescent="0.25">
      <c r="A129"/>
      <c r="B129"/>
      <c r="C129"/>
      <c r="D129"/>
      <c r="E129"/>
    </row>
    <row r="130" spans="1:5" x14ac:dyDescent="0.25">
      <c r="A130"/>
      <c r="B130"/>
      <c r="C130"/>
      <c r="D130"/>
      <c r="E130"/>
    </row>
    <row r="131" spans="1:5" x14ac:dyDescent="0.25">
      <c r="A131"/>
      <c r="B131"/>
      <c r="C131"/>
      <c r="D131"/>
      <c r="E131"/>
    </row>
    <row r="132" spans="1:5" x14ac:dyDescent="0.25">
      <c r="A132"/>
      <c r="B132"/>
      <c r="C132"/>
      <c r="D132"/>
      <c r="E132"/>
    </row>
    <row r="133" spans="1:5" x14ac:dyDescent="0.25">
      <c r="A133"/>
      <c r="B133"/>
      <c r="C133"/>
      <c r="D133"/>
      <c r="E133"/>
    </row>
    <row r="134" spans="1:5" x14ac:dyDescent="0.25">
      <c r="A134"/>
      <c r="B134"/>
      <c r="C134"/>
      <c r="D134"/>
      <c r="E134"/>
    </row>
    <row r="135" spans="1:5" x14ac:dyDescent="0.25">
      <c r="A135"/>
      <c r="B135"/>
      <c r="C135"/>
      <c r="D135"/>
      <c r="E135"/>
    </row>
    <row r="136" spans="1:5" x14ac:dyDescent="0.25">
      <c r="A136"/>
      <c r="B136"/>
      <c r="C136"/>
      <c r="D136"/>
      <c r="E1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18646-FE76-4FD7-B4E4-4C2AE7E7EA4B}">
  <dimension ref="A1:H94"/>
  <sheetViews>
    <sheetView workbookViewId="0">
      <selection activeCell="A3" sqref="A3"/>
    </sheetView>
  </sheetViews>
  <sheetFormatPr defaultRowHeight="15.75" x14ac:dyDescent="0.25"/>
  <cols>
    <col min="1" max="2" width="29.42578125" style="81" bestFit="1" customWidth="1"/>
    <col min="3" max="6" width="18.42578125" style="81" bestFit="1" customWidth="1"/>
    <col min="7" max="7" width="23" style="81" customWidth="1"/>
    <col min="8" max="8" width="10.7109375" style="81" bestFit="1" customWidth="1"/>
  </cols>
  <sheetData>
    <row r="1" spans="1:8" x14ac:dyDescent="0.25">
      <c r="A1" t="s">
        <v>45</v>
      </c>
    </row>
    <row r="3" spans="1:8" x14ac:dyDescent="0.25">
      <c r="A3" s="83" t="s">
        <v>46</v>
      </c>
      <c r="B3" s="84">
        <v>2021</v>
      </c>
    </row>
    <row r="4" spans="1:8" x14ac:dyDescent="0.25">
      <c r="A4" s="96" t="s">
        <v>47</v>
      </c>
      <c r="B4" s="84">
        <v>2021</v>
      </c>
    </row>
    <row r="5" spans="1:8" ht="15" x14ac:dyDescent="0.25">
      <c r="A5"/>
      <c r="B5"/>
      <c r="C5"/>
      <c r="D5"/>
      <c r="E5"/>
      <c r="F5"/>
      <c r="G5"/>
      <c r="H5"/>
    </row>
    <row r="6" spans="1:8" x14ac:dyDescent="0.25">
      <c r="A6" s="85"/>
      <c r="B6" s="87" t="s">
        <v>49</v>
      </c>
      <c r="C6" s="86"/>
      <c r="D6" s="86"/>
      <c r="E6" s="86"/>
      <c r="F6" s="86"/>
      <c r="G6" s="86"/>
      <c r="H6" s="88"/>
    </row>
    <row r="7" spans="1:8" ht="94.5" x14ac:dyDescent="0.25">
      <c r="A7" s="89" t="s">
        <v>41</v>
      </c>
      <c r="B7" s="90" t="s">
        <v>129</v>
      </c>
      <c r="C7" s="91" t="s">
        <v>130</v>
      </c>
      <c r="D7" s="91" t="s">
        <v>131</v>
      </c>
      <c r="E7" s="91" t="s">
        <v>132</v>
      </c>
      <c r="F7" s="91" t="s">
        <v>105</v>
      </c>
      <c r="G7" s="91" t="s">
        <v>128</v>
      </c>
      <c r="H7" s="92" t="s">
        <v>123</v>
      </c>
    </row>
    <row r="8" spans="1:8" x14ac:dyDescent="0.25">
      <c r="A8" s="85" t="s">
        <v>28</v>
      </c>
      <c r="B8" s="143">
        <v>73.795768717862927</v>
      </c>
      <c r="C8" s="93">
        <v>148.36245181576996</v>
      </c>
      <c r="D8" s="106">
        <v>0</v>
      </c>
      <c r="E8" s="93">
        <v>198.36175589291437</v>
      </c>
      <c r="F8" s="93">
        <v>420.51997642654726</v>
      </c>
      <c r="G8" s="93">
        <v>16693235.963519068</v>
      </c>
      <c r="H8" s="100">
        <v>39696.653903039718</v>
      </c>
    </row>
    <row r="9" spans="1:8" x14ac:dyDescent="0.25">
      <c r="A9" s="94" t="s">
        <v>13</v>
      </c>
      <c r="B9" s="144">
        <v>222.78815955338553</v>
      </c>
      <c r="C9" s="95">
        <v>84.332241186874725</v>
      </c>
      <c r="D9" s="95">
        <v>0</v>
      </c>
      <c r="E9" s="95">
        <v>188.55178701184829</v>
      </c>
      <c r="F9" s="95">
        <v>495.67218775210858</v>
      </c>
      <c r="G9" s="95">
        <v>74834197.974269807</v>
      </c>
      <c r="H9" s="102">
        <v>150975.18041842457</v>
      </c>
    </row>
    <row r="10" spans="1:8" x14ac:dyDescent="0.25">
      <c r="A10" s="94" t="s">
        <v>14</v>
      </c>
      <c r="B10" s="144">
        <v>213.02489260413628</v>
      </c>
      <c r="C10" s="95">
        <v>55.595792891323789</v>
      </c>
      <c r="D10" s="107">
        <v>66.500322630282071</v>
      </c>
      <c r="E10" s="95">
        <v>144.43597750533414</v>
      </c>
      <c r="F10" s="95">
        <v>479.55698563107626</v>
      </c>
      <c r="G10" s="95">
        <v>6976814.4602827393</v>
      </c>
      <c r="H10" s="102">
        <v>14548.457575071194</v>
      </c>
    </row>
    <row r="11" spans="1:8" x14ac:dyDescent="0.25">
      <c r="A11" s="94" t="s">
        <v>5</v>
      </c>
      <c r="B11" s="144">
        <v>329.9524537035968</v>
      </c>
      <c r="C11" s="95">
        <v>92.796101495632925</v>
      </c>
      <c r="D11" s="107">
        <v>51.494297787901168</v>
      </c>
      <c r="E11" s="95">
        <v>123.19265052399035</v>
      </c>
      <c r="F11" s="95">
        <v>597.43550351112128</v>
      </c>
      <c r="G11" s="95">
        <v>141345388.06999999</v>
      </c>
      <c r="H11" s="102">
        <v>236586.85705706282</v>
      </c>
    </row>
    <row r="12" spans="1:8" x14ac:dyDescent="0.25">
      <c r="A12" s="94" t="s">
        <v>24</v>
      </c>
      <c r="B12" s="144">
        <v>143.2665413242016</v>
      </c>
      <c r="C12" s="95">
        <v>70.681786590162673</v>
      </c>
      <c r="D12" s="107">
        <v>0</v>
      </c>
      <c r="E12" s="95">
        <v>74.236248965945066</v>
      </c>
      <c r="F12" s="95">
        <v>288.18457688030929</v>
      </c>
      <c r="G12" s="95">
        <v>104062397.89606412</v>
      </c>
      <c r="H12" s="102">
        <v>361096.34673226805</v>
      </c>
    </row>
    <row r="13" spans="1:8" x14ac:dyDescent="0.25">
      <c r="A13" s="94" t="s">
        <v>30</v>
      </c>
      <c r="B13" s="144">
        <v>162.4361505362055</v>
      </c>
      <c r="C13" s="95">
        <v>85.518194505167727</v>
      </c>
      <c r="D13" s="107">
        <v>0</v>
      </c>
      <c r="E13" s="95">
        <v>86.428124125480522</v>
      </c>
      <c r="F13" s="95">
        <v>334.38246916685387</v>
      </c>
      <c r="G13" s="95">
        <v>18822509.927336637</v>
      </c>
      <c r="H13" s="102">
        <v>56290.361077345748</v>
      </c>
    </row>
    <row r="14" spans="1:8" x14ac:dyDescent="0.25">
      <c r="A14" s="94" t="s">
        <v>21</v>
      </c>
      <c r="B14" s="144">
        <v>182.45173078394203</v>
      </c>
      <c r="C14" s="95">
        <v>55.4725870901676</v>
      </c>
      <c r="D14" s="107">
        <v>0</v>
      </c>
      <c r="E14" s="95">
        <v>125.98871439583678</v>
      </c>
      <c r="F14" s="95">
        <v>363.91303226994683</v>
      </c>
      <c r="G14" s="95">
        <v>70028470.372593284</v>
      </c>
      <c r="H14" s="102">
        <v>192431.88389210228</v>
      </c>
    </row>
    <row r="15" spans="1:8" x14ac:dyDescent="0.25">
      <c r="A15" s="94" t="s">
        <v>29</v>
      </c>
      <c r="B15" s="144">
        <v>128.30138834350106</v>
      </c>
      <c r="C15" s="95">
        <v>64.034051628724697</v>
      </c>
      <c r="D15" s="107">
        <v>0</v>
      </c>
      <c r="E15" s="95">
        <v>79.502978914494037</v>
      </c>
      <c r="F15" s="95">
        <v>271.83841888672026</v>
      </c>
      <c r="G15" s="95">
        <v>51846341.596655846</v>
      </c>
      <c r="H15" s="102">
        <v>190724.84974340993</v>
      </c>
    </row>
    <row r="16" spans="1:8" x14ac:dyDescent="0.25">
      <c r="A16" s="94" t="s">
        <v>37</v>
      </c>
      <c r="B16" s="144">
        <v>62.294028757958131</v>
      </c>
      <c r="C16" s="95">
        <v>120.05727021070818</v>
      </c>
      <c r="D16" s="107">
        <v>0</v>
      </c>
      <c r="E16" s="95">
        <v>21.373835860922537</v>
      </c>
      <c r="F16" s="95">
        <v>203.72513482958897</v>
      </c>
      <c r="G16" s="95">
        <v>26646136.049145069</v>
      </c>
      <c r="H16" s="102">
        <v>130794.54369454167</v>
      </c>
    </row>
    <row r="17" spans="1:8" x14ac:dyDescent="0.25">
      <c r="A17" s="94" t="s">
        <v>3</v>
      </c>
      <c r="B17" s="144">
        <v>367.35051215502165</v>
      </c>
      <c r="C17" s="95">
        <v>111.14204689628514</v>
      </c>
      <c r="D17" s="107">
        <v>55.846302169976866</v>
      </c>
      <c r="E17" s="95">
        <v>100.80782996528694</v>
      </c>
      <c r="F17" s="95">
        <v>635.14669118657014</v>
      </c>
      <c r="G17" s="95">
        <v>677595221.59337902</v>
      </c>
      <c r="H17" s="102">
        <v>1066832.6403897456</v>
      </c>
    </row>
    <row r="18" spans="1:8" x14ac:dyDescent="0.25">
      <c r="A18" s="94" t="s">
        <v>34</v>
      </c>
      <c r="B18" s="144">
        <v>61.384410005600913</v>
      </c>
      <c r="C18" s="95">
        <v>118.7791566654726</v>
      </c>
      <c r="D18" s="107">
        <v>0</v>
      </c>
      <c r="E18" s="95">
        <v>114.63749310646077</v>
      </c>
      <c r="F18" s="95">
        <v>294.80105977753402</v>
      </c>
      <c r="G18" s="95">
        <v>357330734.64885205</v>
      </c>
      <c r="H18" s="102">
        <v>1212108.0396335917</v>
      </c>
    </row>
    <row r="19" spans="1:8" x14ac:dyDescent="0.25">
      <c r="A19" s="94" t="s">
        <v>4</v>
      </c>
      <c r="B19" s="144">
        <v>294.34723727182228</v>
      </c>
      <c r="C19" s="95">
        <v>164.07032180778091</v>
      </c>
      <c r="D19" s="107">
        <v>0</v>
      </c>
      <c r="E19" s="95">
        <v>109.25910016028332</v>
      </c>
      <c r="F19" s="95">
        <v>567.67665923988659</v>
      </c>
      <c r="G19" s="95">
        <v>951650420.61273599</v>
      </c>
      <c r="H19" s="102">
        <v>1676395.1892737434</v>
      </c>
    </row>
    <row r="20" spans="1:8" x14ac:dyDescent="0.25">
      <c r="A20" s="94" t="s">
        <v>22</v>
      </c>
      <c r="B20" s="145">
        <v>118.40285627728365</v>
      </c>
      <c r="C20" s="95">
        <v>73.583051012805171</v>
      </c>
      <c r="D20" s="107">
        <v>0</v>
      </c>
      <c r="E20" s="95">
        <v>159.90069231753739</v>
      </c>
      <c r="F20" s="95">
        <v>351.88659960762618</v>
      </c>
      <c r="G20" s="95">
        <v>15485802</v>
      </c>
      <c r="H20" s="102">
        <v>44007.933286654166</v>
      </c>
    </row>
    <row r="21" spans="1:8" x14ac:dyDescent="0.25">
      <c r="A21" s="94" t="s">
        <v>15</v>
      </c>
      <c r="B21" s="144">
        <v>199.04602703393908</v>
      </c>
      <c r="C21" s="95">
        <v>51.240286720074131</v>
      </c>
      <c r="D21" s="107">
        <v>0</v>
      </c>
      <c r="E21" s="95">
        <v>97.121617215227644</v>
      </c>
      <c r="F21" s="95">
        <v>347.40793096924091</v>
      </c>
      <c r="G21" s="95">
        <v>411207279.85959303</v>
      </c>
      <c r="H21" s="102">
        <v>1183643.9044795465</v>
      </c>
    </row>
    <row r="22" spans="1:8" x14ac:dyDescent="0.25">
      <c r="A22" s="94" t="s">
        <v>8</v>
      </c>
      <c r="B22" s="144">
        <v>185.53619112734523</v>
      </c>
      <c r="C22" s="95">
        <v>140.09606626117477</v>
      </c>
      <c r="D22" s="107">
        <v>0</v>
      </c>
      <c r="E22" s="95">
        <v>184.16072508972965</v>
      </c>
      <c r="F22" s="95">
        <v>509.7929824782496</v>
      </c>
      <c r="G22" s="95">
        <v>464043715.945171</v>
      </c>
      <c r="H22" s="102">
        <v>910259.12849824189</v>
      </c>
    </row>
    <row r="23" spans="1:8" x14ac:dyDescent="0.25">
      <c r="A23" s="94" t="s">
        <v>17</v>
      </c>
      <c r="B23" s="144">
        <v>147.6809364892589</v>
      </c>
      <c r="C23" s="95">
        <v>204.17385891912696</v>
      </c>
      <c r="D23" s="107">
        <v>0</v>
      </c>
      <c r="E23" s="95">
        <v>60.660021844026645</v>
      </c>
      <c r="F23" s="95">
        <v>412.51481725241246</v>
      </c>
      <c r="G23" s="95">
        <v>36504760</v>
      </c>
      <c r="H23" s="102">
        <v>88493.209148565467</v>
      </c>
    </row>
    <row r="24" spans="1:8" x14ac:dyDescent="0.25">
      <c r="A24" s="94" t="s">
        <v>35</v>
      </c>
      <c r="B24" s="144">
        <v>119.43346137243003</v>
      </c>
      <c r="C24" s="95">
        <v>42.60858726744334</v>
      </c>
      <c r="D24" s="107">
        <v>0</v>
      </c>
      <c r="E24" s="95">
        <v>5.4591146074247776</v>
      </c>
      <c r="F24" s="95">
        <v>167.50116324729814</v>
      </c>
      <c r="G24" s="95">
        <v>86471468.021995902</v>
      </c>
      <c r="H24" s="102">
        <v>516243.98509000038</v>
      </c>
    </row>
    <row r="25" spans="1:8" x14ac:dyDescent="0.25">
      <c r="A25" s="94" t="s">
        <v>23</v>
      </c>
      <c r="B25" s="144">
        <v>149.09227073624416</v>
      </c>
      <c r="C25" s="95">
        <v>99.578057410473562</v>
      </c>
      <c r="D25" s="107">
        <v>0</v>
      </c>
      <c r="E25" s="95">
        <v>126.62054219791459</v>
      </c>
      <c r="F25" s="95">
        <v>375.29087034463123</v>
      </c>
      <c r="G25" s="95">
        <v>66146194.759136021</v>
      </c>
      <c r="H25" s="102">
        <v>176253.14119257333</v>
      </c>
    </row>
    <row r="26" spans="1:8" x14ac:dyDescent="0.25">
      <c r="A26" s="94" t="s">
        <v>19</v>
      </c>
      <c r="B26" s="144">
        <v>154.16762693068765</v>
      </c>
      <c r="C26" s="95">
        <v>137.62618539732978</v>
      </c>
      <c r="D26" s="107">
        <v>6.9005097849627894</v>
      </c>
      <c r="E26" s="95">
        <v>71.969027667844259</v>
      </c>
      <c r="F26" s="95">
        <v>370.66334978082449</v>
      </c>
      <c r="G26" s="95">
        <v>68498683.283390597</v>
      </c>
      <c r="H26" s="102">
        <v>184800.25965311727</v>
      </c>
    </row>
    <row r="27" spans="1:8" x14ac:dyDescent="0.25">
      <c r="A27" s="94" t="s">
        <v>11</v>
      </c>
      <c r="B27" s="145">
        <v>157.28517023158349</v>
      </c>
      <c r="C27" s="95">
        <v>117.64530356445819</v>
      </c>
      <c r="D27" s="107">
        <v>0</v>
      </c>
      <c r="E27" s="95">
        <v>65.270515423415432</v>
      </c>
      <c r="F27" s="95">
        <v>340.20098921945504</v>
      </c>
      <c r="G27" s="95">
        <v>92103303.37587896</v>
      </c>
      <c r="H27" s="102">
        <v>270732.02693265968</v>
      </c>
    </row>
    <row r="28" spans="1:8" x14ac:dyDescent="0.25">
      <c r="A28" s="94" t="s">
        <v>33</v>
      </c>
      <c r="B28" s="144">
        <v>140.83964007208738</v>
      </c>
      <c r="C28" s="95">
        <v>43.745803405460734</v>
      </c>
      <c r="D28" s="107">
        <v>0</v>
      </c>
      <c r="E28" s="95">
        <v>93.126718228588814</v>
      </c>
      <c r="F28" s="95">
        <v>277.7121617061369</v>
      </c>
      <c r="G28" s="95">
        <v>16016800</v>
      </c>
      <c r="H28" s="102">
        <v>57674.103653221675</v>
      </c>
    </row>
    <row r="29" spans="1:8" x14ac:dyDescent="0.25">
      <c r="A29" s="94" t="s">
        <v>10</v>
      </c>
      <c r="B29" s="144">
        <v>219.35537507829221</v>
      </c>
      <c r="C29" s="95">
        <v>133.59748060840226</v>
      </c>
      <c r="D29" s="107">
        <v>0</v>
      </c>
      <c r="E29" s="95">
        <v>137.33494827547352</v>
      </c>
      <c r="F29" s="95">
        <v>490.28780396216797</v>
      </c>
      <c r="G29" s="95">
        <v>28860000</v>
      </c>
      <c r="H29" s="102">
        <v>58863.385478434051</v>
      </c>
    </row>
    <row r="30" spans="1:8" x14ac:dyDescent="0.25">
      <c r="A30" s="94" t="s">
        <v>2</v>
      </c>
      <c r="B30" s="144">
        <v>682.36803811800564</v>
      </c>
      <c r="C30" s="95">
        <v>207.02004836629277</v>
      </c>
      <c r="D30" s="107">
        <v>0</v>
      </c>
      <c r="E30" s="95">
        <v>100.05495774117446</v>
      </c>
      <c r="F30" s="95">
        <v>989.44304422547282</v>
      </c>
      <c r="G30" s="95">
        <v>177447802.1413632</v>
      </c>
      <c r="H30" s="102">
        <v>179341.09818344092</v>
      </c>
    </row>
    <row r="31" spans="1:8" x14ac:dyDescent="0.25">
      <c r="A31" s="94" t="s">
        <v>36</v>
      </c>
      <c r="B31" s="144">
        <v>114.66879291834456</v>
      </c>
      <c r="C31" s="95">
        <v>53.192099605287162</v>
      </c>
      <c r="D31" s="107">
        <v>0</v>
      </c>
      <c r="E31" s="95">
        <v>36.276871886178277</v>
      </c>
      <c r="F31" s="95">
        <v>204.13776440981002</v>
      </c>
      <c r="G31" s="95">
        <v>11833302</v>
      </c>
      <c r="H31" s="102">
        <v>57967.236166280563</v>
      </c>
    </row>
    <row r="32" spans="1:8" x14ac:dyDescent="0.25">
      <c r="A32" s="94" t="s">
        <v>32</v>
      </c>
      <c r="B32" s="144">
        <v>195.26291713355729</v>
      </c>
      <c r="C32" s="95">
        <v>47.305087730969738</v>
      </c>
      <c r="D32" s="107">
        <v>0</v>
      </c>
      <c r="E32" s="95">
        <v>29.113407107303047</v>
      </c>
      <c r="F32" s="95">
        <v>271.68141197183007</v>
      </c>
      <c r="G32" s="95">
        <v>8268226.5889950832</v>
      </c>
      <c r="H32" s="102">
        <v>30433.53805100363</v>
      </c>
    </row>
    <row r="33" spans="1:8" x14ac:dyDescent="0.25">
      <c r="A33" s="94" t="s">
        <v>20</v>
      </c>
      <c r="B33" s="144">
        <v>200.53589933474967</v>
      </c>
      <c r="C33" s="95">
        <v>109.27537566696756</v>
      </c>
      <c r="D33" s="107">
        <v>0</v>
      </c>
      <c r="E33" s="95">
        <v>47.805720921578647</v>
      </c>
      <c r="F33" s="95">
        <v>357.6169959232958</v>
      </c>
      <c r="G33" s="95">
        <v>4288111.3275144864</v>
      </c>
      <c r="H33" s="102">
        <v>11990.792877288837</v>
      </c>
    </row>
    <row r="34" spans="1:8" x14ac:dyDescent="0.25">
      <c r="A34" s="94" t="s">
        <v>16</v>
      </c>
      <c r="B34" s="144">
        <v>276.75698194977679</v>
      </c>
      <c r="C34" s="95">
        <v>71.118407945201966</v>
      </c>
      <c r="D34" s="107">
        <v>0</v>
      </c>
      <c r="E34" s="95">
        <v>19.529022563142167</v>
      </c>
      <c r="F34" s="95">
        <v>367.40441245812099</v>
      </c>
      <c r="G34" s="95">
        <v>114569922.36329061</v>
      </c>
      <c r="H34" s="102">
        <v>311836</v>
      </c>
    </row>
    <row r="35" spans="1:8" x14ac:dyDescent="0.25">
      <c r="A35" s="94" t="s">
        <v>6</v>
      </c>
      <c r="B35" s="144">
        <v>241.61858288753001</v>
      </c>
      <c r="C35" s="95">
        <v>71.93634103200894</v>
      </c>
      <c r="D35" s="107">
        <v>7.5448555657527381</v>
      </c>
      <c r="E35" s="95">
        <v>163.91594124095363</v>
      </c>
      <c r="F35" s="95">
        <v>485.01572072624487</v>
      </c>
      <c r="G35" s="95">
        <v>389099719.49204898</v>
      </c>
      <c r="H35" s="102">
        <v>802241.45912100584</v>
      </c>
    </row>
    <row r="36" spans="1:8" x14ac:dyDescent="0.25">
      <c r="A36" s="94" t="s">
        <v>25</v>
      </c>
      <c r="B36" s="144">
        <v>179.05481498723142</v>
      </c>
      <c r="C36" s="95">
        <v>35.008180193940142</v>
      </c>
      <c r="D36" s="107">
        <v>0</v>
      </c>
      <c r="E36" s="95">
        <v>41.965447612637774</v>
      </c>
      <c r="F36" s="95">
        <v>256.02844279380969</v>
      </c>
      <c r="G36" s="95">
        <v>73800293.489224702</v>
      </c>
      <c r="H36" s="102">
        <v>288250.37048192002</v>
      </c>
    </row>
    <row r="37" spans="1:8" x14ac:dyDescent="0.25">
      <c r="A37" s="94" t="s">
        <v>7</v>
      </c>
      <c r="B37" s="144">
        <v>250.80082237980378</v>
      </c>
      <c r="C37" s="95">
        <v>140.75435213995675</v>
      </c>
      <c r="D37" s="107">
        <v>0</v>
      </c>
      <c r="E37" s="95">
        <v>147.19071374774026</v>
      </c>
      <c r="F37" s="95">
        <v>538.74588826750073</v>
      </c>
      <c r="G37" s="95">
        <v>81916502.728675187</v>
      </c>
      <c r="H37" s="102">
        <v>152050.35344604173</v>
      </c>
    </row>
    <row r="38" spans="1:8" x14ac:dyDescent="0.25">
      <c r="A38" s="94" t="s">
        <v>31</v>
      </c>
      <c r="B38" s="144">
        <v>151.48436379082196</v>
      </c>
      <c r="C38" s="95">
        <v>60.825676007324056</v>
      </c>
      <c r="D38" s="107">
        <v>-5.1683187589162127</v>
      </c>
      <c r="E38" s="95">
        <v>92.357330012376025</v>
      </c>
      <c r="F38" s="95">
        <v>299.49905105160582</v>
      </c>
      <c r="G38" s="95">
        <v>16893389.449999999</v>
      </c>
      <c r="H38" s="102">
        <v>56405.485729199019</v>
      </c>
    </row>
    <row r="39" spans="1:8" x14ac:dyDescent="0.25">
      <c r="A39" s="94" t="s">
        <v>27</v>
      </c>
      <c r="B39" s="144">
        <v>145.38536354906037</v>
      </c>
      <c r="C39" s="95">
        <v>52.369147041430175</v>
      </c>
      <c r="D39" s="107">
        <v>0</v>
      </c>
      <c r="E39" s="95">
        <v>123.86697739901815</v>
      </c>
      <c r="F39" s="95">
        <v>321.62148798950869</v>
      </c>
      <c r="G39" s="95">
        <v>108304040.10546315</v>
      </c>
      <c r="H39" s="102">
        <v>336743.79402472021</v>
      </c>
    </row>
    <row r="40" spans="1:8" x14ac:dyDescent="0.25">
      <c r="A40" s="94" t="s">
        <v>9</v>
      </c>
      <c r="B40" s="144">
        <v>363.95696257408025</v>
      </c>
      <c r="C40" s="95">
        <v>55.49232855971303</v>
      </c>
      <c r="D40" s="107">
        <v>0</v>
      </c>
      <c r="E40" s="95">
        <v>72.610217784266737</v>
      </c>
      <c r="F40" s="95">
        <v>492.05950891805992</v>
      </c>
      <c r="G40" s="95">
        <v>138680934.03663737</v>
      </c>
      <c r="H40" s="102">
        <v>281837.72800482792</v>
      </c>
    </row>
    <row r="41" spans="1:8" x14ac:dyDescent="0.25">
      <c r="A41" s="94" t="s">
        <v>18</v>
      </c>
      <c r="B41" s="144">
        <v>233.58856278556664</v>
      </c>
      <c r="C41" s="95">
        <v>125.38864703605344</v>
      </c>
      <c r="D41" s="107">
        <v>0</v>
      </c>
      <c r="E41" s="95">
        <v>153.98942239651271</v>
      </c>
      <c r="F41" s="95">
        <v>512.96663221813264</v>
      </c>
      <c r="G41" s="95">
        <v>20376464.132571083</v>
      </c>
      <c r="H41" s="102">
        <v>39722.786732658751</v>
      </c>
    </row>
    <row r="42" spans="1:8" x14ac:dyDescent="0.25">
      <c r="A42" s="94" t="s">
        <v>1</v>
      </c>
      <c r="B42" s="144">
        <v>660.29506571293007</v>
      </c>
      <c r="C42" s="95">
        <v>213.68775138593108</v>
      </c>
      <c r="D42" s="107">
        <v>7.8395738507348005E-5</v>
      </c>
      <c r="E42" s="95">
        <v>101.28489877606239</v>
      </c>
      <c r="F42" s="95">
        <v>975.26779427066424</v>
      </c>
      <c r="G42" s="95">
        <v>133111385.86592948</v>
      </c>
      <c r="H42" s="102">
        <v>136487.01069379036</v>
      </c>
    </row>
    <row r="43" spans="1:8" x14ac:dyDescent="0.25">
      <c r="A43" s="94" t="s">
        <v>0</v>
      </c>
      <c r="B43" s="144">
        <v>663.96185545905269</v>
      </c>
      <c r="C43" s="95">
        <v>217.99454963714908</v>
      </c>
      <c r="D43" s="107">
        <v>5.8628980394549686</v>
      </c>
      <c r="E43" s="95">
        <v>248.58183907797454</v>
      </c>
      <c r="F43" s="95">
        <v>1136.4011422136323</v>
      </c>
      <c r="G43" s="95">
        <v>298793975.82246548</v>
      </c>
      <c r="H43" s="102">
        <v>262930.0206795244</v>
      </c>
    </row>
    <row r="44" spans="1:8" x14ac:dyDescent="0.25">
      <c r="A44" s="94" t="s">
        <v>12</v>
      </c>
      <c r="B44" s="144">
        <v>240.06483373927534</v>
      </c>
      <c r="C44" s="95">
        <v>88.215213886947794</v>
      </c>
      <c r="D44" s="107">
        <v>0</v>
      </c>
      <c r="E44" s="95">
        <v>101.34283303494699</v>
      </c>
      <c r="F44" s="95">
        <v>429.62288066116992</v>
      </c>
      <c r="G44" s="95">
        <v>19250614.924342971</v>
      </c>
      <c r="H44" s="102">
        <v>44808.169655017344</v>
      </c>
    </row>
    <row r="45" spans="1:8" x14ac:dyDescent="0.25">
      <c r="A45" s="97" t="s">
        <v>26</v>
      </c>
      <c r="B45" s="146">
        <v>132.37478123471763</v>
      </c>
      <c r="C45" s="98">
        <v>80.288504081792126</v>
      </c>
      <c r="D45" s="147">
        <v>0.9249350503841377</v>
      </c>
      <c r="E45" s="98">
        <v>128.59034663513449</v>
      </c>
      <c r="F45" s="98">
        <v>342.17856700202799</v>
      </c>
      <c r="G45" s="98">
        <v>55492924.650427923</v>
      </c>
      <c r="H45" s="104">
        <v>162175.33768004537</v>
      </c>
    </row>
    <row r="46" spans="1:8" ht="15" x14ac:dyDescent="0.25">
      <c r="A46"/>
      <c r="B46"/>
      <c r="C46"/>
      <c r="D46"/>
      <c r="E46"/>
      <c r="F46"/>
      <c r="G46"/>
      <c r="H46"/>
    </row>
    <row r="47" spans="1:8" ht="15" x14ac:dyDescent="0.25">
      <c r="A47"/>
      <c r="B47"/>
      <c r="C47"/>
      <c r="D47"/>
      <c r="E47"/>
      <c r="F47"/>
      <c r="G47"/>
      <c r="H47"/>
    </row>
    <row r="48" spans="1:8" x14ac:dyDescent="0.25">
      <c r="B48" s="142"/>
    </row>
    <row r="49" spans="1:8" x14ac:dyDescent="0.25">
      <c r="B49" s="80"/>
    </row>
    <row r="50" spans="1:8" x14ac:dyDescent="0.25">
      <c r="B50" s="80"/>
      <c r="C50" s="142"/>
      <c r="D50" s="142"/>
      <c r="F50" s="142"/>
      <c r="G50" s="142"/>
    </row>
    <row r="51" spans="1:8" x14ac:dyDescent="0.25">
      <c r="B51" s="80"/>
    </row>
    <row r="55" spans="1:8" x14ac:dyDescent="0.25">
      <c r="B55" s="80"/>
      <c r="C55" s="80"/>
      <c r="D55" s="80"/>
      <c r="E55" s="80"/>
      <c r="F55" s="80"/>
      <c r="G55" s="80"/>
      <c r="H55" s="80"/>
    </row>
    <row r="57" spans="1:8" ht="15" x14ac:dyDescent="0.25">
      <c r="A57"/>
      <c r="B57"/>
      <c r="C57"/>
      <c r="D57"/>
      <c r="E57"/>
      <c r="F57"/>
      <c r="G57"/>
      <c r="H57"/>
    </row>
    <row r="58" spans="1:8" ht="15" x14ac:dyDescent="0.25">
      <c r="A58"/>
      <c r="B58"/>
      <c r="C58"/>
      <c r="D58"/>
      <c r="E58"/>
      <c r="F58"/>
      <c r="G58"/>
      <c r="H58"/>
    </row>
    <row r="59" spans="1:8" ht="15" x14ac:dyDescent="0.25">
      <c r="A59"/>
      <c r="B59"/>
      <c r="C59"/>
      <c r="D59"/>
      <c r="E59"/>
      <c r="F59"/>
      <c r="G59"/>
      <c r="H59"/>
    </row>
    <row r="60" spans="1:8" ht="15" x14ac:dyDescent="0.25">
      <c r="A60"/>
      <c r="B60"/>
      <c r="C60"/>
      <c r="D60"/>
      <c r="E60"/>
      <c r="F60"/>
      <c r="G60"/>
      <c r="H60"/>
    </row>
    <row r="61" spans="1:8" ht="15" x14ac:dyDescent="0.25">
      <c r="A61"/>
      <c r="B61"/>
      <c r="C61"/>
      <c r="D61"/>
      <c r="E61"/>
      <c r="F61"/>
      <c r="G61"/>
      <c r="H61"/>
    </row>
    <row r="62" spans="1:8" ht="15" x14ac:dyDescent="0.25">
      <c r="A62"/>
      <c r="B62"/>
      <c r="C62"/>
      <c r="D62"/>
      <c r="E62"/>
      <c r="F62"/>
      <c r="G62"/>
      <c r="H62"/>
    </row>
    <row r="63" spans="1:8" ht="15" x14ac:dyDescent="0.25">
      <c r="A63"/>
      <c r="B63"/>
      <c r="C63"/>
      <c r="D63"/>
      <c r="E63"/>
      <c r="F63"/>
      <c r="G63"/>
      <c r="H63"/>
    </row>
    <row r="64" spans="1:8" ht="15" x14ac:dyDescent="0.25">
      <c r="A64"/>
      <c r="B64"/>
      <c r="C64"/>
      <c r="D64"/>
      <c r="E64"/>
      <c r="F64"/>
      <c r="G64"/>
      <c r="H64"/>
    </row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  <row r="89" customFormat="1" ht="15" x14ac:dyDescent="0.25"/>
    <row r="90" customFormat="1" ht="15" x14ac:dyDescent="0.25"/>
    <row r="91" customFormat="1" ht="15" x14ac:dyDescent="0.25"/>
    <row r="92" customFormat="1" ht="15" x14ac:dyDescent="0.25"/>
    <row r="93" customFormat="1" ht="15" x14ac:dyDescent="0.25"/>
    <row r="94" customFormat="1" ht="15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8910-0A4C-4B85-B2DE-7D86A8C17AC7}">
  <dimension ref="A1:J46"/>
  <sheetViews>
    <sheetView topLeftCell="F1" workbookViewId="0">
      <selection activeCell="I7" sqref="I7"/>
    </sheetView>
  </sheetViews>
  <sheetFormatPr defaultRowHeight="15" x14ac:dyDescent="0.25"/>
  <cols>
    <col min="1" max="1" width="28.28515625" customWidth="1"/>
    <col min="2" max="2" width="12.7109375" customWidth="1"/>
    <col min="3" max="3" width="19.42578125" bestFit="1" customWidth="1"/>
    <col min="4" max="4" width="19" bestFit="1" customWidth="1"/>
    <col min="5" max="5" width="28.28515625" customWidth="1"/>
    <col min="6" max="6" width="15.85546875" customWidth="1"/>
    <col min="7" max="7" width="19.42578125" bestFit="1" customWidth="1"/>
    <col min="8" max="8" width="19" bestFit="1" customWidth="1"/>
    <col min="9" max="10" width="9.140625" style="172"/>
  </cols>
  <sheetData>
    <row r="1" spans="1:10" ht="15.75" x14ac:dyDescent="0.25">
      <c r="A1" t="s">
        <v>45</v>
      </c>
      <c r="B1" s="148"/>
      <c r="C1" s="148"/>
      <c r="D1" s="148"/>
      <c r="E1" t="s">
        <v>45</v>
      </c>
    </row>
    <row r="2" spans="1:10" ht="15.75" x14ac:dyDescent="0.25">
      <c r="B2" s="148"/>
      <c r="C2" s="148"/>
      <c r="D2" s="148"/>
      <c r="I2" s="173"/>
      <c r="J2" s="173"/>
    </row>
    <row r="3" spans="1:10" ht="15.75" x14ac:dyDescent="0.25">
      <c r="B3" s="148"/>
      <c r="C3" s="148"/>
      <c r="D3" s="148"/>
      <c r="E3" s="157" t="s">
        <v>46</v>
      </c>
      <c r="F3" s="155">
        <v>2021</v>
      </c>
      <c r="H3" s="148"/>
      <c r="I3" s="176" t="s">
        <v>46</v>
      </c>
      <c r="J3" s="177">
        <v>2021</v>
      </c>
    </row>
    <row r="4" spans="1:10" ht="31.5" x14ac:dyDescent="0.25">
      <c r="A4" s="157" t="s">
        <v>133</v>
      </c>
      <c r="B4" s="155">
        <v>2021</v>
      </c>
      <c r="C4" s="148"/>
      <c r="D4" s="148"/>
      <c r="E4" s="165" t="s">
        <v>47</v>
      </c>
      <c r="F4" s="155">
        <v>2021</v>
      </c>
      <c r="G4" s="148"/>
      <c r="H4" s="148"/>
      <c r="I4" s="203" t="s">
        <v>47</v>
      </c>
      <c r="J4" s="177">
        <v>2021</v>
      </c>
    </row>
    <row r="5" spans="1:10" ht="15.75" x14ac:dyDescent="0.25">
      <c r="A5" s="148"/>
      <c r="B5" s="148"/>
      <c r="C5" s="148"/>
      <c r="D5" s="148"/>
      <c r="E5" s="148"/>
      <c r="F5" s="148"/>
      <c r="G5" s="148"/>
      <c r="I5" s="174"/>
      <c r="J5" s="174"/>
    </row>
    <row r="6" spans="1:10" ht="15.75" x14ac:dyDescent="0.25">
      <c r="A6" s="149"/>
      <c r="B6" s="156" t="s">
        <v>49</v>
      </c>
      <c r="C6" s="150"/>
      <c r="E6" s="149"/>
      <c r="F6" s="156" t="s">
        <v>49</v>
      </c>
      <c r="G6" s="150"/>
      <c r="I6" s="178" t="s">
        <v>136</v>
      </c>
      <c r="J6" s="179"/>
    </row>
    <row r="7" spans="1:10" ht="118.5" x14ac:dyDescent="0.25">
      <c r="A7" s="156" t="s">
        <v>41</v>
      </c>
      <c r="B7" s="151" t="s">
        <v>134</v>
      </c>
      <c r="C7" s="159" t="s">
        <v>135</v>
      </c>
      <c r="E7" s="158" t="s">
        <v>41</v>
      </c>
      <c r="F7" s="151" t="s">
        <v>101</v>
      </c>
      <c r="G7" s="202" t="s">
        <v>102</v>
      </c>
      <c r="I7" s="204" t="s">
        <v>41</v>
      </c>
      <c r="J7" s="179" t="s">
        <v>67</v>
      </c>
    </row>
    <row r="8" spans="1:10" ht="15.75" x14ac:dyDescent="0.25">
      <c r="A8" s="149" t="s">
        <v>28</v>
      </c>
      <c r="B8" s="152">
        <v>415</v>
      </c>
      <c r="C8" s="160">
        <v>33</v>
      </c>
      <c r="E8" s="149" t="s">
        <v>28</v>
      </c>
      <c r="F8" s="166">
        <v>17976036.873904999</v>
      </c>
      <c r="G8" s="167">
        <v>39696.653903039718</v>
      </c>
      <c r="I8" s="181" t="s">
        <v>28</v>
      </c>
      <c r="J8" s="184">
        <v>109</v>
      </c>
    </row>
    <row r="9" spans="1:10" ht="15.75" x14ac:dyDescent="0.25">
      <c r="A9" s="153" t="s">
        <v>13</v>
      </c>
      <c r="B9" s="154">
        <v>339</v>
      </c>
      <c r="C9" s="161">
        <v>4556</v>
      </c>
      <c r="E9" s="153" t="s">
        <v>13</v>
      </c>
      <c r="F9" s="168">
        <v>95642589.74212797</v>
      </c>
      <c r="G9" s="169">
        <v>150975.18041842457</v>
      </c>
      <c r="I9" s="182" t="s">
        <v>13</v>
      </c>
      <c r="J9" s="185">
        <v>109</v>
      </c>
    </row>
    <row r="10" spans="1:10" ht="15.75" x14ac:dyDescent="0.25">
      <c r="A10" s="153" t="s">
        <v>14</v>
      </c>
      <c r="B10" s="154">
        <v>0</v>
      </c>
      <c r="C10" s="161"/>
      <c r="E10" s="153" t="s">
        <v>14</v>
      </c>
      <c r="F10" s="168">
        <v>8945847.8057592008</v>
      </c>
      <c r="G10" s="169">
        <v>14548.457575071194</v>
      </c>
      <c r="I10" s="182" t="s">
        <v>14</v>
      </c>
      <c r="J10" s="185">
        <v>109</v>
      </c>
    </row>
    <row r="11" spans="1:10" ht="15.75" x14ac:dyDescent="0.25">
      <c r="A11" s="153" t="s">
        <v>5</v>
      </c>
      <c r="B11" s="154">
        <v>9474</v>
      </c>
      <c r="C11" s="161">
        <v>951</v>
      </c>
      <c r="E11" s="153" t="s">
        <v>5</v>
      </c>
      <c r="F11" s="168">
        <v>202046388.06999999</v>
      </c>
      <c r="G11" s="169">
        <v>236586.85705706282</v>
      </c>
      <c r="I11" s="182" t="s">
        <v>5</v>
      </c>
      <c r="J11" s="185">
        <v>109</v>
      </c>
    </row>
    <row r="12" spans="1:10" ht="15.75" x14ac:dyDescent="0.25">
      <c r="A12" s="153" t="s">
        <v>24</v>
      </c>
      <c r="B12" s="154">
        <v>1303</v>
      </c>
      <c r="C12" s="161">
        <v>0</v>
      </c>
      <c r="E12" s="153" t="s">
        <v>24</v>
      </c>
      <c r="F12" s="168">
        <v>175611151.32894695</v>
      </c>
      <c r="G12" s="169">
        <v>361096.34673226805</v>
      </c>
      <c r="I12" s="182" t="s">
        <v>24</v>
      </c>
      <c r="J12" s="185">
        <v>109</v>
      </c>
    </row>
    <row r="13" spans="1:10" ht="15.75" x14ac:dyDescent="0.25">
      <c r="A13" s="153" t="s">
        <v>30</v>
      </c>
      <c r="B13" s="154">
        <v>0</v>
      </c>
      <c r="C13" s="161">
        <v>2604</v>
      </c>
      <c r="E13" s="153" t="s">
        <v>30</v>
      </c>
      <c r="F13" s="168">
        <v>23175207.031759091</v>
      </c>
      <c r="G13" s="169">
        <v>56290.361077345748</v>
      </c>
      <c r="I13" s="182" t="s">
        <v>30</v>
      </c>
      <c r="J13" s="185">
        <v>109</v>
      </c>
    </row>
    <row r="14" spans="1:10" ht="15.75" x14ac:dyDescent="0.25">
      <c r="A14" s="153" t="s">
        <v>21</v>
      </c>
      <c r="B14" s="154">
        <v>91</v>
      </c>
      <c r="C14" s="161">
        <v>0</v>
      </c>
      <c r="E14" s="153" t="s">
        <v>21</v>
      </c>
      <c r="F14" s="168">
        <v>97657158.196683764</v>
      </c>
      <c r="G14" s="169">
        <v>192431.88389210228</v>
      </c>
      <c r="I14" s="182" t="s">
        <v>21</v>
      </c>
      <c r="J14" s="185">
        <v>109</v>
      </c>
    </row>
    <row r="15" spans="1:10" ht="15.75" x14ac:dyDescent="0.25">
      <c r="A15" s="153" t="s">
        <v>29</v>
      </c>
      <c r="B15" s="154">
        <v>2109</v>
      </c>
      <c r="C15" s="161">
        <v>30699</v>
      </c>
      <c r="E15" s="153" t="s">
        <v>29</v>
      </c>
      <c r="F15" s="168">
        <v>78010839.458853275</v>
      </c>
      <c r="G15" s="169">
        <v>190724.84974340993</v>
      </c>
      <c r="I15" s="182" t="s">
        <v>29</v>
      </c>
      <c r="J15" s="185">
        <v>109</v>
      </c>
    </row>
    <row r="16" spans="1:10" ht="15.75" x14ac:dyDescent="0.25">
      <c r="A16" s="153" t="s">
        <v>37</v>
      </c>
      <c r="B16" s="154">
        <v>1822</v>
      </c>
      <c r="C16" s="161">
        <v>554</v>
      </c>
      <c r="E16" s="153" t="s">
        <v>37</v>
      </c>
      <c r="F16" s="168">
        <v>37805968.127706468</v>
      </c>
      <c r="G16" s="169">
        <v>130794.54369454167</v>
      </c>
      <c r="I16" s="182" t="s">
        <v>37</v>
      </c>
      <c r="J16" s="185">
        <v>109</v>
      </c>
    </row>
    <row r="17" spans="1:10" ht="15.75" x14ac:dyDescent="0.25">
      <c r="A17" s="153" t="s">
        <v>3</v>
      </c>
      <c r="B17" s="154">
        <v>135354</v>
      </c>
      <c r="C17" s="161">
        <v>381077</v>
      </c>
      <c r="E17" s="153" t="s">
        <v>3</v>
      </c>
      <c r="F17" s="168">
        <v>1083593221.593379</v>
      </c>
      <c r="G17" s="169">
        <v>1066832.6403897456</v>
      </c>
      <c r="I17" s="182" t="s">
        <v>3</v>
      </c>
      <c r="J17" s="185">
        <v>109</v>
      </c>
    </row>
    <row r="18" spans="1:10" ht="15.75" x14ac:dyDescent="0.25">
      <c r="A18" s="153" t="s">
        <v>34</v>
      </c>
      <c r="B18" s="154">
        <v>67763</v>
      </c>
      <c r="C18" s="161">
        <v>0</v>
      </c>
      <c r="E18" s="153" t="s">
        <v>34</v>
      </c>
      <c r="F18" s="168">
        <v>439784243.01431775</v>
      </c>
      <c r="G18" s="169">
        <v>1212108.0396335917</v>
      </c>
      <c r="I18" s="182" t="s">
        <v>34</v>
      </c>
      <c r="J18" s="185">
        <v>109</v>
      </c>
    </row>
    <row r="19" spans="1:10" ht="15.75" x14ac:dyDescent="0.25">
      <c r="A19" s="153" t="s">
        <v>4</v>
      </c>
      <c r="B19" s="154">
        <v>147573</v>
      </c>
      <c r="C19" s="161">
        <v>824658</v>
      </c>
      <c r="E19" s="153" t="s">
        <v>4</v>
      </c>
      <c r="F19" s="168">
        <v>1330954821.9920299</v>
      </c>
      <c r="G19" s="169">
        <v>1676395.1892737434</v>
      </c>
      <c r="I19" s="182" t="s">
        <v>4</v>
      </c>
      <c r="J19" s="185">
        <v>109</v>
      </c>
    </row>
    <row r="20" spans="1:10" ht="15.75" x14ac:dyDescent="0.25">
      <c r="A20" s="153" t="s">
        <v>22</v>
      </c>
      <c r="B20" s="154">
        <v>0</v>
      </c>
      <c r="C20" s="161"/>
      <c r="E20" s="153" t="s">
        <v>22</v>
      </c>
      <c r="F20" s="168">
        <v>22234195</v>
      </c>
      <c r="G20" s="169">
        <v>44007.933286654166</v>
      </c>
      <c r="I20" s="182" t="s">
        <v>22</v>
      </c>
      <c r="J20" s="185">
        <v>109</v>
      </c>
    </row>
    <row r="21" spans="1:10" ht="15.75" x14ac:dyDescent="0.25">
      <c r="A21" s="153" t="s">
        <v>15</v>
      </c>
      <c r="B21" s="154">
        <v>81479</v>
      </c>
      <c r="C21" s="161">
        <v>106381</v>
      </c>
      <c r="E21" s="153" t="s">
        <v>15</v>
      </c>
      <c r="F21" s="168">
        <v>719526368.81054902</v>
      </c>
      <c r="G21" s="169">
        <v>1183643.9044795465</v>
      </c>
      <c r="I21" s="182" t="s">
        <v>15</v>
      </c>
      <c r="J21" s="185">
        <v>109</v>
      </c>
    </row>
    <row r="22" spans="1:10" ht="15.75" x14ac:dyDescent="0.25">
      <c r="A22" s="153" t="s">
        <v>8</v>
      </c>
      <c r="B22" s="154">
        <v>64288</v>
      </c>
      <c r="C22" s="161">
        <v>54064</v>
      </c>
      <c r="E22" s="153" t="s">
        <v>8</v>
      </c>
      <c r="F22" s="168">
        <v>677338251.27206302</v>
      </c>
      <c r="G22" s="169">
        <v>910259.12849824189</v>
      </c>
      <c r="I22" s="182" t="s">
        <v>8</v>
      </c>
      <c r="J22" s="185">
        <v>109</v>
      </c>
    </row>
    <row r="23" spans="1:10" ht="15.75" x14ac:dyDescent="0.25">
      <c r="A23" s="153" t="s">
        <v>17</v>
      </c>
      <c r="B23" s="154">
        <v>3539</v>
      </c>
      <c r="C23" s="161">
        <v>0</v>
      </c>
      <c r="E23" s="153" t="s">
        <v>17</v>
      </c>
      <c r="F23" s="168">
        <v>53004760</v>
      </c>
      <c r="G23" s="169">
        <v>88493.209148565467</v>
      </c>
      <c r="I23" s="182" t="s">
        <v>17</v>
      </c>
      <c r="J23" s="185">
        <v>109</v>
      </c>
    </row>
    <row r="24" spans="1:10" ht="15.75" x14ac:dyDescent="0.25">
      <c r="A24" s="153" t="s">
        <v>35</v>
      </c>
      <c r="B24" s="154">
        <v>312098</v>
      </c>
      <c r="C24" s="161">
        <v>244737</v>
      </c>
      <c r="E24" s="153" t="s">
        <v>35</v>
      </c>
      <c r="F24" s="168">
        <v>128380049.846</v>
      </c>
      <c r="G24" s="169">
        <v>516243.98509000038</v>
      </c>
      <c r="I24" s="182" t="s">
        <v>35</v>
      </c>
      <c r="J24" s="185">
        <v>109</v>
      </c>
    </row>
    <row r="25" spans="1:10" ht="15.75" x14ac:dyDescent="0.25">
      <c r="A25" s="153" t="s">
        <v>23</v>
      </c>
      <c r="B25" s="154">
        <v>0</v>
      </c>
      <c r="C25" s="161">
        <v>2459</v>
      </c>
      <c r="E25" s="153" t="s">
        <v>23</v>
      </c>
      <c r="F25" s="168">
        <v>87458879.657478169</v>
      </c>
      <c r="G25" s="169">
        <v>176253.14119257333</v>
      </c>
      <c r="I25" s="182" t="s">
        <v>23</v>
      </c>
      <c r="J25" s="185">
        <v>109</v>
      </c>
    </row>
    <row r="26" spans="1:10" ht="15.75" x14ac:dyDescent="0.25">
      <c r="A26" s="153" t="s">
        <v>19</v>
      </c>
      <c r="B26" s="154">
        <v>532</v>
      </c>
      <c r="C26" s="161">
        <v>0</v>
      </c>
      <c r="E26" s="153" t="s">
        <v>19</v>
      </c>
      <c r="F26" s="168">
        <v>102460683.2833906</v>
      </c>
      <c r="G26" s="169">
        <v>184800.25965311727</v>
      </c>
      <c r="I26" s="182" t="s">
        <v>19</v>
      </c>
      <c r="J26" s="185">
        <v>109</v>
      </c>
    </row>
    <row r="27" spans="1:10" ht="15.75" x14ac:dyDescent="0.25">
      <c r="A27" s="153" t="s">
        <v>11</v>
      </c>
      <c r="B27" s="154">
        <v>94</v>
      </c>
      <c r="C27" s="161">
        <v>76</v>
      </c>
      <c r="E27" s="153" t="s">
        <v>11</v>
      </c>
      <c r="F27" s="168">
        <v>174101387.24188274</v>
      </c>
      <c r="G27" s="169">
        <v>270732.02693265968</v>
      </c>
      <c r="I27" s="182" t="s">
        <v>11</v>
      </c>
      <c r="J27" s="185">
        <v>109</v>
      </c>
    </row>
    <row r="28" spans="1:10" ht="15.75" x14ac:dyDescent="0.25">
      <c r="A28" s="153" t="s">
        <v>33</v>
      </c>
      <c r="B28" s="154">
        <v>798</v>
      </c>
      <c r="C28" s="161">
        <v>0</v>
      </c>
      <c r="E28" s="153" t="s">
        <v>33</v>
      </c>
      <c r="F28" s="168">
        <v>21191000</v>
      </c>
      <c r="G28" s="169">
        <v>57674.103653221675</v>
      </c>
      <c r="I28" s="182" t="s">
        <v>33</v>
      </c>
      <c r="J28" s="185">
        <v>109</v>
      </c>
    </row>
    <row r="29" spans="1:10" ht="15.75" x14ac:dyDescent="0.25">
      <c r="A29" s="153" t="s">
        <v>10</v>
      </c>
      <c r="B29" s="154">
        <v>0</v>
      </c>
      <c r="C29" s="161">
        <v>68</v>
      </c>
      <c r="E29" s="153" t="s">
        <v>10</v>
      </c>
      <c r="F29" s="168">
        <v>40393000</v>
      </c>
      <c r="G29" s="169">
        <v>58863.385478434051</v>
      </c>
      <c r="I29" s="182" t="s">
        <v>10</v>
      </c>
      <c r="J29" s="185">
        <v>109</v>
      </c>
    </row>
    <row r="30" spans="1:10" ht="15.75" x14ac:dyDescent="0.25">
      <c r="A30" s="153" t="s">
        <v>2</v>
      </c>
      <c r="B30" s="154">
        <v>84041</v>
      </c>
      <c r="C30" s="161">
        <v>23965</v>
      </c>
      <c r="E30" s="153" t="s">
        <v>2</v>
      </c>
      <c r="F30" s="168">
        <v>213518168.81999999</v>
      </c>
      <c r="G30" s="169">
        <v>179341.09818344092</v>
      </c>
      <c r="I30" s="182" t="s">
        <v>2</v>
      </c>
      <c r="J30" s="185">
        <v>109</v>
      </c>
    </row>
    <row r="31" spans="1:10" ht="15.75" x14ac:dyDescent="0.25">
      <c r="A31" s="153" t="s">
        <v>36</v>
      </c>
      <c r="B31" s="154">
        <v>120</v>
      </c>
      <c r="C31" s="161">
        <v>0</v>
      </c>
      <c r="E31" s="153" t="s">
        <v>36</v>
      </c>
      <c r="F31" s="168">
        <v>16986259</v>
      </c>
      <c r="G31" s="169">
        <v>57967.236166280563</v>
      </c>
      <c r="I31" s="182" t="s">
        <v>36</v>
      </c>
      <c r="J31" s="185">
        <v>109</v>
      </c>
    </row>
    <row r="32" spans="1:10" ht="15.75" x14ac:dyDescent="0.25">
      <c r="A32" s="153" t="s">
        <v>32</v>
      </c>
      <c r="B32" s="154">
        <v>0</v>
      </c>
      <c r="C32" s="161">
        <v>2762</v>
      </c>
      <c r="E32" s="153" t="s">
        <v>32</v>
      </c>
      <c r="F32" s="168">
        <v>12069222.905544648</v>
      </c>
      <c r="G32" s="169">
        <v>30433.53805100363</v>
      </c>
      <c r="I32" s="182" t="s">
        <v>32</v>
      </c>
      <c r="J32" s="185">
        <v>109</v>
      </c>
    </row>
    <row r="33" spans="1:10" ht="15.75" x14ac:dyDescent="0.25">
      <c r="A33" s="153" t="s">
        <v>20</v>
      </c>
      <c r="B33" s="154">
        <v>382</v>
      </c>
      <c r="C33" s="161">
        <v>0</v>
      </c>
      <c r="E33" s="153" t="s">
        <v>20</v>
      </c>
      <c r="F33" s="168">
        <v>6071028.3969318811</v>
      </c>
      <c r="G33" s="169">
        <v>11990.792877288837</v>
      </c>
      <c r="I33" s="182" t="s">
        <v>20</v>
      </c>
      <c r="J33" s="185">
        <v>109</v>
      </c>
    </row>
    <row r="34" spans="1:10" ht="15.75" x14ac:dyDescent="0.25">
      <c r="A34" s="153" t="s">
        <v>16</v>
      </c>
      <c r="B34" s="154"/>
      <c r="C34" s="161">
        <v>4013</v>
      </c>
      <c r="E34" s="153" t="s">
        <v>16</v>
      </c>
      <c r="F34" s="168">
        <v>188122979.62</v>
      </c>
      <c r="G34" s="169">
        <v>311836</v>
      </c>
      <c r="I34" s="182" t="s">
        <v>16</v>
      </c>
      <c r="J34" s="185">
        <v>109</v>
      </c>
    </row>
    <row r="35" spans="1:10" ht="15.75" x14ac:dyDescent="0.25">
      <c r="A35" s="153" t="s">
        <v>6</v>
      </c>
      <c r="B35" s="154">
        <v>29149</v>
      </c>
      <c r="C35" s="161">
        <v>7698</v>
      </c>
      <c r="E35" s="153" t="s">
        <v>6</v>
      </c>
      <c r="F35" s="168">
        <v>612416125.23788214</v>
      </c>
      <c r="G35" s="169">
        <v>802241.45912100584</v>
      </c>
      <c r="I35" s="182" t="s">
        <v>6</v>
      </c>
      <c r="J35" s="185">
        <v>109</v>
      </c>
    </row>
    <row r="36" spans="1:10" ht="15.75" x14ac:dyDescent="0.25">
      <c r="A36" s="153" t="s">
        <v>25</v>
      </c>
      <c r="B36" s="154">
        <v>74280</v>
      </c>
      <c r="C36" s="161">
        <v>25560</v>
      </c>
      <c r="E36" s="153" t="s">
        <v>25</v>
      </c>
      <c r="F36" s="168">
        <v>124964885.1592247</v>
      </c>
      <c r="G36" s="169">
        <v>288250.37048192002</v>
      </c>
      <c r="I36" s="182" t="s">
        <v>25</v>
      </c>
      <c r="J36" s="185">
        <v>109</v>
      </c>
    </row>
    <row r="37" spans="1:10" ht="15.75" x14ac:dyDescent="0.25">
      <c r="A37" s="153" t="s">
        <v>7</v>
      </c>
      <c r="B37" s="154">
        <v>1217</v>
      </c>
      <c r="C37" s="161">
        <v>0</v>
      </c>
      <c r="E37" s="153" t="s">
        <v>7</v>
      </c>
      <c r="F37" s="168">
        <v>115595726.18978177</v>
      </c>
      <c r="G37" s="169">
        <v>152050.35344604173</v>
      </c>
      <c r="I37" s="182" t="s">
        <v>7</v>
      </c>
      <c r="J37" s="185">
        <v>109</v>
      </c>
    </row>
    <row r="38" spans="1:10" ht="15.75" x14ac:dyDescent="0.25">
      <c r="A38" s="153" t="s">
        <v>31</v>
      </c>
      <c r="B38" s="154">
        <v>0</v>
      </c>
      <c r="C38" s="161">
        <v>0</v>
      </c>
      <c r="E38" s="153" t="s">
        <v>31</v>
      </c>
      <c r="F38" s="168">
        <v>23005564.759999998</v>
      </c>
      <c r="G38" s="169">
        <v>56405.485729199019</v>
      </c>
      <c r="I38" s="182" t="s">
        <v>31</v>
      </c>
      <c r="J38" s="185">
        <v>109</v>
      </c>
    </row>
    <row r="39" spans="1:10" ht="15.75" x14ac:dyDescent="0.25">
      <c r="A39" s="153" t="s">
        <v>27</v>
      </c>
      <c r="B39" s="154">
        <v>465</v>
      </c>
      <c r="C39" s="161">
        <v>31894</v>
      </c>
      <c r="E39" s="153" t="s">
        <v>27</v>
      </c>
      <c r="F39" s="168">
        <v>151008414.13249692</v>
      </c>
      <c r="G39" s="169">
        <v>336743.79402472021</v>
      </c>
      <c r="I39" s="182" t="s">
        <v>27</v>
      </c>
      <c r="J39" s="185">
        <v>109</v>
      </c>
    </row>
    <row r="40" spans="1:10" ht="15.75" x14ac:dyDescent="0.25">
      <c r="A40" s="153" t="s">
        <v>9</v>
      </c>
      <c r="B40" s="154">
        <v>0</v>
      </c>
      <c r="C40" s="161"/>
      <c r="E40" s="153" t="s">
        <v>9</v>
      </c>
      <c r="F40" s="168">
        <v>193481706.55137613</v>
      </c>
      <c r="G40" s="169">
        <v>281837.72800482792</v>
      </c>
      <c r="I40" s="182" t="s">
        <v>9</v>
      </c>
      <c r="J40" s="185">
        <v>109</v>
      </c>
    </row>
    <row r="41" spans="1:10" ht="15.75" x14ac:dyDescent="0.25">
      <c r="A41" s="153" t="s">
        <v>18</v>
      </c>
      <c r="B41" s="154">
        <v>0</v>
      </c>
      <c r="C41" s="161"/>
      <c r="E41" s="153" t="s">
        <v>18</v>
      </c>
      <c r="F41" s="168">
        <v>22982708.242586102</v>
      </c>
      <c r="G41" s="169">
        <v>39722.786732658751</v>
      </c>
      <c r="I41" s="182" t="s">
        <v>18</v>
      </c>
      <c r="J41" s="185">
        <v>109</v>
      </c>
    </row>
    <row r="42" spans="1:10" ht="15.75" x14ac:dyDescent="0.25">
      <c r="A42" s="153" t="s">
        <v>1</v>
      </c>
      <c r="B42" s="154">
        <v>4485</v>
      </c>
      <c r="C42" s="161">
        <v>4392</v>
      </c>
      <c r="E42" s="153" t="s">
        <v>1</v>
      </c>
      <c r="F42" s="168">
        <v>175421566.86592948</v>
      </c>
      <c r="G42" s="169">
        <v>136487.01069379036</v>
      </c>
      <c r="I42" s="182" t="s">
        <v>1</v>
      </c>
      <c r="J42" s="185">
        <v>109</v>
      </c>
    </row>
    <row r="43" spans="1:10" ht="15.75" x14ac:dyDescent="0.25">
      <c r="A43" s="153" t="s">
        <v>0</v>
      </c>
      <c r="B43" s="154">
        <v>45259</v>
      </c>
      <c r="C43" s="161">
        <v>37190</v>
      </c>
      <c r="E43" s="153" t="s">
        <v>0</v>
      </c>
      <c r="F43" s="168">
        <v>360643475.69414198</v>
      </c>
      <c r="G43" s="169">
        <v>262930.0206795244</v>
      </c>
      <c r="I43" s="182" t="s">
        <v>0</v>
      </c>
      <c r="J43" s="185">
        <v>109</v>
      </c>
    </row>
    <row r="44" spans="1:10" ht="15.75" x14ac:dyDescent="0.25">
      <c r="A44" s="153" t="s">
        <v>12</v>
      </c>
      <c r="B44" s="154">
        <v>0</v>
      </c>
      <c r="C44" s="161"/>
      <c r="E44" s="153" t="s">
        <v>12</v>
      </c>
      <c r="F44" s="168">
        <v>28692533.505949952</v>
      </c>
      <c r="G44" s="169">
        <v>44808.169655017344</v>
      </c>
      <c r="I44" s="182" t="s">
        <v>12</v>
      </c>
      <c r="J44" s="185">
        <v>109</v>
      </c>
    </row>
    <row r="45" spans="1:10" ht="15.75" x14ac:dyDescent="0.25">
      <c r="A45" s="162" t="s">
        <v>26</v>
      </c>
      <c r="B45" s="163">
        <v>0</v>
      </c>
      <c r="C45" s="164">
        <v>2538</v>
      </c>
      <c r="E45" s="162" t="s">
        <v>26</v>
      </c>
      <c r="F45" s="170">
        <v>75150828.718206644</v>
      </c>
      <c r="G45" s="171">
        <v>162175.33768004537</v>
      </c>
      <c r="I45" s="183" t="s">
        <v>26</v>
      </c>
      <c r="J45" s="186">
        <v>109</v>
      </c>
    </row>
    <row r="46" spans="1:10" x14ac:dyDescent="0.25">
      <c r="I46"/>
      <c r="J4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3B91F-6A96-43D8-90A6-2620A46874C9}">
  <dimension ref="A1:W279"/>
  <sheetViews>
    <sheetView topLeftCell="H1" workbookViewId="0">
      <selection activeCell="I7" sqref="I7"/>
    </sheetView>
  </sheetViews>
  <sheetFormatPr defaultRowHeight="15" x14ac:dyDescent="0.25"/>
  <cols>
    <col min="1" max="1" width="28.28515625" customWidth="1"/>
    <col min="2" max="2" width="12.7109375" customWidth="1"/>
    <col min="3" max="3" width="19.42578125" bestFit="1" customWidth="1"/>
    <col min="4" max="4" width="19" bestFit="1" customWidth="1"/>
    <col min="5" max="5" width="28.28515625" customWidth="1"/>
    <col min="6" max="6" width="15.85546875" customWidth="1"/>
    <col min="7" max="7" width="19.42578125" bestFit="1" customWidth="1"/>
    <col min="8" max="8" width="19" bestFit="1" customWidth="1"/>
    <col min="9" max="10" width="9.140625" style="172"/>
    <col min="11" max="11" width="19.7109375" bestFit="1" customWidth="1"/>
    <col min="12" max="12" width="20.140625" bestFit="1" customWidth="1"/>
    <col min="13" max="13" width="18.85546875" bestFit="1" customWidth="1"/>
    <col min="14" max="14" width="18.5703125" bestFit="1" customWidth="1"/>
    <col min="15" max="15" width="23.5703125" bestFit="1" customWidth="1"/>
    <col min="16" max="16" width="21.28515625" customWidth="1"/>
    <col min="17" max="17" width="17.42578125" customWidth="1"/>
    <col min="18" max="18" width="17.28515625" customWidth="1"/>
    <col min="19" max="19" width="16.42578125" customWidth="1"/>
    <col min="20" max="20" width="17.140625" customWidth="1"/>
    <col min="21" max="21" width="19.5703125" customWidth="1"/>
    <col min="22" max="22" width="15" customWidth="1"/>
    <col min="23" max="23" width="15" style="38" customWidth="1"/>
  </cols>
  <sheetData>
    <row r="1" spans="1:23" ht="15.75" x14ac:dyDescent="0.25">
      <c r="A1" t="s">
        <v>45</v>
      </c>
      <c r="B1" s="148"/>
      <c r="C1" s="189"/>
      <c r="D1" s="148"/>
      <c r="E1" t="s">
        <v>45</v>
      </c>
    </row>
    <row r="2" spans="1:23" ht="15.75" x14ac:dyDescent="0.25">
      <c r="B2" s="148"/>
      <c r="C2" s="148"/>
      <c r="D2" s="148"/>
      <c r="I2" s="173"/>
      <c r="J2" s="173"/>
    </row>
    <row r="3" spans="1:23" ht="15.75" x14ac:dyDescent="0.25">
      <c r="B3" s="148"/>
      <c r="C3" s="148"/>
      <c r="D3" s="148"/>
      <c r="E3" s="157" t="s">
        <v>46</v>
      </c>
      <c r="F3" s="155">
        <v>2021</v>
      </c>
      <c r="H3" s="148"/>
      <c r="I3" s="176" t="s">
        <v>46</v>
      </c>
      <c r="J3" s="177">
        <v>2021</v>
      </c>
    </row>
    <row r="4" spans="1:23" ht="31.5" x14ac:dyDescent="0.25">
      <c r="A4" s="157" t="s">
        <v>41</v>
      </c>
      <c r="B4" s="175" t="s">
        <v>48</v>
      </c>
      <c r="C4" s="148"/>
      <c r="D4" s="148"/>
      <c r="E4" s="165" t="s">
        <v>41</v>
      </c>
      <c r="F4" s="175" t="s">
        <v>48</v>
      </c>
      <c r="G4" s="148"/>
      <c r="H4" s="148"/>
      <c r="I4" s="187" t="s">
        <v>41</v>
      </c>
      <c r="J4" s="188" t="s">
        <v>28</v>
      </c>
    </row>
    <row r="5" spans="1:23" ht="15.75" x14ac:dyDescent="0.25">
      <c r="A5" s="148"/>
      <c r="B5" s="148"/>
      <c r="C5" s="148"/>
      <c r="D5" s="148"/>
      <c r="E5" s="148"/>
      <c r="F5" s="148"/>
      <c r="G5" s="148"/>
      <c r="I5" s="174"/>
      <c r="J5" s="174"/>
      <c r="W5"/>
    </row>
    <row r="6" spans="1:23" ht="15.75" x14ac:dyDescent="0.25">
      <c r="A6" s="149"/>
      <c r="B6" s="156" t="s">
        <v>49</v>
      </c>
      <c r="C6" s="150"/>
      <c r="E6" s="149"/>
      <c r="F6" s="156" t="s">
        <v>49</v>
      </c>
      <c r="G6" s="150"/>
      <c r="I6" s="178" t="s">
        <v>136</v>
      </c>
      <c r="J6" s="179"/>
      <c r="W6"/>
    </row>
    <row r="7" spans="1:23" ht="118.5" x14ac:dyDescent="0.25">
      <c r="A7" s="156" t="s">
        <v>133</v>
      </c>
      <c r="B7" s="151" t="s">
        <v>134</v>
      </c>
      <c r="C7" s="159" t="s">
        <v>135</v>
      </c>
      <c r="E7" s="158" t="s">
        <v>47</v>
      </c>
      <c r="F7" s="151" t="s">
        <v>101</v>
      </c>
      <c r="G7" s="159" t="s">
        <v>102</v>
      </c>
      <c r="I7" s="180" t="s">
        <v>47</v>
      </c>
      <c r="J7" s="179" t="s">
        <v>67</v>
      </c>
      <c r="W7"/>
    </row>
    <row r="8" spans="1:23" ht="15.75" x14ac:dyDescent="0.25">
      <c r="A8" s="149">
        <v>2021</v>
      </c>
      <c r="B8" s="152">
        <v>1068469</v>
      </c>
      <c r="C8" s="160">
        <v>1792929</v>
      </c>
      <c r="E8" s="149">
        <v>2021</v>
      </c>
      <c r="F8" s="166">
        <v>7937423242.1468859</v>
      </c>
      <c r="G8" s="167">
        <v>11974673.262330122</v>
      </c>
      <c r="I8" s="181">
        <v>2021</v>
      </c>
      <c r="J8" s="184">
        <v>109</v>
      </c>
      <c r="W8"/>
    </row>
    <row r="9" spans="1:23" ht="15.75" x14ac:dyDescent="0.25">
      <c r="A9" s="153">
        <v>2020</v>
      </c>
      <c r="B9" s="154">
        <v>963377</v>
      </c>
      <c r="C9" s="161">
        <v>1604281</v>
      </c>
      <c r="E9" s="153">
        <v>2020</v>
      </c>
      <c r="F9" s="168">
        <v>8345782742.8606167</v>
      </c>
      <c r="G9" s="169">
        <v>9414349.2418831438</v>
      </c>
      <c r="I9" s="182">
        <v>2020</v>
      </c>
      <c r="J9" s="185">
        <v>109</v>
      </c>
      <c r="W9"/>
    </row>
    <row r="10" spans="1:23" ht="15.75" x14ac:dyDescent="0.25">
      <c r="A10" s="153">
        <v>2019</v>
      </c>
      <c r="B10" s="154">
        <v>5922328</v>
      </c>
      <c r="C10" s="161">
        <v>17455823</v>
      </c>
      <c r="E10" s="153">
        <v>2019</v>
      </c>
      <c r="F10" s="168">
        <v>8702678155.6886158</v>
      </c>
      <c r="G10" s="169">
        <v>21749483.383913253</v>
      </c>
      <c r="I10" s="182">
        <v>2019</v>
      </c>
      <c r="J10" s="185">
        <v>109</v>
      </c>
      <c r="W10"/>
    </row>
    <row r="11" spans="1:23" ht="15.75" x14ac:dyDescent="0.25">
      <c r="A11" s="153">
        <v>2018</v>
      </c>
      <c r="B11" s="154">
        <v>5831041</v>
      </c>
      <c r="C11" s="161">
        <v>18958713</v>
      </c>
      <c r="E11" s="153">
        <v>2018</v>
      </c>
      <c r="F11" s="168">
        <v>8581839581.0689077</v>
      </c>
      <c r="G11" s="169">
        <v>21394484.379050527</v>
      </c>
      <c r="I11" s="182">
        <v>2018</v>
      </c>
      <c r="J11" s="185">
        <v>109</v>
      </c>
      <c r="W11"/>
    </row>
    <row r="12" spans="1:23" ht="15.75" x14ac:dyDescent="0.25">
      <c r="A12" s="153">
        <v>2017</v>
      </c>
      <c r="B12" s="154">
        <v>5781844</v>
      </c>
      <c r="C12" s="161">
        <v>9295782</v>
      </c>
      <c r="E12" s="153">
        <v>2017</v>
      </c>
      <c r="F12" s="168">
        <v>8452952611.0684996</v>
      </c>
      <c r="G12" s="169">
        <v>20312511.491745111</v>
      </c>
      <c r="I12" s="182">
        <v>2017</v>
      </c>
      <c r="J12" s="185">
        <v>109</v>
      </c>
      <c r="W12"/>
    </row>
    <row r="13" spans="1:23" ht="15.75" x14ac:dyDescent="0.25">
      <c r="A13" s="153">
        <v>2016</v>
      </c>
      <c r="B13" s="154">
        <v>6207724</v>
      </c>
      <c r="C13" s="161">
        <v>8697332</v>
      </c>
      <c r="E13" s="153">
        <v>2016</v>
      </c>
      <c r="F13" s="168">
        <v>8378528786.0762291</v>
      </c>
      <c r="G13" s="169">
        <v>19409538.996990088</v>
      </c>
      <c r="I13" s="182">
        <v>2016</v>
      </c>
      <c r="J13" s="185">
        <v>109</v>
      </c>
      <c r="W13"/>
    </row>
    <row r="14" spans="1:23" ht="15.75" x14ac:dyDescent="0.25">
      <c r="A14" s="162">
        <v>2015</v>
      </c>
      <c r="B14" s="163">
        <v>6642590</v>
      </c>
      <c r="C14" s="164">
        <v>7166406</v>
      </c>
      <c r="E14" s="162">
        <v>2015</v>
      </c>
      <c r="F14" s="170">
        <v>8323855074.6688938</v>
      </c>
      <c r="G14" s="171">
        <v>18912623.298470791</v>
      </c>
      <c r="I14" s="183">
        <v>2015</v>
      </c>
      <c r="J14" s="186">
        <v>109</v>
      </c>
      <c r="W14"/>
    </row>
    <row r="15" spans="1:23" x14ac:dyDescent="0.25">
      <c r="I15"/>
      <c r="J15"/>
      <c r="W15"/>
    </row>
    <row r="16" spans="1:23" x14ac:dyDescent="0.25">
      <c r="I16"/>
      <c r="J16"/>
      <c r="W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spans="9:23" x14ac:dyDescent="0.25">
      <c r="I33"/>
      <c r="J33"/>
      <c r="W33"/>
    </row>
    <row r="34" spans="9:23" x14ac:dyDescent="0.25">
      <c r="I34"/>
      <c r="J34"/>
      <c r="W34"/>
    </row>
    <row r="35" spans="9:23" x14ac:dyDescent="0.25">
      <c r="I35"/>
      <c r="J35"/>
      <c r="W35"/>
    </row>
    <row r="36" spans="9:23" x14ac:dyDescent="0.25">
      <c r="I36"/>
      <c r="J36"/>
      <c r="W36"/>
    </row>
    <row r="37" spans="9:23" x14ac:dyDescent="0.25">
      <c r="I37"/>
      <c r="J37"/>
      <c r="W37"/>
    </row>
    <row r="38" spans="9:23" x14ac:dyDescent="0.25">
      <c r="I38"/>
      <c r="J38"/>
      <c r="W38"/>
    </row>
    <row r="39" spans="9:23" x14ac:dyDescent="0.25">
      <c r="I39"/>
      <c r="J39"/>
      <c r="W39"/>
    </row>
    <row r="40" spans="9:23" x14ac:dyDescent="0.25">
      <c r="I40"/>
      <c r="J40"/>
      <c r="W40"/>
    </row>
    <row r="41" spans="9:23" x14ac:dyDescent="0.25">
      <c r="I41"/>
      <c r="J41"/>
      <c r="W41"/>
    </row>
    <row r="42" spans="9:23" x14ac:dyDescent="0.25">
      <c r="I42"/>
      <c r="J42"/>
      <c r="W42"/>
    </row>
    <row r="43" spans="9:23" x14ac:dyDescent="0.25">
      <c r="I43"/>
      <c r="J43"/>
      <c r="W43"/>
    </row>
    <row r="44" spans="9:23" x14ac:dyDescent="0.25">
      <c r="I44"/>
      <c r="J44"/>
      <c r="W44"/>
    </row>
    <row r="45" spans="9:23" x14ac:dyDescent="0.25">
      <c r="I45"/>
      <c r="J45"/>
      <c r="W45"/>
    </row>
    <row r="46" spans="9:23" x14ac:dyDescent="0.25">
      <c r="I46"/>
      <c r="J46"/>
      <c r="W46"/>
    </row>
    <row r="47" spans="9:23" x14ac:dyDescent="0.25">
      <c r="W47"/>
    </row>
    <row r="48" spans="9:23" x14ac:dyDescent="0.25">
      <c r="W48"/>
    </row>
    <row r="49" spans="23:23" x14ac:dyDescent="0.25">
      <c r="W49"/>
    </row>
    <row r="50" spans="23:23" x14ac:dyDescent="0.25">
      <c r="W50"/>
    </row>
    <row r="51" spans="23:23" x14ac:dyDescent="0.25">
      <c r="W51"/>
    </row>
    <row r="52" spans="23:23" x14ac:dyDescent="0.25">
      <c r="W52"/>
    </row>
    <row r="53" spans="23:23" x14ac:dyDescent="0.25">
      <c r="W53"/>
    </row>
    <row r="54" spans="23:23" x14ac:dyDescent="0.25">
      <c r="W54"/>
    </row>
    <row r="55" spans="23:23" x14ac:dyDescent="0.25">
      <c r="W55"/>
    </row>
    <row r="56" spans="23:23" x14ac:dyDescent="0.25">
      <c r="W56"/>
    </row>
    <row r="57" spans="23:23" x14ac:dyDescent="0.25">
      <c r="W57"/>
    </row>
    <row r="58" spans="23:23" x14ac:dyDescent="0.25">
      <c r="W58"/>
    </row>
    <row r="59" spans="23:23" x14ac:dyDescent="0.25">
      <c r="W59"/>
    </row>
    <row r="60" spans="23:23" x14ac:dyDescent="0.25">
      <c r="W60"/>
    </row>
    <row r="61" spans="23:23" x14ac:dyDescent="0.25">
      <c r="W61"/>
    </row>
    <row r="62" spans="23:23" x14ac:dyDescent="0.25">
      <c r="W62"/>
    </row>
    <row r="63" spans="23:23" x14ac:dyDescent="0.25">
      <c r="W63"/>
    </row>
    <row r="64" spans="23:23" x14ac:dyDescent="0.25">
      <c r="W64"/>
    </row>
    <row r="65" spans="23:23" x14ac:dyDescent="0.25">
      <c r="W65"/>
    </row>
    <row r="66" spans="23:23" x14ac:dyDescent="0.25">
      <c r="W66"/>
    </row>
    <row r="67" spans="23:23" x14ac:dyDescent="0.25">
      <c r="W67"/>
    </row>
    <row r="68" spans="23:23" x14ac:dyDescent="0.25">
      <c r="W68"/>
    </row>
    <row r="69" spans="23:23" x14ac:dyDescent="0.25">
      <c r="W69"/>
    </row>
    <row r="70" spans="23:23" x14ac:dyDescent="0.25">
      <c r="W70"/>
    </row>
    <row r="71" spans="23:23" x14ac:dyDescent="0.25">
      <c r="W71"/>
    </row>
    <row r="72" spans="23:23" x14ac:dyDescent="0.25">
      <c r="W72"/>
    </row>
    <row r="73" spans="23:23" x14ac:dyDescent="0.25">
      <c r="W73"/>
    </row>
    <row r="74" spans="23:23" x14ac:dyDescent="0.25">
      <c r="W74"/>
    </row>
    <row r="75" spans="23:23" x14ac:dyDescent="0.25">
      <c r="W75"/>
    </row>
    <row r="76" spans="23:23" x14ac:dyDescent="0.25">
      <c r="W76"/>
    </row>
    <row r="77" spans="23:23" x14ac:dyDescent="0.25">
      <c r="W77"/>
    </row>
    <row r="78" spans="23:23" x14ac:dyDescent="0.25">
      <c r="W78"/>
    </row>
    <row r="79" spans="23:23" x14ac:dyDescent="0.25">
      <c r="W79"/>
    </row>
    <row r="80" spans="23:23" x14ac:dyDescent="0.25">
      <c r="W80"/>
    </row>
    <row r="81" spans="23:23" x14ac:dyDescent="0.25">
      <c r="W81"/>
    </row>
    <row r="82" spans="23:23" x14ac:dyDescent="0.25">
      <c r="W82"/>
    </row>
    <row r="83" spans="23:23" x14ac:dyDescent="0.25">
      <c r="W83"/>
    </row>
    <row r="84" spans="23:23" x14ac:dyDescent="0.25">
      <c r="W84"/>
    </row>
    <row r="85" spans="23:23" x14ac:dyDescent="0.25">
      <c r="W85"/>
    </row>
    <row r="86" spans="23:23" x14ac:dyDescent="0.25">
      <c r="W86"/>
    </row>
    <row r="87" spans="23:23" x14ac:dyDescent="0.25">
      <c r="W87"/>
    </row>
    <row r="88" spans="23:23" x14ac:dyDescent="0.25">
      <c r="W88"/>
    </row>
    <row r="89" spans="23:23" x14ac:dyDescent="0.25">
      <c r="W89"/>
    </row>
    <row r="90" spans="23:23" x14ac:dyDescent="0.25">
      <c r="W90"/>
    </row>
    <row r="91" spans="23:23" x14ac:dyDescent="0.25">
      <c r="W91"/>
    </row>
    <row r="92" spans="23:23" x14ac:dyDescent="0.25">
      <c r="W92"/>
    </row>
    <row r="93" spans="23:23" x14ac:dyDescent="0.25">
      <c r="W93"/>
    </row>
    <row r="94" spans="23:23" x14ac:dyDescent="0.25">
      <c r="W94"/>
    </row>
    <row r="95" spans="23:23" x14ac:dyDescent="0.25">
      <c r="W95"/>
    </row>
    <row r="96" spans="23:23" x14ac:dyDescent="0.25">
      <c r="W96"/>
    </row>
    <row r="97" spans="23:23" x14ac:dyDescent="0.25">
      <c r="W97"/>
    </row>
    <row r="98" spans="23:23" x14ac:dyDescent="0.25">
      <c r="W98"/>
    </row>
    <row r="99" spans="23:23" x14ac:dyDescent="0.25">
      <c r="W99"/>
    </row>
    <row r="100" spans="23:23" x14ac:dyDescent="0.25">
      <c r="W100"/>
    </row>
    <row r="101" spans="23:23" x14ac:dyDescent="0.25">
      <c r="W101"/>
    </row>
    <row r="102" spans="23:23" x14ac:dyDescent="0.25">
      <c r="W102"/>
    </row>
    <row r="103" spans="23:23" x14ac:dyDescent="0.25">
      <c r="W103"/>
    </row>
    <row r="104" spans="23:23" x14ac:dyDescent="0.25">
      <c r="W104"/>
    </row>
    <row r="105" spans="23:23" x14ac:dyDescent="0.25">
      <c r="W105"/>
    </row>
    <row r="106" spans="23:23" x14ac:dyDescent="0.25">
      <c r="W106"/>
    </row>
    <row r="107" spans="23:23" x14ac:dyDescent="0.25">
      <c r="W107"/>
    </row>
    <row r="108" spans="23:23" x14ac:dyDescent="0.25">
      <c r="W108"/>
    </row>
    <row r="109" spans="23:23" x14ac:dyDescent="0.25">
      <c r="W109"/>
    </row>
    <row r="110" spans="23:23" x14ac:dyDescent="0.25">
      <c r="W110"/>
    </row>
    <row r="111" spans="23:23" x14ac:dyDescent="0.25">
      <c r="W111"/>
    </row>
    <row r="112" spans="23:23" x14ac:dyDescent="0.25">
      <c r="W112"/>
    </row>
    <row r="113" spans="23:23" x14ac:dyDescent="0.25">
      <c r="W113"/>
    </row>
    <row r="114" spans="23:23" x14ac:dyDescent="0.25">
      <c r="W114"/>
    </row>
    <row r="115" spans="23:23" x14ac:dyDescent="0.25">
      <c r="W115"/>
    </row>
    <row r="116" spans="23:23" x14ac:dyDescent="0.25">
      <c r="W116"/>
    </row>
    <row r="117" spans="23:23" x14ac:dyDescent="0.25">
      <c r="W117"/>
    </row>
    <row r="118" spans="23:23" x14ac:dyDescent="0.25">
      <c r="W118"/>
    </row>
    <row r="119" spans="23:23" x14ac:dyDescent="0.25">
      <c r="W119"/>
    </row>
    <row r="120" spans="23:23" x14ac:dyDescent="0.25">
      <c r="W120"/>
    </row>
    <row r="121" spans="23:23" x14ac:dyDescent="0.25">
      <c r="W121"/>
    </row>
    <row r="122" spans="23:23" x14ac:dyDescent="0.25">
      <c r="W122"/>
    </row>
    <row r="123" spans="23:23" x14ac:dyDescent="0.25">
      <c r="W123"/>
    </row>
    <row r="124" spans="23:23" x14ac:dyDescent="0.25">
      <c r="W124"/>
    </row>
    <row r="125" spans="23:23" x14ac:dyDescent="0.25">
      <c r="W125"/>
    </row>
    <row r="126" spans="23:23" x14ac:dyDescent="0.25">
      <c r="W126"/>
    </row>
    <row r="127" spans="23:23" x14ac:dyDescent="0.25">
      <c r="W127"/>
    </row>
    <row r="128" spans="23:23" x14ac:dyDescent="0.25">
      <c r="W128"/>
    </row>
    <row r="129" spans="23:23" x14ac:dyDescent="0.25">
      <c r="W129"/>
    </row>
    <row r="130" spans="23:23" x14ac:dyDescent="0.25">
      <c r="W130"/>
    </row>
    <row r="131" spans="23:23" x14ac:dyDescent="0.25">
      <c r="W131"/>
    </row>
    <row r="132" spans="23:23" x14ac:dyDescent="0.25">
      <c r="W132"/>
    </row>
    <row r="133" spans="23:23" x14ac:dyDescent="0.25">
      <c r="W133"/>
    </row>
    <row r="134" spans="23:23" x14ac:dyDescent="0.25">
      <c r="W134"/>
    </row>
    <row r="135" spans="23:23" x14ac:dyDescent="0.25">
      <c r="W135"/>
    </row>
    <row r="136" spans="23:23" x14ac:dyDescent="0.25">
      <c r="W136"/>
    </row>
    <row r="137" spans="23:23" x14ac:dyDescent="0.25">
      <c r="W137"/>
    </row>
    <row r="138" spans="23:23" x14ac:dyDescent="0.25">
      <c r="W138"/>
    </row>
    <row r="139" spans="23:23" x14ac:dyDescent="0.25">
      <c r="W139"/>
    </row>
    <row r="140" spans="23:23" x14ac:dyDescent="0.25">
      <c r="W140"/>
    </row>
    <row r="141" spans="23:23" x14ac:dyDescent="0.25">
      <c r="W141"/>
    </row>
    <row r="142" spans="23:23" x14ac:dyDescent="0.25">
      <c r="W142"/>
    </row>
    <row r="143" spans="23:23" x14ac:dyDescent="0.25">
      <c r="W143"/>
    </row>
    <row r="144" spans="23:23" x14ac:dyDescent="0.25">
      <c r="W144"/>
    </row>
    <row r="145" spans="23:23" x14ac:dyDescent="0.25">
      <c r="W145"/>
    </row>
    <row r="146" spans="23:23" x14ac:dyDescent="0.25">
      <c r="W146"/>
    </row>
    <row r="147" spans="23:23" x14ac:dyDescent="0.25">
      <c r="W147"/>
    </row>
    <row r="148" spans="23:23" x14ac:dyDescent="0.25">
      <c r="W148"/>
    </row>
    <row r="149" spans="23:23" x14ac:dyDescent="0.25">
      <c r="W149"/>
    </row>
    <row r="150" spans="23:23" x14ac:dyDescent="0.25">
      <c r="W150"/>
    </row>
    <row r="151" spans="23:23" x14ac:dyDescent="0.25">
      <c r="W151"/>
    </row>
    <row r="152" spans="23:23" x14ac:dyDescent="0.25">
      <c r="W152"/>
    </row>
    <row r="153" spans="23:23" x14ac:dyDescent="0.25">
      <c r="W153"/>
    </row>
    <row r="154" spans="23:23" x14ac:dyDescent="0.25">
      <c r="W154"/>
    </row>
    <row r="155" spans="23:23" x14ac:dyDescent="0.25">
      <c r="W155"/>
    </row>
    <row r="156" spans="23:23" x14ac:dyDescent="0.25">
      <c r="W156"/>
    </row>
    <row r="157" spans="23:23" x14ac:dyDescent="0.25">
      <c r="W157"/>
    </row>
    <row r="158" spans="23:23" x14ac:dyDescent="0.25">
      <c r="W158"/>
    </row>
    <row r="159" spans="23:23" x14ac:dyDescent="0.25">
      <c r="W159"/>
    </row>
    <row r="160" spans="23:23" x14ac:dyDescent="0.25">
      <c r="W160"/>
    </row>
    <row r="161" spans="23:23" x14ac:dyDescent="0.25">
      <c r="W161"/>
    </row>
    <row r="162" spans="23:23" x14ac:dyDescent="0.25">
      <c r="W162"/>
    </row>
    <row r="163" spans="23:23" x14ac:dyDescent="0.25">
      <c r="W163"/>
    </row>
    <row r="164" spans="23:23" x14ac:dyDescent="0.25">
      <c r="W164"/>
    </row>
    <row r="165" spans="23:23" x14ac:dyDescent="0.25">
      <c r="W165"/>
    </row>
    <row r="166" spans="23:23" x14ac:dyDescent="0.25">
      <c r="W166"/>
    </row>
    <row r="167" spans="23:23" x14ac:dyDescent="0.25">
      <c r="W167"/>
    </row>
    <row r="168" spans="23:23" x14ac:dyDescent="0.25">
      <c r="W168"/>
    </row>
    <row r="169" spans="23:23" x14ac:dyDescent="0.25">
      <c r="W169"/>
    </row>
    <row r="170" spans="23:23" x14ac:dyDescent="0.25">
      <c r="W170"/>
    </row>
    <row r="171" spans="23:23" x14ac:dyDescent="0.25">
      <c r="W171"/>
    </row>
    <row r="172" spans="23:23" x14ac:dyDescent="0.25">
      <c r="W172"/>
    </row>
    <row r="173" spans="23:23" x14ac:dyDescent="0.25">
      <c r="W173"/>
    </row>
    <row r="174" spans="23:23" x14ac:dyDescent="0.25">
      <c r="W174"/>
    </row>
    <row r="175" spans="23:23" x14ac:dyDescent="0.25">
      <c r="W175"/>
    </row>
    <row r="176" spans="23:23" x14ac:dyDescent="0.25">
      <c r="W176"/>
    </row>
    <row r="177" spans="23:23" x14ac:dyDescent="0.25">
      <c r="W177"/>
    </row>
    <row r="178" spans="23:23" x14ac:dyDescent="0.25">
      <c r="W178"/>
    </row>
    <row r="179" spans="23:23" x14ac:dyDescent="0.25">
      <c r="W179"/>
    </row>
    <row r="180" spans="23:23" x14ac:dyDescent="0.25">
      <c r="W180"/>
    </row>
    <row r="181" spans="23:23" x14ac:dyDescent="0.25">
      <c r="W181"/>
    </row>
    <row r="182" spans="23:23" x14ac:dyDescent="0.25">
      <c r="W182"/>
    </row>
    <row r="183" spans="23:23" x14ac:dyDescent="0.25">
      <c r="W183"/>
    </row>
    <row r="184" spans="23:23" x14ac:dyDescent="0.25">
      <c r="W184"/>
    </row>
    <row r="185" spans="23:23" x14ac:dyDescent="0.25">
      <c r="W185"/>
    </row>
    <row r="186" spans="23:23" x14ac:dyDescent="0.25">
      <c r="W186"/>
    </row>
    <row r="187" spans="23:23" x14ac:dyDescent="0.25">
      <c r="W187"/>
    </row>
    <row r="188" spans="23:23" x14ac:dyDescent="0.25">
      <c r="W188"/>
    </row>
    <row r="189" spans="23:23" x14ac:dyDescent="0.25">
      <c r="W189"/>
    </row>
    <row r="190" spans="23:23" x14ac:dyDescent="0.25">
      <c r="W190"/>
    </row>
    <row r="191" spans="23:23" x14ac:dyDescent="0.25">
      <c r="W191"/>
    </row>
    <row r="192" spans="23:23" x14ac:dyDescent="0.25">
      <c r="W192"/>
    </row>
    <row r="193" spans="23:23" x14ac:dyDescent="0.25">
      <c r="W193"/>
    </row>
    <row r="194" spans="23:23" x14ac:dyDescent="0.25">
      <c r="W194"/>
    </row>
    <row r="195" spans="23:23" x14ac:dyDescent="0.25">
      <c r="W195"/>
    </row>
    <row r="196" spans="23:23" x14ac:dyDescent="0.25">
      <c r="W196"/>
    </row>
    <row r="197" spans="23:23" x14ac:dyDescent="0.25">
      <c r="W197"/>
    </row>
    <row r="198" spans="23:23" x14ac:dyDescent="0.25">
      <c r="W198"/>
    </row>
    <row r="199" spans="23:23" x14ac:dyDescent="0.25">
      <c r="W199"/>
    </row>
    <row r="200" spans="23:23" x14ac:dyDescent="0.25">
      <c r="W200"/>
    </row>
    <row r="201" spans="23:23" x14ac:dyDescent="0.25">
      <c r="W201"/>
    </row>
    <row r="202" spans="23:23" x14ac:dyDescent="0.25">
      <c r="W202"/>
    </row>
    <row r="203" spans="23:23" x14ac:dyDescent="0.25">
      <c r="W203"/>
    </row>
    <row r="204" spans="23:23" x14ac:dyDescent="0.25">
      <c r="W204"/>
    </row>
    <row r="205" spans="23:23" x14ac:dyDescent="0.25">
      <c r="W205"/>
    </row>
    <row r="206" spans="23:23" x14ac:dyDescent="0.25">
      <c r="W206"/>
    </row>
    <row r="207" spans="23:23" x14ac:dyDescent="0.25">
      <c r="W207"/>
    </row>
    <row r="208" spans="23:23" x14ac:dyDescent="0.25">
      <c r="W208"/>
    </row>
    <row r="209" spans="23:23" x14ac:dyDescent="0.25">
      <c r="W209"/>
    </row>
    <row r="210" spans="23:23" x14ac:dyDescent="0.25">
      <c r="W210"/>
    </row>
    <row r="211" spans="23:23" x14ac:dyDescent="0.25">
      <c r="W211"/>
    </row>
    <row r="212" spans="23:23" x14ac:dyDescent="0.25">
      <c r="W212"/>
    </row>
    <row r="213" spans="23:23" x14ac:dyDescent="0.25">
      <c r="W213"/>
    </row>
    <row r="214" spans="23:23" x14ac:dyDescent="0.25">
      <c r="W214"/>
    </row>
    <row r="215" spans="23:23" x14ac:dyDescent="0.25">
      <c r="W215"/>
    </row>
    <row r="216" spans="23:23" x14ac:dyDescent="0.25">
      <c r="W216"/>
    </row>
    <row r="217" spans="23:23" x14ac:dyDescent="0.25">
      <c r="W217"/>
    </row>
    <row r="218" spans="23:23" x14ac:dyDescent="0.25">
      <c r="W218"/>
    </row>
    <row r="219" spans="23:23" x14ac:dyDescent="0.25">
      <c r="W219"/>
    </row>
    <row r="220" spans="23:23" x14ac:dyDescent="0.25">
      <c r="W220"/>
    </row>
    <row r="221" spans="23:23" x14ac:dyDescent="0.25">
      <c r="W221"/>
    </row>
    <row r="222" spans="23:23" x14ac:dyDescent="0.25">
      <c r="W222"/>
    </row>
    <row r="223" spans="23:23" x14ac:dyDescent="0.25">
      <c r="W223"/>
    </row>
    <row r="224" spans="23:23" x14ac:dyDescent="0.25">
      <c r="W224"/>
    </row>
    <row r="225" spans="23:23" x14ac:dyDescent="0.25">
      <c r="W225"/>
    </row>
    <row r="226" spans="23:23" x14ac:dyDescent="0.25">
      <c r="W226"/>
    </row>
    <row r="227" spans="23:23" x14ac:dyDescent="0.25">
      <c r="W227"/>
    </row>
    <row r="228" spans="23:23" x14ac:dyDescent="0.25">
      <c r="W228"/>
    </row>
    <row r="229" spans="23:23" x14ac:dyDescent="0.25">
      <c r="W229"/>
    </row>
    <row r="230" spans="23:23" x14ac:dyDescent="0.25">
      <c r="W230"/>
    </row>
    <row r="231" spans="23:23" x14ac:dyDescent="0.25">
      <c r="W231"/>
    </row>
    <row r="232" spans="23:23" x14ac:dyDescent="0.25">
      <c r="W232"/>
    </row>
    <row r="233" spans="23:23" x14ac:dyDescent="0.25">
      <c r="W233"/>
    </row>
    <row r="234" spans="23:23" x14ac:dyDescent="0.25">
      <c r="W234"/>
    </row>
    <row r="235" spans="23:23" x14ac:dyDescent="0.25">
      <c r="W235"/>
    </row>
    <row r="236" spans="23:23" x14ac:dyDescent="0.25">
      <c r="W236"/>
    </row>
    <row r="237" spans="23:23" x14ac:dyDescent="0.25">
      <c r="W237"/>
    </row>
    <row r="238" spans="23:23" x14ac:dyDescent="0.25">
      <c r="W238"/>
    </row>
    <row r="239" spans="23:23" x14ac:dyDescent="0.25">
      <c r="W239"/>
    </row>
    <row r="240" spans="23:23" x14ac:dyDescent="0.25">
      <c r="W240"/>
    </row>
    <row r="241" spans="23:23" x14ac:dyDescent="0.25">
      <c r="W241"/>
    </row>
    <row r="242" spans="23:23" x14ac:dyDescent="0.25">
      <c r="W242"/>
    </row>
    <row r="243" spans="23:23" x14ac:dyDescent="0.25">
      <c r="W243"/>
    </row>
    <row r="244" spans="23:23" x14ac:dyDescent="0.25">
      <c r="W244"/>
    </row>
    <row r="245" spans="23:23" x14ac:dyDescent="0.25">
      <c r="W245"/>
    </row>
    <row r="246" spans="23:23" x14ac:dyDescent="0.25">
      <c r="W246"/>
    </row>
    <row r="247" spans="23:23" x14ac:dyDescent="0.25">
      <c r="W247"/>
    </row>
    <row r="248" spans="23:23" x14ac:dyDescent="0.25">
      <c r="W248"/>
    </row>
    <row r="249" spans="23:23" x14ac:dyDescent="0.25">
      <c r="W249"/>
    </row>
    <row r="250" spans="23:23" x14ac:dyDescent="0.25">
      <c r="W250"/>
    </row>
    <row r="251" spans="23:23" x14ac:dyDescent="0.25">
      <c r="W251"/>
    </row>
    <row r="252" spans="23:23" x14ac:dyDescent="0.25">
      <c r="W252"/>
    </row>
    <row r="253" spans="23:23" x14ac:dyDescent="0.25">
      <c r="W253"/>
    </row>
    <row r="254" spans="23:23" x14ac:dyDescent="0.25">
      <c r="W254"/>
    </row>
    <row r="255" spans="23:23" x14ac:dyDescent="0.25">
      <c r="W255"/>
    </row>
    <row r="256" spans="23:23" x14ac:dyDescent="0.25">
      <c r="W256"/>
    </row>
    <row r="257" spans="23:23" x14ac:dyDescent="0.25">
      <c r="W257"/>
    </row>
    <row r="258" spans="23:23" x14ac:dyDescent="0.25">
      <c r="W258"/>
    </row>
    <row r="259" spans="23:23" x14ac:dyDescent="0.25">
      <c r="W259"/>
    </row>
    <row r="260" spans="23:23" x14ac:dyDescent="0.25">
      <c r="W260"/>
    </row>
    <row r="261" spans="23:23" x14ac:dyDescent="0.25">
      <c r="W261"/>
    </row>
    <row r="262" spans="23:23" x14ac:dyDescent="0.25">
      <c r="W262"/>
    </row>
    <row r="263" spans="23:23" x14ac:dyDescent="0.25">
      <c r="W263"/>
    </row>
    <row r="264" spans="23:23" x14ac:dyDescent="0.25">
      <c r="W264"/>
    </row>
    <row r="265" spans="23:23" x14ac:dyDescent="0.25">
      <c r="W265"/>
    </row>
    <row r="266" spans="23:23" x14ac:dyDescent="0.25">
      <c r="W266"/>
    </row>
    <row r="267" spans="23:23" x14ac:dyDescent="0.25">
      <c r="W267"/>
    </row>
    <row r="268" spans="23:23" x14ac:dyDescent="0.25">
      <c r="W268"/>
    </row>
    <row r="269" spans="23:23" x14ac:dyDescent="0.25">
      <c r="W269"/>
    </row>
    <row r="270" spans="23:23" x14ac:dyDescent="0.25">
      <c r="W270"/>
    </row>
    <row r="271" spans="23:23" x14ac:dyDescent="0.25">
      <c r="W271"/>
    </row>
    <row r="272" spans="23:23" x14ac:dyDescent="0.25">
      <c r="W272"/>
    </row>
    <row r="273" spans="23:23" x14ac:dyDescent="0.25">
      <c r="W273"/>
    </row>
    <row r="274" spans="23:23" x14ac:dyDescent="0.25">
      <c r="W274"/>
    </row>
    <row r="275" spans="23:23" x14ac:dyDescent="0.25">
      <c r="W275"/>
    </row>
    <row r="276" spans="23:23" x14ac:dyDescent="0.25">
      <c r="W276"/>
    </row>
    <row r="277" spans="23:23" x14ac:dyDescent="0.25">
      <c r="W277"/>
    </row>
    <row r="278" spans="23:23" x14ac:dyDescent="0.25">
      <c r="W278"/>
    </row>
    <row r="279" spans="23:23" x14ac:dyDescent="0.25">
      <c r="W2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showGridLines="0" workbookViewId="0">
      <selection activeCell="A15" sqref="A15"/>
    </sheetView>
  </sheetViews>
  <sheetFormatPr defaultRowHeight="15" x14ac:dyDescent="0.25"/>
  <cols>
    <col min="1" max="1" width="30.28515625" bestFit="1" customWidth="1"/>
    <col min="2" max="2" width="18.140625" customWidth="1"/>
  </cols>
  <sheetData>
    <row r="1" spans="1:2" x14ac:dyDescent="0.25">
      <c r="A1" t="s">
        <v>38</v>
      </c>
    </row>
    <row r="3" spans="1:2" ht="26.25" x14ac:dyDescent="0.4">
      <c r="A3" s="2">
        <v>44869</v>
      </c>
    </row>
    <row r="4" spans="1:2" s="1" customFormat="1" x14ac:dyDescent="0.25">
      <c r="A4"/>
      <c r="B4"/>
    </row>
    <row r="5" spans="1:2" s="1" customFormat="1" x14ac:dyDescent="0.25">
      <c r="A5" t="s">
        <v>74</v>
      </c>
      <c r="B5" t="s">
        <v>44</v>
      </c>
    </row>
    <row r="6" spans="1:2" x14ac:dyDescent="0.25">
      <c r="A6" s="3" t="s">
        <v>39</v>
      </c>
      <c r="B6" s="4" t="s">
        <v>40</v>
      </c>
    </row>
    <row r="8" spans="1:2" x14ac:dyDescent="0.25">
      <c r="A8" t="s">
        <v>41</v>
      </c>
      <c r="B8" t="s">
        <v>43</v>
      </c>
    </row>
    <row r="9" spans="1:2" x14ac:dyDescent="0.25">
      <c r="A9" t="s">
        <v>28</v>
      </c>
      <c r="B9" s="5"/>
    </row>
    <row r="10" spans="1:2" x14ac:dyDescent="0.25">
      <c r="A10" t="s">
        <v>13</v>
      </c>
      <c r="B10" s="5"/>
    </row>
    <row r="11" spans="1:2" x14ac:dyDescent="0.25">
      <c r="A11" t="s">
        <v>14</v>
      </c>
      <c r="B11" s="5">
        <v>1</v>
      </c>
    </row>
    <row r="12" spans="1:2" x14ac:dyDescent="0.25">
      <c r="A12" t="s">
        <v>5</v>
      </c>
      <c r="B12" s="5"/>
    </row>
    <row r="13" spans="1:2" x14ac:dyDescent="0.25">
      <c r="A13" t="s">
        <v>24</v>
      </c>
      <c r="B13" s="5"/>
    </row>
    <row r="14" spans="1:2" x14ac:dyDescent="0.25">
      <c r="A14" t="s">
        <v>30</v>
      </c>
      <c r="B14" s="5">
        <v>1</v>
      </c>
    </row>
    <row r="15" spans="1:2" x14ac:dyDescent="0.25">
      <c r="A15" t="s">
        <v>21</v>
      </c>
      <c r="B15" s="5"/>
    </row>
    <row r="16" spans="1:2" x14ac:dyDescent="0.25">
      <c r="A16" t="s">
        <v>29</v>
      </c>
      <c r="B16" s="5"/>
    </row>
    <row r="17" spans="1:2" x14ac:dyDescent="0.25">
      <c r="A17" t="s">
        <v>37</v>
      </c>
      <c r="B17" s="5">
        <v>1</v>
      </c>
    </row>
    <row r="18" spans="1:2" x14ac:dyDescent="0.25">
      <c r="A18" t="s">
        <v>3</v>
      </c>
      <c r="B18" s="5">
        <v>1</v>
      </c>
    </row>
    <row r="19" spans="1:2" x14ac:dyDescent="0.25">
      <c r="A19" t="s">
        <v>34</v>
      </c>
      <c r="B19" s="5">
        <v>1</v>
      </c>
    </row>
    <row r="20" spans="1:2" x14ac:dyDescent="0.25">
      <c r="A20" t="s">
        <v>4</v>
      </c>
      <c r="B20" s="5">
        <v>1</v>
      </c>
    </row>
    <row r="21" spans="1:2" x14ac:dyDescent="0.25">
      <c r="A21" t="s">
        <v>22</v>
      </c>
      <c r="B21" s="5">
        <v>1</v>
      </c>
    </row>
    <row r="22" spans="1:2" x14ac:dyDescent="0.25">
      <c r="A22" t="s">
        <v>15</v>
      </c>
      <c r="B22" s="5">
        <v>1</v>
      </c>
    </row>
    <row r="23" spans="1:2" x14ac:dyDescent="0.25">
      <c r="A23" t="s">
        <v>8</v>
      </c>
      <c r="B23" s="5">
        <v>1</v>
      </c>
    </row>
    <row r="24" spans="1:2" x14ac:dyDescent="0.25">
      <c r="A24" t="s">
        <v>17</v>
      </c>
      <c r="B24" s="5"/>
    </row>
    <row r="25" spans="1:2" x14ac:dyDescent="0.25">
      <c r="A25" t="s">
        <v>35</v>
      </c>
      <c r="B25" s="5">
        <v>1</v>
      </c>
    </row>
    <row r="26" spans="1:2" x14ac:dyDescent="0.25">
      <c r="A26" t="s">
        <v>23</v>
      </c>
      <c r="B26" s="5"/>
    </row>
    <row r="27" spans="1:2" x14ac:dyDescent="0.25">
      <c r="A27" t="s">
        <v>19</v>
      </c>
      <c r="B27" s="5">
        <v>1</v>
      </c>
    </row>
    <row r="28" spans="1:2" x14ac:dyDescent="0.25">
      <c r="A28" t="s">
        <v>11</v>
      </c>
      <c r="B28" s="5"/>
    </row>
    <row r="29" spans="1:2" x14ac:dyDescent="0.25">
      <c r="A29" t="s">
        <v>33</v>
      </c>
      <c r="B29" s="5"/>
    </row>
    <row r="30" spans="1:2" x14ac:dyDescent="0.25">
      <c r="A30" t="s">
        <v>10</v>
      </c>
      <c r="B30" s="5"/>
    </row>
    <row r="31" spans="1:2" x14ac:dyDescent="0.25">
      <c r="A31" t="s">
        <v>2</v>
      </c>
      <c r="B31" s="5"/>
    </row>
    <row r="32" spans="1:2" x14ac:dyDescent="0.25">
      <c r="A32" t="s">
        <v>36</v>
      </c>
      <c r="B32" s="5"/>
    </row>
    <row r="33" spans="1:2" x14ac:dyDescent="0.25">
      <c r="A33" t="s">
        <v>32</v>
      </c>
      <c r="B33" s="5"/>
    </row>
    <row r="34" spans="1:2" x14ac:dyDescent="0.25">
      <c r="A34" t="s">
        <v>20</v>
      </c>
      <c r="B34" s="5">
        <v>1</v>
      </c>
    </row>
    <row r="35" spans="1:2" x14ac:dyDescent="0.25">
      <c r="A35" t="s">
        <v>16</v>
      </c>
      <c r="B35" s="5"/>
    </row>
    <row r="36" spans="1:2" x14ac:dyDescent="0.25">
      <c r="A36" t="s">
        <v>6</v>
      </c>
      <c r="B36" s="5">
        <v>1</v>
      </c>
    </row>
    <row r="37" spans="1:2" x14ac:dyDescent="0.25">
      <c r="A37" t="s">
        <v>25</v>
      </c>
      <c r="B37" s="5"/>
    </row>
    <row r="38" spans="1:2" x14ac:dyDescent="0.25">
      <c r="A38" t="s">
        <v>7</v>
      </c>
      <c r="B38" s="5">
        <v>1</v>
      </c>
    </row>
    <row r="39" spans="1:2" x14ac:dyDescent="0.25">
      <c r="A39" t="s">
        <v>31</v>
      </c>
      <c r="B39" s="5"/>
    </row>
    <row r="40" spans="1:2" x14ac:dyDescent="0.25">
      <c r="A40" t="s">
        <v>27</v>
      </c>
      <c r="B40" s="5"/>
    </row>
    <row r="41" spans="1:2" x14ac:dyDescent="0.25">
      <c r="A41" t="s">
        <v>9</v>
      </c>
      <c r="B41" s="5"/>
    </row>
    <row r="42" spans="1:2" x14ac:dyDescent="0.25">
      <c r="A42" t="s">
        <v>18</v>
      </c>
      <c r="B42" s="5"/>
    </row>
    <row r="43" spans="1:2" x14ac:dyDescent="0.25">
      <c r="A43" t="s">
        <v>1</v>
      </c>
      <c r="B43" s="5"/>
    </row>
    <row r="44" spans="1:2" x14ac:dyDescent="0.25">
      <c r="A44" t="s">
        <v>0</v>
      </c>
      <c r="B44" s="5"/>
    </row>
    <row r="45" spans="1:2" x14ac:dyDescent="0.25">
      <c r="A45" t="s">
        <v>12</v>
      </c>
      <c r="B45" s="5"/>
    </row>
    <row r="46" spans="1:2" x14ac:dyDescent="0.25">
      <c r="A46" t="s">
        <v>26</v>
      </c>
      <c r="B46" s="5"/>
    </row>
    <row r="47" spans="1:2" x14ac:dyDescent="0.25">
      <c r="A47" t="s">
        <v>42</v>
      </c>
      <c r="B47" s="5"/>
    </row>
  </sheetData>
  <sortState xmlns:xlrd2="http://schemas.microsoft.com/office/spreadsheetml/2017/richdata2" ref="A6:A43">
    <sortCondition ref="A6:A43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48F6-74D2-4B91-8403-7578B97A6A25}">
  <dimension ref="A1:D19"/>
  <sheetViews>
    <sheetView workbookViewId="0">
      <selection activeCell="D10" sqref="D10"/>
    </sheetView>
  </sheetViews>
  <sheetFormatPr defaultRowHeight="15" x14ac:dyDescent="0.25"/>
  <cols>
    <col min="1" max="1" width="18.5703125" bestFit="1" customWidth="1"/>
    <col min="2" max="3" width="14" bestFit="1" customWidth="1"/>
    <col min="4" max="4" width="10.85546875" bestFit="1" customWidth="1"/>
    <col min="5" max="5" width="15.7109375" bestFit="1" customWidth="1"/>
    <col min="6" max="6" width="17.85546875" bestFit="1" customWidth="1"/>
    <col min="7" max="7" width="16.42578125" bestFit="1" customWidth="1"/>
    <col min="8" max="8" width="16.5703125" bestFit="1" customWidth="1"/>
    <col min="9" max="9" width="14" bestFit="1" customWidth="1"/>
    <col min="10" max="10" width="18.5703125" bestFit="1" customWidth="1"/>
    <col min="11" max="11" width="15.5703125" bestFit="1" customWidth="1"/>
  </cols>
  <sheetData>
    <row r="1" spans="1:4" x14ac:dyDescent="0.25">
      <c r="B1" t="s">
        <v>90</v>
      </c>
    </row>
    <row r="2" spans="1:4" x14ac:dyDescent="0.25">
      <c r="B2" t="s">
        <v>45</v>
      </c>
    </row>
    <row r="4" spans="1:4" x14ac:dyDescent="0.25">
      <c r="A4" s="16" t="s">
        <v>46</v>
      </c>
      <c r="B4" s="17">
        <v>2021</v>
      </c>
      <c r="C4" s="6"/>
    </row>
    <row r="5" spans="1:4" x14ac:dyDescent="0.25">
      <c r="A5" s="16" t="s">
        <v>47</v>
      </c>
      <c r="B5" s="17">
        <v>2021</v>
      </c>
      <c r="C5" s="6"/>
    </row>
    <row r="6" spans="1:4" x14ac:dyDescent="0.25">
      <c r="A6" s="16" t="s">
        <v>41</v>
      </c>
      <c r="B6" s="18" t="s">
        <v>48</v>
      </c>
      <c r="C6" s="7"/>
    </row>
    <row r="7" spans="1:4" x14ac:dyDescent="0.25">
      <c r="A7" s="8"/>
      <c r="B7" s="8"/>
      <c r="C7" s="9"/>
    </row>
    <row r="8" spans="1:4" x14ac:dyDescent="0.25">
      <c r="A8" s="19"/>
      <c r="B8" s="20" t="s">
        <v>50</v>
      </c>
      <c r="C8" s="21"/>
      <c r="D8" s="22"/>
    </row>
    <row r="9" spans="1:4" x14ac:dyDescent="0.25">
      <c r="A9" s="20" t="s">
        <v>49</v>
      </c>
      <c r="B9" s="19" t="s">
        <v>61</v>
      </c>
      <c r="C9" s="23" t="s">
        <v>62</v>
      </c>
      <c r="D9" s="24" t="s">
        <v>63</v>
      </c>
    </row>
    <row r="10" spans="1:4" x14ac:dyDescent="0.25">
      <c r="A10" s="19" t="s">
        <v>51</v>
      </c>
      <c r="B10" s="19">
        <v>3907099836.0713625</v>
      </c>
      <c r="C10" s="23">
        <v>682112582.15365064</v>
      </c>
      <c r="D10" s="24">
        <v>4589212418.2250128</v>
      </c>
    </row>
    <row r="11" spans="1:4" x14ac:dyDescent="0.25">
      <c r="A11" s="25" t="s">
        <v>52</v>
      </c>
      <c r="B11" s="25">
        <v>0</v>
      </c>
      <c r="C11" s="26">
        <v>346400042.12946147</v>
      </c>
      <c r="D11" s="27">
        <v>346400042.12946147</v>
      </c>
    </row>
    <row r="12" spans="1:4" x14ac:dyDescent="0.25">
      <c r="A12" s="25" t="s">
        <v>53</v>
      </c>
      <c r="B12" s="25">
        <v>47521807.402553037</v>
      </c>
      <c r="C12" s="26">
        <v>0</v>
      </c>
      <c r="D12" s="27">
        <v>47521807.402553037</v>
      </c>
    </row>
    <row r="13" spans="1:4" x14ac:dyDescent="0.25">
      <c r="A13" s="25" t="s">
        <v>54</v>
      </c>
      <c r="B13" s="25">
        <v>1003362.2085552691</v>
      </c>
      <c r="C13" s="26">
        <v>573782.9414447312</v>
      </c>
      <c r="D13" s="27">
        <v>1577145.1500000004</v>
      </c>
    </row>
    <row r="14" spans="1:4" x14ac:dyDescent="0.25">
      <c r="A14" s="25" t="s">
        <v>55</v>
      </c>
      <c r="B14" s="25">
        <v>63112482.9226088</v>
      </c>
      <c r="C14" s="26">
        <v>52585443.999170668</v>
      </c>
      <c r="D14" s="27">
        <v>115697926.92177947</v>
      </c>
    </row>
    <row r="15" spans="1:4" x14ac:dyDescent="0.25">
      <c r="A15" s="25" t="s">
        <v>56</v>
      </c>
      <c r="B15" s="25">
        <v>62107569.233266294</v>
      </c>
      <c r="C15" s="26">
        <v>51782361.690149724</v>
      </c>
      <c r="D15" s="27">
        <v>113889930.92341602</v>
      </c>
    </row>
    <row r="16" spans="1:4" x14ac:dyDescent="0.25">
      <c r="A16" s="25" t="s">
        <v>57</v>
      </c>
      <c r="B16" s="25">
        <v>93057801.526381254</v>
      </c>
      <c r="C16" s="26">
        <v>16958711.217605058</v>
      </c>
      <c r="D16" s="27">
        <v>110016512.74398631</v>
      </c>
    </row>
    <row r="17" spans="1:4" x14ac:dyDescent="0.25">
      <c r="A17" s="25" t="s">
        <v>58</v>
      </c>
      <c r="B17" s="25">
        <v>66464380.530944347</v>
      </c>
      <c r="C17" s="26">
        <v>64471327.917505853</v>
      </c>
      <c r="D17" s="27">
        <v>130935708.44845021</v>
      </c>
    </row>
    <row r="18" spans="1:4" x14ac:dyDescent="0.25">
      <c r="A18" s="25" t="s">
        <v>59</v>
      </c>
      <c r="B18" s="25">
        <v>596019.33210858505</v>
      </c>
      <c r="C18" s="26">
        <v>1395693.856011529</v>
      </c>
      <c r="D18" s="27">
        <v>1991713.1881201142</v>
      </c>
    </row>
    <row r="19" spans="1:4" x14ac:dyDescent="0.25">
      <c r="A19" s="28" t="s">
        <v>60</v>
      </c>
      <c r="B19" s="28">
        <v>4240963259.2277818</v>
      </c>
      <c r="C19" s="29">
        <v>1216279945.9049993</v>
      </c>
      <c r="D19" s="30">
        <v>5457243205.132781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FD7-7859-4E62-AD5E-8A26EAE60010}">
  <dimension ref="A1:O14"/>
  <sheetViews>
    <sheetView topLeftCell="E1" workbookViewId="0">
      <selection activeCell="H11" sqref="H11"/>
    </sheetView>
  </sheetViews>
  <sheetFormatPr defaultRowHeight="15" x14ac:dyDescent="0.25"/>
  <cols>
    <col min="1" max="1" width="23.7109375" customWidth="1"/>
    <col min="2" max="2" width="14" bestFit="1" customWidth="1"/>
    <col min="3" max="3" width="10.85546875" bestFit="1" customWidth="1"/>
    <col min="4" max="4" width="13.28515625" customWidth="1"/>
    <col min="7" max="7" width="17" bestFit="1" customWidth="1"/>
    <col min="8" max="8" width="14" bestFit="1" customWidth="1"/>
    <col min="9" max="9" width="14" customWidth="1"/>
    <col min="10" max="10" width="12" bestFit="1" customWidth="1"/>
    <col min="11" max="11" width="12" customWidth="1"/>
    <col min="12" max="12" width="18.42578125" customWidth="1"/>
    <col min="13" max="13" width="13.42578125" customWidth="1"/>
    <col min="14" max="14" width="11" bestFit="1" customWidth="1"/>
    <col min="15" max="15" width="12" bestFit="1" customWidth="1"/>
  </cols>
  <sheetData>
    <row r="1" spans="1:15" x14ac:dyDescent="0.25">
      <c r="A1" t="s">
        <v>45</v>
      </c>
      <c r="C1" t="s">
        <v>90</v>
      </c>
    </row>
    <row r="2" spans="1:15" x14ac:dyDescent="0.25">
      <c r="A2" t="s">
        <v>73</v>
      </c>
      <c r="G2" t="s">
        <v>72</v>
      </c>
    </row>
    <row r="4" spans="1:15" x14ac:dyDescent="0.25">
      <c r="A4" s="16" t="s">
        <v>46</v>
      </c>
      <c r="B4" s="17">
        <v>2021</v>
      </c>
      <c r="G4" s="16" t="s">
        <v>46</v>
      </c>
      <c r="H4" s="17">
        <v>2021</v>
      </c>
      <c r="I4" s="14"/>
    </row>
    <row r="5" spans="1:15" x14ac:dyDescent="0.25">
      <c r="A5" s="16" t="s">
        <v>47</v>
      </c>
      <c r="B5" s="17">
        <v>2021</v>
      </c>
      <c r="C5" s="10"/>
      <c r="G5" s="16" t="s">
        <v>47</v>
      </c>
      <c r="H5" s="17">
        <v>2021</v>
      </c>
      <c r="I5" s="14"/>
    </row>
    <row r="6" spans="1:15" x14ac:dyDescent="0.25">
      <c r="A6" s="16" t="s">
        <v>41</v>
      </c>
      <c r="B6" s="18" t="s">
        <v>48</v>
      </c>
      <c r="C6" s="11"/>
      <c r="G6" s="16" t="s">
        <v>64</v>
      </c>
      <c r="H6" s="18" t="s">
        <v>65</v>
      </c>
      <c r="I6" s="15"/>
    </row>
    <row r="7" spans="1:15" x14ac:dyDescent="0.25">
      <c r="A7" s="12"/>
      <c r="B7" s="12"/>
      <c r="C7" s="10"/>
      <c r="G7" s="16" t="s">
        <v>41</v>
      </c>
      <c r="H7" s="18" t="s">
        <v>48</v>
      </c>
      <c r="I7" s="15"/>
      <c r="L7" t="s">
        <v>99</v>
      </c>
    </row>
    <row r="8" spans="1:15" x14ac:dyDescent="0.25">
      <c r="A8" s="19"/>
      <c r="B8" s="20" t="s">
        <v>50</v>
      </c>
      <c r="C8" s="21"/>
      <c r="D8" s="22"/>
      <c r="G8" s="12"/>
      <c r="H8" s="12"/>
      <c r="I8" s="12"/>
    </row>
    <row r="9" spans="1:15" x14ac:dyDescent="0.25">
      <c r="A9" s="20" t="s">
        <v>49</v>
      </c>
      <c r="B9" s="19" t="s">
        <v>61</v>
      </c>
      <c r="C9" s="23" t="s">
        <v>62</v>
      </c>
      <c r="D9" s="24" t="s">
        <v>63</v>
      </c>
      <c r="G9" s="19"/>
      <c r="H9" s="20" t="s">
        <v>49</v>
      </c>
      <c r="I9" s="21"/>
      <c r="J9" s="22"/>
      <c r="K9" s="15"/>
      <c r="L9" s="13" t="s">
        <v>70</v>
      </c>
      <c r="M9" s="13" t="s">
        <v>71</v>
      </c>
      <c r="N9" t="s">
        <v>61</v>
      </c>
      <c r="O9" t="s">
        <v>62</v>
      </c>
    </row>
    <row r="10" spans="1:15" x14ac:dyDescent="0.25">
      <c r="A10" s="19" t="s">
        <v>91</v>
      </c>
      <c r="B10" s="19">
        <v>4101769411.1001954</v>
      </c>
      <c r="C10" s="23">
        <v>1182779086.6045451</v>
      </c>
      <c r="D10" s="24">
        <v>5284548497.7047405</v>
      </c>
      <c r="G10" s="31"/>
      <c r="H10" s="19" t="s">
        <v>92</v>
      </c>
      <c r="I10" s="23" t="s">
        <v>93</v>
      </c>
      <c r="J10" s="32" t="s">
        <v>94</v>
      </c>
      <c r="K10" s="15"/>
      <c r="L10" s="13" t="s">
        <v>69</v>
      </c>
      <c r="M10" s="13">
        <f>GETPIVOTDATA("STAF_COST_ATCO",$G$9)</f>
        <v>2502125756.6179357</v>
      </c>
      <c r="N10">
        <f>GETPIVOTDATA(" STAF_COST_ATCO_ERT",$G$9)</f>
        <v>1921439738.3147504</v>
      </c>
      <c r="O10">
        <f>GETPIVOTDATA(" STAF_COST_ATCO_TRM",$G$9)</f>
        <v>580686018.30318439</v>
      </c>
    </row>
    <row r="11" spans="1:15" x14ac:dyDescent="0.25">
      <c r="A11" s="25" t="s">
        <v>95</v>
      </c>
      <c r="B11" s="25">
        <v>971886676.63575506</v>
      </c>
      <c r="C11" s="26">
        <v>292197410.95631093</v>
      </c>
      <c r="D11" s="27">
        <v>1264084087.592066</v>
      </c>
      <c r="G11" s="33" t="s">
        <v>67</v>
      </c>
      <c r="H11" s="33">
        <v>1921439738.3147504</v>
      </c>
      <c r="I11" s="34">
        <v>580686018.30318439</v>
      </c>
      <c r="J11" s="35">
        <v>2502125756.6179357</v>
      </c>
      <c r="K11" s="15"/>
      <c r="L11" s="13" t="s">
        <v>68</v>
      </c>
      <c r="M11" s="13">
        <f>GETPIVOTDATA(" COST_STAFF",$A$8)-M10</f>
        <v>2782422741.0868049</v>
      </c>
      <c r="N11" s="13">
        <f>GETPIVOTDATA(" COST_STAFF",$A$8,"TYPE","ERT")-N10</f>
        <v>2180329672.7854452</v>
      </c>
      <c r="O11" s="13">
        <f>GETPIVOTDATA(" COST_STAFF",$A$8,"TYPE","TRM")-O10</f>
        <v>602093068.30136073</v>
      </c>
    </row>
    <row r="12" spans="1:15" x14ac:dyDescent="0.25">
      <c r="A12" s="25" t="s">
        <v>96</v>
      </c>
      <c r="B12" s="25">
        <v>706758150.96448946</v>
      </c>
      <c r="C12" s="26">
        <v>166174765.69376388</v>
      </c>
      <c r="D12" s="27">
        <v>872932916.65825331</v>
      </c>
    </row>
    <row r="13" spans="1:15" x14ac:dyDescent="0.25">
      <c r="A13" s="25" t="s">
        <v>97</v>
      </c>
      <c r="B13" s="25">
        <v>354635652.83989799</v>
      </c>
      <c r="C13" s="26">
        <v>79765043.494602501</v>
      </c>
      <c r="D13" s="27">
        <v>434400696.33450049</v>
      </c>
    </row>
    <row r="14" spans="1:15" x14ac:dyDescent="0.25">
      <c r="A14" s="28" t="s">
        <v>98</v>
      </c>
      <c r="B14" s="28">
        <v>63164029.438465141</v>
      </c>
      <c r="C14" s="29">
        <v>18293014.418860778</v>
      </c>
      <c r="D14" s="30">
        <v>81457043.857325912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70FC-0A52-4D9E-A6D4-A09B079A5832}">
  <dimension ref="A1:C329"/>
  <sheetViews>
    <sheetView workbookViewId="0">
      <selection activeCell="A12" sqref="A12"/>
    </sheetView>
  </sheetViews>
  <sheetFormatPr defaultRowHeight="15" x14ac:dyDescent="0.25"/>
  <cols>
    <col min="1" max="1" width="22.28515625" bestFit="1" customWidth="1"/>
    <col min="2" max="2" width="14" bestFit="1" customWidth="1"/>
  </cols>
  <sheetData>
    <row r="1" spans="1:3" x14ac:dyDescent="0.25">
      <c r="A1" t="s">
        <v>90</v>
      </c>
    </row>
    <row r="2" spans="1:3" x14ac:dyDescent="0.25">
      <c r="A2" t="s">
        <v>45</v>
      </c>
    </row>
    <row r="5" spans="1:3" x14ac:dyDescent="0.25">
      <c r="A5" s="16" t="s">
        <v>46</v>
      </c>
      <c r="B5" s="17">
        <v>2021</v>
      </c>
    </row>
    <row r="6" spans="1:3" x14ac:dyDescent="0.25">
      <c r="A6" s="16" t="s">
        <v>64</v>
      </c>
      <c r="B6" s="18" t="s">
        <v>65</v>
      </c>
    </row>
    <row r="7" spans="1:3" x14ac:dyDescent="0.25">
      <c r="A7" s="16" t="s">
        <v>41</v>
      </c>
      <c r="B7" s="18" t="s">
        <v>48</v>
      </c>
    </row>
    <row r="8" spans="1:3" x14ac:dyDescent="0.25">
      <c r="A8" s="12"/>
      <c r="B8" s="12"/>
    </row>
    <row r="9" spans="1:3" x14ac:dyDescent="0.25">
      <c r="A9" s="20" t="s">
        <v>47</v>
      </c>
      <c r="B9" s="20" t="s">
        <v>49</v>
      </c>
      <c r="C9" s="24" t="s">
        <v>67</v>
      </c>
    </row>
    <row r="10" spans="1:3" x14ac:dyDescent="0.25">
      <c r="A10" s="19">
        <v>2002</v>
      </c>
      <c r="B10" s="19" t="s">
        <v>75</v>
      </c>
      <c r="C10" s="24">
        <v>13353.039999999999</v>
      </c>
    </row>
    <row r="11" spans="1:3" x14ac:dyDescent="0.25">
      <c r="A11" s="31">
        <v>2002</v>
      </c>
      <c r="B11" s="25" t="s">
        <v>76</v>
      </c>
      <c r="C11" s="27">
        <v>1657.5</v>
      </c>
    </row>
    <row r="12" spans="1:3" x14ac:dyDescent="0.25">
      <c r="A12" s="31">
        <v>2002</v>
      </c>
      <c r="B12" s="25" t="s">
        <v>77</v>
      </c>
      <c r="C12" s="27">
        <v>1314.42</v>
      </c>
    </row>
    <row r="13" spans="1:3" x14ac:dyDescent="0.25">
      <c r="A13" s="31">
        <v>2002</v>
      </c>
      <c r="B13" s="25" t="s">
        <v>78</v>
      </c>
      <c r="C13" s="27">
        <v>1211</v>
      </c>
    </row>
    <row r="14" spans="1:3" x14ac:dyDescent="0.25">
      <c r="A14" s="31">
        <v>2002</v>
      </c>
      <c r="B14" s="25" t="s">
        <v>79</v>
      </c>
      <c r="C14" s="27">
        <v>3825.27</v>
      </c>
    </row>
    <row r="15" spans="1:3" x14ac:dyDescent="0.25">
      <c r="A15" s="31">
        <v>2002</v>
      </c>
      <c r="B15" s="25" t="s">
        <v>80</v>
      </c>
      <c r="C15" s="27">
        <v>0</v>
      </c>
    </row>
    <row r="16" spans="1:3" x14ac:dyDescent="0.25">
      <c r="A16" s="31">
        <v>2002</v>
      </c>
      <c r="B16" s="25" t="s">
        <v>81</v>
      </c>
      <c r="C16" s="27">
        <v>0</v>
      </c>
    </row>
    <row r="17" spans="1:3" x14ac:dyDescent="0.25">
      <c r="A17" s="31">
        <v>2002</v>
      </c>
      <c r="B17" s="25" t="s">
        <v>82</v>
      </c>
      <c r="C17" s="27">
        <v>0</v>
      </c>
    </row>
    <row r="18" spans="1:3" x14ac:dyDescent="0.25">
      <c r="A18" s="31">
        <v>2002</v>
      </c>
      <c r="B18" s="25" t="s">
        <v>83</v>
      </c>
      <c r="C18" s="27">
        <v>8943.15</v>
      </c>
    </row>
    <row r="19" spans="1:3" x14ac:dyDescent="0.25">
      <c r="A19" s="31">
        <v>2002</v>
      </c>
      <c r="B19" s="25" t="s">
        <v>84</v>
      </c>
      <c r="C19" s="27">
        <v>2475</v>
      </c>
    </row>
    <row r="20" spans="1:3" x14ac:dyDescent="0.25">
      <c r="A20" s="31">
        <v>2002</v>
      </c>
      <c r="B20" s="25" t="s">
        <v>85</v>
      </c>
      <c r="C20" s="27">
        <v>2661.71</v>
      </c>
    </row>
    <row r="21" spans="1:3" x14ac:dyDescent="0.25">
      <c r="A21" s="31">
        <v>2002</v>
      </c>
      <c r="B21" s="25" t="s">
        <v>86</v>
      </c>
      <c r="C21" s="27">
        <v>7756.53</v>
      </c>
    </row>
    <row r="22" spans="1:3" x14ac:dyDescent="0.25">
      <c r="A22" s="31">
        <v>2002</v>
      </c>
      <c r="B22" s="25" t="s">
        <v>87</v>
      </c>
      <c r="C22" s="27">
        <v>11452185.199999999</v>
      </c>
    </row>
    <row r="23" spans="1:3" x14ac:dyDescent="0.25">
      <c r="A23" s="31">
        <v>2002</v>
      </c>
      <c r="B23" s="25" t="s">
        <v>88</v>
      </c>
      <c r="C23" s="27">
        <v>5596.51</v>
      </c>
    </row>
    <row r="24" spans="1:3" x14ac:dyDescent="0.25">
      <c r="A24" s="31">
        <v>2002</v>
      </c>
      <c r="B24" s="25" t="s">
        <v>89</v>
      </c>
      <c r="C24" s="27">
        <v>8376868.9399999995</v>
      </c>
    </row>
    <row r="25" spans="1:3" x14ac:dyDescent="0.25">
      <c r="A25" s="31">
        <v>2002</v>
      </c>
      <c r="B25" s="25" t="s">
        <v>66</v>
      </c>
      <c r="C25" s="27">
        <v>1735593766.775239</v>
      </c>
    </row>
    <row r="26" spans="1:3" x14ac:dyDescent="0.25">
      <c r="A26" s="19">
        <v>2003</v>
      </c>
      <c r="B26" s="19" t="s">
        <v>75</v>
      </c>
      <c r="C26" s="24">
        <v>14059.6468</v>
      </c>
    </row>
    <row r="27" spans="1:3" x14ac:dyDescent="0.25">
      <c r="A27" s="31">
        <v>2003</v>
      </c>
      <c r="B27" s="25" t="s">
        <v>76</v>
      </c>
      <c r="C27" s="27">
        <v>1756.1432</v>
      </c>
    </row>
    <row r="28" spans="1:3" x14ac:dyDescent="0.25">
      <c r="A28" s="31">
        <v>2003</v>
      </c>
      <c r="B28" s="25" t="s">
        <v>77</v>
      </c>
      <c r="C28" s="27">
        <v>1167.7</v>
      </c>
    </row>
    <row r="29" spans="1:3" x14ac:dyDescent="0.25">
      <c r="A29" s="31">
        <v>2003</v>
      </c>
      <c r="B29" s="25" t="s">
        <v>78</v>
      </c>
      <c r="C29" s="27">
        <v>1219.06</v>
      </c>
    </row>
    <row r="30" spans="1:3" x14ac:dyDescent="0.25">
      <c r="A30" s="31">
        <v>2003</v>
      </c>
      <c r="B30" s="25" t="s">
        <v>79</v>
      </c>
      <c r="C30" s="27">
        <v>3755.58</v>
      </c>
    </row>
    <row r="31" spans="1:3" x14ac:dyDescent="0.25">
      <c r="A31" s="31">
        <v>2003</v>
      </c>
      <c r="B31" s="25" t="s">
        <v>80</v>
      </c>
      <c r="C31" s="27">
        <v>1359.43</v>
      </c>
    </row>
    <row r="32" spans="1:3" x14ac:dyDescent="0.25">
      <c r="A32" s="31">
        <v>2003</v>
      </c>
      <c r="B32" s="25" t="s">
        <v>81</v>
      </c>
      <c r="C32" s="27">
        <v>0</v>
      </c>
    </row>
    <row r="33" spans="1:3" x14ac:dyDescent="0.25">
      <c r="A33" s="31">
        <v>2003</v>
      </c>
      <c r="B33" s="25" t="s">
        <v>82</v>
      </c>
      <c r="C33" s="27">
        <v>0</v>
      </c>
    </row>
    <row r="34" spans="1:3" x14ac:dyDescent="0.25">
      <c r="A34" s="31">
        <v>2003</v>
      </c>
      <c r="B34" s="25" t="s">
        <v>83</v>
      </c>
      <c r="C34" s="27">
        <v>7500.78</v>
      </c>
    </row>
    <row r="35" spans="1:3" x14ac:dyDescent="0.25">
      <c r="A35" s="31">
        <v>2003</v>
      </c>
      <c r="B35" s="25" t="s">
        <v>84</v>
      </c>
      <c r="C35" s="27">
        <v>2321.0100000000002</v>
      </c>
    </row>
    <row r="36" spans="1:3" x14ac:dyDescent="0.25">
      <c r="A36" s="31">
        <v>2003</v>
      </c>
      <c r="B36" s="25" t="s">
        <v>85</v>
      </c>
      <c r="C36" s="27">
        <v>2657.56</v>
      </c>
    </row>
    <row r="37" spans="1:3" x14ac:dyDescent="0.25">
      <c r="A37" s="31">
        <v>2003</v>
      </c>
      <c r="B37" s="25" t="s">
        <v>86</v>
      </c>
      <c r="C37" s="27">
        <v>7947.3768</v>
      </c>
    </row>
    <row r="38" spans="1:3" x14ac:dyDescent="0.25">
      <c r="A38" s="31">
        <v>2003</v>
      </c>
      <c r="B38" s="25" t="s">
        <v>87</v>
      </c>
      <c r="C38" s="27">
        <v>11405231.76909779</v>
      </c>
    </row>
    <row r="39" spans="1:3" x14ac:dyDescent="0.25">
      <c r="A39" s="31">
        <v>2003</v>
      </c>
      <c r="B39" s="25" t="s">
        <v>88</v>
      </c>
      <c r="C39" s="27">
        <v>6112.2699999999995</v>
      </c>
    </row>
    <row r="40" spans="1:3" x14ac:dyDescent="0.25">
      <c r="A40" s="31">
        <v>2003</v>
      </c>
      <c r="B40" s="25" t="s">
        <v>89</v>
      </c>
      <c r="C40" s="27">
        <v>9077522.0448047053</v>
      </c>
    </row>
    <row r="41" spans="1:3" x14ac:dyDescent="0.25">
      <c r="A41" s="31">
        <v>2003</v>
      </c>
      <c r="B41" s="25" t="s">
        <v>66</v>
      </c>
      <c r="C41" s="27">
        <v>2012188344.0975325</v>
      </c>
    </row>
    <row r="42" spans="1:3" x14ac:dyDescent="0.25">
      <c r="A42" s="19">
        <v>2004</v>
      </c>
      <c r="B42" s="19" t="s">
        <v>75</v>
      </c>
      <c r="C42" s="24">
        <v>14252.749999999998</v>
      </c>
    </row>
    <row r="43" spans="1:3" x14ac:dyDescent="0.25">
      <c r="A43" s="31">
        <v>2004</v>
      </c>
      <c r="B43" s="25" t="s">
        <v>76</v>
      </c>
      <c r="C43" s="27">
        <v>1913.9199999999998</v>
      </c>
    </row>
    <row r="44" spans="1:3" x14ac:dyDescent="0.25">
      <c r="A44" s="31">
        <v>2004</v>
      </c>
      <c r="B44" s="25" t="s">
        <v>77</v>
      </c>
      <c r="C44" s="27">
        <v>1102.3</v>
      </c>
    </row>
    <row r="45" spans="1:3" x14ac:dyDescent="0.25">
      <c r="A45" s="31">
        <v>2004</v>
      </c>
      <c r="B45" s="25" t="s">
        <v>78</v>
      </c>
      <c r="C45" s="27">
        <v>1142.79</v>
      </c>
    </row>
    <row r="46" spans="1:3" x14ac:dyDescent="0.25">
      <c r="A46" s="31">
        <v>2004</v>
      </c>
      <c r="B46" s="25" t="s">
        <v>79</v>
      </c>
      <c r="C46" s="27">
        <v>3609.996486486486</v>
      </c>
    </row>
    <row r="47" spans="1:3" x14ac:dyDescent="0.25">
      <c r="A47" s="31">
        <v>2004</v>
      </c>
      <c r="B47" s="25" t="s">
        <v>80</v>
      </c>
      <c r="C47" s="27">
        <v>1360.7</v>
      </c>
    </row>
    <row r="48" spans="1:3" x14ac:dyDescent="0.25">
      <c r="A48" s="31">
        <v>2004</v>
      </c>
      <c r="B48" s="25" t="s">
        <v>81</v>
      </c>
      <c r="C48" s="27">
        <v>0</v>
      </c>
    </row>
    <row r="49" spans="1:3" x14ac:dyDescent="0.25">
      <c r="A49" s="31">
        <v>2004</v>
      </c>
      <c r="B49" s="25" t="s">
        <v>82</v>
      </c>
      <c r="C49" s="27">
        <v>0</v>
      </c>
    </row>
    <row r="50" spans="1:3" x14ac:dyDescent="0.25">
      <c r="A50" s="31">
        <v>2004</v>
      </c>
      <c r="B50" s="25" t="s">
        <v>83</v>
      </c>
      <c r="C50" s="27">
        <v>7144.78</v>
      </c>
    </row>
    <row r="51" spans="1:3" x14ac:dyDescent="0.25">
      <c r="A51" s="31">
        <v>2004</v>
      </c>
      <c r="B51" s="25" t="s">
        <v>84</v>
      </c>
      <c r="C51" s="27">
        <v>2298.13</v>
      </c>
    </row>
    <row r="52" spans="1:3" x14ac:dyDescent="0.25">
      <c r="A52" s="31">
        <v>2004</v>
      </c>
      <c r="B52" s="25" t="s">
        <v>85</v>
      </c>
      <c r="C52" s="27">
        <v>2254.4</v>
      </c>
    </row>
    <row r="53" spans="1:3" x14ac:dyDescent="0.25">
      <c r="A53" s="31">
        <v>2004</v>
      </c>
      <c r="B53" s="25" t="s">
        <v>86</v>
      </c>
      <c r="C53" s="27">
        <v>8020.7815200000005</v>
      </c>
    </row>
    <row r="54" spans="1:3" x14ac:dyDescent="0.25">
      <c r="A54" s="31">
        <v>2004</v>
      </c>
      <c r="B54" s="25" t="s">
        <v>87</v>
      </c>
      <c r="C54" s="27">
        <v>11608829.803199999</v>
      </c>
    </row>
    <row r="55" spans="1:3" x14ac:dyDescent="0.25">
      <c r="A55" s="31">
        <v>2004</v>
      </c>
      <c r="B55" s="25" t="s">
        <v>88</v>
      </c>
      <c r="C55" s="27">
        <v>6231.9684799999995</v>
      </c>
    </row>
    <row r="56" spans="1:3" x14ac:dyDescent="0.25">
      <c r="A56" s="31">
        <v>2004</v>
      </c>
      <c r="B56" s="25" t="s">
        <v>89</v>
      </c>
      <c r="C56" s="27">
        <v>9237253.2153517157</v>
      </c>
    </row>
    <row r="57" spans="1:3" x14ac:dyDescent="0.25">
      <c r="A57" s="31">
        <v>2004</v>
      </c>
      <c r="B57" s="25" t="s">
        <v>66</v>
      </c>
      <c r="C57" s="27">
        <v>2139989936.866689</v>
      </c>
    </row>
    <row r="58" spans="1:3" x14ac:dyDescent="0.25">
      <c r="A58" s="19">
        <v>2005</v>
      </c>
      <c r="B58" s="19" t="s">
        <v>75</v>
      </c>
      <c r="C58" s="24">
        <v>15165.362500000001</v>
      </c>
    </row>
    <row r="59" spans="1:3" x14ac:dyDescent="0.25">
      <c r="A59" s="31">
        <v>2005</v>
      </c>
      <c r="B59" s="25" t="s">
        <v>76</v>
      </c>
      <c r="C59" s="27">
        <v>1757.73</v>
      </c>
    </row>
    <row r="60" spans="1:3" x14ac:dyDescent="0.25">
      <c r="A60" s="31">
        <v>2005</v>
      </c>
      <c r="B60" s="25" t="s">
        <v>77</v>
      </c>
      <c r="C60" s="27">
        <v>1170.3999999999999</v>
      </c>
    </row>
    <row r="61" spans="1:3" x14ac:dyDescent="0.25">
      <c r="A61" s="31">
        <v>2005</v>
      </c>
      <c r="B61" s="25" t="s">
        <v>78</v>
      </c>
      <c r="C61" s="27">
        <v>1035.82</v>
      </c>
    </row>
    <row r="62" spans="1:3" x14ac:dyDescent="0.25">
      <c r="A62" s="31">
        <v>2005</v>
      </c>
      <c r="B62" s="25" t="s">
        <v>79</v>
      </c>
      <c r="C62" s="27">
        <v>3598.7799999999997</v>
      </c>
    </row>
    <row r="63" spans="1:3" x14ac:dyDescent="0.25">
      <c r="A63" s="31">
        <v>2005</v>
      </c>
      <c r="B63" s="25" t="s">
        <v>80</v>
      </c>
      <c r="C63" s="27">
        <v>1776.47</v>
      </c>
    </row>
    <row r="64" spans="1:3" x14ac:dyDescent="0.25">
      <c r="A64" s="31">
        <v>2005</v>
      </c>
      <c r="B64" s="25" t="s">
        <v>81</v>
      </c>
      <c r="C64" s="27">
        <v>0</v>
      </c>
    </row>
    <row r="65" spans="1:3" x14ac:dyDescent="0.25">
      <c r="A65" s="31">
        <v>2005</v>
      </c>
      <c r="B65" s="25" t="s">
        <v>82</v>
      </c>
      <c r="C65" s="27">
        <v>0</v>
      </c>
    </row>
    <row r="66" spans="1:3" x14ac:dyDescent="0.25">
      <c r="A66" s="31">
        <v>2005</v>
      </c>
      <c r="B66" s="25" t="s">
        <v>83</v>
      </c>
      <c r="C66" s="27">
        <v>7138.8200000000006</v>
      </c>
    </row>
    <row r="67" spans="1:3" x14ac:dyDescent="0.25">
      <c r="A67" s="31">
        <v>2005</v>
      </c>
      <c r="B67" s="25" t="s">
        <v>84</v>
      </c>
      <c r="C67" s="27">
        <v>2358.04</v>
      </c>
    </row>
    <row r="68" spans="1:3" x14ac:dyDescent="0.25">
      <c r="A68" s="31">
        <v>2005</v>
      </c>
      <c r="B68" s="25" t="s">
        <v>85</v>
      </c>
      <c r="C68" s="27">
        <v>2383.7799999999997</v>
      </c>
    </row>
    <row r="69" spans="1:3" x14ac:dyDescent="0.25">
      <c r="A69" s="31">
        <v>2005</v>
      </c>
      <c r="B69" s="25" t="s">
        <v>86</v>
      </c>
      <c r="C69" s="27">
        <v>8772.7525000000005</v>
      </c>
    </row>
    <row r="70" spans="1:3" x14ac:dyDescent="0.25">
      <c r="A70" s="31">
        <v>2005</v>
      </c>
      <c r="B70" s="25" t="s">
        <v>87</v>
      </c>
      <c r="C70" s="27">
        <v>11993799.233090909</v>
      </c>
    </row>
    <row r="71" spans="1:3" x14ac:dyDescent="0.25">
      <c r="A71" s="31">
        <v>2005</v>
      </c>
      <c r="B71" s="25" t="s">
        <v>88</v>
      </c>
      <c r="C71" s="27">
        <v>6392.6100000000006</v>
      </c>
    </row>
    <row r="72" spans="1:3" x14ac:dyDescent="0.25">
      <c r="A72" s="31">
        <v>2005</v>
      </c>
      <c r="B72" s="25" t="s">
        <v>89</v>
      </c>
      <c r="C72" s="27">
        <v>9515073.6815328468</v>
      </c>
    </row>
    <row r="73" spans="1:3" x14ac:dyDescent="0.25">
      <c r="A73" s="31">
        <v>2005</v>
      </c>
      <c r="B73" s="25" t="s">
        <v>66</v>
      </c>
      <c r="C73" s="27">
        <v>2291058099.805377</v>
      </c>
    </row>
    <row r="74" spans="1:3" x14ac:dyDescent="0.25">
      <c r="A74" s="19">
        <v>2006</v>
      </c>
      <c r="B74" s="19" t="s">
        <v>75</v>
      </c>
      <c r="C74" s="24">
        <v>15415.17</v>
      </c>
    </row>
    <row r="75" spans="1:3" x14ac:dyDescent="0.25">
      <c r="A75" s="31">
        <v>2006</v>
      </c>
      <c r="B75" s="25" t="s">
        <v>76</v>
      </c>
      <c r="C75" s="27">
        <v>1973.97</v>
      </c>
    </row>
    <row r="76" spans="1:3" x14ac:dyDescent="0.25">
      <c r="A76" s="31">
        <v>2006</v>
      </c>
      <c r="B76" s="25" t="s">
        <v>77</v>
      </c>
      <c r="C76" s="27">
        <v>1117.33</v>
      </c>
    </row>
    <row r="77" spans="1:3" x14ac:dyDescent="0.25">
      <c r="A77" s="31">
        <v>2006</v>
      </c>
      <c r="B77" s="25" t="s">
        <v>78</v>
      </c>
      <c r="C77" s="27">
        <v>1101.17</v>
      </c>
    </row>
    <row r="78" spans="1:3" x14ac:dyDescent="0.25">
      <c r="A78" s="31">
        <v>2006</v>
      </c>
      <c r="B78" s="25" t="s">
        <v>79</v>
      </c>
      <c r="C78" s="27">
        <v>3329.42</v>
      </c>
    </row>
    <row r="79" spans="1:3" x14ac:dyDescent="0.25">
      <c r="A79" s="31">
        <v>2006</v>
      </c>
      <c r="B79" s="25" t="s">
        <v>80</v>
      </c>
      <c r="C79" s="27">
        <v>1950.73</v>
      </c>
    </row>
    <row r="80" spans="1:3" x14ac:dyDescent="0.25">
      <c r="A80" s="31">
        <v>2006</v>
      </c>
      <c r="B80" s="25" t="s">
        <v>81</v>
      </c>
      <c r="C80" s="27">
        <v>0</v>
      </c>
    </row>
    <row r="81" spans="1:3" x14ac:dyDescent="0.25">
      <c r="A81" s="31">
        <v>2006</v>
      </c>
      <c r="B81" s="25" t="s">
        <v>82</v>
      </c>
      <c r="C81" s="27">
        <v>0</v>
      </c>
    </row>
    <row r="82" spans="1:3" x14ac:dyDescent="0.25">
      <c r="A82" s="31">
        <v>2006</v>
      </c>
      <c r="B82" s="25" t="s">
        <v>83</v>
      </c>
      <c r="C82" s="27">
        <v>7403.9000000000005</v>
      </c>
    </row>
    <row r="83" spans="1:3" x14ac:dyDescent="0.25">
      <c r="A83" s="31">
        <v>2006</v>
      </c>
      <c r="B83" s="25" t="s">
        <v>84</v>
      </c>
      <c r="C83" s="27">
        <v>2691.77</v>
      </c>
    </row>
    <row r="84" spans="1:3" x14ac:dyDescent="0.25">
      <c r="A84" s="31">
        <v>2006</v>
      </c>
      <c r="B84" s="25" t="s">
        <v>85</v>
      </c>
      <c r="C84" s="27">
        <v>2805.09</v>
      </c>
    </row>
    <row r="85" spans="1:3" x14ac:dyDescent="0.25">
      <c r="A85" s="31">
        <v>2006</v>
      </c>
      <c r="B85" s="25" t="s">
        <v>86</v>
      </c>
      <c r="C85" s="27">
        <v>8594.07</v>
      </c>
    </row>
    <row r="86" spans="1:3" x14ac:dyDescent="0.25">
      <c r="A86" s="31">
        <v>2006</v>
      </c>
      <c r="B86" s="25" t="s">
        <v>87</v>
      </c>
      <c r="C86" s="27">
        <v>12677976.761650443</v>
      </c>
    </row>
    <row r="87" spans="1:3" x14ac:dyDescent="0.25">
      <c r="A87" s="31">
        <v>2006</v>
      </c>
      <c r="B87" s="25" t="s">
        <v>88</v>
      </c>
      <c r="C87" s="27">
        <v>6821.05</v>
      </c>
    </row>
    <row r="88" spans="1:3" x14ac:dyDescent="0.25">
      <c r="A88" s="31">
        <v>2006</v>
      </c>
      <c r="B88" s="25" t="s">
        <v>89</v>
      </c>
      <c r="C88" s="27">
        <v>10331747.297728866</v>
      </c>
    </row>
    <row r="89" spans="1:3" x14ac:dyDescent="0.25">
      <c r="A89" s="31">
        <v>2006</v>
      </c>
      <c r="B89" s="25" t="s">
        <v>66</v>
      </c>
      <c r="C89" s="27">
        <v>2494345670.3025446</v>
      </c>
    </row>
    <row r="90" spans="1:3" x14ac:dyDescent="0.25">
      <c r="A90" s="19">
        <v>2007</v>
      </c>
      <c r="B90" s="19" t="s">
        <v>75</v>
      </c>
      <c r="C90" s="24">
        <v>15657.325999999999</v>
      </c>
    </row>
    <row r="91" spans="1:3" x14ac:dyDescent="0.25">
      <c r="A91" s="31">
        <v>2007</v>
      </c>
      <c r="B91" s="25" t="s">
        <v>76</v>
      </c>
      <c r="C91" s="27">
        <v>1797.3939999999998</v>
      </c>
    </row>
    <row r="92" spans="1:3" x14ac:dyDescent="0.25">
      <c r="A92" s="31">
        <v>2007</v>
      </c>
      <c r="B92" s="25" t="s">
        <v>77</v>
      </c>
      <c r="C92" s="27">
        <v>1092.96</v>
      </c>
    </row>
    <row r="93" spans="1:3" x14ac:dyDescent="0.25">
      <c r="A93" s="31">
        <v>2007</v>
      </c>
      <c r="B93" s="25" t="s">
        <v>78</v>
      </c>
      <c r="C93" s="27">
        <v>1127.7620000000002</v>
      </c>
    </row>
    <row r="94" spans="1:3" x14ac:dyDescent="0.25">
      <c r="A94" s="31">
        <v>2007</v>
      </c>
      <c r="B94" s="25" t="s">
        <v>79</v>
      </c>
      <c r="C94" s="27">
        <v>2790.9179999999997</v>
      </c>
    </row>
    <row r="95" spans="1:3" x14ac:dyDescent="0.25">
      <c r="A95" s="31">
        <v>2007</v>
      </c>
      <c r="B95" s="25" t="s">
        <v>80</v>
      </c>
      <c r="C95" s="27">
        <v>2190.0219999999999</v>
      </c>
    </row>
    <row r="96" spans="1:3" x14ac:dyDescent="0.25">
      <c r="A96" s="31">
        <v>2007</v>
      </c>
      <c r="B96" s="25" t="s">
        <v>81</v>
      </c>
      <c r="C96" s="27">
        <v>0</v>
      </c>
    </row>
    <row r="97" spans="1:3" x14ac:dyDescent="0.25">
      <c r="A97" s="31">
        <v>2007</v>
      </c>
      <c r="B97" s="25" t="s">
        <v>82</v>
      </c>
      <c r="C97" s="27">
        <v>0</v>
      </c>
    </row>
    <row r="98" spans="1:3" x14ac:dyDescent="0.25">
      <c r="A98" s="31">
        <v>2007</v>
      </c>
      <c r="B98" s="25" t="s">
        <v>83</v>
      </c>
      <c r="C98" s="27">
        <v>7706.8249999999998</v>
      </c>
    </row>
    <row r="99" spans="1:3" x14ac:dyDescent="0.25">
      <c r="A99" s="31">
        <v>2007</v>
      </c>
      <c r="B99" s="25" t="s">
        <v>84</v>
      </c>
      <c r="C99" s="27">
        <v>3118.0410000000002</v>
      </c>
    </row>
    <row r="100" spans="1:3" x14ac:dyDescent="0.25">
      <c r="A100" s="31">
        <v>2007</v>
      </c>
      <c r="B100" s="25" t="s">
        <v>85</v>
      </c>
      <c r="C100" s="27">
        <v>2646.6026486238243</v>
      </c>
    </row>
    <row r="101" spans="1:3" x14ac:dyDescent="0.25">
      <c r="A101" s="31">
        <v>2007</v>
      </c>
      <c r="B101" s="25" t="s">
        <v>86</v>
      </c>
      <c r="C101" s="27">
        <v>8706.4174999999996</v>
      </c>
    </row>
    <row r="102" spans="1:3" x14ac:dyDescent="0.25">
      <c r="A102" s="31">
        <v>2007</v>
      </c>
      <c r="B102" s="25" t="s">
        <v>87</v>
      </c>
      <c r="C102" s="27">
        <v>12807499.556607548</v>
      </c>
    </row>
    <row r="103" spans="1:3" x14ac:dyDescent="0.25">
      <c r="A103" s="31">
        <v>2007</v>
      </c>
      <c r="B103" s="25" t="s">
        <v>88</v>
      </c>
      <c r="C103" s="27">
        <v>6950.9085000000005</v>
      </c>
    </row>
    <row r="104" spans="1:3" x14ac:dyDescent="0.25">
      <c r="A104" s="31">
        <v>2007</v>
      </c>
      <c r="B104" s="25" t="s">
        <v>89</v>
      </c>
      <c r="C104" s="27">
        <v>10509516.442733962</v>
      </c>
    </row>
    <row r="105" spans="1:3" x14ac:dyDescent="0.25">
      <c r="A105" s="31">
        <v>2007</v>
      </c>
      <c r="B105" s="25" t="s">
        <v>66</v>
      </c>
      <c r="C105" s="27">
        <v>2702888933.4893026</v>
      </c>
    </row>
    <row r="106" spans="1:3" x14ac:dyDescent="0.25">
      <c r="A106" s="19">
        <v>2008</v>
      </c>
      <c r="B106" s="19" t="s">
        <v>75</v>
      </c>
      <c r="C106" s="24">
        <v>15676.655359999999</v>
      </c>
    </row>
    <row r="107" spans="1:3" x14ac:dyDescent="0.25">
      <c r="A107" s="31">
        <v>2008</v>
      </c>
      <c r="B107" s="25" t="s">
        <v>76</v>
      </c>
      <c r="C107" s="27">
        <v>1987.07294</v>
      </c>
    </row>
    <row r="108" spans="1:3" x14ac:dyDescent="0.25">
      <c r="A108" s="31">
        <v>2008</v>
      </c>
      <c r="B108" s="25" t="s">
        <v>77</v>
      </c>
      <c r="C108" s="27">
        <v>1138.5300000000002</v>
      </c>
    </row>
    <row r="109" spans="1:3" x14ac:dyDescent="0.25">
      <c r="A109" s="31">
        <v>2008</v>
      </c>
      <c r="B109" s="25" t="s">
        <v>78</v>
      </c>
      <c r="C109" s="27">
        <v>1095.28</v>
      </c>
    </row>
    <row r="110" spans="1:3" x14ac:dyDescent="0.25">
      <c r="A110" s="31">
        <v>2008</v>
      </c>
      <c r="B110" s="25" t="s">
        <v>79</v>
      </c>
      <c r="C110" s="27">
        <v>2465.3900000000003</v>
      </c>
    </row>
    <row r="111" spans="1:3" x14ac:dyDescent="0.25">
      <c r="A111" s="31">
        <v>2008</v>
      </c>
      <c r="B111" s="25" t="s">
        <v>80</v>
      </c>
      <c r="C111" s="27">
        <v>3830.7000000000003</v>
      </c>
    </row>
    <row r="112" spans="1:3" x14ac:dyDescent="0.25">
      <c r="A112" s="31">
        <v>2008</v>
      </c>
      <c r="B112" s="25" t="s">
        <v>81</v>
      </c>
      <c r="C112" s="27">
        <v>9140.57</v>
      </c>
    </row>
    <row r="113" spans="1:3" x14ac:dyDescent="0.25">
      <c r="A113" s="31">
        <v>2008</v>
      </c>
      <c r="B113" s="25" t="s">
        <v>82</v>
      </c>
      <c r="C113" s="27">
        <v>2623.71</v>
      </c>
    </row>
    <row r="114" spans="1:3" x14ac:dyDescent="0.25">
      <c r="A114" s="31">
        <v>2008</v>
      </c>
      <c r="B114" s="25" t="s">
        <v>83</v>
      </c>
      <c r="C114" s="27">
        <v>7888.8799999999992</v>
      </c>
    </row>
    <row r="115" spans="1:3" x14ac:dyDescent="0.25">
      <c r="A115" s="31">
        <v>2008</v>
      </c>
      <c r="B115" s="25" t="s">
        <v>84</v>
      </c>
      <c r="C115" s="27">
        <v>3205.6289999999999</v>
      </c>
    </row>
    <row r="116" spans="1:3" x14ac:dyDescent="0.25">
      <c r="A116" s="31">
        <v>2008</v>
      </c>
      <c r="B116" s="25" t="s">
        <v>85</v>
      </c>
      <c r="C116" s="27">
        <v>2565.06</v>
      </c>
    </row>
    <row r="117" spans="1:3" x14ac:dyDescent="0.25">
      <c r="A117" s="31">
        <v>2008</v>
      </c>
      <c r="B117" s="25" t="s">
        <v>86</v>
      </c>
      <c r="C117" s="27">
        <v>8775.8053600000003</v>
      </c>
    </row>
    <row r="118" spans="1:3" x14ac:dyDescent="0.25">
      <c r="A118" s="31">
        <v>2008</v>
      </c>
      <c r="B118" s="25" t="s">
        <v>87</v>
      </c>
      <c r="C118" s="27">
        <v>12620070.656000003</v>
      </c>
    </row>
    <row r="119" spans="1:3" x14ac:dyDescent="0.25">
      <c r="A119" s="31">
        <v>2008</v>
      </c>
      <c r="B119" s="25" t="s">
        <v>88</v>
      </c>
      <c r="C119" s="27">
        <v>6900.37</v>
      </c>
    </row>
    <row r="120" spans="1:3" x14ac:dyDescent="0.25">
      <c r="A120" s="31">
        <v>2008</v>
      </c>
      <c r="B120" s="25" t="s">
        <v>89</v>
      </c>
      <c r="C120" s="27">
        <v>10318291.625866666</v>
      </c>
    </row>
    <row r="121" spans="1:3" x14ac:dyDescent="0.25">
      <c r="A121" s="31">
        <v>2008</v>
      </c>
      <c r="B121" s="25" t="s">
        <v>66</v>
      </c>
      <c r="C121" s="27">
        <v>2727828564.4446135</v>
      </c>
    </row>
    <row r="122" spans="1:3" x14ac:dyDescent="0.25">
      <c r="A122" s="19">
        <v>2009</v>
      </c>
      <c r="B122" s="19" t="s">
        <v>75</v>
      </c>
      <c r="C122" s="24">
        <v>15955.252100000002</v>
      </c>
    </row>
    <row r="123" spans="1:3" x14ac:dyDescent="0.25">
      <c r="A123" s="31">
        <v>2009</v>
      </c>
      <c r="B123" s="25" t="s">
        <v>76</v>
      </c>
      <c r="C123" s="27">
        <v>2083.4161183333335</v>
      </c>
    </row>
    <row r="124" spans="1:3" x14ac:dyDescent="0.25">
      <c r="A124" s="31">
        <v>2009</v>
      </c>
      <c r="B124" s="25" t="s">
        <v>77</v>
      </c>
      <c r="C124" s="27">
        <v>1090.3399999999999</v>
      </c>
    </row>
    <row r="125" spans="1:3" x14ac:dyDescent="0.25">
      <c r="A125" s="31">
        <v>2009</v>
      </c>
      <c r="B125" s="25" t="s">
        <v>78</v>
      </c>
      <c r="C125" s="27">
        <v>1068.1500000000001</v>
      </c>
    </row>
    <row r="126" spans="1:3" x14ac:dyDescent="0.25">
      <c r="A126" s="31">
        <v>2009</v>
      </c>
      <c r="B126" s="25" t="s">
        <v>79</v>
      </c>
      <c r="C126" s="27">
        <v>2442.433591666666</v>
      </c>
    </row>
    <row r="127" spans="1:3" x14ac:dyDescent="0.25">
      <c r="A127" s="31">
        <v>2009</v>
      </c>
      <c r="B127" s="25" t="s">
        <v>80</v>
      </c>
      <c r="C127" s="27">
        <v>3498.0900000000006</v>
      </c>
    </row>
    <row r="128" spans="1:3" x14ac:dyDescent="0.25">
      <c r="A128" s="31">
        <v>2009</v>
      </c>
      <c r="B128" s="25" t="s">
        <v>81</v>
      </c>
      <c r="C128" s="27">
        <v>9077.0921666666654</v>
      </c>
    </row>
    <row r="129" spans="1:3" x14ac:dyDescent="0.25">
      <c r="A129" s="31">
        <v>2009</v>
      </c>
      <c r="B129" s="25" t="s">
        <v>82</v>
      </c>
      <c r="C129" s="27">
        <v>2756.6200000000003</v>
      </c>
    </row>
    <row r="130" spans="1:3" x14ac:dyDescent="0.25">
      <c r="A130" s="31">
        <v>2009</v>
      </c>
      <c r="B130" s="25" t="s">
        <v>83</v>
      </c>
      <c r="C130" s="27">
        <v>8161.4800000000014</v>
      </c>
    </row>
    <row r="131" spans="1:3" x14ac:dyDescent="0.25">
      <c r="A131" s="31">
        <v>2009</v>
      </c>
      <c r="B131" s="25" t="s">
        <v>84</v>
      </c>
      <c r="C131" s="27">
        <v>3050.4425000000001</v>
      </c>
    </row>
    <row r="132" spans="1:3" x14ac:dyDescent="0.25">
      <c r="A132" s="31">
        <v>2009</v>
      </c>
      <c r="B132" s="25" t="s">
        <v>85</v>
      </c>
      <c r="C132" s="27">
        <v>2694.87</v>
      </c>
    </row>
    <row r="133" spans="1:3" x14ac:dyDescent="0.25">
      <c r="A133" s="31">
        <v>2009</v>
      </c>
      <c r="B133" s="25" t="s">
        <v>86</v>
      </c>
      <c r="C133" s="27">
        <v>8943.380000000001</v>
      </c>
    </row>
    <row r="134" spans="1:3" x14ac:dyDescent="0.25">
      <c r="A134" s="31">
        <v>2009</v>
      </c>
      <c r="B134" s="25" t="s">
        <v>87</v>
      </c>
      <c r="C134" s="27">
        <v>12636156.65007906</v>
      </c>
    </row>
    <row r="135" spans="1:3" x14ac:dyDescent="0.25">
      <c r="A135" s="31">
        <v>2009</v>
      </c>
      <c r="B135" s="25" t="s">
        <v>88</v>
      </c>
      <c r="C135" s="27">
        <v>7011.8721000000005</v>
      </c>
    </row>
    <row r="136" spans="1:3" x14ac:dyDescent="0.25">
      <c r="A136" s="31">
        <v>2009</v>
      </c>
      <c r="B136" s="25" t="s">
        <v>89</v>
      </c>
      <c r="C136" s="27">
        <v>10320829.267296063</v>
      </c>
    </row>
    <row r="137" spans="1:3" x14ac:dyDescent="0.25">
      <c r="A137" s="31">
        <v>2009</v>
      </c>
      <c r="B137" s="25" t="s">
        <v>66</v>
      </c>
      <c r="C137" s="27">
        <v>2766745977.7978683</v>
      </c>
    </row>
    <row r="138" spans="1:3" x14ac:dyDescent="0.25">
      <c r="A138" s="19">
        <v>2010</v>
      </c>
      <c r="B138" s="19" t="s">
        <v>75</v>
      </c>
      <c r="C138" s="24">
        <v>15917.130417589779</v>
      </c>
    </row>
    <row r="139" spans="1:3" x14ac:dyDescent="0.25">
      <c r="A139" s="31">
        <v>2010</v>
      </c>
      <c r="B139" s="25" t="s">
        <v>76</v>
      </c>
      <c r="C139" s="27">
        <v>2183.1401999999998</v>
      </c>
    </row>
    <row r="140" spans="1:3" x14ac:dyDescent="0.25">
      <c r="A140" s="31">
        <v>2010</v>
      </c>
      <c r="B140" s="25" t="s">
        <v>77</v>
      </c>
      <c r="C140" s="27">
        <v>1028.22</v>
      </c>
    </row>
    <row r="141" spans="1:3" x14ac:dyDescent="0.25">
      <c r="A141" s="31">
        <v>2010</v>
      </c>
      <c r="B141" s="25" t="s">
        <v>78</v>
      </c>
      <c r="C141" s="27">
        <v>1199.3186979999998</v>
      </c>
    </row>
    <row r="142" spans="1:3" x14ac:dyDescent="0.25">
      <c r="A142" s="31">
        <v>2010</v>
      </c>
      <c r="B142" s="25" t="s">
        <v>79</v>
      </c>
      <c r="C142" s="27">
        <v>2417.9431</v>
      </c>
    </row>
    <row r="143" spans="1:3" x14ac:dyDescent="0.25">
      <c r="A143" s="31">
        <v>2010</v>
      </c>
      <c r="B143" s="25" t="s">
        <v>80</v>
      </c>
      <c r="C143" s="27">
        <v>3606.5621939677712</v>
      </c>
    </row>
    <row r="144" spans="1:3" x14ac:dyDescent="0.25">
      <c r="A144" s="31">
        <v>2010</v>
      </c>
      <c r="B144" s="25" t="s">
        <v>81</v>
      </c>
      <c r="C144" s="27">
        <v>9020.2682156830924</v>
      </c>
    </row>
    <row r="145" spans="1:3" x14ac:dyDescent="0.25">
      <c r="A145" s="31">
        <v>2010</v>
      </c>
      <c r="B145" s="25" t="s">
        <v>82</v>
      </c>
      <c r="C145" s="27">
        <v>2634.5535453974162</v>
      </c>
    </row>
    <row r="146" spans="1:3" x14ac:dyDescent="0.25">
      <c r="A146" s="31">
        <v>2010</v>
      </c>
      <c r="B146" s="25" t="s">
        <v>83</v>
      </c>
      <c r="C146" s="27">
        <v>8168.4245968225532</v>
      </c>
    </row>
    <row r="147" spans="1:3" x14ac:dyDescent="0.25">
      <c r="A147" s="31">
        <v>2010</v>
      </c>
      <c r="B147" s="25" t="s">
        <v>84</v>
      </c>
      <c r="C147" s="27">
        <v>2946.3572915463906</v>
      </c>
    </row>
    <row r="148" spans="1:3" x14ac:dyDescent="0.25">
      <c r="A148" s="31">
        <v>2010</v>
      </c>
      <c r="B148" s="25" t="s">
        <v>85</v>
      </c>
      <c r="C148" s="27">
        <v>2844.0720731714991</v>
      </c>
    </row>
    <row r="149" spans="1:3" x14ac:dyDescent="0.25">
      <c r="A149" s="31">
        <v>2010</v>
      </c>
      <c r="B149" s="25" t="s">
        <v>86</v>
      </c>
      <c r="C149" s="27">
        <v>8814.39</v>
      </c>
    </row>
    <row r="150" spans="1:3" x14ac:dyDescent="0.25">
      <c r="A150" s="31">
        <v>2010</v>
      </c>
      <c r="B150" s="25" t="s">
        <v>87</v>
      </c>
      <c r="C150" s="27">
        <v>11855829.02879704</v>
      </c>
    </row>
    <row r="151" spans="1:3" x14ac:dyDescent="0.25">
      <c r="A151" s="31">
        <v>2010</v>
      </c>
      <c r="B151" s="25" t="s">
        <v>88</v>
      </c>
      <c r="C151" s="27">
        <v>7102.7804870764858</v>
      </c>
    </row>
    <row r="152" spans="1:3" x14ac:dyDescent="0.25">
      <c r="A152" s="31">
        <v>2010</v>
      </c>
      <c r="B152" s="25" t="s">
        <v>89</v>
      </c>
      <c r="C152" s="27">
        <v>9906355.934339961</v>
      </c>
    </row>
    <row r="153" spans="1:3" x14ac:dyDescent="0.25">
      <c r="A153" s="31">
        <v>2010</v>
      </c>
      <c r="B153" s="25" t="s">
        <v>66</v>
      </c>
      <c r="C153" s="27">
        <v>2494574293.8121867</v>
      </c>
    </row>
    <row r="154" spans="1:3" x14ac:dyDescent="0.25">
      <c r="A154" s="19">
        <v>2011</v>
      </c>
      <c r="B154" s="19" t="s">
        <v>75</v>
      </c>
      <c r="C154" s="24">
        <v>16242.549454290171</v>
      </c>
    </row>
    <row r="155" spans="1:3" x14ac:dyDescent="0.25">
      <c r="A155" s="31">
        <v>2011</v>
      </c>
      <c r="B155" s="25" t="s">
        <v>76</v>
      </c>
      <c r="C155" s="27">
        <v>2274.1573211577588</v>
      </c>
    </row>
    <row r="156" spans="1:3" x14ac:dyDescent="0.25">
      <c r="A156" s="31">
        <v>2011</v>
      </c>
      <c r="B156" s="25" t="s">
        <v>77</v>
      </c>
      <c r="C156" s="27">
        <v>891.07791893526917</v>
      </c>
    </row>
    <row r="157" spans="1:3" x14ac:dyDescent="0.25">
      <c r="A157" s="31">
        <v>2011</v>
      </c>
      <c r="B157" s="25" t="s">
        <v>78</v>
      </c>
      <c r="C157" s="27">
        <v>980.22799226084101</v>
      </c>
    </row>
    <row r="158" spans="1:3" x14ac:dyDescent="0.25">
      <c r="A158" s="31">
        <v>2011</v>
      </c>
      <c r="B158" s="25" t="s">
        <v>79</v>
      </c>
      <c r="C158" s="27">
        <v>2374.5304470000001</v>
      </c>
    </row>
    <row r="159" spans="1:3" x14ac:dyDescent="0.25">
      <c r="A159" s="31">
        <v>2011</v>
      </c>
      <c r="B159" s="25" t="s">
        <v>80</v>
      </c>
      <c r="C159" s="27">
        <v>3726.6163059641881</v>
      </c>
    </row>
    <row r="160" spans="1:3" x14ac:dyDescent="0.25">
      <c r="A160" s="31">
        <v>2011</v>
      </c>
      <c r="B160" s="25" t="s">
        <v>81</v>
      </c>
      <c r="C160" s="27">
        <v>9231.7283171591916</v>
      </c>
    </row>
    <row r="161" spans="1:3" x14ac:dyDescent="0.25">
      <c r="A161" s="31">
        <v>2011</v>
      </c>
      <c r="B161" s="25" t="s">
        <v>82</v>
      </c>
      <c r="C161" s="27">
        <v>2603.9537012732117</v>
      </c>
    </row>
    <row r="162" spans="1:3" x14ac:dyDescent="0.25">
      <c r="A162" s="31">
        <v>2011</v>
      </c>
      <c r="B162" s="25" t="s">
        <v>83</v>
      </c>
      <c r="C162" s="27">
        <v>7980.2448416234438</v>
      </c>
    </row>
    <row r="163" spans="1:3" x14ac:dyDescent="0.25">
      <c r="A163" s="31">
        <v>2011</v>
      </c>
      <c r="B163" s="25" t="s">
        <v>84</v>
      </c>
      <c r="C163" s="27">
        <v>2870.555455543019</v>
      </c>
    </row>
    <row r="164" spans="1:3" x14ac:dyDescent="0.25">
      <c r="A164" s="31">
        <v>2011</v>
      </c>
      <c r="B164" s="25" t="s">
        <v>85</v>
      </c>
      <c r="C164" s="27">
        <v>2695.0581783278444</v>
      </c>
    </row>
    <row r="165" spans="1:3" x14ac:dyDescent="0.25">
      <c r="A165" s="31">
        <v>2011</v>
      </c>
      <c r="B165" s="25" t="s">
        <v>86</v>
      </c>
      <c r="C165" s="27">
        <v>9006.002592014509</v>
      </c>
    </row>
    <row r="166" spans="1:3" x14ac:dyDescent="0.25">
      <c r="A166" s="31">
        <v>2011</v>
      </c>
      <c r="B166" s="25" t="s">
        <v>87</v>
      </c>
      <c r="C166" s="27">
        <v>11974617.74730376</v>
      </c>
    </row>
    <row r="167" spans="1:3" x14ac:dyDescent="0.25">
      <c r="A167" s="31">
        <v>2011</v>
      </c>
      <c r="B167" s="25" t="s">
        <v>88</v>
      </c>
      <c r="C167" s="27">
        <v>7236.5468622756607</v>
      </c>
    </row>
    <row r="168" spans="1:3" x14ac:dyDescent="0.25">
      <c r="A168" s="31">
        <v>2011</v>
      </c>
      <c r="B168" s="25" t="s">
        <v>89</v>
      </c>
      <c r="C168" s="27">
        <v>10028324.2088854</v>
      </c>
    </row>
    <row r="169" spans="1:3" x14ac:dyDescent="0.25">
      <c r="A169" s="31">
        <v>2011</v>
      </c>
      <c r="B169" s="25" t="s">
        <v>66</v>
      </c>
      <c r="C169" s="27">
        <v>2572473470.3438907</v>
      </c>
    </row>
    <row r="170" spans="1:3" x14ac:dyDescent="0.25">
      <c r="A170" s="19">
        <v>2012</v>
      </c>
      <c r="B170" s="19" t="s">
        <v>75</v>
      </c>
      <c r="C170" s="24">
        <v>16402.51768044562</v>
      </c>
    </row>
    <row r="171" spans="1:3" x14ac:dyDescent="0.25">
      <c r="A171" s="31">
        <v>2012</v>
      </c>
      <c r="B171" s="25" t="s">
        <v>76</v>
      </c>
      <c r="C171" s="27">
        <v>2298.3940981750807</v>
      </c>
    </row>
    <row r="172" spans="1:3" x14ac:dyDescent="0.25">
      <c r="A172" s="31">
        <v>2012</v>
      </c>
      <c r="B172" s="25" t="s">
        <v>77</v>
      </c>
      <c r="C172" s="27">
        <v>859.54079999999999</v>
      </c>
    </row>
    <row r="173" spans="1:3" x14ac:dyDescent="0.25">
      <c r="A173" s="31">
        <v>2012</v>
      </c>
      <c r="B173" s="25" t="s">
        <v>78</v>
      </c>
      <c r="C173" s="27">
        <v>934.99579999999992</v>
      </c>
    </row>
    <row r="174" spans="1:3" x14ac:dyDescent="0.25">
      <c r="A174" s="31">
        <v>2012</v>
      </c>
      <c r="B174" s="25" t="s">
        <v>79</v>
      </c>
      <c r="C174" s="27">
        <v>2260.2807666666668</v>
      </c>
    </row>
    <row r="175" spans="1:3" x14ac:dyDescent="0.25">
      <c r="A175" s="31">
        <v>2012</v>
      </c>
      <c r="B175" s="25" t="s">
        <v>80</v>
      </c>
      <c r="C175" s="27">
        <v>3764.0837819150606</v>
      </c>
    </row>
    <row r="176" spans="1:3" x14ac:dyDescent="0.25">
      <c r="A176" s="31">
        <v>2012</v>
      </c>
      <c r="B176" s="25" t="s">
        <v>81</v>
      </c>
      <c r="C176" s="27">
        <v>9109.7401814430486</v>
      </c>
    </row>
    <row r="177" spans="1:3" x14ac:dyDescent="0.25">
      <c r="A177" s="31">
        <v>2012</v>
      </c>
      <c r="B177" s="25" t="s">
        <v>82</v>
      </c>
      <c r="C177" s="27">
        <v>2592.5092482243658</v>
      </c>
    </row>
    <row r="178" spans="1:3" x14ac:dyDescent="0.25">
      <c r="A178" s="31">
        <v>2012</v>
      </c>
      <c r="B178" s="25" t="s">
        <v>83</v>
      </c>
      <c r="C178" s="27">
        <v>8123.5993708320057</v>
      </c>
    </row>
    <row r="179" spans="1:3" x14ac:dyDescent="0.25">
      <c r="A179" s="31">
        <v>2012</v>
      </c>
      <c r="B179" s="25" t="s">
        <v>84</v>
      </c>
      <c r="C179" s="27">
        <v>2842.9738615151268</v>
      </c>
    </row>
    <row r="180" spans="1:3" x14ac:dyDescent="0.25">
      <c r="A180" s="31">
        <v>2012</v>
      </c>
      <c r="B180" s="25" t="s">
        <v>85</v>
      </c>
      <c r="C180" s="27">
        <v>2743.2068244337488</v>
      </c>
    </row>
    <row r="181" spans="1:3" x14ac:dyDescent="0.25">
      <c r="A181" s="31">
        <v>2012</v>
      </c>
      <c r="B181" s="25" t="s">
        <v>86</v>
      </c>
      <c r="C181" s="27">
        <v>9146.7527673257991</v>
      </c>
    </row>
    <row r="182" spans="1:3" x14ac:dyDescent="0.25">
      <c r="A182" s="31">
        <v>2012</v>
      </c>
      <c r="B182" s="25" t="s">
        <v>87</v>
      </c>
      <c r="C182" s="27">
        <v>11797809.932780597</v>
      </c>
    </row>
    <row r="183" spans="1:3" x14ac:dyDescent="0.25">
      <c r="A183" s="31">
        <v>2012</v>
      </c>
      <c r="B183" s="25" t="s">
        <v>88</v>
      </c>
      <c r="C183" s="27">
        <v>7255.9909131198183</v>
      </c>
    </row>
    <row r="184" spans="1:3" x14ac:dyDescent="0.25">
      <c r="A184" s="31">
        <v>2012</v>
      </c>
      <c r="B184" s="25" t="s">
        <v>89</v>
      </c>
      <c r="C184" s="27">
        <v>9753907.5970128197</v>
      </c>
    </row>
    <row r="185" spans="1:3" x14ac:dyDescent="0.25">
      <c r="A185" s="31">
        <v>2012</v>
      </c>
      <c r="B185" s="25" t="s">
        <v>66</v>
      </c>
      <c r="C185" s="27">
        <v>2547294731.3221707</v>
      </c>
    </row>
    <row r="186" spans="1:3" x14ac:dyDescent="0.25">
      <c r="A186" s="19">
        <v>2013</v>
      </c>
      <c r="B186" s="19" t="s">
        <v>75</v>
      </c>
      <c r="C186" s="24">
        <v>16566.03269274488</v>
      </c>
    </row>
    <row r="187" spans="1:3" x14ac:dyDescent="0.25">
      <c r="A187" s="31">
        <v>2013</v>
      </c>
      <c r="B187" s="25" t="s">
        <v>76</v>
      </c>
      <c r="C187" s="27">
        <v>2242.0293211791136</v>
      </c>
    </row>
    <row r="188" spans="1:3" x14ac:dyDescent="0.25">
      <c r="A188" s="31">
        <v>2013</v>
      </c>
      <c r="B188" s="25" t="s">
        <v>77</v>
      </c>
      <c r="C188" s="27">
        <v>744.23599999999999</v>
      </c>
    </row>
    <row r="189" spans="1:3" x14ac:dyDescent="0.25">
      <c r="A189" s="31">
        <v>2013</v>
      </c>
      <c r="B189" s="25" t="s">
        <v>78</v>
      </c>
      <c r="C189" s="27">
        <v>937.24266666666665</v>
      </c>
    </row>
    <row r="190" spans="1:3" x14ac:dyDescent="0.25">
      <c r="A190" s="31">
        <v>2013</v>
      </c>
      <c r="B190" s="25" t="s">
        <v>79</v>
      </c>
      <c r="C190" s="27">
        <v>2128.9401333333331</v>
      </c>
    </row>
    <row r="191" spans="1:3" x14ac:dyDescent="0.25">
      <c r="A191" s="31">
        <v>2013</v>
      </c>
      <c r="B191" s="25" t="s">
        <v>80</v>
      </c>
      <c r="C191" s="27">
        <v>3779.9762331268012</v>
      </c>
    </row>
    <row r="192" spans="1:3" x14ac:dyDescent="0.25">
      <c r="A192" s="31">
        <v>2013</v>
      </c>
      <c r="B192" s="25" t="s">
        <v>81</v>
      </c>
      <c r="C192" s="27">
        <v>9016.6956926775383</v>
      </c>
    </row>
    <row r="193" spans="1:3" x14ac:dyDescent="0.25">
      <c r="A193" s="31">
        <v>2013</v>
      </c>
      <c r="B193" s="25" t="s">
        <v>82</v>
      </c>
      <c r="C193" s="27">
        <v>2570.7017175528758</v>
      </c>
    </row>
    <row r="194" spans="1:3" x14ac:dyDescent="0.25">
      <c r="A194" s="31">
        <v>2013</v>
      </c>
      <c r="B194" s="25" t="s">
        <v>83</v>
      </c>
      <c r="C194" s="27">
        <v>8192.0221390586721</v>
      </c>
    </row>
    <row r="195" spans="1:3" x14ac:dyDescent="0.25">
      <c r="A195" s="31">
        <v>2013</v>
      </c>
      <c r="B195" s="25" t="s">
        <v>84</v>
      </c>
      <c r="C195" s="27">
        <v>2808.6108938421935</v>
      </c>
    </row>
    <row r="196" spans="1:3" x14ac:dyDescent="0.25">
      <c r="A196" s="31">
        <v>2013</v>
      </c>
      <c r="B196" s="25" t="s">
        <v>85</v>
      </c>
      <c r="C196" s="27">
        <v>2654.685916981246</v>
      </c>
    </row>
    <row r="197" spans="1:3" x14ac:dyDescent="0.25">
      <c r="A197" s="31">
        <v>2013</v>
      </c>
      <c r="B197" s="25" t="s">
        <v>86</v>
      </c>
      <c r="C197" s="27">
        <v>9291.44388474265</v>
      </c>
    </row>
    <row r="198" spans="1:3" x14ac:dyDescent="0.25">
      <c r="A198" s="31">
        <v>2013</v>
      </c>
      <c r="B198" s="25" t="s">
        <v>87</v>
      </c>
      <c r="C198" s="27">
        <v>11659681.662882581</v>
      </c>
    </row>
    <row r="199" spans="1:3" x14ac:dyDescent="0.25">
      <c r="A199" s="31">
        <v>2013</v>
      </c>
      <c r="B199" s="25" t="s">
        <v>88</v>
      </c>
      <c r="C199" s="27">
        <v>7274.4728080022287</v>
      </c>
    </row>
    <row r="200" spans="1:3" x14ac:dyDescent="0.25">
      <c r="A200" s="31">
        <v>2013</v>
      </c>
      <c r="B200" s="25" t="s">
        <v>89</v>
      </c>
      <c r="C200" s="27">
        <v>9680149.4601076748</v>
      </c>
    </row>
    <row r="201" spans="1:3" x14ac:dyDescent="0.25">
      <c r="A201" s="31">
        <v>2013</v>
      </c>
      <c r="B201" s="25" t="s">
        <v>66</v>
      </c>
      <c r="C201" s="27">
        <v>2547901577.0272918</v>
      </c>
    </row>
    <row r="202" spans="1:3" x14ac:dyDescent="0.25">
      <c r="A202" s="19">
        <v>2014</v>
      </c>
      <c r="B202" s="19" t="s">
        <v>75</v>
      </c>
      <c r="C202" s="24">
        <v>16793.483231843151</v>
      </c>
    </row>
    <row r="203" spans="1:3" x14ac:dyDescent="0.25">
      <c r="A203" s="31">
        <v>2014</v>
      </c>
      <c r="B203" s="25" t="s">
        <v>76</v>
      </c>
      <c r="C203" s="27">
        <v>2140.1513611986784</v>
      </c>
    </row>
    <row r="204" spans="1:3" x14ac:dyDescent="0.25">
      <c r="A204" s="31">
        <v>2014</v>
      </c>
      <c r="B204" s="25" t="s">
        <v>77</v>
      </c>
      <c r="C204" s="27">
        <v>555.63351762346213</v>
      </c>
    </row>
    <row r="205" spans="1:3" x14ac:dyDescent="0.25">
      <c r="A205" s="31">
        <v>2014</v>
      </c>
      <c r="B205" s="25" t="s">
        <v>78</v>
      </c>
      <c r="C205" s="27">
        <v>954.93182475986328</v>
      </c>
    </row>
    <row r="206" spans="1:3" x14ac:dyDescent="0.25">
      <c r="A206" s="31">
        <v>2014</v>
      </c>
      <c r="B206" s="25" t="s">
        <v>79</v>
      </c>
      <c r="C206" s="27">
        <v>2179.0985112359144</v>
      </c>
    </row>
    <row r="207" spans="1:3" x14ac:dyDescent="0.25">
      <c r="A207" s="31">
        <v>2014</v>
      </c>
      <c r="B207" s="25" t="s">
        <v>80</v>
      </c>
      <c r="C207" s="27">
        <v>3749.9193123596096</v>
      </c>
    </row>
    <row r="208" spans="1:3" x14ac:dyDescent="0.25">
      <c r="A208" s="31">
        <v>2014</v>
      </c>
      <c r="B208" s="25" t="s">
        <v>81</v>
      </c>
      <c r="C208" s="27">
        <v>9254.2855435406582</v>
      </c>
    </row>
    <row r="209" spans="1:3" x14ac:dyDescent="0.25">
      <c r="A209" s="31">
        <v>2014</v>
      </c>
      <c r="B209" s="25" t="s">
        <v>82</v>
      </c>
      <c r="C209" s="27">
        <v>2411.6743408344246</v>
      </c>
    </row>
    <row r="210" spans="1:3" x14ac:dyDescent="0.25">
      <c r="A210" s="31">
        <v>2014</v>
      </c>
      <c r="B210" s="25" t="s">
        <v>83</v>
      </c>
      <c r="C210" s="27">
        <v>8215.6889245310085</v>
      </c>
    </row>
    <row r="211" spans="1:3" x14ac:dyDescent="0.25">
      <c r="A211" s="31">
        <v>2014</v>
      </c>
      <c r="B211" s="25" t="s">
        <v>84</v>
      </c>
      <c r="C211" s="27">
        <v>1884.5941694037351</v>
      </c>
    </row>
    <row r="212" spans="1:3" x14ac:dyDescent="0.25">
      <c r="A212" s="31">
        <v>2014</v>
      </c>
      <c r="B212" s="25" t="s">
        <v>85</v>
      </c>
      <c r="C212" s="27">
        <v>2634.7031249955544</v>
      </c>
    </row>
    <row r="213" spans="1:3" x14ac:dyDescent="0.25">
      <c r="A213" s="31">
        <v>2014</v>
      </c>
      <c r="B213" s="25" t="s">
        <v>86</v>
      </c>
      <c r="C213" s="27">
        <v>9365.4937923321304</v>
      </c>
    </row>
    <row r="214" spans="1:3" x14ac:dyDescent="0.25">
      <c r="A214" s="31">
        <v>2014</v>
      </c>
      <c r="B214" s="25" t="s">
        <v>87</v>
      </c>
      <c r="C214" s="27">
        <v>11789202.079072207</v>
      </c>
    </row>
    <row r="215" spans="1:3" x14ac:dyDescent="0.25">
      <c r="A215" s="31">
        <v>2014</v>
      </c>
      <c r="B215" s="25" t="s">
        <v>88</v>
      </c>
      <c r="C215" s="27">
        <v>7427.9424187587438</v>
      </c>
    </row>
    <row r="216" spans="1:3" x14ac:dyDescent="0.25">
      <c r="A216" s="31">
        <v>2014</v>
      </c>
      <c r="B216" s="25" t="s">
        <v>89</v>
      </c>
      <c r="C216" s="27">
        <v>10012239.390594816</v>
      </c>
    </row>
    <row r="217" spans="1:3" x14ac:dyDescent="0.25">
      <c r="A217" s="31">
        <v>2014</v>
      </c>
      <c r="B217" s="25" t="s">
        <v>66</v>
      </c>
      <c r="C217" s="27">
        <v>2598394014.8677201</v>
      </c>
    </row>
    <row r="218" spans="1:3" x14ac:dyDescent="0.25">
      <c r="A218" s="19">
        <v>2015</v>
      </c>
      <c r="B218" s="19" t="s">
        <v>75</v>
      </c>
      <c r="C218" s="24">
        <v>16831.811687039626</v>
      </c>
    </row>
    <row r="219" spans="1:3" x14ac:dyDescent="0.25">
      <c r="A219" s="31">
        <v>2015</v>
      </c>
      <c r="B219" s="25" t="s">
        <v>76</v>
      </c>
      <c r="C219" s="27">
        <v>2214.7682952385112</v>
      </c>
    </row>
    <row r="220" spans="1:3" x14ac:dyDescent="0.25">
      <c r="A220" s="31">
        <v>2015</v>
      </c>
      <c r="B220" s="25" t="s">
        <v>77</v>
      </c>
      <c r="C220" s="27">
        <v>577.48618055468</v>
      </c>
    </row>
    <row r="221" spans="1:3" x14ac:dyDescent="0.25">
      <c r="A221" s="31">
        <v>2015</v>
      </c>
      <c r="B221" s="25" t="s">
        <v>78</v>
      </c>
      <c r="C221" s="27">
        <v>799.79352570750757</v>
      </c>
    </row>
    <row r="222" spans="1:3" x14ac:dyDescent="0.25">
      <c r="A222" s="31">
        <v>2015</v>
      </c>
      <c r="B222" s="25" t="s">
        <v>79</v>
      </c>
      <c r="C222" s="27">
        <v>2131.5566548199567</v>
      </c>
    </row>
    <row r="223" spans="1:3" x14ac:dyDescent="0.25">
      <c r="A223" s="31">
        <v>2015</v>
      </c>
      <c r="B223" s="25" t="s">
        <v>80</v>
      </c>
      <c r="C223" s="27">
        <v>3586.2357554326677</v>
      </c>
    </row>
    <row r="224" spans="1:3" x14ac:dyDescent="0.25">
      <c r="A224" s="31">
        <v>2015</v>
      </c>
      <c r="B224" s="25" t="s">
        <v>81</v>
      </c>
      <c r="C224" s="27">
        <v>9147.011739741647</v>
      </c>
    </row>
    <row r="225" spans="1:3" x14ac:dyDescent="0.25">
      <c r="A225" s="31">
        <v>2015</v>
      </c>
      <c r="B225" s="25" t="s">
        <v>82</v>
      </c>
      <c r="C225" s="27">
        <v>2469.4089893085638</v>
      </c>
    </row>
    <row r="226" spans="1:3" x14ac:dyDescent="0.25">
      <c r="A226" s="31">
        <v>2015</v>
      </c>
      <c r="B226" s="25" t="s">
        <v>83</v>
      </c>
      <c r="C226" s="27">
        <v>8576.9723262907955</v>
      </c>
    </row>
    <row r="227" spans="1:3" x14ac:dyDescent="0.25">
      <c r="A227" s="31">
        <v>2015</v>
      </c>
      <c r="B227" s="25" t="s">
        <v>84</v>
      </c>
      <c r="C227" s="27">
        <v>1841.8571131910276</v>
      </c>
    </row>
    <row r="228" spans="1:3" x14ac:dyDescent="0.25">
      <c r="A228" s="31">
        <v>2015</v>
      </c>
      <c r="B228" s="25" t="s">
        <v>85</v>
      </c>
      <c r="C228" s="27">
        <v>2635.8336531106556</v>
      </c>
    </row>
    <row r="229" spans="1:3" x14ac:dyDescent="0.25">
      <c r="A229" s="31">
        <v>2015</v>
      </c>
      <c r="B229" s="25" t="s">
        <v>86</v>
      </c>
      <c r="C229" s="27">
        <v>9338.4226627916432</v>
      </c>
    </row>
    <row r="230" spans="1:3" x14ac:dyDescent="0.25">
      <c r="A230" s="31">
        <v>2015</v>
      </c>
      <c r="B230" s="25" t="s">
        <v>87</v>
      </c>
      <c r="C230" s="27">
        <v>11684504.972044066</v>
      </c>
    </row>
    <row r="231" spans="1:3" x14ac:dyDescent="0.25">
      <c r="A231" s="31">
        <v>2015</v>
      </c>
      <c r="B231" s="25" t="s">
        <v>88</v>
      </c>
      <c r="C231" s="27">
        <v>7493.3890284337604</v>
      </c>
    </row>
    <row r="232" spans="1:3" x14ac:dyDescent="0.25">
      <c r="A232" s="31">
        <v>2015</v>
      </c>
      <c r="B232" s="25" t="s">
        <v>89</v>
      </c>
      <c r="C232" s="27">
        <v>10145626.861242257</v>
      </c>
    </row>
    <row r="233" spans="1:3" x14ac:dyDescent="0.25">
      <c r="A233" s="31">
        <v>2015</v>
      </c>
      <c r="B233" s="25" t="s">
        <v>66</v>
      </c>
      <c r="C233" s="27">
        <v>2660487023.1976461</v>
      </c>
    </row>
    <row r="234" spans="1:3" x14ac:dyDescent="0.25">
      <c r="A234" s="19">
        <v>2016</v>
      </c>
      <c r="B234" s="19" t="s">
        <v>75</v>
      </c>
      <c r="C234" s="24">
        <v>17075.751146014412</v>
      </c>
    </row>
    <row r="235" spans="1:3" x14ac:dyDescent="0.25">
      <c r="A235" s="31">
        <v>2016</v>
      </c>
      <c r="B235" s="25" t="s">
        <v>76</v>
      </c>
      <c r="C235" s="27">
        <v>2091.5930685456246</v>
      </c>
    </row>
    <row r="236" spans="1:3" x14ac:dyDescent="0.25">
      <c r="A236" s="31">
        <v>2016</v>
      </c>
      <c r="B236" s="25" t="s">
        <v>77</v>
      </c>
      <c r="C236" s="27">
        <v>590.78667521376315</v>
      </c>
    </row>
    <row r="237" spans="1:3" x14ac:dyDescent="0.25">
      <c r="A237" s="31">
        <v>2016</v>
      </c>
      <c r="B237" s="25" t="s">
        <v>78</v>
      </c>
      <c r="C237" s="27">
        <v>699.5415199721964</v>
      </c>
    </row>
    <row r="238" spans="1:3" x14ac:dyDescent="0.25">
      <c r="A238" s="31">
        <v>2016</v>
      </c>
      <c r="B238" s="25" t="s">
        <v>79</v>
      </c>
      <c r="C238" s="27">
        <v>2049.51182925475</v>
      </c>
    </row>
    <row r="239" spans="1:3" x14ac:dyDescent="0.25">
      <c r="A239" s="31">
        <v>2016</v>
      </c>
      <c r="B239" s="25" t="s">
        <v>80</v>
      </c>
      <c r="C239" s="27">
        <v>3645.0168978003176</v>
      </c>
    </row>
    <row r="240" spans="1:3" x14ac:dyDescent="0.25">
      <c r="A240" s="31">
        <v>2016</v>
      </c>
      <c r="B240" s="25" t="s">
        <v>81</v>
      </c>
      <c r="C240" s="27">
        <v>9073.9408470060644</v>
      </c>
    </row>
    <row r="241" spans="1:3" x14ac:dyDescent="0.25">
      <c r="A241" s="31">
        <v>2016</v>
      </c>
      <c r="B241" s="25" t="s">
        <v>82</v>
      </c>
      <c r="C241" s="27">
        <v>2572.3224110354981</v>
      </c>
    </row>
    <row r="242" spans="1:3" x14ac:dyDescent="0.25">
      <c r="A242" s="31">
        <v>2016</v>
      </c>
      <c r="B242" s="25" t="s">
        <v>83</v>
      </c>
      <c r="C242" s="27">
        <v>8486.2061882623912</v>
      </c>
    </row>
    <row r="243" spans="1:3" x14ac:dyDescent="0.25">
      <c r="A243" s="31">
        <v>2016</v>
      </c>
      <c r="B243" s="25" t="s">
        <v>84</v>
      </c>
      <c r="C243" s="27">
        <v>1805.1016621492704</v>
      </c>
    </row>
    <row r="244" spans="1:3" x14ac:dyDescent="0.25">
      <c r="A244" s="31">
        <v>2016</v>
      </c>
      <c r="B244" s="25" t="s">
        <v>85</v>
      </c>
      <c r="C244" s="27">
        <v>2585.6592545004928</v>
      </c>
    </row>
    <row r="245" spans="1:3" x14ac:dyDescent="0.25">
      <c r="A245" s="31">
        <v>2016</v>
      </c>
      <c r="B245" s="25" t="s">
        <v>86</v>
      </c>
      <c r="C245" s="27">
        <v>9400.0150898785687</v>
      </c>
    </row>
    <row r="246" spans="1:3" x14ac:dyDescent="0.25">
      <c r="A246" s="31">
        <v>2016</v>
      </c>
      <c r="B246" s="25" t="s">
        <v>87</v>
      </c>
      <c r="C246" s="27">
        <v>11880331.628902005</v>
      </c>
    </row>
    <row r="247" spans="1:3" x14ac:dyDescent="0.25">
      <c r="A247" s="31">
        <v>2016</v>
      </c>
      <c r="B247" s="25" t="s">
        <v>88</v>
      </c>
      <c r="C247" s="27">
        <v>7676.0355455906902</v>
      </c>
    </row>
    <row r="248" spans="1:3" x14ac:dyDescent="0.25">
      <c r="A248" s="31">
        <v>2016</v>
      </c>
      <c r="B248" s="25" t="s">
        <v>89</v>
      </c>
      <c r="C248" s="27">
        <v>10123933.295452798</v>
      </c>
    </row>
    <row r="249" spans="1:3" x14ac:dyDescent="0.25">
      <c r="A249" s="31">
        <v>2016</v>
      </c>
      <c r="B249" s="25" t="s">
        <v>66</v>
      </c>
      <c r="C249" s="27">
        <v>2725294561.2672834</v>
      </c>
    </row>
    <row r="250" spans="1:3" x14ac:dyDescent="0.25">
      <c r="A250" s="19">
        <v>2017</v>
      </c>
      <c r="B250" s="19" t="s">
        <v>75</v>
      </c>
      <c r="C250" s="24">
        <v>17168.091908424005</v>
      </c>
    </row>
    <row r="251" spans="1:3" x14ac:dyDescent="0.25">
      <c r="A251" s="31">
        <v>2017</v>
      </c>
      <c r="B251" s="25" t="s">
        <v>76</v>
      </c>
      <c r="C251" s="27">
        <v>2008.981291015642</v>
      </c>
    </row>
    <row r="252" spans="1:3" x14ac:dyDescent="0.25">
      <c r="A252" s="31">
        <v>2017</v>
      </c>
      <c r="B252" s="25" t="s">
        <v>77</v>
      </c>
      <c r="C252" s="27">
        <v>664.83138753065487</v>
      </c>
    </row>
    <row r="253" spans="1:3" x14ac:dyDescent="0.25">
      <c r="A253" s="31">
        <v>2017</v>
      </c>
      <c r="B253" s="25" t="s">
        <v>78</v>
      </c>
      <c r="C253" s="27">
        <v>799.47899032758301</v>
      </c>
    </row>
    <row r="254" spans="1:3" x14ac:dyDescent="0.25">
      <c r="A254" s="31">
        <v>2017</v>
      </c>
      <c r="B254" s="25" t="s">
        <v>79</v>
      </c>
      <c r="C254" s="27">
        <v>1958.988987754841</v>
      </c>
    </row>
    <row r="255" spans="1:3" x14ac:dyDescent="0.25">
      <c r="A255" s="31">
        <v>2017</v>
      </c>
      <c r="B255" s="25" t="s">
        <v>80</v>
      </c>
      <c r="C255" s="27">
        <v>3634.1502349452257</v>
      </c>
    </row>
    <row r="256" spans="1:3" x14ac:dyDescent="0.25">
      <c r="A256" s="31">
        <v>2017</v>
      </c>
      <c r="B256" s="25" t="s">
        <v>81</v>
      </c>
      <c r="C256" s="27">
        <v>8810.065301992061</v>
      </c>
    </row>
    <row r="257" spans="1:3" x14ac:dyDescent="0.25">
      <c r="A257" s="31">
        <v>2017</v>
      </c>
      <c r="B257" s="25" t="s">
        <v>82</v>
      </c>
      <c r="C257" s="27">
        <v>3010.7572504632953</v>
      </c>
    </row>
    <row r="258" spans="1:3" x14ac:dyDescent="0.25">
      <c r="A258" s="31">
        <v>2017</v>
      </c>
      <c r="B258" s="25" t="s">
        <v>83</v>
      </c>
      <c r="C258" s="27">
        <v>8454.2203477276362</v>
      </c>
    </row>
    <row r="259" spans="1:3" x14ac:dyDescent="0.25">
      <c r="A259" s="31">
        <v>2017</v>
      </c>
      <c r="B259" s="25" t="s">
        <v>84</v>
      </c>
      <c r="C259" s="27">
        <v>1828.7202744226909</v>
      </c>
    </row>
    <row r="260" spans="1:3" x14ac:dyDescent="0.25">
      <c r="A260" s="31">
        <v>2017</v>
      </c>
      <c r="B260" s="25" t="s">
        <v>85</v>
      </c>
      <c r="C260" s="27">
        <v>2708.0512318853271</v>
      </c>
    </row>
    <row r="261" spans="1:3" x14ac:dyDescent="0.25">
      <c r="A261" s="31">
        <v>2017</v>
      </c>
      <c r="B261" s="25" t="s">
        <v>86</v>
      </c>
      <c r="C261" s="27">
        <v>9506.7091803471358</v>
      </c>
    </row>
    <row r="262" spans="1:3" x14ac:dyDescent="0.25">
      <c r="A262" s="31">
        <v>2017</v>
      </c>
      <c r="B262" s="25" t="s">
        <v>87</v>
      </c>
      <c r="C262" s="27">
        <v>11984713.384358101</v>
      </c>
    </row>
    <row r="263" spans="1:3" x14ac:dyDescent="0.25">
      <c r="A263" s="31">
        <v>2017</v>
      </c>
      <c r="B263" s="25" t="s">
        <v>88</v>
      </c>
      <c r="C263" s="27">
        <v>7661.5736374143398</v>
      </c>
    </row>
    <row r="264" spans="1:3" x14ac:dyDescent="0.25">
      <c r="A264" s="31">
        <v>2017</v>
      </c>
      <c r="B264" s="25" t="s">
        <v>89</v>
      </c>
      <c r="C264" s="27">
        <v>10111644.573939849</v>
      </c>
    </row>
    <row r="265" spans="1:3" x14ac:dyDescent="0.25">
      <c r="A265" s="31">
        <v>2017</v>
      </c>
      <c r="B265" s="25" t="s">
        <v>66</v>
      </c>
      <c r="C265" s="27">
        <v>2767599036.7276316</v>
      </c>
    </row>
    <row r="266" spans="1:3" x14ac:dyDescent="0.25">
      <c r="A266" s="19">
        <v>2018</v>
      </c>
      <c r="B266" s="19" t="s">
        <v>75</v>
      </c>
      <c r="C266" s="24">
        <v>16983.092282537364</v>
      </c>
    </row>
    <row r="267" spans="1:3" x14ac:dyDescent="0.25">
      <c r="A267" s="31">
        <v>2018</v>
      </c>
      <c r="B267" s="25" t="s">
        <v>76</v>
      </c>
      <c r="C267" s="27">
        <v>2088.5843013302551</v>
      </c>
    </row>
    <row r="268" spans="1:3" x14ac:dyDescent="0.25">
      <c r="A268" s="31">
        <v>2018</v>
      </c>
      <c r="B268" s="25" t="s">
        <v>77</v>
      </c>
      <c r="C268" s="27">
        <v>904.24161324499426</v>
      </c>
    </row>
    <row r="269" spans="1:3" x14ac:dyDescent="0.25">
      <c r="A269" s="31">
        <v>2018</v>
      </c>
      <c r="B269" s="25" t="s">
        <v>78</v>
      </c>
      <c r="C269" s="27">
        <v>861.25517698429269</v>
      </c>
    </row>
    <row r="270" spans="1:3" x14ac:dyDescent="0.25">
      <c r="A270" s="31">
        <v>2018</v>
      </c>
      <c r="B270" s="25" t="s">
        <v>79</v>
      </c>
      <c r="C270" s="27">
        <v>1919.7420652674998</v>
      </c>
    </row>
    <row r="271" spans="1:3" x14ac:dyDescent="0.25">
      <c r="A271" s="31">
        <v>2018</v>
      </c>
      <c r="B271" s="25" t="s">
        <v>80</v>
      </c>
      <c r="C271" s="27">
        <v>3968.1023919586846</v>
      </c>
    </row>
    <row r="272" spans="1:3" x14ac:dyDescent="0.25">
      <c r="A272" s="31">
        <v>2018</v>
      </c>
      <c r="B272" s="25" t="s">
        <v>81</v>
      </c>
      <c r="C272" s="27">
        <v>8816.3388954059646</v>
      </c>
    </row>
    <row r="273" spans="1:3" x14ac:dyDescent="0.25">
      <c r="A273" s="31">
        <v>2018</v>
      </c>
      <c r="B273" s="25" t="s">
        <v>82</v>
      </c>
      <c r="C273" s="27">
        <v>2952.6199957455246</v>
      </c>
    </row>
    <row r="274" spans="1:3" x14ac:dyDescent="0.25">
      <c r="A274" s="31">
        <v>2018</v>
      </c>
      <c r="B274" s="25" t="s">
        <v>83</v>
      </c>
      <c r="C274" s="27">
        <v>8605.8038408682332</v>
      </c>
    </row>
    <row r="275" spans="1:3" x14ac:dyDescent="0.25">
      <c r="A275" s="31">
        <v>2018</v>
      </c>
      <c r="B275" s="25" t="s">
        <v>84</v>
      </c>
      <c r="C275" s="27">
        <v>1820.2590196557865</v>
      </c>
    </row>
    <row r="276" spans="1:3" x14ac:dyDescent="0.25">
      <c r="A276" s="31">
        <v>2018</v>
      </c>
      <c r="B276" s="25" t="s">
        <v>85</v>
      </c>
      <c r="C276" s="27">
        <v>2667.6772999121567</v>
      </c>
    </row>
    <row r="277" spans="1:3" x14ac:dyDescent="0.25">
      <c r="A277" s="31">
        <v>2018</v>
      </c>
      <c r="B277" s="25" t="s">
        <v>86</v>
      </c>
      <c r="C277" s="27">
        <v>9334.2779788180414</v>
      </c>
    </row>
    <row r="278" spans="1:3" x14ac:dyDescent="0.25">
      <c r="A278" s="31">
        <v>2018</v>
      </c>
      <c r="B278" s="25" t="s">
        <v>87</v>
      </c>
      <c r="C278" s="27">
        <v>11998121.250707969</v>
      </c>
    </row>
    <row r="279" spans="1:3" x14ac:dyDescent="0.25">
      <c r="A279" s="31">
        <v>2018</v>
      </c>
      <c r="B279" s="25" t="s">
        <v>88</v>
      </c>
      <c r="C279" s="27">
        <v>7648.9414037193201</v>
      </c>
    </row>
    <row r="280" spans="1:3" x14ac:dyDescent="0.25">
      <c r="A280" s="31">
        <v>2018</v>
      </c>
      <c r="B280" s="25" t="s">
        <v>89</v>
      </c>
      <c r="C280" s="27">
        <v>10184499.124952234</v>
      </c>
    </row>
    <row r="281" spans="1:3" x14ac:dyDescent="0.25">
      <c r="A281" s="31">
        <v>2018</v>
      </c>
      <c r="B281" s="25" t="s">
        <v>66</v>
      </c>
      <c r="C281" s="27">
        <v>2777155485.5687342</v>
      </c>
    </row>
    <row r="282" spans="1:3" x14ac:dyDescent="0.25">
      <c r="A282" s="19">
        <v>2019</v>
      </c>
      <c r="B282" s="19" t="s">
        <v>75</v>
      </c>
      <c r="C282" s="24">
        <v>17114.754175495091</v>
      </c>
    </row>
    <row r="283" spans="1:3" x14ac:dyDescent="0.25">
      <c r="A283" s="31">
        <v>2019</v>
      </c>
      <c r="B283" s="25" t="s">
        <v>76</v>
      </c>
      <c r="C283" s="27">
        <v>2132.8248953811349</v>
      </c>
    </row>
    <row r="284" spans="1:3" x14ac:dyDescent="0.25">
      <c r="A284" s="31">
        <v>2019</v>
      </c>
      <c r="B284" s="25" t="s">
        <v>77</v>
      </c>
      <c r="C284" s="27">
        <v>1014.617543773783</v>
      </c>
    </row>
    <row r="285" spans="1:3" x14ac:dyDescent="0.25">
      <c r="A285" s="31">
        <v>2019</v>
      </c>
      <c r="B285" s="25" t="s">
        <v>78</v>
      </c>
      <c r="C285" s="27">
        <v>958.37010141646169</v>
      </c>
    </row>
    <row r="286" spans="1:3" x14ac:dyDescent="0.25">
      <c r="A286" s="31">
        <v>2019</v>
      </c>
      <c r="B286" s="25" t="s">
        <v>79</v>
      </c>
      <c r="C286" s="27">
        <v>1927.2025753107932</v>
      </c>
    </row>
    <row r="287" spans="1:3" x14ac:dyDescent="0.25">
      <c r="A287" s="31">
        <v>2019</v>
      </c>
      <c r="B287" s="25" t="s">
        <v>80</v>
      </c>
      <c r="C287" s="27">
        <v>3992.4969468685763</v>
      </c>
    </row>
    <row r="288" spans="1:3" x14ac:dyDescent="0.25">
      <c r="A288" s="31">
        <v>2019</v>
      </c>
      <c r="B288" s="25" t="s">
        <v>81</v>
      </c>
      <c r="C288" s="27">
        <v>8762.0606362168055</v>
      </c>
    </row>
    <row r="289" spans="1:3" x14ac:dyDescent="0.25">
      <c r="A289" s="31">
        <v>2019</v>
      </c>
      <c r="B289" s="25" t="s">
        <v>82</v>
      </c>
      <c r="C289" s="27">
        <v>3140.4777138932891</v>
      </c>
    </row>
    <row r="290" spans="1:3" x14ac:dyDescent="0.25">
      <c r="A290" s="31">
        <v>2019</v>
      </c>
      <c r="B290" s="25" t="s">
        <v>83</v>
      </c>
      <c r="C290" s="27">
        <v>9080.2521653808726</v>
      </c>
    </row>
    <row r="291" spans="1:3" x14ac:dyDescent="0.25">
      <c r="A291" s="31">
        <v>2019</v>
      </c>
      <c r="B291" s="25" t="s">
        <v>84</v>
      </c>
      <c r="C291" s="27">
        <v>1842.6388888589404</v>
      </c>
    </row>
    <row r="292" spans="1:3" x14ac:dyDescent="0.25">
      <c r="A292" s="31">
        <v>2019</v>
      </c>
      <c r="B292" s="25" t="s">
        <v>85</v>
      </c>
      <c r="C292" s="27">
        <v>2585.120058733974</v>
      </c>
    </row>
    <row r="293" spans="1:3" x14ac:dyDescent="0.25">
      <c r="A293" s="31">
        <v>2019</v>
      </c>
      <c r="B293" s="25" t="s">
        <v>86</v>
      </c>
      <c r="C293" s="27">
        <v>9472.2858336673016</v>
      </c>
    </row>
    <row r="294" spans="1:3" x14ac:dyDescent="0.25">
      <c r="A294" s="31">
        <v>2019</v>
      </c>
      <c r="B294" s="25" t="s">
        <v>87</v>
      </c>
      <c r="C294" s="27">
        <v>12209901.559376258</v>
      </c>
    </row>
    <row r="295" spans="1:3" x14ac:dyDescent="0.25">
      <c r="A295" s="31">
        <v>2019</v>
      </c>
      <c r="B295" s="25" t="s">
        <v>88</v>
      </c>
      <c r="C295" s="27">
        <v>7642.5136908746981</v>
      </c>
    </row>
    <row r="296" spans="1:3" x14ac:dyDescent="0.25">
      <c r="A296" s="31">
        <v>2019</v>
      </c>
      <c r="B296" s="25" t="s">
        <v>89</v>
      </c>
      <c r="C296" s="27">
        <v>10113730.12596114</v>
      </c>
    </row>
    <row r="297" spans="1:3" x14ac:dyDescent="0.25">
      <c r="A297" s="31">
        <v>2019</v>
      </c>
      <c r="B297" s="25" t="s">
        <v>66</v>
      </c>
      <c r="C297" s="27">
        <v>2812545157.774457</v>
      </c>
    </row>
    <row r="298" spans="1:3" x14ac:dyDescent="0.25">
      <c r="A298" s="19">
        <v>2020</v>
      </c>
      <c r="B298" s="19" t="s">
        <v>75</v>
      </c>
      <c r="C298" s="24">
        <v>16982.558434785358</v>
      </c>
    </row>
    <row r="299" spans="1:3" x14ac:dyDescent="0.25">
      <c r="A299" s="31">
        <v>2020</v>
      </c>
      <c r="B299" s="25" t="s">
        <v>76</v>
      </c>
      <c r="C299" s="27">
        <v>2304.7171432905257</v>
      </c>
    </row>
    <row r="300" spans="1:3" x14ac:dyDescent="0.25">
      <c r="A300" s="31">
        <v>2020</v>
      </c>
      <c r="B300" s="25" t="s">
        <v>77</v>
      </c>
      <c r="C300" s="27">
        <v>1007.9115686822181</v>
      </c>
    </row>
    <row r="301" spans="1:3" x14ac:dyDescent="0.25">
      <c r="A301" s="31">
        <v>2020</v>
      </c>
      <c r="B301" s="25" t="s">
        <v>78</v>
      </c>
      <c r="C301" s="27">
        <v>1100.335084203746</v>
      </c>
    </row>
    <row r="302" spans="1:3" x14ac:dyDescent="0.25">
      <c r="A302" s="31">
        <v>2020</v>
      </c>
      <c r="B302" s="25" t="s">
        <v>79</v>
      </c>
      <c r="C302" s="27">
        <v>1884.8345874349741</v>
      </c>
    </row>
    <row r="303" spans="1:3" x14ac:dyDescent="0.25">
      <c r="A303" s="31">
        <v>2020</v>
      </c>
      <c r="B303" s="25" t="s">
        <v>80</v>
      </c>
      <c r="C303" s="27">
        <v>4100.1572118979029</v>
      </c>
    </row>
    <row r="304" spans="1:3" x14ac:dyDescent="0.25">
      <c r="A304" s="31">
        <v>2020</v>
      </c>
      <c r="B304" s="25" t="s">
        <v>81</v>
      </c>
      <c r="C304" s="27">
        <v>8860.6644486268651</v>
      </c>
    </row>
    <row r="305" spans="1:3" x14ac:dyDescent="0.25">
      <c r="A305" s="31">
        <v>2020</v>
      </c>
      <c r="B305" s="25" t="s">
        <v>82</v>
      </c>
      <c r="C305" s="27">
        <v>3177.6212015574843</v>
      </c>
    </row>
    <row r="306" spans="1:3" x14ac:dyDescent="0.25">
      <c r="A306" s="31">
        <v>2020</v>
      </c>
      <c r="B306" s="25" t="s">
        <v>83</v>
      </c>
      <c r="C306" s="27">
        <v>9132.7524319604327</v>
      </c>
    </row>
    <row r="307" spans="1:3" x14ac:dyDescent="0.25">
      <c r="A307" s="31">
        <v>2020</v>
      </c>
      <c r="B307" s="25" t="s">
        <v>84</v>
      </c>
      <c r="C307" s="27">
        <v>1816.731592597873</v>
      </c>
    </row>
    <row r="308" spans="1:3" x14ac:dyDescent="0.25">
      <c r="A308" s="31">
        <v>2020</v>
      </c>
      <c r="B308" s="25" t="s">
        <v>85</v>
      </c>
      <c r="C308" s="27">
        <v>2591.5258284101742</v>
      </c>
    </row>
    <row r="309" spans="1:3" x14ac:dyDescent="0.25">
      <c r="A309" s="31">
        <v>2020</v>
      </c>
      <c r="B309" s="25" t="s">
        <v>86</v>
      </c>
      <c r="C309" s="27">
        <v>9367.6295121844378</v>
      </c>
    </row>
    <row r="310" spans="1:3" x14ac:dyDescent="0.25">
      <c r="A310" s="31">
        <v>2020</v>
      </c>
      <c r="B310" s="25" t="s">
        <v>87</v>
      </c>
      <c r="C310" s="27">
        <v>10630721.082163461</v>
      </c>
    </row>
    <row r="311" spans="1:3" x14ac:dyDescent="0.25">
      <c r="A311" s="31">
        <v>2020</v>
      </c>
      <c r="B311" s="25" t="s">
        <v>88</v>
      </c>
      <c r="C311" s="27">
        <v>7615.0052625859107</v>
      </c>
    </row>
    <row r="312" spans="1:3" x14ac:dyDescent="0.25">
      <c r="A312" s="31">
        <v>2020</v>
      </c>
      <c r="B312" s="25" t="s">
        <v>89</v>
      </c>
      <c r="C312" s="27">
        <v>8976166.2126862258</v>
      </c>
    </row>
    <row r="313" spans="1:3" x14ac:dyDescent="0.25">
      <c r="A313" s="31">
        <v>2020</v>
      </c>
      <c r="B313" s="25" t="s">
        <v>66</v>
      </c>
      <c r="C313" s="27">
        <v>2682737176.7250009</v>
      </c>
    </row>
    <row r="314" spans="1:3" x14ac:dyDescent="0.25">
      <c r="A314" s="19">
        <v>2021</v>
      </c>
      <c r="B314" s="19" t="s">
        <v>75</v>
      </c>
      <c r="C314" s="24">
        <v>16781.180799034773</v>
      </c>
    </row>
    <row r="315" spans="1:3" x14ac:dyDescent="0.25">
      <c r="A315" s="31">
        <v>2021</v>
      </c>
      <c r="B315" s="25" t="s">
        <v>76</v>
      </c>
      <c r="C315" s="27">
        <v>2458.8513605125186</v>
      </c>
    </row>
    <row r="316" spans="1:3" x14ac:dyDescent="0.25">
      <c r="A316" s="31">
        <v>2021</v>
      </c>
      <c r="B316" s="25" t="s">
        <v>77</v>
      </c>
      <c r="C316" s="27">
        <v>881.46061071814995</v>
      </c>
    </row>
    <row r="317" spans="1:3" x14ac:dyDescent="0.25">
      <c r="A317" s="31">
        <v>2021</v>
      </c>
      <c r="B317" s="25" t="s">
        <v>78</v>
      </c>
      <c r="C317" s="27">
        <v>1078.7642651367923</v>
      </c>
    </row>
    <row r="318" spans="1:3" x14ac:dyDescent="0.25">
      <c r="A318" s="31">
        <v>2021</v>
      </c>
      <c r="B318" s="25" t="s">
        <v>79</v>
      </c>
      <c r="C318" s="27">
        <v>1870.0640169603291</v>
      </c>
    </row>
    <row r="319" spans="1:3" x14ac:dyDescent="0.25">
      <c r="A319" s="31">
        <v>2021</v>
      </c>
      <c r="B319" s="25" t="s">
        <v>80</v>
      </c>
      <c r="C319" s="27">
        <v>4004.4839364227096</v>
      </c>
    </row>
    <row r="320" spans="1:3" x14ac:dyDescent="0.25">
      <c r="A320" s="31">
        <v>2021</v>
      </c>
      <c r="B320" s="25" t="s">
        <v>81</v>
      </c>
      <c r="C320" s="27">
        <v>8758.2596761637415</v>
      </c>
    </row>
    <row r="321" spans="1:3" x14ac:dyDescent="0.25">
      <c r="A321" s="31">
        <v>2021</v>
      </c>
      <c r="B321" s="25" t="s">
        <v>82</v>
      </c>
      <c r="C321" s="27">
        <v>3088.8306044532428</v>
      </c>
    </row>
    <row r="322" spans="1:3" x14ac:dyDescent="0.25">
      <c r="A322" s="31">
        <v>2021</v>
      </c>
      <c r="B322" s="25" t="s">
        <v>83</v>
      </c>
      <c r="C322" s="27">
        <v>8794.7619328896308</v>
      </c>
    </row>
    <row r="323" spans="1:3" x14ac:dyDescent="0.25">
      <c r="A323" s="31">
        <v>2021</v>
      </c>
      <c r="B323" s="25" t="s">
        <v>84</v>
      </c>
      <c r="C323" s="27">
        <v>1830.2918974594754</v>
      </c>
    </row>
    <row r="324" spans="1:3" x14ac:dyDescent="0.25">
      <c r="A324" s="31">
        <v>2021</v>
      </c>
      <c r="B324" s="25" t="s">
        <v>85</v>
      </c>
      <c r="C324" s="27">
        <v>2617.0078774028543</v>
      </c>
    </row>
    <row r="325" spans="1:3" x14ac:dyDescent="0.25">
      <c r="A325" s="31">
        <v>2021</v>
      </c>
      <c r="B325" s="25" t="s">
        <v>86</v>
      </c>
      <c r="C325" s="27">
        <v>9179.1033763059149</v>
      </c>
    </row>
    <row r="326" spans="1:3" x14ac:dyDescent="0.25">
      <c r="A326" s="31">
        <v>2021</v>
      </c>
      <c r="B326" s="25" t="s">
        <v>87</v>
      </c>
      <c r="C326" s="27">
        <v>10731224.315054873</v>
      </c>
    </row>
    <row r="327" spans="1:3" x14ac:dyDescent="0.25">
      <c r="A327" s="31">
        <v>2021</v>
      </c>
      <c r="B327" s="25" t="s">
        <v>88</v>
      </c>
      <c r="C327" s="27">
        <v>7627.9573170836738</v>
      </c>
    </row>
    <row r="328" spans="1:3" x14ac:dyDescent="0.25">
      <c r="A328" s="31">
        <v>2021</v>
      </c>
      <c r="B328" s="25" t="s">
        <v>89</v>
      </c>
      <c r="C328" s="27">
        <v>9252060.0373578072</v>
      </c>
    </row>
    <row r="329" spans="1:3" x14ac:dyDescent="0.25">
      <c r="A329" s="201">
        <v>2021</v>
      </c>
      <c r="B329" s="28" t="s">
        <v>66</v>
      </c>
      <c r="C329" s="30">
        <v>2502125756.6179357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F37C-5852-4D5F-8B96-AE618010A067}">
  <dimension ref="A1:H865"/>
  <sheetViews>
    <sheetView topLeftCell="C1" workbookViewId="0">
      <selection activeCell="G9" sqref="G9"/>
    </sheetView>
  </sheetViews>
  <sheetFormatPr defaultRowHeight="15" x14ac:dyDescent="0.25"/>
  <cols>
    <col min="1" max="1" width="23.140625" style="73" bestFit="1" customWidth="1"/>
    <col min="2" max="2" width="28.140625" style="73" bestFit="1" customWidth="1"/>
    <col min="3" max="3" width="24.42578125" style="73" bestFit="1" customWidth="1"/>
    <col min="4" max="4" width="19.5703125" style="73" customWidth="1"/>
    <col min="5" max="5" width="12.7109375" style="73" customWidth="1"/>
    <col min="6" max="6" width="23.140625" style="73" bestFit="1" customWidth="1"/>
    <col min="7" max="7" width="28.140625" style="73" bestFit="1" customWidth="1"/>
    <col min="8" max="8" width="24.42578125" style="73" bestFit="1" customWidth="1"/>
  </cols>
  <sheetData>
    <row r="1" spans="1:8" x14ac:dyDescent="0.25">
      <c r="A1" t="s">
        <v>45</v>
      </c>
      <c r="F1" t="s">
        <v>45</v>
      </c>
    </row>
    <row r="3" spans="1:8" x14ac:dyDescent="0.25">
      <c r="A3"/>
      <c r="B3"/>
      <c r="C3" s="71"/>
      <c r="D3" s="71"/>
      <c r="E3" s="71"/>
      <c r="F3" s="56" t="s">
        <v>46</v>
      </c>
      <c r="G3" s="37">
        <v>2021</v>
      </c>
      <c r="H3" s="71"/>
    </row>
    <row r="4" spans="1:8" x14ac:dyDescent="0.25">
      <c r="A4" s="56" t="s">
        <v>46</v>
      </c>
      <c r="B4" s="37">
        <v>2021</v>
      </c>
      <c r="C4" s="72"/>
      <c r="D4" s="72"/>
      <c r="E4" s="72"/>
      <c r="F4" s="57" t="s">
        <v>41</v>
      </c>
      <c r="G4" s="36" t="s">
        <v>48</v>
      </c>
      <c r="H4" s="72"/>
    </row>
    <row r="5" spans="1:8" x14ac:dyDescent="0.25">
      <c r="A5" s="72"/>
      <c r="B5" s="72"/>
      <c r="C5" s="72"/>
      <c r="D5" s="72"/>
      <c r="E5" s="72"/>
      <c r="F5" s="72"/>
      <c r="G5" s="72"/>
      <c r="H5" s="72"/>
    </row>
    <row r="6" spans="1:8" x14ac:dyDescent="0.25">
      <c r="A6" s="58" t="s">
        <v>122</v>
      </c>
      <c r="B6" s="40"/>
      <c r="C6" s="190"/>
      <c r="D6"/>
      <c r="E6"/>
      <c r="F6" s="58" t="s">
        <v>122</v>
      </c>
      <c r="G6" s="190"/>
      <c r="H6"/>
    </row>
    <row r="7" spans="1:8" x14ac:dyDescent="0.25">
      <c r="A7" s="59" t="s">
        <v>41</v>
      </c>
      <c r="B7" s="59" t="s">
        <v>47</v>
      </c>
      <c r="C7" s="190" t="s">
        <v>67</v>
      </c>
      <c r="D7"/>
      <c r="E7"/>
      <c r="F7" s="59" t="s">
        <v>47</v>
      </c>
      <c r="G7" s="190" t="s">
        <v>67</v>
      </c>
      <c r="H7"/>
    </row>
    <row r="8" spans="1:8" x14ac:dyDescent="0.25">
      <c r="A8" s="39" t="s">
        <v>28</v>
      </c>
      <c r="B8" s="39">
        <v>2019</v>
      </c>
      <c r="C8" s="191">
        <v>30537581.009240057</v>
      </c>
      <c r="D8"/>
      <c r="E8"/>
      <c r="F8" s="39">
        <v>2002</v>
      </c>
      <c r="G8" s="191">
        <v>7176615324.5517883</v>
      </c>
      <c r="H8"/>
    </row>
    <row r="9" spans="1:8" x14ac:dyDescent="0.25">
      <c r="A9" s="194" t="s">
        <v>28</v>
      </c>
      <c r="B9" s="48">
        <v>2020</v>
      </c>
      <c r="C9" s="192">
        <v>17824116.623385087</v>
      </c>
      <c r="D9"/>
      <c r="E9"/>
      <c r="F9" s="48">
        <v>2003</v>
      </c>
      <c r="G9" s="192">
        <v>7572877329.4962692</v>
      </c>
      <c r="H9"/>
    </row>
    <row r="10" spans="1:8" x14ac:dyDescent="0.25">
      <c r="A10" s="194" t="s">
        <v>28</v>
      </c>
      <c r="B10" s="48">
        <v>2021</v>
      </c>
      <c r="C10" s="192">
        <v>17976036.873904999</v>
      </c>
      <c r="D10"/>
      <c r="E10"/>
      <c r="F10" s="48">
        <v>2004</v>
      </c>
      <c r="G10" s="192">
        <v>7705931876.0435495</v>
      </c>
      <c r="H10"/>
    </row>
    <row r="11" spans="1:8" x14ac:dyDescent="0.25">
      <c r="A11" s="39" t="s">
        <v>13</v>
      </c>
      <c r="B11" s="39">
        <v>2019</v>
      </c>
      <c r="C11" s="191">
        <v>149109785.40462083</v>
      </c>
      <c r="D11"/>
      <c r="E11"/>
      <c r="F11" s="48">
        <v>2005</v>
      </c>
      <c r="G11" s="192">
        <v>7905484096.8288813</v>
      </c>
      <c r="H11"/>
    </row>
    <row r="12" spans="1:8" x14ac:dyDescent="0.25">
      <c r="A12" s="194" t="s">
        <v>13</v>
      </c>
      <c r="B12" s="48">
        <v>2020</v>
      </c>
      <c r="C12" s="192">
        <v>118646992.57238106</v>
      </c>
      <c r="D12"/>
      <c r="E12"/>
      <c r="F12" s="48">
        <v>2006</v>
      </c>
      <c r="G12" s="192">
        <v>8113841540.2037144</v>
      </c>
      <c r="H12"/>
    </row>
    <row r="13" spans="1:8" x14ac:dyDescent="0.25">
      <c r="A13" s="194" t="s">
        <v>13</v>
      </c>
      <c r="B13" s="48">
        <v>2021</v>
      </c>
      <c r="C13" s="192">
        <v>95642589.74212797</v>
      </c>
      <c r="D13"/>
      <c r="E13"/>
      <c r="F13" s="48">
        <v>2007</v>
      </c>
      <c r="G13" s="192">
        <v>8534524787.2192965</v>
      </c>
      <c r="H13"/>
    </row>
    <row r="14" spans="1:8" x14ac:dyDescent="0.25">
      <c r="A14" s="39" t="s">
        <v>14</v>
      </c>
      <c r="B14" s="39">
        <v>2019</v>
      </c>
      <c r="C14" s="191">
        <v>10117868.109806098</v>
      </c>
      <c r="D14"/>
      <c r="E14"/>
      <c r="F14" s="48">
        <v>2008</v>
      </c>
      <c r="G14" s="192">
        <v>8570236730.2714548</v>
      </c>
      <c r="H14"/>
    </row>
    <row r="15" spans="1:8" x14ac:dyDescent="0.25">
      <c r="A15" s="194" t="s">
        <v>14</v>
      </c>
      <c r="B15" s="48">
        <v>2020</v>
      </c>
      <c r="C15" s="192">
        <v>7797827.7645621244</v>
      </c>
      <c r="D15"/>
      <c r="E15"/>
      <c r="F15" s="48">
        <v>2009</v>
      </c>
      <c r="G15" s="192">
        <v>8678822728.6323376</v>
      </c>
      <c r="H15"/>
    </row>
    <row r="16" spans="1:8" x14ac:dyDescent="0.25">
      <c r="A16" s="194" t="s">
        <v>14</v>
      </c>
      <c r="B16" s="48">
        <v>2021</v>
      </c>
      <c r="C16" s="192">
        <v>8945847.8057592008</v>
      </c>
      <c r="D16"/>
      <c r="E16"/>
      <c r="F16" s="48">
        <v>2010</v>
      </c>
      <c r="G16" s="192">
        <v>8278547320.5519037</v>
      </c>
      <c r="H16"/>
    </row>
    <row r="17" spans="1:8" x14ac:dyDescent="0.25">
      <c r="A17" s="39" t="s">
        <v>5</v>
      </c>
      <c r="B17" s="39">
        <v>2019</v>
      </c>
      <c r="C17" s="191">
        <v>241609353.69292766</v>
      </c>
      <c r="D17"/>
      <c r="E17"/>
      <c r="F17" s="48">
        <v>2011</v>
      </c>
      <c r="G17" s="192">
        <v>8319607810.4427595</v>
      </c>
      <c r="H17"/>
    </row>
    <row r="18" spans="1:8" x14ac:dyDescent="0.25">
      <c r="A18" s="194" t="s">
        <v>5</v>
      </c>
      <c r="B18" s="48">
        <v>2020</v>
      </c>
      <c r="C18" s="192">
        <v>190267942.31600013</v>
      </c>
      <c r="D18"/>
      <c r="E18"/>
      <c r="F18" s="48">
        <v>2012</v>
      </c>
      <c r="G18" s="192">
        <v>8323926405.557333</v>
      </c>
      <c r="H18"/>
    </row>
    <row r="19" spans="1:8" x14ac:dyDescent="0.25">
      <c r="A19" s="194" t="s">
        <v>5</v>
      </c>
      <c r="B19" s="48">
        <v>2021</v>
      </c>
      <c r="C19" s="192">
        <v>202046388.06999999</v>
      </c>
      <c r="D19"/>
      <c r="E19"/>
      <c r="F19" s="48">
        <v>2013</v>
      </c>
      <c r="G19" s="192">
        <v>8134294492.7039042</v>
      </c>
      <c r="H19"/>
    </row>
    <row r="20" spans="1:8" x14ac:dyDescent="0.25">
      <c r="A20" s="39" t="s">
        <v>24</v>
      </c>
      <c r="B20" s="39">
        <v>2019</v>
      </c>
      <c r="C20" s="191">
        <v>200620730.69241124</v>
      </c>
      <c r="D20"/>
      <c r="E20"/>
      <c r="F20" s="48">
        <v>2014</v>
      </c>
      <c r="G20" s="192">
        <v>8195791026.3704538</v>
      </c>
      <c r="H20"/>
    </row>
    <row r="21" spans="1:8" x14ac:dyDescent="0.25">
      <c r="A21" s="194" t="s">
        <v>24</v>
      </c>
      <c r="B21" s="48">
        <v>2020</v>
      </c>
      <c r="C21" s="192">
        <v>172447718.24371794</v>
      </c>
      <c r="D21"/>
      <c r="E21"/>
      <c r="F21" s="48">
        <v>2015</v>
      </c>
      <c r="G21" s="192">
        <v>8323855074.6688929</v>
      </c>
      <c r="H21"/>
    </row>
    <row r="22" spans="1:8" x14ac:dyDescent="0.25">
      <c r="A22" s="194" t="s">
        <v>24</v>
      </c>
      <c r="B22" s="48">
        <v>2021</v>
      </c>
      <c r="C22" s="192">
        <v>175611151.32894695</v>
      </c>
      <c r="D22"/>
      <c r="E22"/>
      <c r="F22" s="48">
        <v>2016</v>
      </c>
      <c r="G22" s="192">
        <v>8378528786.0762281</v>
      </c>
      <c r="H22"/>
    </row>
    <row r="23" spans="1:8" x14ac:dyDescent="0.25">
      <c r="A23" s="39" t="s">
        <v>30</v>
      </c>
      <c r="B23" s="39">
        <v>2020</v>
      </c>
      <c r="C23" s="191">
        <v>25646180.194503672</v>
      </c>
      <c r="D23"/>
      <c r="E23"/>
      <c r="F23" s="48">
        <v>2017</v>
      </c>
      <c r="G23" s="192">
        <v>8452952611.0684986</v>
      </c>
      <c r="H23"/>
    </row>
    <row r="24" spans="1:8" x14ac:dyDescent="0.25">
      <c r="A24" s="194" t="s">
        <v>30</v>
      </c>
      <c r="B24" s="48">
        <v>2021</v>
      </c>
      <c r="C24" s="192">
        <v>23175207.031759091</v>
      </c>
      <c r="D24"/>
      <c r="E24"/>
      <c r="F24" s="48">
        <v>2018</v>
      </c>
      <c r="G24" s="192">
        <v>8581839581.0689106</v>
      </c>
      <c r="H24"/>
    </row>
    <row r="25" spans="1:8" x14ac:dyDescent="0.25">
      <c r="A25" s="39" t="s">
        <v>21</v>
      </c>
      <c r="B25" s="39">
        <v>2019</v>
      </c>
      <c r="C25" s="191">
        <v>117267752.62358947</v>
      </c>
      <c r="D25"/>
      <c r="E25"/>
      <c r="F25" s="48">
        <v>2019</v>
      </c>
      <c r="G25" s="192">
        <v>8702678155.6886158</v>
      </c>
      <c r="H25"/>
    </row>
    <row r="26" spans="1:8" x14ac:dyDescent="0.25">
      <c r="A26" s="194" t="s">
        <v>21</v>
      </c>
      <c r="B26" s="48">
        <v>2020</v>
      </c>
      <c r="C26" s="192">
        <v>99843132.554571927</v>
      </c>
      <c r="D26"/>
      <c r="E26"/>
      <c r="F26" s="48">
        <v>2020</v>
      </c>
      <c r="G26" s="192">
        <v>8345782742.8606157</v>
      </c>
      <c r="H26"/>
    </row>
    <row r="27" spans="1:8" x14ac:dyDescent="0.25">
      <c r="A27" s="194" t="s">
        <v>21</v>
      </c>
      <c r="B27" s="48">
        <v>2021</v>
      </c>
      <c r="C27" s="192">
        <v>97657158.196683764</v>
      </c>
      <c r="D27"/>
      <c r="E27"/>
      <c r="F27" s="48">
        <v>2021</v>
      </c>
      <c r="G27" s="192">
        <v>7937423242.146884</v>
      </c>
      <c r="H27"/>
    </row>
    <row r="28" spans="1:8" x14ac:dyDescent="0.25">
      <c r="A28" s="39" t="s">
        <v>29</v>
      </c>
      <c r="B28" s="39">
        <v>2019</v>
      </c>
      <c r="C28" s="191">
        <v>92907985.091028482</v>
      </c>
      <c r="D28"/>
      <c r="E28"/>
      <c r="F28" s="48">
        <v>2022</v>
      </c>
      <c r="G28" s="192">
        <v>4588160819.3590651</v>
      </c>
      <c r="H28"/>
    </row>
    <row r="29" spans="1:8" x14ac:dyDescent="0.25">
      <c r="A29" s="194" t="s">
        <v>29</v>
      </c>
      <c r="B29" s="48">
        <v>2020</v>
      </c>
      <c r="C29" s="192">
        <v>90390656.259595126</v>
      </c>
      <c r="D29"/>
      <c r="E29"/>
      <c r="F29" s="48">
        <v>2023</v>
      </c>
      <c r="G29" s="192">
        <v>4717799809.6486979</v>
      </c>
      <c r="H29"/>
    </row>
    <row r="30" spans="1:8" x14ac:dyDescent="0.25">
      <c r="A30" s="194" t="s">
        <v>29</v>
      </c>
      <c r="B30" s="48">
        <v>2021</v>
      </c>
      <c r="C30" s="192">
        <v>78010839.458853275</v>
      </c>
      <c r="D30"/>
      <c r="E30"/>
      <c r="F30" s="48">
        <v>2024</v>
      </c>
      <c r="G30" s="192">
        <v>4763975304.0777121</v>
      </c>
      <c r="H30"/>
    </row>
    <row r="31" spans="1:8" x14ac:dyDescent="0.25">
      <c r="A31" s="39" t="s">
        <v>37</v>
      </c>
      <c r="B31" s="39">
        <v>2019</v>
      </c>
      <c r="C31" s="191">
        <v>36809569.558611356</v>
      </c>
      <c r="D31"/>
      <c r="E31"/>
      <c r="F31" s="48">
        <v>2025</v>
      </c>
      <c r="G31" s="192">
        <v>2984087895.7777748</v>
      </c>
      <c r="H31"/>
    </row>
    <row r="32" spans="1:8" x14ac:dyDescent="0.25">
      <c r="A32" s="194" t="s">
        <v>37</v>
      </c>
      <c r="B32" s="48">
        <v>2020</v>
      </c>
      <c r="C32" s="192">
        <v>35250681.416038461</v>
      </c>
      <c r="D32"/>
      <c r="E32"/>
      <c r="F32" s="52">
        <v>2026</v>
      </c>
      <c r="G32" s="193">
        <v>2825394006.551486</v>
      </c>
      <c r="H32"/>
    </row>
    <row r="33" spans="1:8" x14ac:dyDescent="0.25">
      <c r="A33" s="194" t="s">
        <v>37</v>
      </c>
      <c r="B33" s="48">
        <v>2021</v>
      </c>
      <c r="C33" s="192">
        <v>37805968.127706468</v>
      </c>
      <c r="D33"/>
      <c r="E33"/>
      <c r="F33"/>
      <c r="G33"/>
      <c r="H33"/>
    </row>
    <row r="34" spans="1:8" x14ac:dyDescent="0.25">
      <c r="A34" s="39" t="s">
        <v>3</v>
      </c>
      <c r="B34" s="39">
        <v>2019</v>
      </c>
      <c r="C34" s="191">
        <v>1160594719.6222205</v>
      </c>
      <c r="D34"/>
      <c r="E34"/>
      <c r="F34"/>
      <c r="G34"/>
      <c r="H34"/>
    </row>
    <row r="35" spans="1:8" x14ac:dyDescent="0.25">
      <c r="A35" s="194" t="s">
        <v>3</v>
      </c>
      <c r="B35" s="48">
        <v>2020</v>
      </c>
      <c r="C35" s="192">
        <v>1122336087.2959137</v>
      </c>
      <c r="D35"/>
      <c r="E35"/>
      <c r="F35"/>
      <c r="G35"/>
      <c r="H35"/>
    </row>
    <row r="36" spans="1:8" x14ac:dyDescent="0.25">
      <c r="A36" s="194" t="s">
        <v>3</v>
      </c>
      <c r="B36" s="48">
        <v>2021</v>
      </c>
      <c r="C36" s="192">
        <v>1083593221.593379</v>
      </c>
      <c r="D36"/>
      <c r="E36"/>
      <c r="F36"/>
      <c r="G36"/>
      <c r="H36"/>
    </row>
    <row r="37" spans="1:8" x14ac:dyDescent="0.25">
      <c r="A37" s="39" t="s">
        <v>34</v>
      </c>
      <c r="B37" s="39">
        <v>2019</v>
      </c>
      <c r="C37" s="191">
        <v>385475661.29491866</v>
      </c>
      <c r="D37"/>
      <c r="E37"/>
      <c r="F37"/>
      <c r="G37"/>
      <c r="H37"/>
    </row>
    <row r="38" spans="1:8" x14ac:dyDescent="0.25">
      <c r="A38" s="194" t="s">
        <v>34</v>
      </c>
      <c r="B38" s="48">
        <v>2020</v>
      </c>
      <c r="C38" s="192">
        <v>390908096.15942621</v>
      </c>
      <c r="D38"/>
      <c r="E38"/>
      <c r="F38"/>
      <c r="G38"/>
      <c r="H38"/>
    </row>
    <row r="39" spans="1:8" x14ac:dyDescent="0.25">
      <c r="A39" s="194" t="s">
        <v>34</v>
      </c>
      <c r="B39" s="48">
        <v>2021</v>
      </c>
      <c r="C39" s="192">
        <v>439784243.01431775</v>
      </c>
      <c r="D39"/>
      <c r="E39"/>
      <c r="F39"/>
      <c r="G39"/>
      <c r="H39"/>
    </row>
    <row r="40" spans="1:8" x14ac:dyDescent="0.25">
      <c r="A40" s="39" t="s">
        <v>4</v>
      </c>
      <c r="B40" s="39">
        <v>2019</v>
      </c>
      <c r="C40" s="191">
        <v>1379930698.8743131</v>
      </c>
      <c r="D40"/>
      <c r="E40"/>
      <c r="F40"/>
      <c r="G40"/>
      <c r="H40"/>
    </row>
    <row r="41" spans="1:8" x14ac:dyDescent="0.25">
      <c r="A41" s="194" t="s">
        <v>4</v>
      </c>
      <c r="B41" s="48">
        <v>2020</v>
      </c>
      <c r="C41" s="192">
        <v>1369174923.4528759</v>
      </c>
      <c r="D41"/>
      <c r="E41"/>
      <c r="F41"/>
      <c r="G41"/>
      <c r="H41"/>
    </row>
    <row r="42" spans="1:8" x14ac:dyDescent="0.25">
      <c r="A42" s="194" t="s">
        <v>4</v>
      </c>
      <c r="B42" s="48">
        <v>2021</v>
      </c>
      <c r="C42" s="192">
        <v>1330954821.9920299</v>
      </c>
      <c r="D42"/>
      <c r="E42"/>
      <c r="F42"/>
      <c r="G42"/>
      <c r="H42"/>
    </row>
    <row r="43" spans="1:8" x14ac:dyDescent="0.25">
      <c r="A43" s="39" t="s">
        <v>22</v>
      </c>
      <c r="B43" s="39">
        <v>2019</v>
      </c>
      <c r="C43" s="191">
        <v>27138204.838360056</v>
      </c>
      <c r="D43"/>
      <c r="E43"/>
      <c r="F43"/>
      <c r="G43"/>
      <c r="H43"/>
    </row>
    <row r="44" spans="1:8" x14ac:dyDescent="0.25">
      <c r="A44" s="194" t="s">
        <v>22</v>
      </c>
      <c r="B44" s="48">
        <v>2020</v>
      </c>
      <c r="C44" s="192">
        <v>24205753.00000003</v>
      </c>
      <c r="D44"/>
      <c r="E44"/>
      <c r="F44"/>
      <c r="G44"/>
      <c r="H44"/>
    </row>
    <row r="45" spans="1:8" x14ac:dyDescent="0.25">
      <c r="A45" s="194" t="s">
        <v>22</v>
      </c>
      <c r="B45" s="48">
        <v>2021</v>
      </c>
      <c r="C45" s="192">
        <v>22234195</v>
      </c>
      <c r="D45"/>
      <c r="E45"/>
      <c r="F45"/>
      <c r="G45"/>
      <c r="H45"/>
    </row>
    <row r="46" spans="1:8" x14ac:dyDescent="0.25">
      <c r="A46" s="39" t="s">
        <v>15</v>
      </c>
      <c r="B46" s="39">
        <v>2019</v>
      </c>
      <c r="C46" s="191">
        <v>788095542.02663565</v>
      </c>
      <c r="D46"/>
      <c r="E46"/>
      <c r="F46"/>
      <c r="G46"/>
      <c r="H46"/>
    </row>
    <row r="47" spans="1:8" x14ac:dyDescent="0.25">
      <c r="A47" s="194" t="s">
        <v>15</v>
      </c>
      <c r="B47" s="48">
        <v>2020</v>
      </c>
      <c r="C47" s="192">
        <v>757859994.31750369</v>
      </c>
      <c r="D47"/>
      <c r="E47"/>
      <c r="F47"/>
      <c r="G47"/>
      <c r="H47"/>
    </row>
    <row r="48" spans="1:8" x14ac:dyDescent="0.25">
      <c r="A48" s="194" t="s">
        <v>15</v>
      </c>
      <c r="B48" s="48">
        <v>2021</v>
      </c>
      <c r="C48" s="192">
        <v>719526368.81054902</v>
      </c>
      <c r="D48"/>
      <c r="E48"/>
      <c r="F48"/>
      <c r="G48"/>
      <c r="H48"/>
    </row>
    <row r="49" spans="1:8" x14ac:dyDescent="0.25">
      <c r="A49" s="39" t="s">
        <v>8</v>
      </c>
      <c r="B49" s="39">
        <v>2019</v>
      </c>
      <c r="C49" s="191">
        <v>707595850.8043251</v>
      </c>
      <c r="D49"/>
      <c r="E49"/>
      <c r="F49"/>
      <c r="G49"/>
      <c r="H49"/>
    </row>
    <row r="50" spans="1:8" x14ac:dyDescent="0.25">
      <c r="A50" s="194" t="s">
        <v>8</v>
      </c>
      <c r="B50" s="48">
        <v>2020</v>
      </c>
      <c r="C50" s="192">
        <v>661490593.95141494</v>
      </c>
      <c r="D50"/>
      <c r="E50"/>
      <c r="F50"/>
      <c r="G50"/>
      <c r="H50"/>
    </row>
    <row r="51" spans="1:8" x14ac:dyDescent="0.25">
      <c r="A51" s="194" t="s">
        <v>8</v>
      </c>
      <c r="B51" s="48">
        <v>2021</v>
      </c>
      <c r="C51" s="192">
        <v>677338251.27206302</v>
      </c>
      <c r="D51"/>
      <c r="E51"/>
      <c r="F51"/>
      <c r="G51"/>
      <c r="H51"/>
    </row>
    <row r="52" spans="1:8" x14ac:dyDescent="0.25">
      <c r="A52" s="39" t="s">
        <v>17</v>
      </c>
      <c r="B52" s="39">
        <v>2019</v>
      </c>
      <c r="C52" s="191">
        <v>64439855.492000163</v>
      </c>
      <c r="D52"/>
      <c r="E52"/>
      <c r="F52"/>
      <c r="G52"/>
      <c r="H52"/>
    </row>
    <row r="53" spans="1:8" x14ac:dyDescent="0.25">
      <c r="A53" s="194" t="s">
        <v>17</v>
      </c>
      <c r="B53" s="48">
        <v>2020</v>
      </c>
      <c r="C53" s="192">
        <v>55078814.949999861</v>
      </c>
      <c r="D53"/>
      <c r="E53"/>
      <c r="F53"/>
      <c r="G53"/>
      <c r="H53"/>
    </row>
    <row r="54" spans="1:8" x14ac:dyDescent="0.25">
      <c r="A54" s="194" t="s">
        <v>17</v>
      </c>
      <c r="B54" s="48">
        <v>2021</v>
      </c>
      <c r="C54" s="192">
        <v>53004760</v>
      </c>
      <c r="D54"/>
      <c r="E54"/>
      <c r="F54"/>
      <c r="G54"/>
      <c r="H54"/>
    </row>
    <row r="55" spans="1:8" x14ac:dyDescent="0.25">
      <c r="A55" s="39" t="s">
        <v>35</v>
      </c>
      <c r="B55" s="39">
        <v>2019</v>
      </c>
      <c r="C55" s="191">
        <v>149583194.33987787</v>
      </c>
      <c r="D55"/>
      <c r="E55"/>
      <c r="F55"/>
      <c r="G55"/>
      <c r="H55"/>
    </row>
    <row r="56" spans="1:8" x14ac:dyDescent="0.25">
      <c r="A56" s="194" t="s">
        <v>35</v>
      </c>
      <c r="B56" s="48">
        <v>2020</v>
      </c>
      <c r="C56" s="192">
        <v>116159387.07120936</v>
      </c>
      <c r="D56"/>
      <c r="E56"/>
      <c r="F56"/>
      <c r="G56"/>
      <c r="H56"/>
    </row>
    <row r="57" spans="1:8" x14ac:dyDescent="0.25">
      <c r="A57" s="194" t="s">
        <v>35</v>
      </c>
      <c r="B57" s="48">
        <v>2021</v>
      </c>
      <c r="C57" s="192">
        <v>128380049.846</v>
      </c>
      <c r="D57"/>
      <c r="E57"/>
      <c r="F57"/>
      <c r="G57"/>
      <c r="H57"/>
    </row>
    <row r="58" spans="1:8" x14ac:dyDescent="0.25">
      <c r="A58" s="39" t="s">
        <v>23</v>
      </c>
      <c r="B58" s="39">
        <v>2019</v>
      </c>
      <c r="C58" s="191">
        <v>100365676.05805285</v>
      </c>
      <c r="D58"/>
      <c r="E58"/>
      <c r="F58"/>
      <c r="G58"/>
      <c r="H58"/>
    </row>
    <row r="59" spans="1:8" x14ac:dyDescent="0.25">
      <c r="A59" s="194" t="s">
        <v>23</v>
      </c>
      <c r="B59" s="48">
        <v>2020</v>
      </c>
      <c r="C59" s="192">
        <v>89702281.938015178</v>
      </c>
      <c r="D59"/>
      <c r="E59"/>
      <c r="F59"/>
      <c r="G59"/>
      <c r="H59"/>
    </row>
    <row r="60" spans="1:8" x14ac:dyDescent="0.25">
      <c r="A60" s="194" t="s">
        <v>23</v>
      </c>
      <c r="B60" s="48">
        <v>2021</v>
      </c>
      <c r="C60" s="192">
        <v>87458879.657478169</v>
      </c>
      <c r="D60"/>
      <c r="E60"/>
      <c r="F60"/>
      <c r="G60"/>
      <c r="H60"/>
    </row>
    <row r="61" spans="1:8" x14ac:dyDescent="0.25">
      <c r="A61" s="39" t="s">
        <v>19</v>
      </c>
      <c r="B61" s="39">
        <v>2019</v>
      </c>
      <c r="C61" s="191">
        <v>120058705.92000026</v>
      </c>
      <c r="D61"/>
      <c r="E61"/>
      <c r="F61"/>
      <c r="G61"/>
      <c r="H61"/>
    </row>
    <row r="62" spans="1:8" x14ac:dyDescent="0.25">
      <c r="A62" s="194" t="s">
        <v>19</v>
      </c>
      <c r="B62" s="48">
        <v>2020</v>
      </c>
      <c r="C62" s="192">
        <v>107309055.99999979</v>
      </c>
      <c r="D62"/>
      <c r="E62"/>
      <c r="F62"/>
      <c r="G62"/>
      <c r="H62"/>
    </row>
    <row r="63" spans="1:8" x14ac:dyDescent="0.25">
      <c r="A63" s="194" t="s">
        <v>19</v>
      </c>
      <c r="B63" s="48">
        <v>2021</v>
      </c>
      <c r="C63" s="192">
        <v>102460683.2833906</v>
      </c>
      <c r="D63"/>
      <c r="E63"/>
      <c r="F63"/>
      <c r="G63"/>
      <c r="H63"/>
    </row>
    <row r="64" spans="1:8" x14ac:dyDescent="0.25">
      <c r="A64" s="39" t="s">
        <v>11</v>
      </c>
      <c r="B64" s="39">
        <v>2019</v>
      </c>
      <c r="C64" s="191">
        <v>187269634.28099796</v>
      </c>
      <c r="D64"/>
      <c r="E64"/>
      <c r="F64"/>
      <c r="G64"/>
      <c r="H64"/>
    </row>
    <row r="65" spans="1:8" x14ac:dyDescent="0.25">
      <c r="A65" s="194" t="s">
        <v>11</v>
      </c>
      <c r="B65" s="48">
        <v>2020</v>
      </c>
      <c r="C65" s="192">
        <v>250306355.92838341</v>
      </c>
      <c r="D65"/>
      <c r="E65"/>
      <c r="F65"/>
      <c r="G65"/>
      <c r="H65"/>
    </row>
    <row r="66" spans="1:8" x14ac:dyDescent="0.25">
      <c r="A66" s="194" t="s">
        <v>11</v>
      </c>
      <c r="B66" s="48">
        <v>2021</v>
      </c>
      <c r="C66" s="192">
        <v>174101387.24188274</v>
      </c>
      <c r="D66"/>
      <c r="E66"/>
      <c r="F66"/>
      <c r="G66"/>
      <c r="H66"/>
    </row>
    <row r="67" spans="1:8" x14ac:dyDescent="0.25">
      <c r="A67" s="39" t="s">
        <v>33</v>
      </c>
      <c r="B67" s="39">
        <v>2019</v>
      </c>
      <c r="C67" s="191">
        <v>26977630.67999994</v>
      </c>
      <c r="D67"/>
      <c r="E67"/>
      <c r="F67"/>
      <c r="G67"/>
      <c r="H67"/>
    </row>
    <row r="68" spans="1:8" x14ac:dyDescent="0.25">
      <c r="A68" s="194" t="s">
        <v>33</v>
      </c>
      <c r="B68" s="48">
        <v>2020</v>
      </c>
      <c r="C68" s="192">
        <v>22989863.999999955</v>
      </c>
      <c r="D68"/>
      <c r="E68"/>
      <c r="F68"/>
      <c r="G68"/>
      <c r="H68"/>
    </row>
    <row r="69" spans="1:8" x14ac:dyDescent="0.25">
      <c r="A69" s="194" t="s">
        <v>33</v>
      </c>
      <c r="B69" s="48">
        <v>2021</v>
      </c>
      <c r="C69" s="192">
        <v>21191000</v>
      </c>
      <c r="D69"/>
      <c r="E69"/>
      <c r="F69"/>
      <c r="G69"/>
      <c r="H69"/>
    </row>
    <row r="70" spans="1:8" x14ac:dyDescent="0.25">
      <c r="A70" s="39" t="s">
        <v>10</v>
      </c>
      <c r="B70" s="39">
        <v>2019</v>
      </c>
      <c r="C70" s="191">
        <v>67053314.879999883</v>
      </c>
      <c r="D70"/>
      <c r="E70"/>
      <c r="F70"/>
      <c r="G70"/>
      <c r="H70"/>
    </row>
    <row r="71" spans="1:8" x14ac:dyDescent="0.25">
      <c r="A71" s="194" t="s">
        <v>10</v>
      </c>
      <c r="B71" s="48">
        <v>2020</v>
      </c>
      <c r="C71" s="192">
        <v>45460215.999999873</v>
      </c>
      <c r="D71"/>
      <c r="E71"/>
      <c r="F71"/>
      <c r="G71"/>
      <c r="H71"/>
    </row>
    <row r="72" spans="1:8" x14ac:dyDescent="0.25">
      <c r="A72" s="194" t="s">
        <v>10</v>
      </c>
      <c r="B72" s="48">
        <v>2021</v>
      </c>
      <c r="C72" s="192">
        <v>40393000</v>
      </c>
      <c r="D72"/>
      <c r="E72"/>
      <c r="F72"/>
      <c r="G72"/>
      <c r="H72"/>
    </row>
    <row r="73" spans="1:8" x14ac:dyDescent="0.25">
      <c r="A73" s="39" t="s">
        <v>2</v>
      </c>
      <c r="B73" s="39">
        <v>2019</v>
      </c>
      <c r="C73" s="191">
        <v>230641152.743999</v>
      </c>
      <c r="D73"/>
      <c r="E73"/>
      <c r="F73"/>
      <c r="G73"/>
      <c r="H73"/>
    </row>
    <row r="74" spans="1:8" x14ac:dyDescent="0.25">
      <c r="A74" s="194" t="s">
        <v>2</v>
      </c>
      <c r="B74" s="48">
        <v>2020</v>
      </c>
      <c r="C74" s="192">
        <v>231322918.23199904</v>
      </c>
      <c r="D74"/>
      <c r="E74"/>
      <c r="F74"/>
      <c r="G74"/>
      <c r="H74"/>
    </row>
    <row r="75" spans="1:8" x14ac:dyDescent="0.25">
      <c r="A75" s="194" t="s">
        <v>2</v>
      </c>
      <c r="B75" s="48">
        <v>2021</v>
      </c>
      <c r="C75" s="192">
        <v>213518168.81999999</v>
      </c>
      <c r="D75"/>
      <c r="E75"/>
      <c r="F75"/>
      <c r="G75"/>
      <c r="H75"/>
    </row>
    <row r="76" spans="1:8" x14ac:dyDescent="0.25">
      <c r="A76" s="39" t="s">
        <v>36</v>
      </c>
      <c r="B76" s="39">
        <v>2019</v>
      </c>
      <c r="C76" s="191">
        <v>22103425.012032032</v>
      </c>
      <c r="D76"/>
      <c r="E76"/>
      <c r="F76"/>
      <c r="G76"/>
      <c r="H76"/>
    </row>
    <row r="77" spans="1:8" x14ac:dyDescent="0.25">
      <c r="A77" s="194" t="s">
        <v>36</v>
      </c>
      <c r="B77" s="48">
        <v>2020</v>
      </c>
      <c r="C77" s="192">
        <v>17854242.924000058</v>
      </c>
      <c r="D77"/>
      <c r="E77"/>
      <c r="F77"/>
      <c r="G77"/>
      <c r="H77"/>
    </row>
    <row r="78" spans="1:8" x14ac:dyDescent="0.25">
      <c r="A78" s="194" t="s">
        <v>36</v>
      </c>
      <c r="B78" s="48">
        <v>2021</v>
      </c>
      <c r="C78" s="192">
        <v>16986259</v>
      </c>
      <c r="D78"/>
      <c r="E78"/>
      <c r="F78"/>
      <c r="G78"/>
      <c r="H78"/>
    </row>
    <row r="79" spans="1:8" x14ac:dyDescent="0.25">
      <c r="A79" s="39" t="s">
        <v>32</v>
      </c>
      <c r="B79" s="39">
        <v>2019</v>
      </c>
      <c r="C79" s="191">
        <v>16893938.767133929</v>
      </c>
      <c r="D79"/>
      <c r="E79"/>
      <c r="F79"/>
      <c r="G79"/>
      <c r="H79"/>
    </row>
    <row r="80" spans="1:8" x14ac:dyDescent="0.25">
      <c r="A80" s="194" t="s">
        <v>32</v>
      </c>
      <c r="B80" s="48">
        <v>2020</v>
      </c>
      <c r="C80" s="192">
        <v>13135264.069482567</v>
      </c>
      <c r="D80"/>
      <c r="E80"/>
      <c r="F80"/>
      <c r="G80"/>
      <c r="H80"/>
    </row>
    <row r="81" spans="1:8" x14ac:dyDescent="0.25">
      <c r="A81" s="194" t="s">
        <v>32</v>
      </c>
      <c r="B81" s="48">
        <v>2021</v>
      </c>
      <c r="C81" s="192">
        <v>12069222.905544648</v>
      </c>
      <c r="D81"/>
      <c r="E81"/>
      <c r="F81"/>
      <c r="G81"/>
      <c r="H81"/>
    </row>
    <row r="82" spans="1:8" x14ac:dyDescent="0.25">
      <c r="A82" s="39" t="s">
        <v>20</v>
      </c>
      <c r="B82" s="39">
        <v>2019</v>
      </c>
      <c r="C82" s="191">
        <v>9503935.2859719414</v>
      </c>
      <c r="D82"/>
      <c r="E82"/>
      <c r="F82"/>
      <c r="G82"/>
      <c r="H82"/>
    </row>
    <row r="83" spans="1:8" x14ac:dyDescent="0.25">
      <c r="A83" s="194" t="s">
        <v>20</v>
      </c>
      <c r="B83" s="48">
        <v>2020</v>
      </c>
      <c r="C83" s="192">
        <v>7244348.2969054291</v>
      </c>
      <c r="D83"/>
      <c r="E83"/>
      <c r="F83"/>
      <c r="G83"/>
      <c r="H83"/>
    </row>
    <row r="84" spans="1:8" x14ac:dyDescent="0.25">
      <c r="A84" s="194" t="s">
        <v>20</v>
      </c>
      <c r="B84" s="48">
        <v>2021</v>
      </c>
      <c r="C84" s="192">
        <v>6071028.3969318811</v>
      </c>
      <c r="D84"/>
      <c r="E84"/>
      <c r="F84"/>
      <c r="G84"/>
      <c r="H84"/>
    </row>
    <row r="85" spans="1:8" x14ac:dyDescent="0.25">
      <c r="A85" s="39" t="s">
        <v>16</v>
      </c>
      <c r="B85" s="39">
        <v>2019</v>
      </c>
      <c r="C85" s="191">
        <v>177391630.54805923</v>
      </c>
      <c r="D85"/>
      <c r="E85"/>
      <c r="F85"/>
      <c r="G85"/>
      <c r="H85"/>
    </row>
    <row r="86" spans="1:8" x14ac:dyDescent="0.25">
      <c r="A86" s="194" t="s">
        <v>16</v>
      </c>
      <c r="B86" s="48">
        <v>2020</v>
      </c>
      <c r="C86" s="192">
        <v>194724385.02399921</v>
      </c>
      <c r="D86"/>
      <c r="E86"/>
      <c r="F86"/>
      <c r="G86"/>
      <c r="H86"/>
    </row>
    <row r="87" spans="1:8" x14ac:dyDescent="0.25">
      <c r="A87" s="194" t="s">
        <v>16</v>
      </c>
      <c r="B87" s="48">
        <v>2021</v>
      </c>
      <c r="C87" s="192">
        <v>188122979.62</v>
      </c>
      <c r="D87"/>
      <c r="E87"/>
      <c r="F87"/>
      <c r="G87"/>
      <c r="H87"/>
    </row>
    <row r="88" spans="1:8" x14ac:dyDescent="0.25">
      <c r="A88" s="39" t="s">
        <v>6</v>
      </c>
      <c r="B88" s="39">
        <v>2019</v>
      </c>
      <c r="C88" s="191">
        <v>811581754.94961834</v>
      </c>
      <c r="D88"/>
      <c r="E88"/>
      <c r="F88"/>
      <c r="G88"/>
      <c r="H88"/>
    </row>
    <row r="89" spans="1:8" x14ac:dyDescent="0.25">
      <c r="A89" s="194" t="s">
        <v>6</v>
      </c>
      <c r="B89" s="48">
        <v>2020</v>
      </c>
      <c r="C89" s="192">
        <v>799708825.83238506</v>
      </c>
      <c r="D89"/>
      <c r="E89"/>
      <c r="F89"/>
      <c r="G89"/>
      <c r="H89"/>
    </row>
    <row r="90" spans="1:8" x14ac:dyDescent="0.25">
      <c r="A90" s="194" t="s">
        <v>6</v>
      </c>
      <c r="B90" s="48">
        <v>2021</v>
      </c>
      <c r="C90" s="192">
        <v>612416125.23788214</v>
      </c>
      <c r="D90"/>
      <c r="E90"/>
      <c r="F90"/>
      <c r="G90"/>
      <c r="H90"/>
    </row>
    <row r="91" spans="1:8" x14ac:dyDescent="0.25">
      <c r="A91" s="39" t="s">
        <v>25</v>
      </c>
      <c r="B91" s="39">
        <v>2019</v>
      </c>
      <c r="C91" s="191">
        <v>157315543.68075204</v>
      </c>
      <c r="D91"/>
      <c r="E91"/>
      <c r="F91"/>
      <c r="G91"/>
      <c r="H91"/>
    </row>
    <row r="92" spans="1:8" x14ac:dyDescent="0.25">
      <c r="A92" s="194" t="s">
        <v>25</v>
      </c>
      <c r="B92" s="48">
        <v>2020</v>
      </c>
      <c r="C92" s="192">
        <v>124221293.60109606</v>
      </c>
      <c r="D92"/>
      <c r="E92"/>
      <c r="F92"/>
      <c r="G92"/>
      <c r="H92"/>
    </row>
    <row r="93" spans="1:8" x14ac:dyDescent="0.25">
      <c r="A93" s="194" t="s">
        <v>25</v>
      </c>
      <c r="B93" s="48">
        <v>2021</v>
      </c>
      <c r="C93" s="192">
        <v>124964885.1592247</v>
      </c>
      <c r="D93"/>
      <c r="E93"/>
      <c r="F93"/>
      <c r="G93"/>
      <c r="H93"/>
    </row>
    <row r="94" spans="1:8" x14ac:dyDescent="0.25">
      <c r="A94" s="39" t="s">
        <v>7</v>
      </c>
      <c r="B94" s="39">
        <v>2019</v>
      </c>
      <c r="C94" s="191">
        <v>120202499.58911391</v>
      </c>
      <c r="D94"/>
      <c r="E94"/>
      <c r="F94"/>
      <c r="G94"/>
      <c r="H94"/>
    </row>
    <row r="95" spans="1:8" x14ac:dyDescent="0.25">
      <c r="A95" s="194" t="s">
        <v>7</v>
      </c>
      <c r="B95" s="48">
        <v>2020</v>
      </c>
      <c r="C95" s="192">
        <v>130067609.65884003</v>
      </c>
      <c r="D95"/>
      <c r="E95"/>
      <c r="F95"/>
      <c r="G95"/>
      <c r="H95"/>
    </row>
    <row r="96" spans="1:8" x14ac:dyDescent="0.25">
      <c r="A96" s="194" t="s">
        <v>7</v>
      </c>
      <c r="B96" s="48">
        <v>2021</v>
      </c>
      <c r="C96" s="192">
        <v>115595726.18978177</v>
      </c>
      <c r="D96"/>
      <c r="E96"/>
      <c r="F96"/>
      <c r="G96"/>
      <c r="H96"/>
    </row>
    <row r="97" spans="1:8" x14ac:dyDescent="0.25">
      <c r="A97" s="39" t="s">
        <v>31</v>
      </c>
      <c r="B97" s="39">
        <v>2019</v>
      </c>
      <c r="C97" s="191">
        <v>27795527.994978655</v>
      </c>
      <c r="D97"/>
      <c r="E97"/>
      <c r="F97"/>
      <c r="G97"/>
      <c r="H97"/>
    </row>
    <row r="98" spans="1:8" x14ac:dyDescent="0.25">
      <c r="A98" s="194" t="s">
        <v>31</v>
      </c>
      <c r="B98" s="48">
        <v>2020</v>
      </c>
      <c r="C98" s="192">
        <v>23557503.53940009</v>
      </c>
      <c r="D98"/>
      <c r="E98"/>
      <c r="F98"/>
      <c r="G98"/>
      <c r="H98"/>
    </row>
    <row r="99" spans="1:8" x14ac:dyDescent="0.25">
      <c r="A99" s="194" t="s">
        <v>31</v>
      </c>
      <c r="B99" s="48">
        <v>2021</v>
      </c>
      <c r="C99" s="192">
        <v>23005564.759999998</v>
      </c>
      <c r="D99"/>
      <c r="E99"/>
      <c r="F99"/>
      <c r="G99"/>
      <c r="H99"/>
    </row>
    <row r="100" spans="1:8" x14ac:dyDescent="0.25">
      <c r="A100" s="39" t="s">
        <v>27</v>
      </c>
      <c r="B100" s="39">
        <v>2019</v>
      </c>
      <c r="C100" s="191">
        <v>211400096.55122724</v>
      </c>
      <c r="D100"/>
      <c r="E100"/>
      <c r="F100"/>
      <c r="G100"/>
      <c r="H100"/>
    </row>
    <row r="101" spans="1:8" x14ac:dyDescent="0.25">
      <c r="A101" s="194" t="s">
        <v>27</v>
      </c>
      <c r="B101" s="48">
        <v>2020</v>
      </c>
      <c r="C101" s="192">
        <v>183410911.77628356</v>
      </c>
      <c r="D101"/>
      <c r="E101"/>
      <c r="F101"/>
      <c r="G101"/>
      <c r="H101"/>
    </row>
    <row r="102" spans="1:8" x14ac:dyDescent="0.25">
      <c r="A102" s="194" t="s">
        <v>27</v>
      </c>
      <c r="B102" s="48">
        <v>2021</v>
      </c>
      <c r="C102" s="192">
        <v>151008414.13249692</v>
      </c>
      <c r="D102"/>
      <c r="E102"/>
      <c r="F102"/>
      <c r="G102"/>
      <c r="H102"/>
    </row>
    <row r="103" spans="1:8" x14ac:dyDescent="0.25">
      <c r="A103" s="39" t="s">
        <v>9</v>
      </c>
      <c r="B103" s="39">
        <v>2019</v>
      </c>
      <c r="C103" s="191">
        <v>195695535.75851622</v>
      </c>
      <c r="D103"/>
      <c r="E103"/>
      <c r="F103"/>
      <c r="G103"/>
      <c r="H103"/>
    </row>
    <row r="104" spans="1:8" x14ac:dyDescent="0.25">
      <c r="A104" s="194" t="s">
        <v>9</v>
      </c>
      <c r="B104" s="48">
        <v>2020</v>
      </c>
      <c r="C104" s="192">
        <v>186856674.75029075</v>
      </c>
      <c r="D104"/>
      <c r="E104"/>
      <c r="F104"/>
      <c r="G104"/>
      <c r="H104"/>
    </row>
    <row r="105" spans="1:8" x14ac:dyDescent="0.25">
      <c r="A105" s="194" t="s">
        <v>9</v>
      </c>
      <c r="B105" s="48">
        <v>2021</v>
      </c>
      <c r="C105" s="192">
        <v>193481706.55137613</v>
      </c>
      <c r="D105"/>
      <c r="E105"/>
      <c r="F105"/>
      <c r="G105"/>
      <c r="H105"/>
    </row>
    <row r="106" spans="1:8" x14ac:dyDescent="0.25">
      <c r="A106" s="39" t="s">
        <v>18</v>
      </c>
      <c r="B106" s="39">
        <v>2019</v>
      </c>
      <c r="C106" s="191">
        <v>24026094.696392477</v>
      </c>
      <c r="D106"/>
      <c r="E106"/>
      <c r="F106"/>
      <c r="G106"/>
      <c r="H106"/>
    </row>
    <row r="107" spans="1:8" x14ac:dyDescent="0.25">
      <c r="A107" s="194" t="s">
        <v>18</v>
      </c>
      <c r="B107" s="48">
        <v>2020</v>
      </c>
      <c r="C107" s="192">
        <v>23850492.305863611</v>
      </c>
      <c r="D107"/>
      <c r="E107"/>
      <c r="F107"/>
      <c r="G107"/>
      <c r="H107"/>
    </row>
    <row r="108" spans="1:8" x14ac:dyDescent="0.25">
      <c r="A108" s="194" t="s">
        <v>18</v>
      </c>
      <c r="B108" s="48">
        <v>2021</v>
      </c>
      <c r="C108" s="192">
        <v>22982708.242586102</v>
      </c>
      <c r="D108"/>
      <c r="E108"/>
      <c r="F108"/>
      <c r="G108"/>
      <c r="H108"/>
    </row>
    <row r="109" spans="1:8" x14ac:dyDescent="0.25">
      <c r="A109" s="39" t="s">
        <v>1</v>
      </c>
      <c r="B109" s="39">
        <v>2019</v>
      </c>
      <c r="C109" s="191">
        <v>187443316.06263903</v>
      </c>
      <c r="D109"/>
      <c r="E109"/>
      <c r="F109"/>
      <c r="G109"/>
      <c r="H109"/>
    </row>
    <row r="110" spans="1:8" x14ac:dyDescent="0.25">
      <c r="A110" s="194" t="s">
        <v>1</v>
      </c>
      <c r="B110" s="48">
        <v>2020</v>
      </c>
      <c r="C110" s="192">
        <v>182601428.31696934</v>
      </c>
      <c r="D110"/>
      <c r="E110"/>
      <c r="F110"/>
      <c r="G110"/>
      <c r="H110"/>
    </row>
    <row r="111" spans="1:8" x14ac:dyDescent="0.25">
      <c r="A111" s="194" t="s">
        <v>1</v>
      </c>
      <c r="B111" s="48">
        <v>2021</v>
      </c>
      <c r="C111" s="192">
        <v>175421566.86592948</v>
      </c>
      <c r="D111"/>
      <c r="E111"/>
      <c r="F111"/>
      <c r="G111"/>
      <c r="H111"/>
    </row>
    <row r="112" spans="1:8" x14ac:dyDescent="0.25">
      <c r="A112" s="39" t="s">
        <v>0</v>
      </c>
      <c r="B112" s="39">
        <v>2019</v>
      </c>
      <c r="C112" s="191">
        <v>340340581.25934404</v>
      </c>
      <c r="D112"/>
      <c r="E112"/>
      <c r="F112"/>
      <c r="G112"/>
      <c r="H112"/>
    </row>
    <row r="113" spans="1:8" x14ac:dyDescent="0.25">
      <c r="A113" s="194" t="s">
        <v>0</v>
      </c>
      <c r="B113" s="48">
        <v>2020</v>
      </c>
      <c r="C113" s="192">
        <v>343828297.6712696</v>
      </c>
      <c r="D113"/>
      <c r="E113"/>
      <c r="F113"/>
      <c r="G113"/>
      <c r="H113"/>
    </row>
    <row r="114" spans="1:8" x14ac:dyDescent="0.25">
      <c r="A114" s="194" t="s">
        <v>0</v>
      </c>
      <c r="B114" s="48">
        <v>2021</v>
      </c>
      <c r="C114" s="192">
        <v>360643475.69414198</v>
      </c>
      <c r="D114"/>
      <c r="E114"/>
      <c r="F114"/>
      <c r="G114"/>
      <c r="H114"/>
    </row>
    <row r="115" spans="1:8" x14ac:dyDescent="0.25">
      <c r="A115" s="39" t="s">
        <v>12</v>
      </c>
      <c r="B115" s="39">
        <v>2019</v>
      </c>
      <c r="C115" s="191">
        <v>34832989.337003157</v>
      </c>
      <c r="D115"/>
      <c r="E115"/>
      <c r="F115"/>
      <c r="G115"/>
      <c r="H115"/>
    </row>
    <row r="116" spans="1:8" x14ac:dyDescent="0.25">
      <c r="A116" s="194" t="s">
        <v>12</v>
      </c>
      <c r="B116" s="48">
        <v>2020</v>
      </c>
      <c r="C116" s="192">
        <v>31567562.532155849</v>
      </c>
      <c r="D116"/>
      <c r="E116"/>
      <c r="F116"/>
      <c r="G116"/>
      <c r="H116"/>
    </row>
    <row r="117" spans="1:8" x14ac:dyDescent="0.25">
      <c r="A117" s="194" t="s">
        <v>12</v>
      </c>
      <c r="B117" s="48">
        <v>2021</v>
      </c>
      <c r="C117" s="192">
        <v>28692533.505949952</v>
      </c>
      <c r="D117"/>
      <c r="E117"/>
      <c r="F117"/>
      <c r="G117"/>
      <c r="H117"/>
    </row>
    <row r="118" spans="1:8" x14ac:dyDescent="0.25">
      <c r="A118" s="39" t="s">
        <v>26</v>
      </c>
      <c r="B118" s="39">
        <v>2019</v>
      </c>
      <c r="C118" s="191">
        <v>91950818.157897681</v>
      </c>
      <c r="D118"/>
      <c r="E118"/>
      <c r="F118"/>
      <c r="G118"/>
      <c r="H118"/>
    </row>
    <row r="119" spans="1:8" x14ac:dyDescent="0.25">
      <c r="A119" s="194" t="s">
        <v>26</v>
      </c>
      <c r="B119" s="48">
        <v>2020</v>
      </c>
      <c r="C119" s="192">
        <v>80734312.320177481</v>
      </c>
      <c r="D119"/>
      <c r="E119"/>
      <c r="F119"/>
      <c r="G119"/>
      <c r="H119"/>
    </row>
    <row r="120" spans="1:8" x14ac:dyDescent="0.25">
      <c r="A120" s="195" t="s">
        <v>26</v>
      </c>
      <c r="B120" s="52">
        <v>2021</v>
      </c>
      <c r="C120" s="193">
        <v>75150828.718206644</v>
      </c>
      <c r="D120"/>
      <c r="E120"/>
      <c r="F120"/>
      <c r="G120"/>
      <c r="H120"/>
    </row>
    <row r="121" spans="1:8" x14ac:dyDescent="0.25">
      <c r="A121"/>
      <c r="B121"/>
      <c r="C121"/>
      <c r="D121"/>
      <c r="E121"/>
      <c r="F121"/>
      <c r="G121"/>
      <c r="H121"/>
    </row>
    <row r="122" spans="1:8" x14ac:dyDescent="0.25">
      <c r="A122"/>
      <c r="B122"/>
      <c r="C122"/>
      <c r="D122"/>
      <c r="E122"/>
      <c r="F122"/>
      <c r="G122"/>
      <c r="H122"/>
    </row>
    <row r="123" spans="1:8" x14ac:dyDescent="0.25">
      <c r="A123"/>
      <c r="B123"/>
      <c r="C123"/>
      <c r="D123"/>
      <c r="E123"/>
      <c r="F123"/>
      <c r="G123"/>
      <c r="H123"/>
    </row>
    <row r="124" spans="1:8" x14ac:dyDescent="0.25">
      <c r="A124"/>
      <c r="B124"/>
      <c r="C124"/>
      <c r="D124"/>
      <c r="E124"/>
      <c r="F124"/>
      <c r="G124"/>
      <c r="H124"/>
    </row>
    <row r="125" spans="1:8" x14ac:dyDescent="0.25">
      <c r="A125"/>
      <c r="B125"/>
      <c r="C125"/>
      <c r="D125"/>
      <c r="E125"/>
      <c r="F125"/>
      <c r="G125"/>
      <c r="H125"/>
    </row>
    <row r="126" spans="1:8" x14ac:dyDescent="0.25">
      <c r="A126"/>
      <c r="B126"/>
      <c r="C126"/>
      <c r="D126"/>
      <c r="E126"/>
      <c r="F126"/>
      <c r="G126"/>
      <c r="H126"/>
    </row>
    <row r="127" spans="1:8" x14ac:dyDescent="0.25">
      <c r="A127"/>
      <c r="B127"/>
      <c r="C127"/>
      <c r="D127"/>
      <c r="E127"/>
      <c r="F127"/>
      <c r="G127"/>
      <c r="H127"/>
    </row>
    <row r="128" spans="1:8" x14ac:dyDescent="0.25">
      <c r="A128"/>
      <c r="B128"/>
      <c r="C128"/>
      <c r="D128"/>
      <c r="E128"/>
      <c r="F128"/>
      <c r="G128"/>
      <c r="H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C14C-D1A6-4673-B249-79326C333761}">
  <dimension ref="B1:X698"/>
  <sheetViews>
    <sheetView workbookViewId="0">
      <selection activeCell="C11" sqref="C11"/>
    </sheetView>
  </sheetViews>
  <sheetFormatPr defaultRowHeight="15" x14ac:dyDescent="0.25"/>
  <cols>
    <col min="2" max="2" width="24.28515625" style="38" bestFit="1" customWidth="1"/>
    <col min="3" max="3" width="29.5703125" style="38" bestFit="1" customWidth="1"/>
    <col min="4" max="4" width="25.7109375" style="38" bestFit="1" customWidth="1"/>
    <col min="5" max="7" width="16.42578125" style="38" customWidth="1"/>
    <col min="8" max="8" width="32.42578125" style="38" bestFit="1" customWidth="1"/>
    <col min="9" max="9" width="19.7109375" style="38" bestFit="1" customWidth="1"/>
    <col min="10" max="10" width="16.28515625" style="38" customWidth="1"/>
    <col min="11" max="11" width="19.28515625" style="38" bestFit="1" customWidth="1"/>
    <col min="12" max="12" width="19.7109375" style="38" bestFit="1" customWidth="1"/>
    <col min="13" max="13" width="20.140625" style="38" bestFit="1" customWidth="1"/>
    <col min="14" max="14" width="18.85546875" style="38" bestFit="1" customWidth="1"/>
    <col min="15" max="15" width="18.5703125" style="38" bestFit="1" customWidth="1"/>
    <col min="16" max="16" width="23.5703125" style="38" bestFit="1" customWidth="1"/>
    <col min="17" max="17" width="21.28515625" style="38" customWidth="1"/>
    <col min="18" max="18" width="17.42578125" style="38" customWidth="1"/>
    <col min="19" max="19" width="17.28515625" style="38" customWidth="1"/>
    <col min="20" max="20" width="16.42578125" style="38" customWidth="1"/>
    <col min="21" max="21" width="17.140625" style="38" customWidth="1"/>
    <col min="22" max="22" width="19.5703125" style="38" customWidth="1"/>
    <col min="23" max="24" width="15" style="38" customWidth="1"/>
  </cols>
  <sheetData>
    <row r="1" spans="2:24" x14ac:dyDescent="0.25">
      <c r="B1" t="s">
        <v>45</v>
      </c>
    </row>
    <row r="2" spans="2:24" x14ac:dyDescent="0.25">
      <c r="B2"/>
    </row>
    <row r="3" spans="2:24" x14ac:dyDescent="0.25">
      <c r="B3" s="56" t="s">
        <v>46</v>
      </c>
      <c r="C3" s="37">
        <v>2021</v>
      </c>
    </row>
    <row r="4" spans="2:24" x14ac:dyDescent="0.25">
      <c r="B4" s="57" t="s">
        <v>41</v>
      </c>
      <c r="C4" s="36" t="s">
        <v>48</v>
      </c>
    </row>
    <row r="6" spans="2:24" x14ac:dyDescent="0.25">
      <c r="B6" s="39"/>
      <c r="C6" s="58" t="s">
        <v>49</v>
      </c>
      <c r="D6" s="40"/>
      <c r="E6" s="40"/>
      <c r="F6" s="40"/>
      <c r="G6" s="40"/>
      <c r="H6" s="41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2:24" ht="33.75" x14ac:dyDescent="0.25">
      <c r="B7" s="59" t="s">
        <v>47</v>
      </c>
      <c r="C7" s="42" t="s">
        <v>100</v>
      </c>
      <c r="D7" s="43" t="s">
        <v>101</v>
      </c>
      <c r="E7" s="43" t="s">
        <v>102</v>
      </c>
      <c r="F7" s="43" t="s">
        <v>103</v>
      </c>
      <c r="G7" s="43" t="s">
        <v>104</v>
      </c>
      <c r="H7" s="44" t="s">
        <v>105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2:24" x14ac:dyDescent="0.25">
      <c r="B8" s="39">
        <v>2021</v>
      </c>
      <c r="C8" s="45">
        <v>662.85092446876183</v>
      </c>
      <c r="D8" s="60">
        <v>7937423242.1468859</v>
      </c>
      <c r="E8" s="46">
        <v>11974673.262330122</v>
      </c>
      <c r="F8" s="47">
        <v>0.59923449274665208</v>
      </c>
      <c r="G8" s="60">
        <v>125.21093692568316</v>
      </c>
      <c r="H8" s="61">
        <v>453.89943979743367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2:24" x14ac:dyDescent="0.25">
      <c r="B9" s="48">
        <v>2020</v>
      </c>
      <c r="C9" s="49">
        <v>886.49597847203052</v>
      </c>
      <c r="D9" s="62">
        <v>8345782742.8606167</v>
      </c>
      <c r="E9" s="50">
        <v>9414349.2418831438</v>
      </c>
      <c r="F9" s="51">
        <v>0.48015521792467764</v>
      </c>
      <c r="G9" s="62">
        <v>136.82626601468246</v>
      </c>
      <c r="H9" s="63">
        <v>601.53340614787328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2:24" x14ac:dyDescent="0.25">
      <c r="B10" s="48">
        <v>2019</v>
      </c>
      <c r="C10" s="49">
        <v>400.13263773085521</v>
      </c>
      <c r="D10" s="62">
        <v>8702678155.6886158</v>
      </c>
      <c r="E10" s="50">
        <v>21749483.383913253</v>
      </c>
      <c r="F10" s="51">
        <v>0.97428069457886368</v>
      </c>
      <c r="G10" s="62">
        <v>125.98958795856642</v>
      </c>
      <c r="H10" s="63">
        <v>270.81714512220213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2:24" x14ac:dyDescent="0.25">
      <c r="B11" s="48">
        <v>2018</v>
      </c>
      <c r="C11" s="49">
        <v>401.12392657016977</v>
      </c>
      <c r="D11" s="62">
        <v>8581839581.0689077</v>
      </c>
      <c r="E11" s="50">
        <v>21394484.379050527</v>
      </c>
      <c r="F11" s="51">
        <v>0.96447056374482887</v>
      </c>
      <c r="G11" s="62">
        <v>125.19510493070318</v>
      </c>
      <c r="H11" s="63">
        <v>271.31684936441462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2:24" x14ac:dyDescent="0.25">
      <c r="B12" s="48">
        <v>2017</v>
      </c>
      <c r="C12" s="49">
        <v>416.14512388109819</v>
      </c>
      <c r="D12" s="62">
        <v>8452952611.0684996</v>
      </c>
      <c r="E12" s="50">
        <v>20312511.491745111</v>
      </c>
      <c r="F12" s="51">
        <v>0.9192696610944</v>
      </c>
      <c r="G12" s="62">
        <v>125.25136685198844</v>
      </c>
      <c r="H12" s="63">
        <v>279.89417146429003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2:24" x14ac:dyDescent="0.25">
      <c r="B13" s="48">
        <v>2016</v>
      </c>
      <c r="C13" s="49">
        <v>431.67067426874587</v>
      </c>
      <c r="D13" s="62">
        <v>8378528786.0762291</v>
      </c>
      <c r="E13" s="50">
        <v>19409538.996990088</v>
      </c>
      <c r="F13" s="51">
        <v>0.88208077223734849</v>
      </c>
      <c r="G13" s="62">
        <v>123.85301534207885</v>
      </c>
      <c r="H13" s="63">
        <v>291.26061292262608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2:24" x14ac:dyDescent="0.25">
      <c r="B14" s="52">
        <v>2015</v>
      </c>
      <c r="C14" s="53">
        <v>440.12165543116021</v>
      </c>
      <c r="D14" s="64">
        <v>8323855074.6688938</v>
      </c>
      <c r="E14" s="54">
        <v>18912623.298470791</v>
      </c>
      <c r="F14" s="55">
        <v>0.86635405790967557</v>
      </c>
      <c r="G14" s="64">
        <v>121.87223803847888</v>
      </c>
      <c r="H14" s="65">
        <v>299.4491013803023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2:24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2:24" x14ac:dyDescent="0.25"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2:24" ht="33.75" x14ac:dyDescent="0.25">
      <c r="B17" t="s">
        <v>121</v>
      </c>
      <c r="C17" s="42" t="s">
        <v>100</v>
      </c>
      <c r="D17" s="43" t="s">
        <v>101</v>
      </c>
      <c r="E17" s="44" t="s">
        <v>102</v>
      </c>
      <c r="F17" s="44" t="s">
        <v>103</v>
      </c>
      <c r="G17" s="43" t="s">
        <v>104</v>
      </c>
      <c r="H17" s="44" t="s">
        <v>105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2:24" ht="22.5" x14ac:dyDescent="0.25">
      <c r="B18" s="66" t="s">
        <v>106</v>
      </c>
      <c r="C18" s="67" t="s">
        <v>107</v>
      </c>
      <c r="D18" s="67" t="s">
        <v>108</v>
      </c>
      <c r="E18" s="67" t="s">
        <v>109</v>
      </c>
      <c r="F18" s="67" t="s">
        <v>110</v>
      </c>
      <c r="G18" s="68" t="s">
        <v>111</v>
      </c>
      <c r="H18" s="68" t="s">
        <v>112</v>
      </c>
      <c r="I18" s="69" t="s">
        <v>113</v>
      </c>
      <c r="J18" s="67" t="s">
        <v>114</v>
      </c>
      <c r="K18" s="67" t="s">
        <v>115</v>
      </c>
      <c r="L18" s="67" t="s">
        <v>116</v>
      </c>
      <c r="M18" s="68" t="s">
        <v>117</v>
      </c>
      <c r="N18" s="68" t="s">
        <v>118</v>
      </c>
      <c r="O18" s="67" t="s">
        <v>119</v>
      </c>
      <c r="P18" s="67" t="s">
        <v>120</v>
      </c>
      <c r="Q18"/>
      <c r="R18"/>
      <c r="S18"/>
      <c r="T18"/>
      <c r="U18"/>
      <c r="V18"/>
      <c r="W18"/>
      <c r="X18"/>
    </row>
    <row r="19" spans="2:24" x14ac:dyDescent="0.25">
      <c r="B19" s="67">
        <f t="shared" ref="B19:B25" si="0">B8</f>
        <v>2021</v>
      </c>
      <c r="C19" s="68">
        <f t="shared" ref="C19:C25" si="1">GETPIVOTDATA(C$17&amp;"",$B$6,"YEAR_DATA",$B19)</f>
        <v>662.85092446876183</v>
      </c>
      <c r="D19" s="68">
        <f t="shared" ref="D19:G19" si="2">GETPIVOTDATA(D$17&amp;"",$B$6,"YEAR_DATA",$B19)</f>
        <v>7937423242.1468859</v>
      </c>
      <c r="E19" s="68">
        <f t="shared" si="2"/>
        <v>11974673.262330122</v>
      </c>
      <c r="F19" s="68">
        <f t="shared" si="2"/>
        <v>0.59923449274665208</v>
      </c>
      <c r="G19" s="68">
        <f t="shared" si="2"/>
        <v>125.21093692568316</v>
      </c>
      <c r="H19" s="68">
        <f t="shared" ref="H19:H25" si="3">GETPIVOTDATA(H$17&amp;"",$B$6,"YEAR_DATA",$B19)</f>
        <v>453.89943979743367</v>
      </c>
      <c r="I19" s="70">
        <f t="shared" ref="I19:N24" si="4">C19/C20-1</f>
        <v>-0.25227982916374259</v>
      </c>
      <c r="J19" s="70">
        <f t="shared" si="4"/>
        <v>-4.8930042069817992E-2</v>
      </c>
      <c r="K19" s="70">
        <f t="shared" si="4"/>
        <v>0.27195974513633403</v>
      </c>
      <c r="L19" s="70">
        <f t="shared" si="4"/>
        <v>0.24800162609219956</v>
      </c>
      <c r="M19" s="70">
        <f t="shared" si="4"/>
        <v>-8.4891077037451912E-2</v>
      </c>
      <c r="N19" s="70">
        <f t="shared" si="4"/>
        <v>-0.24542937240321305</v>
      </c>
      <c r="O19" s="68">
        <f>D19/D$24*100</f>
        <v>94.735286406577842</v>
      </c>
      <c r="P19" s="68">
        <f>E19/E$24*100</f>
        <v>61.694784529334171</v>
      </c>
      <c r="Q19"/>
      <c r="R19"/>
      <c r="S19"/>
      <c r="T19"/>
      <c r="U19"/>
      <c r="V19"/>
      <c r="W19"/>
      <c r="X19"/>
    </row>
    <row r="20" spans="2:24" x14ac:dyDescent="0.25">
      <c r="B20" s="67">
        <f t="shared" si="0"/>
        <v>2020</v>
      </c>
      <c r="C20" s="68">
        <f t="shared" si="1"/>
        <v>886.49597847203052</v>
      </c>
      <c r="D20" s="68">
        <f t="shared" ref="D20:G25" si="5">GETPIVOTDATA(D$17&amp;"",$B$6,"YEAR_DATA",$B20)</f>
        <v>8345782742.8606167</v>
      </c>
      <c r="E20" s="68">
        <f t="shared" si="5"/>
        <v>9414349.2418831438</v>
      </c>
      <c r="F20" s="68">
        <f t="shared" si="5"/>
        <v>0.48015521792467764</v>
      </c>
      <c r="G20" s="68">
        <f t="shared" si="5"/>
        <v>136.82626601468246</v>
      </c>
      <c r="H20" s="68">
        <f t="shared" si="3"/>
        <v>601.53340614787328</v>
      </c>
      <c r="I20" s="70">
        <f t="shared" si="4"/>
        <v>1.2155052971917835</v>
      </c>
      <c r="J20" s="70">
        <f t="shared" si="4"/>
        <v>-4.1009837022952467E-2</v>
      </c>
      <c r="K20" s="70">
        <f t="shared" si="4"/>
        <v>-0.56714607534786987</v>
      </c>
      <c r="L20" s="70">
        <f t="shared" si="4"/>
        <v>-0.5071695245565484</v>
      </c>
      <c r="M20" s="70">
        <f t="shared" si="4"/>
        <v>8.6012489061237707E-2</v>
      </c>
      <c r="N20" s="70">
        <f t="shared" si="4"/>
        <v>1.2211791867034134</v>
      </c>
      <c r="O20" s="68">
        <f t="shared" ref="O20:O24" si="6">D20/D$24*100</f>
        <v>99.609167145549094</v>
      </c>
      <c r="P20" s="68">
        <f t="shared" ref="P20:P24" si="7">E20/E$24*100</f>
        <v>48.503724088156154</v>
      </c>
      <c r="Q20"/>
      <c r="R20"/>
      <c r="S20"/>
      <c r="T20"/>
      <c r="U20"/>
      <c r="V20"/>
      <c r="W20"/>
      <c r="X20"/>
    </row>
    <row r="21" spans="2:24" x14ac:dyDescent="0.25">
      <c r="B21" s="67">
        <f t="shared" si="0"/>
        <v>2019</v>
      </c>
      <c r="C21" s="68">
        <f t="shared" si="1"/>
        <v>400.13263773085521</v>
      </c>
      <c r="D21" s="68">
        <f t="shared" si="5"/>
        <v>8702678155.6886158</v>
      </c>
      <c r="E21" s="68">
        <f t="shared" si="5"/>
        <v>21749483.383913253</v>
      </c>
      <c r="F21" s="68">
        <f t="shared" si="5"/>
        <v>0.97428069457886368</v>
      </c>
      <c r="G21" s="68">
        <f t="shared" si="5"/>
        <v>125.98958795856642</v>
      </c>
      <c r="H21" s="68">
        <f t="shared" si="3"/>
        <v>270.81714512220213</v>
      </c>
      <c r="I21" s="70">
        <f t="shared" si="4"/>
        <v>-2.4712782600395666E-3</v>
      </c>
      <c r="J21" s="70">
        <f t="shared" si="4"/>
        <v>1.408073099924545E-2</v>
      </c>
      <c r="K21" s="70">
        <f t="shared" si="4"/>
        <v>1.659301521705947E-2</v>
      </c>
      <c r="L21" s="70">
        <f t="shared" si="4"/>
        <v>1.017151917622483E-2</v>
      </c>
      <c r="M21" s="70">
        <f t="shared" si="4"/>
        <v>6.3459591994670106E-3</v>
      </c>
      <c r="N21" s="70">
        <f t="shared" si="4"/>
        <v>-1.8417737172722326E-3</v>
      </c>
      <c r="O21" s="68">
        <f t="shared" si="6"/>
        <v>103.86881012035276</v>
      </c>
      <c r="P21" s="68">
        <f t="shared" si="7"/>
        <v>112.05564123540506</v>
      </c>
      <c r="Q21"/>
      <c r="R21"/>
      <c r="S21"/>
      <c r="T21"/>
      <c r="U21"/>
      <c r="V21"/>
      <c r="W21"/>
      <c r="X21"/>
    </row>
    <row r="22" spans="2:24" x14ac:dyDescent="0.25">
      <c r="B22" s="67">
        <f t="shared" si="0"/>
        <v>2018</v>
      </c>
      <c r="C22" s="68">
        <f t="shared" si="1"/>
        <v>401.12392657016977</v>
      </c>
      <c r="D22" s="68">
        <f t="shared" si="5"/>
        <v>8581839581.0689077</v>
      </c>
      <c r="E22" s="68">
        <f t="shared" si="5"/>
        <v>21394484.379050527</v>
      </c>
      <c r="F22" s="68">
        <f t="shared" si="5"/>
        <v>0.96447056374482887</v>
      </c>
      <c r="G22" s="68">
        <f t="shared" si="5"/>
        <v>125.19510493070318</v>
      </c>
      <c r="H22" s="68">
        <f t="shared" si="3"/>
        <v>271.31684936441462</v>
      </c>
      <c r="I22" s="70">
        <f t="shared" si="4"/>
        <v>-3.6096055075297007E-2</v>
      </c>
      <c r="J22" s="70">
        <f t="shared" si="4"/>
        <v>1.5247568031038217E-2</v>
      </c>
      <c r="K22" s="70">
        <f t="shared" si="4"/>
        <v>5.3266327393592938E-2</v>
      </c>
      <c r="L22" s="70">
        <f t="shared" si="4"/>
        <v>4.9170449720506104E-2</v>
      </c>
      <c r="M22" s="70">
        <f t="shared" si="4"/>
        <v>-4.4919207430083041E-4</v>
      </c>
      <c r="N22" s="70">
        <f t="shared" si="4"/>
        <v>-3.0644875722143139E-2</v>
      </c>
      <c r="O22" s="68">
        <f t="shared" si="6"/>
        <v>102.42656915293469</v>
      </c>
      <c r="P22" s="68">
        <f t="shared" si="7"/>
        <v>110.22664877495674</v>
      </c>
      <c r="Q22"/>
      <c r="R22"/>
      <c r="S22"/>
      <c r="T22"/>
      <c r="U22"/>
      <c r="V22"/>
      <c r="W22"/>
      <c r="X22"/>
    </row>
    <row r="23" spans="2:24" x14ac:dyDescent="0.25">
      <c r="B23" s="67">
        <f t="shared" si="0"/>
        <v>2017</v>
      </c>
      <c r="C23" s="68">
        <f t="shared" si="1"/>
        <v>416.14512388109819</v>
      </c>
      <c r="D23" s="68">
        <f t="shared" si="5"/>
        <v>8452952611.0684996</v>
      </c>
      <c r="E23" s="68">
        <f t="shared" si="5"/>
        <v>20312511.491745111</v>
      </c>
      <c r="F23" s="68">
        <f t="shared" si="5"/>
        <v>0.9192696610944</v>
      </c>
      <c r="G23" s="68">
        <f t="shared" si="5"/>
        <v>125.25136685198844</v>
      </c>
      <c r="H23" s="68">
        <f t="shared" si="3"/>
        <v>279.89417146429003</v>
      </c>
      <c r="I23" s="70">
        <f t="shared" si="4"/>
        <v>-3.5966192083694559E-2</v>
      </c>
      <c r="J23" s="70">
        <f t="shared" si="4"/>
        <v>8.8826841671716394E-3</v>
      </c>
      <c r="K23" s="70">
        <f t="shared" si="4"/>
        <v>4.652209899962334E-2</v>
      </c>
      <c r="L23" s="70">
        <f t="shared" si="4"/>
        <v>4.2160412093241728E-2</v>
      </c>
      <c r="M23" s="70">
        <f t="shared" si="4"/>
        <v>1.1290411509541132E-2</v>
      </c>
      <c r="N23" s="70">
        <f t="shared" si="4"/>
        <v>-3.9024986400600481E-2</v>
      </c>
      <c r="O23" s="68">
        <f t="shared" si="6"/>
        <v>100.88826841671717</v>
      </c>
      <c r="P23" s="68">
        <f t="shared" si="7"/>
        <v>104.65220989996233</v>
      </c>
      <c r="Q23"/>
      <c r="R23"/>
      <c r="S23"/>
      <c r="T23"/>
      <c r="U23"/>
      <c r="V23"/>
      <c r="W23"/>
      <c r="X23"/>
    </row>
    <row r="24" spans="2:24" x14ac:dyDescent="0.25">
      <c r="B24" s="67">
        <f t="shared" si="0"/>
        <v>2016</v>
      </c>
      <c r="C24" s="68">
        <f t="shared" si="1"/>
        <v>431.67067426874587</v>
      </c>
      <c r="D24" s="68">
        <f t="shared" si="5"/>
        <v>8378528786.0762291</v>
      </c>
      <c r="E24" s="68">
        <f t="shared" si="5"/>
        <v>19409538.996990088</v>
      </c>
      <c r="F24" s="68">
        <f t="shared" si="5"/>
        <v>0.88208077223734849</v>
      </c>
      <c r="G24" s="68">
        <f t="shared" si="5"/>
        <v>123.85301534207885</v>
      </c>
      <c r="H24" s="68">
        <f t="shared" si="3"/>
        <v>291.26061292262608</v>
      </c>
      <c r="I24" s="70">
        <f t="shared" si="4"/>
        <v>-1.9201466363056863E-2</v>
      </c>
      <c r="J24" s="70">
        <f t="shared" si="4"/>
        <v>6.5683161127729761E-3</v>
      </c>
      <c r="K24" s="70">
        <f t="shared" si="4"/>
        <v>2.6274287320018574E-2</v>
      </c>
      <c r="L24" s="70">
        <f t="shared" si="4"/>
        <v>1.8152756582704876E-2</v>
      </c>
      <c r="M24" s="70">
        <f t="shared" si="4"/>
        <v>1.6252900049103625E-2</v>
      </c>
      <c r="N24" s="70">
        <f t="shared" si="4"/>
        <v>-2.7345176258441239E-2</v>
      </c>
      <c r="O24" s="68">
        <f t="shared" si="6"/>
        <v>100</v>
      </c>
      <c r="P24" s="68">
        <f t="shared" si="7"/>
        <v>100</v>
      </c>
      <c r="Q24"/>
      <c r="R24"/>
      <c r="S24"/>
      <c r="T24"/>
      <c r="U24"/>
      <c r="V24"/>
      <c r="W24"/>
      <c r="X24"/>
    </row>
    <row r="25" spans="2:24" x14ac:dyDescent="0.25">
      <c r="B25" s="67">
        <f t="shared" si="0"/>
        <v>2015</v>
      </c>
      <c r="C25" s="68">
        <f t="shared" si="1"/>
        <v>440.12165543116021</v>
      </c>
      <c r="D25" s="68">
        <f t="shared" si="5"/>
        <v>8323855074.6688938</v>
      </c>
      <c r="E25" s="68">
        <f t="shared" si="5"/>
        <v>18912623.298470791</v>
      </c>
      <c r="F25" s="68">
        <f t="shared" si="5"/>
        <v>0.86635405790967557</v>
      </c>
      <c r="G25" s="68">
        <f t="shared" si="5"/>
        <v>121.87223803847888</v>
      </c>
      <c r="H25" s="68">
        <f t="shared" si="3"/>
        <v>299.4491013803023</v>
      </c>
      <c r="I25" s="70"/>
      <c r="J25" s="70"/>
      <c r="K25" s="70"/>
      <c r="L25" s="70"/>
      <c r="M25" s="70"/>
      <c r="N25" s="70"/>
      <c r="O25" s="68"/>
      <c r="P25" s="68"/>
      <c r="Q25"/>
      <c r="R25"/>
      <c r="S25"/>
      <c r="T25"/>
      <c r="U25"/>
      <c r="V25"/>
      <c r="W25"/>
      <c r="X25"/>
    </row>
    <row r="26" spans="2:24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2:24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2:24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2:24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2:24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2:24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2:24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spans="2:24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2:24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2:24" s="38" customFormat="1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</row>
    <row r="244" spans="2:24" s="38" customFormat="1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</row>
    <row r="245" spans="2:24" s="38" customFormat="1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</row>
    <row r="246" spans="2:24" s="38" customFormat="1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</row>
    <row r="247" spans="2:24" s="38" customFormat="1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</row>
    <row r="248" spans="2:24" s="38" customFormat="1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</row>
    <row r="249" spans="2:24" s="38" customFormat="1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</row>
    <row r="250" spans="2:24" s="38" customFormat="1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</row>
    <row r="251" spans="2:24" s="38" customFormat="1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</row>
    <row r="252" spans="2:24" s="38" customFormat="1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</row>
    <row r="253" spans="2:24" s="38" customFormat="1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</row>
    <row r="254" spans="2:24" s="38" customFormat="1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</row>
    <row r="255" spans="2:24" s="38" customFormat="1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</row>
    <row r="256" spans="2:24" s="38" customFormat="1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</row>
    <row r="257" spans="2:23" s="38" customFormat="1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</row>
    <row r="258" spans="2:23" s="38" customFormat="1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</row>
    <row r="259" spans="2:23" s="38" customFormat="1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</row>
    <row r="260" spans="2:23" s="38" customFormat="1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</row>
    <row r="261" spans="2:23" s="38" customFormat="1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</row>
    <row r="262" spans="2:23" s="38" customFormat="1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</row>
    <row r="263" spans="2:23" s="38" customFormat="1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</row>
    <row r="264" spans="2:23" s="38" customFormat="1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</row>
    <row r="265" spans="2:23" s="38" customFormat="1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</row>
    <row r="266" spans="2:23" s="38" customFormat="1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</row>
    <row r="267" spans="2:23" s="38" customFormat="1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</row>
    <row r="268" spans="2:23" s="38" customFormat="1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</row>
    <row r="269" spans="2:23" s="38" customFormat="1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</row>
    <row r="270" spans="2:23" s="38" customFormat="1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</row>
    <row r="271" spans="2:23" s="38" customFormat="1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</row>
    <row r="272" spans="2:23" s="38" customFormat="1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</row>
    <row r="273" spans="2:23" s="38" customFormat="1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</row>
    <row r="274" spans="2:23" s="38" customFormat="1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</row>
    <row r="275" spans="2:23" s="38" customFormat="1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</row>
    <row r="276" spans="2:23" s="38" customFormat="1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</row>
    <row r="277" spans="2:23" s="38" customFormat="1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</row>
    <row r="278" spans="2:23" s="38" customFormat="1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</row>
    <row r="279" spans="2:23" s="38" customFormat="1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</row>
    <row r="280" spans="2:23" s="38" customFormat="1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</row>
    <row r="281" spans="2:23" s="38" customFormat="1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</row>
    <row r="282" spans="2:23" s="38" customFormat="1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</row>
    <row r="283" spans="2:23" s="38" customFormat="1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</row>
    <row r="284" spans="2:23" s="38" customFormat="1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</row>
    <row r="285" spans="2:23" s="38" customFormat="1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</row>
    <row r="286" spans="2:23" s="38" customFormat="1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</row>
    <row r="287" spans="2:23" s="38" customFormat="1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</row>
    <row r="288" spans="2:23" s="38" customFormat="1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</row>
    <row r="289" spans="2:23" s="38" customFormat="1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</row>
    <row r="290" spans="2:23" s="38" customFormat="1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</row>
    <row r="291" spans="2:23" s="38" customFormat="1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</row>
    <row r="292" spans="2:23" s="38" customFormat="1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</row>
    <row r="293" spans="2:23" s="38" customFormat="1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</row>
    <row r="294" spans="2:23" s="38" customFormat="1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</row>
    <row r="295" spans="2:23" s="38" customFormat="1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</row>
    <row r="296" spans="2:23" s="38" customFormat="1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</row>
    <row r="297" spans="2:23" s="38" customFormat="1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</row>
    <row r="298" spans="2:23" s="38" customFormat="1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</row>
    <row r="299" spans="2:23" s="38" customFormat="1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</row>
    <row r="300" spans="2:23" s="38" customFormat="1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</row>
    <row r="301" spans="2:23" s="38" customFormat="1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</row>
    <row r="302" spans="2:23" s="38" customFormat="1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</row>
    <row r="303" spans="2:23" s="38" customFormat="1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</row>
    <row r="304" spans="2:23" s="38" customFormat="1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</row>
    <row r="305" spans="2:23" s="38" customFormat="1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</row>
    <row r="306" spans="2:23" s="38" customFormat="1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</row>
    <row r="307" spans="2:23" s="38" customFormat="1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</row>
    <row r="308" spans="2:23" s="38" customFormat="1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</row>
    <row r="309" spans="2:23" s="38" customFormat="1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</row>
    <row r="310" spans="2:23" s="38" customFormat="1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</row>
    <row r="311" spans="2:23" s="38" customFormat="1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</row>
    <row r="312" spans="2:23" s="38" customFormat="1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</row>
    <row r="313" spans="2:23" s="38" customFormat="1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</row>
    <row r="314" spans="2:23" s="38" customFormat="1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</row>
    <row r="315" spans="2:23" s="38" customFormat="1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</row>
    <row r="316" spans="2:23" s="38" customFormat="1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</row>
    <row r="317" spans="2:23" s="38" customFormat="1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</row>
    <row r="318" spans="2:23" s="38" customFormat="1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</row>
    <row r="319" spans="2:23" s="38" customFormat="1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</row>
    <row r="320" spans="2:23" s="38" customFormat="1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</row>
    <row r="321" spans="2:23" s="38" customFormat="1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</row>
    <row r="322" spans="2:23" s="38" customFormat="1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</row>
    <row r="323" spans="2:23" s="38" customFormat="1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</row>
    <row r="324" spans="2:23" s="38" customFormat="1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</row>
    <row r="325" spans="2:23" s="38" customFormat="1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</row>
    <row r="326" spans="2:23" s="38" customFormat="1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</row>
    <row r="327" spans="2:23" s="38" customFormat="1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</row>
    <row r="328" spans="2:23" s="38" customFormat="1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</row>
    <row r="329" spans="2:23" s="38" customFormat="1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</row>
    <row r="330" spans="2:23" s="38" customFormat="1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</row>
    <row r="331" spans="2:23" s="38" customFormat="1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</row>
    <row r="332" spans="2:23" s="38" customFormat="1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</row>
    <row r="333" spans="2:23" s="38" customFormat="1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</row>
    <row r="334" spans="2:23" s="38" customFormat="1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</row>
    <row r="335" spans="2:23" s="38" customFormat="1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</row>
    <row r="336" spans="2:23" s="38" customFormat="1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</row>
    <row r="337" spans="2:23" s="38" customFormat="1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</row>
    <row r="338" spans="2:23" s="38" customFormat="1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</row>
    <row r="339" spans="2:23" s="38" customFormat="1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</row>
    <row r="340" spans="2:23" s="38" customFormat="1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</row>
    <row r="341" spans="2:23" s="38" customFormat="1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</row>
    <row r="342" spans="2:23" s="38" customFormat="1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</row>
    <row r="343" spans="2:23" s="38" customFormat="1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</row>
    <row r="344" spans="2:23" s="38" customFormat="1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</row>
    <row r="345" spans="2:23" s="38" customFormat="1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</row>
    <row r="346" spans="2:23" s="38" customFormat="1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</row>
    <row r="347" spans="2:23" s="38" customFormat="1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</row>
    <row r="348" spans="2:23" s="38" customFormat="1" x14ac:dyDescent="0.2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</row>
    <row r="349" spans="2:23" s="38" customFormat="1" x14ac:dyDescent="0.2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</row>
    <row r="350" spans="2:23" s="38" customFormat="1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</row>
    <row r="351" spans="2:23" s="38" customFormat="1" x14ac:dyDescent="0.2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</row>
    <row r="352" spans="2:23" s="38" customFormat="1" x14ac:dyDescent="0.2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</row>
    <row r="353" spans="2:23" s="38" customFormat="1" x14ac:dyDescent="0.2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</row>
    <row r="354" spans="2:23" s="38" customFormat="1" x14ac:dyDescent="0.2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</row>
    <row r="355" spans="2:23" s="38" customFormat="1" x14ac:dyDescent="0.2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</row>
    <row r="356" spans="2:23" s="38" customFormat="1" x14ac:dyDescent="0.2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</row>
    <row r="357" spans="2:23" s="38" customFormat="1" x14ac:dyDescent="0.2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</row>
    <row r="358" spans="2:23" s="38" customFormat="1" x14ac:dyDescent="0.2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</row>
    <row r="359" spans="2:23" s="38" customFormat="1" x14ac:dyDescent="0.2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</row>
    <row r="360" spans="2:23" s="38" customFormat="1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</row>
    <row r="361" spans="2:23" s="38" customFormat="1" x14ac:dyDescent="0.2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</row>
    <row r="362" spans="2:23" s="38" customFormat="1" x14ac:dyDescent="0.2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</row>
    <row r="363" spans="2:23" s="38" customFormat="1" x14ac:dyDescent="0.2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</row>
    <row r="364" spans="2:23" s="38" customFormat="1" x14ac:dyDescent="0.2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</row>
    <row r="365" spans="2:23" s="38" customFormat="1" x14ac:dyDescent="0.2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</row>
    <row r="366" spans="2:23" s="38" customFormat="1" x14ac:dyDescent="0.2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</row>
    <row r="367" spans="2:23" s="38" customFormat="1" x14ac:dyDescent="0.2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</row>
    <row r="368" spans="2:23" s="38" customFormat="1" x14ac:dyDescent="0.2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</row>
    <row r="369" spans="2:23" s="38" customFormat="1" x14ac:dyDescent="0.2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</row>
    <row r="370" spans="2:23" s="38" customFormat="1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</row>
    <row r="371" spans="2:23" s="38" customFormat="1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</row>
    <row r="372" spans="2:23" s="38" customFormat="1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</row>
    <row r="373" spans="2:23" s="38" customFormat="1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</row>
    <row r="374" spans="2:23" s="38" customFormat="1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</row>
    <row r="375" spans="2:23" s="38" customFormat="1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</row>
    <row r="376" spans="2:23" s="38" customFormat="1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</row>
    <row r="377" spans="2:23" s="38" customFormat="1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</row>
    <row r="378" spans="2:23" s="38" customFormat="1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</row>
    <row r="379" spans="2:23" s="38" customFormat="1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</row>
    <row r="380" spans="2:23" s="38" customFormat="1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</row>
    <row r="381" spans="2:23" s="38" customFormat="1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</row>
    <row r="382" spans="2:23" s="38" customFormat="1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</row>
    <row r="383" spans="2:23" s="38" customFormat="1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</row>
    <row r="384" spans="2:23" s="38" customFormat="1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</row>
    <row r="385" spans="2:23" s="38" customFormat="1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</row>
    <row r="386" spans="2:23" s="38" customFormat="1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</row>
    <row r="387" spans="2:23" s="38" customFormat="1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</row>
    <row r="388" spans="2:23" s="38" customFormat="1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</row>
    <row r="389" spans="2:23" s="38" customFormat="1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</row>
    <row r="390" spans="2:23" s="38" customFormat="1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</row>
    <row r="391" spans="2:23" s="38" customFormat="1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</row>
    <row r="392" spans="2:23" s="38" customFormat="1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</row>
    <row r="393" spans="2:23" s="38" customFormat="1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</row>
    <row r="394" spans="2:23" s="38" customFormat="1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</row>
    <row r="395" spans="2:23" s="38" customFormat="1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</row>
    <row r="396" spans="2:23" s="38" customFormat="1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</row>
    <row r="397" spans="2:23" s="38" customFormat="1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</row>
    <row r="398" spans="2:23" s="38" customFormat="1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</row>
    <row r="399" spans="2:23" s="38" customFormat="1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</row>
    <row r="400" spans="2:23" s="38" customFormat="1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</row>
    <row r="401" spans="2:23" s="38" customFormat="1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</row>
    <row r="402" spans="2:23" s="38" customFormat="1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</row>
    <row r="403" spans="2:23" s="38" customFormat="1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</row>
    <row r="404" spans="2:23" s="38" customFormat="1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</row>
    <row r="405" spans="2:23" s="38" customFormat="1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</row>
    <row r="406" spans="2:23" s="38" customFormat="1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</row>
    <row r="407" spans="2:23" s="38" customFormat="1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</row>
    <row r="408" spans="2:23" s="38" customFormat="1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</row>
    <row r="409" spans="2:23" s="38" customFormat="1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</row>
    <row r="410" spans="2:23" s="38" customFormat="1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</row>
    <row r="411" spans="2:23" s="38" customFormat="1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</row>
    <row r="412" spans="2:23" s="38" customFormat="1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</row>
    <row r="413" spans="2:23" s="38" customFormat="1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</row>
    <row r="414" spans="2:23" s="38" customFormat="1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</row>
    <row r="415" spans="2:23" s="38" customFormat="1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</row>
    <row r="416" spans="2:23" s="38" customFormat="1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</row>
    <row r="417" spans="2:23" s="38" customFormat="1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</row>
    <row r="418" spans="2:23" s="38" customFormat="1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</row>
    <row r="419" spans="2:23" s="38" customFormat="1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</row>
    <row r="420" spans="2:23" s="38" customFormat="1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</row>
    <row r="421" spans="2:23" s="38" customFormat="1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</row>
    <row r="422" spans="2:23" s="38" customFormat="1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</row>
    <row r="423" spans="2:23" s="38" customFormat="1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</row>
    <row r="424" spans="2:23" s="38" customFormat="1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</row>
    <row r="425" spans="2:23" s="38" customFormat="1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</row>
    <row r="426" spans="2:23" s="38" customFormat="1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</row>
    <row r="427" spans="2:23" s="38" customFormat="1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</row>
    <row r="428" spans="2:23" s="38" customFormat="1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</row>
    <row r="429" spans="2:23" s="38" customFormat="1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</row>
    <row r="430" spans="2:23" s="38" customFormat="1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</row>
    <row r="431" spans="2:23" s="38" customFormat="1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</row>
    <row r="432" spans="2:23" s="38" customFormat="1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</row>
    <row r="433" spans="2:23" s="38" customFormat="1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</row>
    <row r="434" spans="2:23" s="38" customFormat="1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</row>
    <row r="435" spans="2:23" s="38" customFormat="1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</row>
    <row r="436" spans="2:23" s="38" customFormat="1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</row>
    <row r="437" spans="2:23" s="38" customFormat="1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</row>
    <row r="438" spans="2:23" s="38" customFormat="1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</row>
    <row r="439" spans="2:23" s="38" customFormat="1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</row>
    <row r="440" spans="2:23" s="38" customFormat="1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</row>
    <row r="441" spans="2:23" s="38" customFormat="1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</row>
    <row r="442" spans="2:23" s="38" customFormat="1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</row>
    <row r="443" spans="2:23" s="38" customFormat="1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</row>
    <row r="444" spans="2:23" s="38" customFormat="1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</row>
    <row r="445" spans="2:23" s="38" customFormat="1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</row>
    <row r="446" spans="2:23" s="38" customFormat="1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</row>
    <row r="447" spans="2:23" s="38" customFormat="1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</row>
    <row r="448" spans="2:23" s="38" customFormat="1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</row>
    <row r="449" spans="2:23" s="38" customFormat="1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</row>
    <row r="450" spans="2:23" s="38" customFormat="1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</row>
    <row r="451" spans="2:23" s="38" customFormat="1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</row>
    <row r="452" spans="2:23" s="38" customFormat="1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</row>
    <row r="453" spans="2:23" s="38" customFormat="1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</row>
    <row r="454" spans="2:23" s="38" customFormat="1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</row>
    <row r="455" spans="2:23" s="38" customFormat="1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</row>
    <row r="456" spans="2:23" s="38" customFormat="1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</row>
    <row r="457" spans="2:23" s="38" customFormat="1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</row>
    <row r="458" spans="2:23" s="38" customFormat="1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</row>
    <row r="459" spans="2:23" s="38" customFormat="1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</row>
    <row r="460" spans="2:23" s="38" customFormat="1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</row>
    <row r="461" spans="2:23" s="38" customFormat="1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</row>
    <row r="462" spans="2:23" s="38" customFormat="1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</row>
    <row r="463" spans="2:23" s="38" customFormat="1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</row>
    <row r="464" spans="2:23" s="38" customFormat="1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</row>
    <row r="465" spans="2:23" s="38" customFormat="1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</row>
    <row r="466" spans="2:23" s="38" customFormat="1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</row>
    <row r="467" spans="2:23" s="38" customFormat="1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</row>
    <row r="468" spans="2:23" s="38" customFormat="1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</row>
    <row r="469" spans="2:23" s="38" customFormat="1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</row>
    <row r="470" spans="2:23" s="38" customFormat="1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</row>
    <row r="471" spans="2:23" s="38" customFormat="1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</row>
    <row r="472" spans="2:23" s="38" customFormat="1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</row>
    <row r="473" spans="2:23" s="38" customFormat="1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</row>
    <row r="474" spans="2:23" s="38" customFormat="1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</row>
    <row r="475" spans="2:23" s="38" customFormat="1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</row>
    <row r="476" spans="2:23" s="38" customFormat="1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</row>
    <row r="477" spans="2:23" s="38" customFormat="1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</row>
    <row r="478" spans="2:23" s="38" customFormat="1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</row>
    <row r="479" spans="2:23" s="38" customFormat="1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</row>
    <row r="480" spans="2:23" s="38" customFormat="1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</row>
    <row r="481" spans="2:23" s="38" customFormat="1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</row>
    <row r="482" spans="2:23" s="38" customFormat="1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</row>
    <row r="483" spans="2:23" s="38" customFormat="1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</row>
    <row r="484" spans="2:23" s="38" customFormat="1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</row>
    <row r="485" spans="2:23" s="38" customFormat="1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</row>
    <row r="486" spans="2:23" s="38" customFormat="1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</row>
    <row r="487" spans="2:23" s="38" customFormat="1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</row>
    <row r="488" spans="2:23" s="38" customFormat="1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</row>
    <row r="489" spans="2:23" s="38" customFormat="1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</row>
    <row r="490" spans="2:23" s="38" customFormat="1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</row>
    <row r="491" spans="2:23" s="38" customFormat="1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</row>
    <row r="492" spans="2:23" s="38" customFormat="1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</row>
    <row r="493" spans="2:23" s="38" customFormat="1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</row>
    <row r="494" spans="2:23" s="38" customFormat="1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</row>
    <row r="495" spans="2:23" s="38" customFormat="1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</row>
    <row r="496" spans="2:23" s="38" customFormat="1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</row>
    <row r="497" spans="2:23" s="38" customFormat="1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</row>
    <row r="498" spans="2:23" s="38" customFormat="1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</row>
    <row r="499" spans="2:23" s="38" customFormat="1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</row>
    <row r="500" spans="2:23" s="38" customFormat="1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</row>
    <row r="501" spans="2:23" s="38" customFormat="1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</row>
    <row r="502" spans="2:23" s="38" customFormat="1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</row>
    <row r="503" spans="2:23" s="38" customFormat="1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</row>
    <row r="504" spans="2:23" s="38" customFormat="1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</row>
    <row r="505" spans="2:23" s="38" customFormat="1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</row>
    <row r="506" spans="2:23" s="38" customFormat="1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</row>
    <row r="507" spans="2:23" s="38" customFormat="1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</row>
    <row r="508" spans="2:23" s="38" customFormat="1" x14ac:dyDescent="0.25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</row>
    <row r="509" spans="2:23" s="38" customFormat="1" x14ac:dyDescent="0.25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</row>
    <row r="510" spans="2:23" s="38" customFormat="1" x14ac:dyDescent="0.25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</row>
    <row r="511" spans="2:23" s="38" customFormat="1" x14ac:dyDescent="0.25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</row>
    <row r="512" spans="2:23" s="38" customFormat="1" x14ac:dyDescent="0.25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</row>
    <row r="513" spans="2:23" s="38" customFormat="1" x14ac:dyDescent="0.25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</row>
    <row r="514" spans="2:23" s="38" customFormat="1" x14ac:dyDescent="0.25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</row>
    <row r="515" spans="2:23" s="38" customFormat="1" x14ac:dyDescent="0.25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</row>
    <row r="516" spans="2:23" s="38" customFormat="1" x14ac:dyDescent="0.25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</row>
    <row r="517" spans="2:23" s="38" customFormat="1" x14ac:dyDescent="0.25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</row>
    <row r="518" spans="2:23" s="38" customFormat="1" x14ac:dyDescent="0.25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</row>
    <row r="519" spans="2:23" s="38" customFormat="1" x14ac:dyDescent="0.25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</row>
    <row r="520" spans="2:23" s="38" customFormat="1" x14ac:dyDescent="0.25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</row>
    <row r="521" spans="2:23" s="38" customFormat="1" x14ac:dyDescent="0.25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</row>
    <row r="522" spans="2:23" s="38" customFormat="1" x14ac:dyDescent="0.25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</row>
    <row r="523" spans="2:23" s="38" customFormat="1" x14ac:dyDescent="0.25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</row>
    <row r="524" spans="2:23" s="38" customFormat="1" x14ac:dyDescent="0.25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</row>
    <row r="525" spans="2:23" s="38" customFormat="1" x14ac:dyDescent="0.25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</row>
    <row r="526" spans="2:23" s="38" customFormat="1" x14ac:dyDescent="0.25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</row>
    <row r="527" spans="2:23" s="38" customFormat="1" x14ac:dyDescent="0.25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</row>
    <row r="528" spans="2:23" s="38" customFormat="1" x14ac:dyDescent="0.25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</row>
    <row r="529" spans="2:23" s="38" customFormat="1" x14ac:dyDescent="0.25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</row>
    <row r="530" spans="2:23" s="38" customFormat="1" x14ac:dyDescent="0.25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</row>
    <row r="531" spans="2:23" s="38" customFormat="1" x14ac:dyDescent="0.25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</row>
    <row r="532" spans="2:23" s="38" customFormat="1" x14ac:dyDescent="0.25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</row>
    <row r="533" spans="2:23" s="38" customFormat="1" x14ac:dyDescent="0.25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</row>
    <row r="534" spans="2:23" s="38" customFormat="1" x14ac:dyDescent="0.25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</row>
    <row r="535" spans="2:23" s="38" customFormat="1" x14ac:dyDescent="0.25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</row>
    <row r="536" spans="2:23" s="38" customFormat="1" x14ac:dyDescent="0.25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</row>
    <row r="537" spans="2:23" s="38" customFormat="1" x14ac:dyDescent="0.25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</row>
    <row r="538" spans="2:23" s="38" customFormat="1" x14ac:dyDescent="0.25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</row>
    <row r="539" spans="2:23" s="38" customFormat="1" x14ac:dyDescent="0.25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</row>
    <row r="540" spans="2:23" s="38" customFormat="1" x14ac:dyDescent="0.25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</row>
    <row r="541" spans="2:23" s="38" customFormat="1" x14ac:dyDescent="0.25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</row>
    <row r="542" spans="2:23" s="38" customFormat="1" x14ac:dyDescent="0.25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</row>
    <row r="543" spans="2:23" s="38" customFormat="1" x14ac:dyDescent="0.25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</row>
    <row r="544" spans="2:23" s="38" customFormat="1" x14ac:dyDescent="0.25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</row>
    <row r="545" spans="2:23" s="38" customFormat="1" x14ac:dyDescent="0.25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</row>
    <row r="546" spans="2:23" s="38" customFormat="1" x14ac:dyDescent="0.25"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</row>
    <row r="547" spans="2:23" s="38" customFormat="1" x14ac:dyDescent="0.25"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</row>
    <row r="548" spans="2:23" s="38" customFormat="1" x14ac:dyDescent="0.25"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</row>
    <row r="549" spans="2:23" s="38" customFormat="1" x14ac:dyDescent="0.25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</row>
    <row r="550" spans="2:23" s="38" customFormat="1" x14ac:dyDescent="0.25"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</row>
    <row r="551" spans="2:23" s="38" customFormat="1" x14ac:dyDescent="0.25"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</row>
    <row r="552" spans="2:23" s="38" customFormat="1" x14ac:dyDescent="0.25"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</row>
    <row r="553" spans="2:23" s="38" customFormat="1" x14ac:dyDescent="0.25"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</row>
    <row r="554" spans="2:23" s="38" customFormat="1" x14ac:dyDescent="0.25"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</row>
    <row r="555" spans="2:23" s="38" customFormat="1" x14ac:dyDescent="0.25"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</row>
    <row r="556" spans="2:23" s="38" customFormat="1" x14ac:dyDescent="0.25"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</row>
    <row r="557" spans="2:23" s="38" customFormat="1" x14ac:dyDescent="0.25"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</row>
    <row r="558" spans="2:23" s="38" customFormat="1" x14ac:dyDescent="0.25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</row>
    <row r="559" spans="2:23" s="38" customFormat="1" x14ac:dyDescent="0.25"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</row>
    <row r="560" spans="2:23" s="38" customFormat="1" x14ac:dyDescent="0.25"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</row>
    <row r="561" spans="2:23" s="38" customFormat="1" x14ac:dyDescent="0.25"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</row>
    <row r="562" spans="2:23" s="38" customFormat="1" x14ac:dyDescent="0.25"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</row>
    <row r="563" spans="2:23" s="38" customFormat="1" x14ac:dyDescent="0.25"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</row>
    <row r="564" spans="2:23" s="38" customFormat="1" x14ac:dyDescent="0.25"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</row>
    <row r="565" spans="2:23" s="38" customFormat="1" x14ac:dyDescent="0.25"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</row>
    <row r="566" spans="2:23" s="38" customFormat="1" x14ac:dyDescent="0.25"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</row>
    <row r="567" spans="2:23" s="38" customFormat="1" x14ac:dyDescent="0.25"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</row>
    <row r="568" spans="2:23" s="38" customFormat="1" x14ac:dyDescent="0.25"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</row>
    <row r="569" spans="2:23" s="38" customFormat="1" x14ac:dyDescent="0.25"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</row>
    <row r="570" spans="2:23" s="38" customFormat="1" x14ac:dyDescent="0.25"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</row>
    <row r="571" spans="2:23" s="38" customFormat="1" x14ac:dyDescent="0.25"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</row>
    <row r="572" spans="2:23" s="38" customFormat="1" x14ac:dyDescent="0.25"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</row>
    <row r="573" spans="2:23" s="38" customFormat="1" x14ac:dyDescent="0.25"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</row>
    <row r="574" spans="2:23" s="38" customFormat="1" x14ac:dyDescent="0.25"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</row>
    <row r="575" spans="2:23" s="38" customFormat="1" x14ac:dyDescent="0.25"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</row>
    <row r="576" spans="2:23" s="38" customFormat="1" x14ac:dyDescent="0.25"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</row>
    <row r="577" spans="2:23" s="38" customFormat="1" x14ac:dyDescent="0.25"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</row>
    <row r="578" spans="2:23" s="38" customFormat="1" x14ac:dyDescent="0.25"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</row>
    <row r="579" spans="2:23" s="38" customFormat="1" x14ac:dyDescent="0.25"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</row>
    <row r="580" spans="2:23" s="38" customFormat="1" x14ac:dyDescent="0.25"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</row>
    <row r="581" spans="2:23" s="38" customFormat="1" x14ac:dyDescent="0.25"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</row>
    <row r="582" spans="2:23" s="38" customFormat="1" x14ac:dyDescent="0.25"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</row>
    <row r="583" spans="2:23" s="38" customFormat="1" x14ac:dyDescent="0.25"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</row>
    <row r="584" spans="2:23" s="38" customFormat="1" x14ac:dyDescent="0.25"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</row>
    <row r="585" spans="2:23" s="38" customFormat="1" x14ac:dyDescent="0.25"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</row>
    <row r="586" spans="2:23" s="38" customFormat="1" x14ac:dyDescent="0.25"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</row>
    <row r="587" spans="2:23" s="38" customFormat="1" x14ac:dyDescent="0.25"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</row>
    <row r="588" spans="2:23" s="38" customFormat="1" x14ac:dyDescent="0.25"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</row>
    <row r="589" spans="2:23" s="38" customFormat="1" x14ac:dyDescent="0.25"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</row>
    <row r="590" spans="2:23" s="38" customFormat="1" x14ac:dyDescent="0.25"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</row>
    <row r="591" spans="2:23" s="38" customFormat="1" x14ac:dyDescent="0.25"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</row>
    <row r="592" spans="2:23" s="38" customFormat="1" x14ac:dyDescent="0.25"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</row>
    <row r="593" spans="2:23" s="38" customFormat="1" x14ac:dyDescent="0.25"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</row>
    <row r="594" spans="2:23" s="38" customFormat="1" x14ac:dyDescent="0.25"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</row>
    <row r="595" spans="2:23" s="38" customFormat="1" x14ac:dyDescent="0.25"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</row>
    <row r="596" spans="2:23" s="38" customFormat="1" x14ac:dyDescent="0.25"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</row>
    <row r="597" spans="2:23" s="38" customFormat="1" x14ac:dyDescent="0.25"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</row>
    <row r="598" spans="2:23" s="38" customFormat="1" x14ac:dyDescent="0.25"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</row>
    <row r="599" spans="2:23" s="38" customFormat="1" x14ac:dyDescent="0.25"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</row>
    <row r="600" spans="2:23" s="38" customFormat="1" x14ac:dyDescent="0.25"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</row>
    <row r="601" spans="2:23" s="38" customFormat="1" x14ac:dyDescent="0.25"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</row>
    <row r="602" spans="2:23" s="38" customFormat="1" x14ac:dyDescent="0.25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</row>
    <row r="603" spans="2:23" s="38" customFormat="1" x14ac:dyDescent="0.25"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</row>
    <row r="604" spans="2:23" s="38" customFormat="1" x14ac:dyDescent="0.25"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</row>
    <row r="605" spans="2:23" s="38" customFormat="1" x14ac:dyDescent="0.25"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</row>
    <row r="606" spans="2:23" s="38" customFormat="1" x14ac:dyDescent="0.25"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</row>
    <row r="607" spans="2:23" s="38" customFormat="1" x14ac:dyDescent="0.25"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</row>
    <row r="608" spans="2:23" s="38" customFormat="1" x14ac:dyDescent="0.25"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</row>
    <row r="609" spans="2:23" s="38" customFormat="1" x14ac:dyDescent="0.25"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</row>
    <row r="610" spans="2:23" s="38" customFormat="1" x14ac:dyDescent="0.25"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</row>
    <row r="611" spans="2:23" s="38" customFormat="1" x14ac:dyDescent="0.25"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</row>
    <row r="612" spans="2:23" s="38" customFormat="1" x14ac:dyDescent="0.25"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</row>
    <row r="613" spans="2:23" s="38" customFormat="1" x14ac:dyDescent="0.25"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</row>
    <row r="614" spans="2:23" s="38" customFormat="1" x14ac:dyDescent="0.25"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</row>
    <row r="615" spans="2:23" s="38" customFormat="1" x14ac:dyDescent="0.25"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</row>
    <row r="616" spans="2:23" s="38" customFormat="1" x14ac:dyDescent="0.25"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</row>
    <row r="617" spans="2:23" s="38" customFormat="1" x14ac:dyDescent="0.25"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</row>
    <row r="618" spans="2:23" s="38" customFormat="1" x14ac:dyDescent="0.25"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</row>
    <row r="619" spans="2:23" s="38" customFormat="1" x14ac:dyDescent="0.25"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</row>
    <row r="620" spans="2:23" s="38" customFormat="1" x14ac:dyDescent="0.25"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</row>
    <row r="621" spans="2:23" s="38" customFormat="1" x14ac:dyDescent="0.25"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</row>
    <row r="622" spans="2:23" s="38" customFormat="1" x14ac:dyDescent="0.25"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</row>
    <row r="623" spans="2:23" s="38" customFormat="1" x14ac:dyDescent="0.25"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</row>
    <row r="624" spans="2:23" s="38" customFormat="1" x14ac:dyDescent="0.25"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</row>
    <row r="625" spans="2:23" s="38" customFormat="1" x14ac:dyDescent="0.25"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</row>
    <row r="626" spans="2:23" s="38" customFormat="1" x14ac:dyDescent="0.25"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</row>
    <row r="627" spans="2:23" s="38" customFormat="1" x14ac:dyDescent="0.25"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</row>
    <row r="628" spans="2:23" s="38" customFormat="1" x14ac:dyDescent="0.25"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</row>
    <row r="629" spans="2:23" s="38" customFormat="1" x14ac:dyDescent="0.25"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</row>
    <row r="630" spans="2:23" s="38" customFormat="1" x14ac:dyDescent="0.25"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</row>
    <row r="631" spans="2:23" s="38" customFormat="1" x14ac:dyDescent="0.25"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</row>
    <row r="632" spans="2:23" s="38" customFormat="1" x14ac:dyDescent="0.25"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</row>
    <row r="633" spans="2:23" s="38" customFormat="1" x14ac:dyDescent="0.25"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</row>
    <row r="634" spans="2:23" s="38" customFormat="1" x14ac:dyDescent="0.25"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</row>
    <row r="635" spans="2:23" s="38" customFormat="1" x14ac:dyDescent="0.25"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</row>
    <row r="636" spans="2:23" s="38" customFormat="1" x14ac:dyDescent="0.25"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</row>
    <row r="637" spans="2:23" s="38" customFormat="1" x14ac:dyDescent="0.25"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</row>
    <row r="638" spans="2:23" s="38" customFormat="1" x14ac:dyDescent="0.25"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</row>
    <row r="639" spans="2:23" s="38" customFormat="1" x14ac:dyDescent="0.25"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</row>
    <row r="640" spans="2:23" s="38" customFormat="1" x14ac:dyDescent="0.25"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</row>
    <row r="641" spans="2:23" s="38" customFormat="1" x14ac:dyDescent="0.25"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</row>
    <row r="642" spans="2:23" s="38" customFormat="1" x14ac:dyDescent="0.25"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</row>
    <row r="643" spans="2:23" s="38" customFormat="1" x14ac:dyDescent="0.25"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</row>
    <row r="644" spans="2:23" s="38" customFormat="1" x14ac:dyDescent="0.25"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</row>
    <row r="645" spans="2:23" s="38" customFormat="1" x14ac:dyDescent="0.25"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</row>
    <row r="646" spans="2:23" s="38" customFormat="1" x14ac:dyDescent="0.25"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</row>
    <row r="647" spans="2:23" s="38" customFormat="1" x14ac:dyDescent="0.25"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</row>
    <row r="648" spans="2:23" s="38" customFormat="1" x14ac:dyDescent="0.25"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</row>
    <row r="649" spans="2:23" s="38" customFormat="1" x14ac:dyDescent="0.25"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</row>
    <row r="650" spans="2:23" s="38" customFormat="1" x14ac:dyDescent="0.25"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</row>
    <row r="651" spans="2:23" s="38" customFormat="1" x14ac:dyDescent="0.25"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</row>
    <row r="652" spans="2:23" s="38" customFormat="1" x14ac:dyDescent="0.25"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</row>
    <row r="653" spans="2:23" s="38" customFormat="1" x14ac:dyDescent="0.25"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</row>
    <row r="654" spans="2:23" s="38" customFormat="1" x14ac:dyDescent="0.25"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</row>
    <row r="655" spans="2:23" s="38" customFormat="1" x14ac:dyDescent="0.25"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</row>
    <row r="656" spans="2:23" s="38" customFormat="1" x14ac:dyDescent="0.25"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</row>
    <row r="657" spans="2:23" s="38" customFormat="1" x14ac:dyDescent="0.25"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</row>
    <row r="658" spans="2:23" s="38" customFormat="1" x14ac:dyDescent="0.25"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</row>
    <row r="659" spans="2:23" s="38" customFormat="1" x14ac:dyDescent="0.25"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</row>
    <row r="660" spans="2:23" s="38" customFormat="1" x14ac:dyDescent="0.25"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</row>
    <row r="661" spans="2:23" s="38" customFormat="1" x14ac:dyDescent="0.25"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</row>
    <row r="662" spans="2:23" s="38" customFormat="1" x14ac:dyDescent="0.25"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</row>
    <row r="663" spans="2:23" s="38" customFormat="1" x14ac:dyDescent="0.25"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</row>
    <row r="664" spans="2:23" s="38" customFormat="1" x14ac:dyDescent="0.25"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</row>
    <row r="665" spans="2:23" s="38" customFormat="1" x14ac:dyDescent="0.25"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</row>
    <row r="666" spans="2:23" s="38" customFormat="1" x14ac:dyDescent="0.25"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</row>
    <row r="667" spans="2:23" s="38" customFormat="1" x14ac:dyDescent="0.25"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</row>
    <row r="668" spans="2:23" s="38" customFormat="1" x14ac:dyDescent="0.25"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</row>
    <row r="669" spans="2:23" s="38" customFormat="1" x14ac:dyDescent="0.25"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</row>
    <row r="670" spans="2:23" s="38" customFormat="1" x14ac:dyDescent="0.25"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</row>
    <row r="671" spans="2:23" s="38" customFormat="1" x14ac:dyDescent="0.25"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</row>
    <row r="672" spans="2:23" s="38" customFormat="1" x14ac:dyDescent="0.25"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</row>
    <row r="673" spans="2:23" s="38" customFormat="1" x14ac:dyDescent="0.25"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</row>
    <row r="674" spans="2:23" s="38" customFormat="1" x14ac:dyDescent="0.25"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</row>
    <row r="675" spans="2:23" s="38" customFormat="1" x14ac:dyDescent="0.25"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</row>
    <row r="676" spans="2:23" s="38" customFormat="1" x14ac:dyDescent="0.25"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</row>
    <row r="677" spans="2:23" s="38" customFormat="1" x14ac:dyDescent="0.25"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</row>
    <row r="678" spans="2:23" s="38" customFormat="1" x14ac:dyDescent="0.25"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</row>
    <row r="679" spans="2:23" s="38" customFormat="1" x14ac:dyDescent="0.25"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</row>
    <row r="680" spans="2:23" s="38" customFormat="1" x14ac:dyDescent="0.25"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</row>
    <row r="681" spans="2:23" s="38" customFormat="1" x14ac:dyDescent="0.25"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</row>
    <row r="682" spans="2:23" s="38" customFormat="1" x14ac:dyDescent="0.25"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</row>
    <row r="683" spans="2:23" s="38" customFormat="1" x14ac:dyDescent="0.25"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</row>
    <row r="684" spans="2:23" s="38" customFormat="1" x14ac:dyDescent="0.25"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</row>
    <row r="685" spans="2:23" s="38" customFormat="1" x14ac:dyDescent="0.25"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</row>
    <row r="686" spans="2:23" s="38" customFormat="1" x14ac:dyDescent="0.25"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</row>
    <row r="687" spans="2:23" s="38" customFormat="1" x14ac:dyDescent="0.25"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</row>
    <row r="688" spans="2:23" s="38" customFormat="1" x14ac:dyDescent="0.25"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</row>
    <row r="689" spans="2:23" s="38" customFormat="1" x14ac:dyDescent="0.25"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</row>
    <row r="690" spans="2:23" s="38" customFormat="1" x14ac:dyDescent="0.25"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</row>
    <row r="691" spans="2:23" s="38" customFormat="1" x14ac:dyDescent="0.25"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</row>
    <row r="692" spans="2:23" s="38" customFormat="1" x14ac:dyDescent="0.25"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</row>
    <row r="693" spans="2:23" s="38" customFormat="1" x14ac:dyDescent="0.25"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</row>
    <row r="694" spans="2:23" s="38" customFormat="1" x14ac:dyDescent="0.25"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</row>
    <row r="695" spans="2:23" s="38" customFormat="1" x14ac:dyDescent="0.25"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</row>
    <row r="696" spans="2:23" s="38" customFormat="1" x14ac:dyDescent="0.25"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</row>
    <row r="697" spans="2:23" s="38" customFormat="1" x14ac:dyDescent="0.25"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</row>
    <row r="698" spans="2:23" s="38" customFormat="1" x14ac:dyDescent="0.25"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E995-B61A-4B81-B95D-7491E54B0929}">
  <dimension ref="A1:E865"/>
  <sheetViews>
    <sheetView workbookViewId="0">
      <selection activeCell="A9" sqref="A9"/>
    </sheetView>
  </sheetViews>
  <sheetFormatPr defaultRowHeight="15" x14ac:dyDescent="0.25"/>
  <cols>
    <col min="1" max="1" width="23.140625" style="73" bestFit="1" customWidth="1"/>
    <col min="2" max="2" width="28.140625" style="73" bestFit="1" customWidth="1"/>
    <col min="3" max="3" width="24.42578125" style="73" bestFit="1" customWidth="1"/>
    <col min="4" max="4" width="24.85546875" style="73" bestFit="1" customWidth="1"/>
    <col min="5" max="5" width="27.42578125" style="73" customWidth="1"/>
    <col min="8" max="8" width="9.140625" customWidth="1"/>
  </cols>
  <sheetData>
    <row r="1" spans="1:5" x14ac:dyDescent="0.25">
      <c r="A1" t="s">
        <v>45</v>
      </c>
    </row>
    <row r="3" spans="1:5" x14ac:dyDescent="0.25">
      <c r="A3" s="56" t="s">
        <v>46</v>
      </c>
      <c r="B3" s="37">
        <v>2021</v>
      </c>
      <c r="C3" s="71"/>
      <c r="D3" s="71"/>
      <c r="E3" s="71"/>
    </row>
    <row r="4" spans="1:5" x14ac:dyDescent="0.25">
      <c r="A4" s="57" t="s">
        <v>47</v>
      </c>
      <c r="B4" s="37">
        <v>2021</v>
      </c>
      <c r="C4" s="72"/>
      <c r="D4" s="72"/>
      <c r="E4" s="72"/>
    </row>
    <row r="5" spans="1:5" x14ac:dyDescent="0.25">
      <c r="A5" s="72"/>
      <c r="B5" s="72"/>
      <c r="C5" s="72"/>
      <c r="D5" s="72"/>
      <c r="E5" s="72"/>
    </row>
    <row r="6" spans="1:5" x14ac:dyDescent="0.25">
      <c r="A6" s="39"/>
      <c r="B6" s="58" t="s">
        <v>49</v>
      </c>
      <c r="C6" s="40"/>
      <c r="D6" s="41"/>
      <c r="E6"/>
    </row>
    <row r="7" spans="1:5" ht="33.75" x14ac:dyDescent="0.25">
      <c r="A7" s="59" t="s">
        <v>41</v>
      </c>
      <c r="B7" s="42" t="s">
        <v>124</v>
      </c>
      <c r="C7" s="43" t="s">
        <v>122</v>
      </c>
      <c r="D7" s="44" t="s">
        <v>123</v>
      </c>
      <c r="E7"/>
    </row>
    <row r="8" spans="1:5" x14ac:dyDescent="0.25">
      <c r="A8" s="39" t="s">
        <v>28</v>
      </c>
      <c r="B8" s="45">
        <v>452.83506559046549</v>
      </c>
      <c r="C8" s="74">
        <v>17976036.873904999</v>
      </c>
      <c r="D8" s="75">
        <v>39696.653903039718</v>
      </c>
      <c r="E8"/>
    </row>
    <row r="9" spans="1:5" x14ac:dyDescent="0.25">
      <c r="A9" s="48" t="s">
        <v>13</v>
      </c>
      <c r="B9" s="49">
        <v>633.4987610351352</v>
      </c>
      <c r="C9" s="76">
        <v>95642589.74212797</v>
      </c>
      <c r="D9" s="77">
        <v>150975.18041842457</v>
      </c>
      <c r="E9"/>
    </row>
    <row r="10" spans="1:5" x14ac:dyDescent="0.25">
      <c r="A10" s="48" t="s">
        <v>14</v>
      </c>
      <c r="B10" s="49">
        <v>614.90008542815735</v>
      </c>
      <c r="C10" s="76">
        <v>8945847.8057592008</v>
      </c>
      <c r="D10" s="77">
        <v>14548.457575071194</v>
      </c>
      <c r="E10"/>
    </row>
    <row r="11" spans="1:5" x14ac:dyDescent="0.25">
      <c r="A11" s="48" t="s">
        <v>5</v>
      </c>
      <c r="B11" s="49">
        <v>854.00512345987181</v>
      </c>
      <c r="C11" s="76">
        <v>202046388.06999999</v>
      </c>
      <c r="D11" s="77">
        <v>236586.85705706282</v>
      </c>
      <c r="E11"/>
    </row>
    <row r="12" spans="1:5" x14ac:dyDescent="0.25">
      <c r="A12" s="48" t="s">
        <v>24</v>
      </c>
      <c r="B12" s="49">
        <v>486.32768766046922</v>
      </c>
      <c r="C12" s="76">
        <v>175611151.32894695</v>
      </c>
      <c r="D12" s="77">
        <v>361096.34673226805</v>
      </c>
      <c r="E12"/>
    </row>
    <row r="13" spans="1:5" x14ac:dyDescent="0.25">
      <c r="A13" s="48" t="s">
        <v>30</v>
      </c>
      <c r="B13" s="49">
        <v>411.7082674228223</v>
      </c>
      <c r="C13" s="76">
        <v>23175207.031759091</v>
      </c>
      <c r="D13" s="77">
        <v>56290.361077345748</v>
      </c>
      <c r="E13"/>
    </row>
    <row r="14" spans="1:5" x14ac:dyDescent="0.25">
      <c r="A14" s="48" t="s">
        <v>21</v>
      </c>
      <c r="B14" s="49">
        <v>507.48948782022381</v>
      </c>
      <c r="C14" s="76">
        <v>97657158.196683764</v>
      </c>
      <c r="D14" s="77">
        <v>192431.88389210228</v>
      </c>
      <c r="E14"/>
    </row>
    <row r="15" spans="1:5" x14ac:dyDescent="0.25">
      <c r="A15" s="48" t="s">
        <v>29</v>
      </c>
      <c r="B15" s="49">
        <v>409.02294359547011</v>
      </c>
      <c r="C15" s="76">
        <v>78010839.458853275</v>
      </c>
      <c r="D15" s="77">
        <v>190724.84974340993</v>
      </c>
      <c r="E15"/>
    </row>
    <row r="16" spans="1:5" x14ac:dyDescent="0.25">
      <c r="A16" s="48" t="s">
        <v>37</v>
      </c>
      <c r="B16" s="49">
        <v>289.04851119782751</v>
      </c>
      <c r="C16" s="76">
        <v>37805968.127706468</v>
      </c>
      <c r="D16" s="77">
        <v>130794.54369454167</v>
      </c>
      <c r="E16"/>
    </row>
    <row r="17" spans="1:5" x14ac:dyDescent="0.25">
      <c r="A17" s="48" t="s">
        <v>3</v>
      </c>
      <c r="B17" s="49">
        <v>1015.7106003032587</v>
      </c>
      <c r="C17" s="76">
        <v>1083593221.593379</v>
      </c>
      <c r="D17" s="77">
        <v>1066832.6403897456</v>
      </c>
      <c r="E17"/>
    </row>
    <row r="18" spans="1:5" x14ac:dyDescent="0.25">
      <c r="A18" s="48" t="s">
        <v>34</v>
      </c>
      <c r="B18" s="49">
        <v>362.82594342601686</v>
      </c>
      <c r="C18" s="76">
        <v>439784243.01431775</v>
      </c>
      <c r="D18" s="77">
        <v>1212108.0396335917</v>
      </c>
      <c r="E18"/>
    </row>
    <row r="19" spans="1:5" x14ac:dyDescent="0.25">
      <c r="A19" s="48" t="s">
        <v>4</v>
      </c>
      <c r="B19" s="49">
        <v>793.93858352017401</v>
      </c>
      <c r="C19" s="76">
        <v>1330954821.9920299</v>
      </c>
      <c r="D19" s="77">
        <v>1676395.1892737434</v>
      </c>
      <c r="E19"/>
    </row>
    <row r="20" spans="1:5" x14ac:dyDescent="0.25">
      <c r="A20" s="48" t="s">
        <v>22</v>
      </c>
      <c r="B20" s="49">
        <v>505.23151939840665</v>
      </c>
      <c r="C20" s="76">
        <v>22234195</v>
      </c>
      <c r="D20" s="77">
        <v>44007.933286654166</v>
      </c>
      <c r="E20"/>
    </row>
    <row r="21" spans="1:5" x14ac:dyDescent="0.25">
      <c r="A21" s="48" t="s">
        <v>15</v>
      </c>
      <c r="B21" s="49">
        <v>607.89090881765492</v>
      </c>
      <c r="C21" s="76">
        <v>719526368.81054902</v>
      </c>
      <c r="D21" s="77">
        <v>1183643.9044795465</v>
      </c>
      <c r="E21"/>
    </row>
    <row r="22" spans="1:5" x14ac:dyDescent="0.25">
      <c r="A22" s="48" t="s">
        <v>8</v>
      </c>
      <c r="B22" s="49">
        <v>744.11585675558672</v>
      </c>
      <c r="C22" s="76">
        <v>677338251.27206302</v>
      </c>
      <c r="D22" s="77">
        <v>910259.12849824189</v>
      </c>
      <c r="E22"/>
    </row>
    <row r="23" spans="1:5" x14ac:dyDescent="0.25">
      <c r="A23" s="48" t="s">
        <v>17</v>
      </c>
      <c r="B23" s="49">
        <v>598.96980242872394</v>
      </c>
      <c r="C23" s="76">
        <v>53004760</v>
      </c>
      <c r="D23" s="77">
        <v>88493.209148565467</v>
      </c>
      <c r="E23"/>
    </row>
    <row r="24" spans="1:5" x14ac:dyDescent="0.25">
      <c r="A24" s="48" t="s">
        <v>35</v>
      </c>
      <c r="B24" s="49">
        <v>248.68096007669439</v>
      </c>
      <c r="C24" s="76">
        <v>128380049.846</v>
      </c>
      <c r="D24" s="77">
        <v>516243.98509000038</v>
      </c>
      <c r="E24"/>
    </row>
    <row r="25" spans="1:5" x14ac:dyDescent="0.25">
      <c r="A25" s="48" t="s">
        <v>23</v>
      </c>
      <c r="B25" s="49">
        <v>496.21175013227719</v>
      </c>
      <c r="C25" s="76">
        <v>87458879.657478169</v>
      </c>
      <c r="D25" s="77">
        <v>176253.14119257333</v>
      </c>
      <c r="E25"/>
    </row>
    <row r="26" spans="1:5" x14ac:dyDescent="0.25">
      <c r="A26" s="48" t="s">
        <v>19</v>
      </c>
      <c r="B26" s="49">
        <v>554.44014784241267</v>
      </c>
      <c r="C26" s="76">
        <v>102460683.2833906</v>
      </c>
      <c r="D26" s="77">
        <v>184800.25965311727</v>
      </c>
      <c r="E26"/>
    </row>
    <row r="27" spans="1:5" x14ac:dyDescent="0.25">
      <c r="A27" s="48" t="s">
        <v>11</v>
      </c>
      <c r="B27" s="49">
        <v>643.07643692701242</v>
      </c>
      <c r="C27" s="76">
        <v>174101387.24188274</v>
      </c>
      <c r="D27" s="77">
        <v>270732.02693265968</v>
      </c>
      <c r="E27"/>
    </row>
    <row r="28" spans="1:5" x14ac:dyDescent="0.25">
      <c r="A28" s="48" t="s">
        <v>33</v>
      </c>
      <c r="B28" s="49">
        <v>367.42660323627365</v>
      </c>
      <c r="C28" s="76">
        <v>21191000</v>
      </c>
      <c r="D28" s="77">
        <v>57674.103653221675</v>
      </c>
      <c r="E28"/>
    </row>
    <row r="29" spans="1:5" x14ac:dyDescent="0.25">
      <c r="A29" s="48" t="s">
        <v>10</v>
      </c>
      <c r="B29" s="49">
        <v>686.21605216368164</v>
      </c>
      <c r="C29" s="76">
        <v>40393000</v>
      </c>
      <c r="D29" s="77">
        <v>58863.385478434051</v>
      </c>
      <c r="E29"/>
    </row>
    <row r="30" spans="1:5" x14ac:dyDescent="0.25">
      <c r="A30" s="48" t="s">
        <v>2</v>
      </c>
      <c r="B30" s="49">
        <v>1190.5702094095616</v>
      </c>
      <c r="C30" s="76">
        <v>213518168.81999999</v>
      </c>
      <c r="D30" s="77">
        <v>179341.09818344092</v>
      </c>
      <c r="E30"/>
    </row>
    <row r="31" spans="1:5" x14ac:dyDescent="0.25">
      <c r="A31" s="48" t="s">
        <v>36</v>
      </c>
      <c r="B31" s="49">
        <v>293.03206644654341</v>
      </c>
      <c r="C31" s="76">
        <v>16986259</v>
      </c>
      <c r="D31" s="77">
        <v>57967.236166280563</v>
      </c>
      <c r="E31"/>
    </row>
    <row r="32" spans="1:5" x14ac:dyDescent="0.25">
      <c r="A32" s="48" t="s">
        <v>32</v>
      </c>
      <c r="B32" s="49">
        <v>396.57639822612185</v>
      </c>
      <c r="C32" s="76">
        <v>12069222.905544648</v>
      </c>
      <c r="D32" s="77">
        <v>30433.53805100363</v>
      </c>
      <c r="E32"/>
    </row>
    <row r="33" spans="1:5" x14ac:dyDescent="0.25">
      <c r="A33" s="48" t="s">
        <v>20</v>
      </c>
      <c r="B33" s="49">
        <v>506.30750268655822</v>
      </c>
      <c r="C33" s="76">
        <v>6071028.3969318811</v>
      </c>
      <c r="D33" s="77">
        <v>11990.792877288837</v>
      </c>
      <c r="E33"/>
    </row>
    <row r="34" spans="1:5" x14ac:dyDescent="0.25">
      <c r="A34" s="48" t="s">
        <v>16</v>
      </c>
      <c r="B34" s="49">
        <v>603.27537429931124</v>
      </c>
      <c r="C34" s="76">
        <v>188122979.62</v>
      </c>
      <c r="D34" s="77">
        <v>311836</v>
      </c>
      <c r="E34"/>
    </row>
    <row r="35" spans="1:5" x14ac:dyDescent="0.25">
      <c r="A35" s="48" t="s">
        <v>6</v>
      </c>
      <c r="B35" s="49">
        <v>763.38129658480852</v>
      </c>
      <c r="C35" s="76">
        <v>612416125.23788214</v>
      </c>
      <c r="D35" s="77">
        <v>802241.45912100584</v>
      </c>
      <c r="E35"/>
    </row>
    <row r="36" spans="1:5" x14ac:dyDescent="0.25">
      <c r="A36" s="48" t="s">
        <v>25</v>
      </c>
      <c r="B36" s="49">
        <v>433.52896632985556</v>
      </c>
      <c r="C36" s="76">
        <v>124964885.1592247</v>
      </c>
      <c r="D36" s="77">
        <v>288250.37048192002</v>
      </c>
      <c r="E36"/>
    </row>
    <row r="37" spans="1:5" x14ac:dyDescent="0.25">
      <c r="A37" s="48" t="s">
        <v>7</v>
      </c>
      <c r="B37" s="49">
        <v>760.24634977782773</v>
      </c>
      <c r="C37" s="76">
        <v>115595726.18978177</v>
      </c>
      <c r="D37" s="77">
        <v>152050.35344604173</v>
      </c>
      <c r="E37"/>
    </row>
    <row r="38" spans="1:5" x14ac:dyDescent="0.25">
      <c r="A38" s="48" t="s">
        <v>31</v>
      </c>
      <c r="B38" s="49">
        <v>407.86041397549519</v>
      </c>
      <c r="C38" s="76">
        <v>23005564.759999998</v>
      </c>
      <c r="D38" s="77">
        <v>56405.485729199019</v>
      </c>
      <c r="E38"/>
    </row>
    <row r="39" spans="1:5" x14ac:dyDescent="0.25">
      <c r="A39" s="48" t="s">
        <v>27</v>
      </c>
      <c r="B39" s="49">
        <v>448.43711097883357</v>
      </c>
      <c r="C39" s="76">
        <v>151008414.13249692</v>
      </c>
      <c r="D39" s="77">
        <v>336743.79402472021</v>
      </c>
      <c r="E39"/>
    </row>
    <row r="40" spans="1:5" x14ac:dyDescent="0.25">
      <c r="A40" s="48" t="s">
        <v>9</v>
      </c>
      <c r="B40" s="49">
        <v>686.50037708245281</v>
      </c>
      <c r="C40" s="76">
        <v>193481706.55137613</v>
      </c>
      <c r="D40" s="77">
        <v>281837.72800482792</v>
      </c>
      <c r="E40"/>
    </row>
    <row r="41" spans="1:5" x14ac:dyDescent="0.25">
      <c r="A41" s="48" t="s">
        <v>18</v>
      </c>
      <c r="B41" s="49">
        <v>578.57743962586812</v>
      </c>
      <c r="C41" s="76">
        <v>22982708.242586102</v>
      </c>
      <c r="D41" s="77">
        <v>39722.786732658751</v>
      </c>
      <c r="E41"/>
    </row>
    <row r="42" spans="1:5" x14ac:dyDescent="0.25">
      <c r="A42" s="48" t="s">
        <v>1</v>
      </c>
      <c r="B42" s="49">
        <v>1285.2619892122123</v>
      </c>
      <c r="C42" s="76">
        <v>175421566.86592948</v>
      </c>
      <c r="D42" s="77">
        <v>136487.01069379036</v>
      </c>
      <c r="E42"/>
    </row>
    <row r="43" spans="1:5" x14ac:dyDescent="0.25">
      <c r="A43" s="48" t="s">
        <v>0</v>
      </c>
      <c r="B43" s="49">
        <v>1371.6329339726362</v>
      </c>
      <c r="C43" s="76">
        <v>360643475.69414198</v>
      </c>
      <c r="D43" s="77">
        <v>262930.0206795244</v>
      </c>
      <c r="E43"/>
    </row>
    <row r="44" spans="1:5" x14ac:dyDescent="0.25">
      <c r="A44" s="48" t="s">
        <v>12</v>
      </c>
      <c r="B44" s="49">
        <v>640.34156554165645</v>
      </c>
      <c r="C44" s="76">
        <v>28692533.505949952</v>
      </c>
      <c r="D44" s="77">
        <v>44808.169655017344</v>
      </c>
      <c r="E44"/>
    </row>
    <row r="45" spans="1:5" x14ac:dyDescent="0.25">
      <c r="A45" s="52" t="s">
        <v>26</v>
      </c>
      <c r="B45" s="53">
        <v>463.39246024245193</v>
      </c>
      <c r="C45" s="78">
        <v>75150828.718206644</v>
      </c>
      <c r="D45" s="79">
        <v>162175.33768004537</v>
      </c>
      <c r="E45"/>
    </row>
    <row r="46" spans="1:5" x14ac:dyDescent="0.25">
      <c r="A46"/>
      <c r="B46"/>
      <c r="C46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9D25-73BF-4501-8772-0BA42D66171E}">
  <dimension ref="A1:E87"/>
  <sheetViews>
    <sheetView zoomScale="80" zoomScaleNormal="80" workbookViewId="0">
      <selection activeCell="A3" sqref="A3"/>
    </sheetView>
  </sheetViews>
  <sheetFormatPr defaultRowHeight="15" x14ac:dyDescent="0.25"/>
  <cols>
    <col min="1" max="1" width="24.140625" style="73" bestFit="1" customWidth="1"/>
    <col min="2" max="2" width="29.42578125" style="73" bestFit="1" customWidth="1"/>
    <col min="3" max="3" width="25.42578125" style="73" bestFit="1" customWidth="1"/>
    <col min="4" max="4" width="26" style="73" bestFit="1" customWidth="1"/>
    <col min="5" max="5" width="28.7109375" style="73" customWidth="1"/>
  </cols>
  <sheetData>
    <row r="1" spans="1:5" x14ac:dyDescent="0.25">
      <c r="A1" t="s">
        <v>45</v>
      </c>
    </row>
    <row r="3" spans="1:5" ht="15.75" x14ac:dyDescent="0.25">
      <c r="A3" s="83" t="s">
        <v>46</v>
      </c>
      <c r="B3" s="84">
        <v>2021</v>
      </c>
      <c r="C3" s="71"/>
      <c r="D3" s="71"/>
      <c r="E3" s="71"/>
    </row>
    <row r="4" spans="1:5" ht="23.25" x14ac:dyDescent="0.35">
      <c r="A4" s="96" t="s">
        <v>47</v>
      </c>
      <c r="B4" s="84">
        <v>2021</v>
      </c>
      <c r="C4" s="81"/>
      <c r="D4" s="82"/>
      <c r="E4" s="81"/>
    </row>
    <row r="5" spans="1:5" ht="15.75" x14ac:dyDescent="0.25">
      <c r="A5" s="81"/>
      <c r="B5" s="81"/>
      <c r="C5" s="81"/>
      <c r="D5" s="81"/>
      <c r="E5" s="81"/>
    </row>
    <row r="6" spans="1:5" ht="15.75" x14ac:dyDescent="0.25">
      <c r="A6" s="85"/>
      <c r="B6" s="87" t="s">
        <v>49</v>
      </c>
      <c r="C6" s="86"/>
      <c r="D6" s="88"/>
      <c r="E6"/>
    </row>
    <row r="7" spans="1:5" ht="15.75" x14ac:dyDescent="0.25">
      <c r="A7" s="89" t="s">
        <v>41</v>
      </c>
      <c r="B7" s="90" t="s">
        <v>103</v>
      </c>
      <c r="C7" s="91" t="s">
        <v>123</v>
      </c>
      <c r="D7" s="92" t="s">
        <v>125</v>
      </c>
      <c r="E7"/>
    </row>
    <row r="8" spans="1:5" ht="15.75" x14ac:dyDescent="0.25">
      <c r="A8" s="85" t="s">
        <v>28</v>
      </c>
      <c r="B8" s="99">
        <v>0.65660972100897697</v>
      </c>
      <c r="C8" s="93">
        <v>39696.653903039718</v>
      </c>
      <c r="D8" s="100">
        <v>60457</v>
      </c>
      <c r="E8"/>
    </row>
    <row r="9" spans="1:5" ht="15.75" x14ac:dyDescent="0.25">
      <c r="A9" s="94" t="s">
        <v>13</v>
      </c>
      <c r="B9" s="101">
        <v>0.55951672199167535</v>
      </c>
      <c r="C9" s="95">
        <v>150975.18041842457</v>
      </c>
      <c r="D9" s="102">
        <v>269831.40000000002</v>
      </c>
      <c r="E9"/>
    </row>
    <row r="10" spans="1:5" ht="15.75" x14ac:dyDescent="0.25">
      <c r="A10" s="94" t="s">
        <v>14</v>
      </c>
      <c r="B10" s="101">
        <v>0.13541510829769532</v>
      </c>
      <c r="C10" s="95">
        <v>14548.457575071194</v>
      </c>
      <c r="D10" s="102">
        <v>107436</v>
      </c>
      <c r="E10"/>
    </row>
    <row r="11" spans="1:5" ht="15.75" x14ac:dyDescent="0.25">
      <c r="A11" s="94" t="s">
        <v>5</v>
      </c>
      <c r="B11" s="101">
        <v>0.63819239914614179</v>
      </c>
      <c r="C11" s="95">
        <v>236586.85705706282</v>
      </c>
      <c r="D11" s="102">
        <v>370714</v>
      </c>
      <c r="E11"/>
    </row>
    <row r="12" spans="1:5" ht="15.75" x14ac:dyDescent="0.25">
      <c r="A12" s="94" t="s">
        <v>24</v>
      </c>
      <c r="B12" s="101">
        <v>0.61602105761132608</v>
      </c>
      <c r="C12" s="95">
        <v>361096.34673226805</v>
      </c>
      <c r="D12" s="102">
        <v>586175.32999999996</v>
      </c>
      <c r="E12"/>
    </row>
    <row r="13" spans="1:5" ht="15.75" x14ac:dyDescent="0.25">
      <c r="A13" s="94" t="s">
        <v>30</v>
      </c>
      <c r="B13" s="101">
        <v>0.35935905080627517</v>
      </c>
      <c r="C13" s="95">
        <v>56290.361077345748</v>
      </c>
      <c r="D13" s="102">
        <v>156641</v>
      </c>
      <c r="E13"/>
    </row>
    <row r="14" spans="1:5" ht="15.75" x14ac:dyDescent="0.25">
      <c r="A14" s="94" t="s">
        <v>21</v>
      </c>
      <c r="B14" s="101">
        <v>0.88114609821631962</v>
      </c>
      <c r="C14" s="95">
        <v>192431.88389210228</v>
      </c>
      <c r="D14" s="102">
        <v>218388.16999999998</v>
      </c>
      <c r="E14"/>
    </row>
    <row r="15" spans="1:5" ht="15.75" x14ac:dyDescent="0.25">
      <c r="A15" s="94" t="s">
        <v>29</v>
      </c>
      <c r="B15" s="101">
        <v>0.62954221292525669</v>
      </c>
      <c r="C15" s="95">
        <v>190724.84974340993</v>
      </c>
      <c r="D15" s="102">
        <v>302958</v>
      </c>
      <c r="E15"/>
    </row>
    <row r="16" spans="1:5" ht="15.75" x14ac:dyDescent="0.25">
      <c r="A16" s="94" t="s">
        <v>37</v>
      </c>
      <c r="B16" s="101">
        <v>0.62987493411174544</v>
      </c>
      <c r="C16" s="95">
        <v>130794.54369454167</v>
      </c>
      <c r="D16" s="102">
        <v>207651.60925000001</v>
      </c>
      <c r="E16"/>
    </row>
    <row r="17" spans="1:5" ht="15.75" x14ac:dyDescent="0.25">
      <c r="A17" s="94" t="s">
        <v>3</v>
      </c>
      <c r="B17" s="101">
        <v>0.64529808714380021</v>
      </c>
      <c r="C17" s="95">
        <v>1066832.6403897456</v>
      </c>
      <c r="D17" s="102">
        <v>1653240.0477300801</v>
      </c>
      <c r="E17"/>
    </row>
    <row r="18" spans="1:5" ht="15.75" x14ac:dyDescent="0.25">
      <c r="A18" s="94" t="s">
        <v>34</v>
      </c>
      <c r="B18" s="101">
        <v>0.74217663676605861</v>
      </c>
      <c r="C18" s="95">
        <v>1212108.0396335917</v>
      </c>
      <c r="D18" s="102">
        <v>1633180</v>
      </c>
      <c r="E18"/>
    </row>
    <row r="19" spans="1:5" ht="15.75" x14ac:dyDescent="0.25">
      <c r="A19" s="94" t="s">
        <v>4</v>
      </c>
      <c r="B19" s="101">
        <v>0.46726303477012637</v>
      </c>
      <c r="C19" s="95">
        <v>1676395.1892737434</v>
      </c>
      <c r="D19" s="102">
        <v>3587690.5822401699</v>
      </c>
      <c r="E19"/>
    </row>
    <row r="20" spans="1:5" ht="15.75" x14ac:dyDescent="0.25">
      <c r="A20" s="94" t="s">
        <v>22</v>
      </c>
      <c r="B20" s="101">
        <v>0.66757582122287196</v>
      </c>
      <c r="C20" s="95">
        <v>44007.933286654166</v>
      </c>
      <c r="D20" s="102">
        <v>65922</v>
      </c>
      <c r="E20"/>
    </row>
    <row r="21" spans="1:5" ht="15.75" x14ac:dyDescent="0.25">
      <c r="A21" s="94" t="s">
        <v>15</v>
      </c>
      <c r="B21" s="101">
        <v>0.68327890942729697</v>
      </c>
      <c r="C21" s="95">
        <v>1183643.9044795465</v>
      </c>
      <c r="D21" s="102">
        <v>1732299.78</v>
      </c>
      <c r="E21"/>
    </row>
    <row r="22" spans="1:5" ht="15.75" x14ac:dyDescent="0.25">
      <c r="A22" s="94" t="s">
        <v>8</v>
      </c>
      <c r="B22" s="101">
        <v>0.64422622322627654</v>
      </c>
      <c r="C22" s="95">
        <v>910259.12849824189</v>
      </c>
      <c r="D22" s="102">
        <v>1412949.5131999999</v>
      </c>
      <c r="E22"/>
    </row>
    <row r="23" spans="1:5" ht="15.75" x14ac:dyDescent="0.25">
      <c r="A23" s="94" t="s">
        <v>17</v>
      </c>
      <c r="B23" s="101">
        <v>0.39519305277042865</v>
      </c>
      <c r="C23" s="95">
        <v>88493.209148565467</v>
      </c>
      <c r="D23" s="102">
        <v>223924</v>
      </c>
      <c r="E23"/>
    </row>
    <row r="24" spans="1:5" ht="15.75" x14ac:dyDescent="0.25">
      <c r="A24" s="94" t="s">
        <v>35</v>
      </c>
      <c r="B24" s="101">
        <v>0.65974009463307204</v>
      </c>
      <c r="C24" s="95">
        <v>516243.98509000038</v>
      </c>
      <c r="D24" s="102">
        <v>782496</v>
      </c>
      <c r="E24"/>
    </row>
    <row r="25" spans="1:5" ht="15.75" x14ac:dyDescent="0.25">
      <c r="A25" s="94" t="s">
        <v>23</v>
      </c>
      <c r="B25" s="101">
        <v>0.63595314125511759</v>
      </c>
      <c r="C25" s="95">
        <v>176253.14119257333</v>
      </c>
      <c r="D25" s="102">
        <v>277148</v>
      </c>
      <c r="E25"/>
    </row>
    <row r="26" spans="1:5" ht="15.75" x14ac:dyDescent="0.25">
      <c r="A26" s="94" t="s">
        <v>19</v>
      </c>
      <c r="B26" s="101">
        <v>0.50214459910852416</v>
      </c>
      <c r="C26" s="95">
        <v>184800.25965311727</v>
      </c>
      <c r="D26" s="102">
        <v>368022</v>
      </c>
      <c r="E26"/>
    </row>
    <row r="27" spans="1:5" ht="15.75" x14ac:dyDescent="0.25">
      <c r="A27" s="94" t="s">
        <v>11</v>
      </c>
      <c r="B27" s="101">
        <v>0.44445518511241683</v>
      </c>
      <c r="C27" s="95">
        <v>270732.02693265968</v>
      </c>
      <c r="D27" s="102">
        <v>609132.34000000008</v>
      </c>
      <c r="E27"/>
    </row>
    <row r="28" spans="1:5" ht="15.75" x14ac:dyDescent="0.25">
      <c r="A28" s="94" t="s">
        <v>33</v>
      </c>
      <c r="B28" s="101">
        <v>0.56395063610534746</v>
      </c>
      <c r="C28" s="95">
        <v>57674.103653221675</v>
      </c>
      <c r="D28" s="102">
        <v>102268</v>
      </c>
      <c r="E28"/>
    </row>
    <row r="29" spans="1:5" ht="15.75" x14ac:dyDescent="0.25">
      <c r="A29" s="94" t="s">
        <v>10</v>
      </c>
      <c r="B29" s="101">
        <v>0.4130374043883861</v>
      </c>
      <c r="C29" s="95">
        <v>58863.385478434051</v>
      </c>
      <c r="D29" s="102">
        <v>142513.45000000001</v>
      </c>
      <c r="E29"/>
    </row>
    <row r="30" spans="1:5" ht="15.75" x14ac:dyDescent="0.25">
      <c r="A30" s="94" t="s">
        <v>2</v>
      </c>
      <c r="B30" s="101">
        <v>0.53076417899151129</v>
      </c>
      <c r="C30" s="95">
        <v>179341.09818344092</v>
      </c>
      <c r="D30" s="102">
        <v>337892.241568</v>
      </c>
      <c r="E30"/>
    </row>
    <row r="31" spans="1:5" ht="15.75" x14ac:dyDescent="0.25">
      <c r="A31" s="94" t="s">
        <v>36</v>
      </c>
      <c r="B31" s="101">
        <v>0.50342379384677338</v>
      </c>
      <c r="C31" s="95">
        <v>57967.236166280563</v>
      </c>
      <c r="D31" s="102">
        <v>115146</v>
      </c>
      <c r="E31"/>
    </row>
    <row r="32" spans="1:5" ht="15.75" x14ac:dyDescent="0.25">
      <c r="A32" s="94" t="s">
        <v>32</v>
      </c>
      <c r="B32" s="101">
        <v>0.37683458663220654</v>
      </c>
      <c r="C32" s="95">
        <v>30433.53805100363</v>
      </c>
      <c r="D32" s="102">
        <v>80761</v>
      </c>
      <c r="E32"/>
    </row>
    <row r="33" spans="1:5" ht="15.75" x14ac:dyDescent="0.25">
      <c r="A33" s="94" t="s">
        <v>20</v>
      </c>
      <c r="B33" s="101">
        <v>0.13527519040262678</v>
      </c>
      <c r="C33" s="95">
        <v>11990.792877288837</v>
      </c>
      <c r="D33" s="102">
        <v>88640</v>
      </c>
      <c r="E33"/>
    </row>
    <row r="34" spans="1:5" ht="15.75" x14ac:dyDescent="0.25">
      <c r="A34" s="94" t="s">
        <v>16</v>
      </c>
      <c r="B34" s="101">
        <v>1.5189653912662266</v>
      </c>
      <c r="C34" s="95">
        <v>311836</v>
      </c>
      <c r="D34" s="102">
        <v>205295</v>
      </c>
      <c r="E34"/>
    </row>
    <row r="35" spans="1:5" ht="15.75" x14ac:dyDescent="0.25">
      <c r="A35" s="94" t="s">
        <v>6</v>
      </c>
      <c r="B35" s="101">
        <v>0.63331042557633566</v>
      </c>
      <c r="C35" s="95">
        <v>802241.45912100584</v>
      </c>
      <c r="D35" s="102">
        <v>1266742.8589872601</v>
      </c>
      <c r="E35"/>
    </row>
    <row r="36" spans="1:5" ht="15.75" x14ac:dyDescent="0.25">
      <c r="A36" s="94" t="s">
        <v>25</v>
      </c>
      <c r="B36" s="101">
        <v>0.8361214759865061</v>
      </c>
      <c r="C36" s="95">
        <v>288250.37048192002</v>
      </c>
      <c r="D36" s="102">
        <v>344747</v>
      </c>
      <c r="E36"/>
    </row>
    <row r="37" spans="1:5" ht="15.75" x14ac:dyDescent="0.25">
      <c r="A37" s="94" t="s">
        <v>7</v>
      </c>
      <c r="B37" s="101">
        <v>0.54106215768838906</v>
      </c>
      <c r="C37" s="95">
        <v>152050.35344604173</v>
      </c>
      <c r="D37" s="102">
        <v>281021.96999999997</v>
      </c>
      <c r="E37"/>
    </row>
    <row r="38" spans="1:5" ht="15.75" x14ac:dyDescent="0.25">
      <c r="A38" s="94" t="s">
        <v>31</v>
      </c>
      <c r="B38" s="101">
        <v>0.43846048276644006</v>
      </c>
      <c r="C38" s="95">
        <v>56405.485729199019</v>
      </c>
      <c r="D38" s="102">
        <v>128644.4</v>
      </c>
      <c r="E38"/>
    </row>
    <row r="39" spans="1:5" ht="15.75" x14ac:dyDescent="0.25">
      <c r="A39" s="94" t="s">
        <v>27</v>
      </c>
      <c r="B39" s="101">
        <v>0.75086691669279648</v>
      </c>
      <c r="C39" s="95">
        <v>336743.79402472021</v>
      </c>
      <c r="D39" s="102">
        <v>448473.34</v>
      </c>
      <c r="E39"/>
    </row>
    <row r="40" spans="1:5" ht="15.75" x14ac:dyDescent="0.25">
      <c r="A40" s="94" t="s">
        <v>9</v>
      </c>
      <c r="B40" s="101">
        <v>0.45603924843664512</v>
      </c>
      <c r="C40" s="95">
        <v>281837.72800482792</v>
      </c>
      <c r="D40" s="102">
        <v>618012</v>
      </c>
      <c r="E40"/>
    </row>
    <row r="41" spans="1:5" ht="15.75" x14ac:dyDescent="0.25">
      <c r="A41" s="94" t="s">
        <v>18</v>
      </c>
      <c r="B41" s="101">
        <v>0.25553745775216635</v>
      </c>
      <c r="C41" s="95">
        <v>39722.786732658751</v>
      </c>
      <c r="D41" s="102">
        <v>155448</v>
      </c>
      <c r="E41"/>
    </row>
    <row r="42" spans="1:5" ht="15.75" x14ac:dyDescent="0.25">
      <c r="A42" s="94" t="s">
        <v>1</v>
      </c>
      <c r="B42" s="101">
        <v>0.56203810717662206</v>
      </c>
      <c r="C42" s="95">
        <v>136487.01069379036</v>
      </c>
      <c r="D42" s="102">
        <v>242842.98333333281</v>
      </c>
      <c r="E42"/>
    </row>
    <row r="43" spans="1:5" ht="15.75" x14ac:dyDescent="0.25">
      <c r="A43" s="94" t="s">
        <v>0</v>
      </c>
      <c r="B43" s="101">
        <v>0.72114824322917903</v>
      </c>
      <c r="C43" s="95">
        <v>262930.0206795244</v>
      </c>
      <c r="D43" s="102">
        <v>364599.12805468199</v>
      </c>
      <c r="E43"/>
    </row>
    <row r="44" spans="1:5" ht="15.75" x14ac:dyDescent="0.25">
      <c r="A44" s="94" t="s">
        <v>12</v>
      </c>
      <c r="B44" s="101">
        <v>0.51057501629804336</v>
      </c>
      <c r="C44" s="95">
        <v>44808.169655017344</v>
      </c>
      <c r="D44" s="102">
        <v>87760.208049155699</v>
      </c>
      <c r="E44"/>
    </row>
    <row r="45" spans="1:5" ht="15.75" x14ac:dyDescent="0.25">
      <c r="A45" s="97" t="s">
        <v>26</v>
      </c>
      <c r="B45" s="103">
        <v>0.46841701138017844</v>
      </c>
      <c r="C45" s="98">
        <v>162175.33768004537</v>
      </c>
      <c r="D45" s="104">
        <v>346220</v>
      </c>
      <c r="E45"/>
    </row>
    <row r="46" spans="1:5" x14ac:dyDescent="0.25">
      <c r="A46"/>
      <c r="B46"/>
      <c r="C46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Checks</vt:lpstr>
      <vt:lpstr>Status</vt:lpstr>
      <vt:lpstr>F_Revenue</vt:lpstr>
      <vt:lpstr>F_Cost breakdown</vt:lpstr>
      <vt:lpstr>F_Staff</vt:lpstr>
      <vt:lpstr>F_Costs</vt:lpstr>
      <vt:lpstr>F_Unit cost</vt:lpstr>
      <vt:lpstr>F_Fin CE</vt:lpstr>
      <vt:lpstr>F_Prod</vt:lpstr>
      <vt:lpstr>F_ATCO cost per h</vt:lpstr>
      <vt:lpstr>F_Support</vt:lpstr>
      <vt:lpstr>F_Eco CE</vt:lpstr>
      <vt:lpstr>E_EcoCostEff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HUSTACHE Jean-Claude</dc:creator>
  <cp:lastModifiedBy>ALFARO OLIVE Oscar</cp:lastModifiedBy>
  <dcterms:created xsi:type="dcterms:W3CDTF">2015-06-05T18:17:20Z</dcterms:created>
  <dcterms:modified xsi:type="dcterms:W3CDTF">2022-12-13T07:27:19Z</dcterms:modified>
</cp:coreProperties>
</file>