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Z:\Data\DataProcessing\Covid19\Oscar\Develop\"/>
    </mc:Choice>
  </mc:AlternateContent>
  <xr:revisionPtr revIDLastSave="0" documentId="13_ncr:1_{4D8EA92C-C9CD-4B66-89A9-D812035DA12F}" xr6:coauthVersionLast="47" xr6:coauthVersionMax="47" xr10:uidLastSave="{00000000-0000-0000-0000-000000000000}"/>
  <bookViews>
    <workbookView xWindow="-120" yWindow="-120" windowWidth="19440" windowHeight="10590" xr2:uid="{00000000-000D-0000-FFFF-FFFF00000000}"/>
  </bookViews>
  <sheets>
    <sheet name="Checks" sheetId="14" r:id="rId1"/>
    <sheet name="Status" sheetId="1" r:id="rId2"/>
    <sheet name="F_Revenue" sheetId="3" r:id="rId3"/>
    <sheet name="F_Cost breakdown" sheetId="4" r:id="rId4"/>
    <sheet name="F_Staff" sheetId="5" r:id="rId5"/>
    <sheet name="F_Costs" sheetId="13" r:id="rId6"/>
    <sheet name="F_Unit cost" sheetId="6" r:id="rId7"/>
    <sheet name="F_Fin CE" sheetId="7" r:id="rId8"/>
    <sheet name="F_Prod" sheetId="8" r:id="rId9"/>
    <sheet name="F_ATCO cost per h" sheetId="9" r:id="rId10"/>
    <sheet name="F_Support" sheetId="10" r:id="rId11"/>
    <sheet name="F_Eco CE" sheetId="11" r:id="rId12"/>
    <sheet name="E_EcoCostEff" sheetId="12" r:id="rId13"/>
  </sheets>
  <definedNames>
    <definedName name="PP_2019.accdb_1" localSheetId="1" hidden="1">Status!$A$8:$A$47</definedName>
  </definedNames>
  <calcPr calcId="191029"/>
  <pivotCaches>
    <pivotCache cacheId="14" r:id="rId14"/>
    <pivotCache cacheId="17" r:id="rId15"/>
    <pivotCache cacheId="20" r:id="rId16"/>
    <pivotCache cacheId="23" r:id="rId17"/>
    <pivotCache cacheId="26" r:id="rId18"/>
    <pivotCache cacheId="29" r:id="rId19"/>
    <pivotCache cacheId="32" r:id="rId20"/>
    <pivotCache cacheId="35" r:id="rId21"/>
    <pivotCache cacheId="38" r:id="rId22"/>
    <pivotCache cacheId="41" r:id="rId23"/>
    <pivotCache cacheId="44" r:id="rId24"/>
    <pivotCache cacheId="47" r:id="rId2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4" l="1"/>
  <c r="B6" i="14"/>
  <c r="E19" i="14" l="1"/>
  <c r="D19" i="14"/>
  <c r="E18" i="14"/>
  <c r="D18" i="14"/>
  <c r="D17" i="14"/>
  <c r="E16" i="14"/>
  <c r="D16" i="14"/>
  <c r="E15" i="14"/>
  <c r="D15" i="14"/>
  <c r="D14" i="14"/>
  <c r="E13" i="14"/>
  <c r="D13" i="14"/>
  <c r="E12" i="14"/>
  <c r="D12" i="14"/>
  <c r="E11" i="14"/>
  <c r="D11" i="14"/>
  <c r="E10" i="14"/>
  <c r="D10" i="14"/>
  <c r="D9" i="14"/>
  <c r="D8" i="14"/>
  <c r="D7" i="14"/>
  <c r="E5" i="14"/>
  <c r="D5" i="14"/>
  <c r="E4" i="14"/>
  <c r="D4" i="14"/>
  <c r="E3" i="14"/>
  <c r="D3" i="14"/>
  <c r="B7" i="14"/>
  <c r="B13" i="14"/>
  <c r="B4" i="14"/>
  <c r="B14" i="14"/>
  <c r="B19" i="14"/>
  <c r="B8" i="14"/>
  <c r="B18" i="14"/>
  <c r="B15" i="14"/>
  <c r="B11" i="14"/>
  <c r="B3" i="14"/>
  <c r="B12" i="14"/>
  <c r="B16" i="14"/>
  <c r="B17" i="14"/>
  <c r="B5" i="14"/>
  <c r="B10" i="14"/>
  <c r="B9" i="14"/>
  <c r="D1" i="14" l="1"/>
  <c r="C19" i="14"/>
  <c r="C18" i="14"/>
  <c r="C17" i="14"/>
  <c r="C16" i="14"/>
  <c r="C15" i="14"/>
  <c r="C14" i="14"/>
  <c r="C13" i="14"/>
  <c r="C12" i="14"/>
  <c r="C10" i="14"/>
  <c r="C11" i="14"/>
  <c r="C9" i="14"/>
  <c r="C8" i="14"/>
  <c r="C7" i="14"/>
  <c r="C6" i="14"/>
  <c r="C5" i="14"/>
  <c r="C4" i="14"/>
  <c r="C3" i="14"/>
  <c r="B25" i="6" l="1"/>
  <c r="B20" i="6"/>
  <c r="B21" i="6"/>
  <c r="B22" i="6"/>
  <c r="B23" i="6"/>
  <c r="B24" i="6"/>
  <c r="B19" i="6"/>
  <c r="H21" i="6"/>
  <c r="H24" i="6"/>
  <c r="H20" i="6"/>
  <c r="E19" i="6"/>
  <c r="H22" i="6"/>
  <c r="D25" i="6"/>
  <c r="H23" i="6"/>
  <c r="E9" i="14" l="1"/>
  <c r="E1" i="14" s="1"/>
  <c r="N20" i="6"/>
  <c r="N22" i="6"/>
  <c r="N21" i="6"/>
  <c r="N23" i="6"/>
  <c r="E23" i="6"/>
  <c r="C25" i="6"/>
  <c r="D24" i="6"/>
  <c r="H19" i="6"/>
  <c r="F24" i="6"/>
  <c r="E21" i="6"/>
  <c r="E25" i="6"/>
  <c r="G25" i="6"/>
  <c r="H25" i="6"/>
  <c r="D19" i="6"/>
  <c r="F25" i="6"/>
  <c r="N19" i="6" l="1"/>
  <c r="N24" i="6"/>
  <c r="O19" i="6"/>
  <c r="O24" i="6"/>
  <c r="J24" i="6"/>
  <c r="L24" i="6"/>
  <c r="D23" i="6"/>
  <c r="F19" i="6"/>
  <c r="O23" i="6" l="1"/>
  <c r="J23" i="6"/>
  <c r="F23" i="6"/>
  <c r="G20" i="6"/>
  <c r="F21" i="6"/>
  <c r="G19" i="6"/>
  <c r="D22" i="6"/>
  <c r="O22" i="6" l="1"/>
  <c r="M19" i="6"/>
  <c r="J22" i="6"/>
  <c r="L23" i="6"/>
  <c r="D21" i="6"/>
  <c r="G24" i="6"/>
  <c r="C21" i="6"/>
  <c r="G23" i="6"/>
  <c r="G22" i="6"/>
  <c r="C20" i="6"/>
  <c r="D20" i="6"/>
  <c r="E22" i="6"/>
  <c r="E24" i="6"/>
  <c r="E20" i="6"/>
  <c r="C19" i="6"/>
  <c r="F20" i="6"/>
  <c r="F22" i="6"/>
  <c r="C22" i="6"/>
  <c r="C23" i="6"/>
  <c r="C24" i="6"/>
  <c r="G21" i="6"/>
  <c r="P20" i="6" l="1"/>
  <c r="P24" i="6"/>
  <c r="P19" i="6"/>
  <c r="P23" i="6"/>
  <c r="P21" i="6"/>
  <c r="O21" i="6"/>
  <c r="P22" i="6"/>
  <c r="O20" i="6"/>
  <c r="I19" i="6"/>
  <c r="M22" i="6"/>
  <c r="I22" i="6"/>
  <c r="M21" i="6"/>
  <c r="M20" i="6"/>
  <c r="I23" i="6"/>
  <c r="K20" i="6"/>
  <c r="K19" i="6"/>
  <c r="M23" i="6"/>
  <c r="L22" i="6"/>
  <c r="L21" i="6"/>
  <c r="K24" i="6"/>
  <c r="K23" i="6"/>
  <c r="I21" i="6"/>
  <c r="J21" i="6"/>
  <c r="I24" i="6"/>
  <c r="K22" i="6"/>
  <c r="K21" i="6"/>
  <c r="I20" i="6"/>
  <c r="M24" i="6"/>
  <c r="L20" i="6"/>
  <c r="L19" i="6"/>
  <c r="J20" i="6"/>
  <c r="J19" i="6"/>
  <c r="M10" i="4"/>
  <c r="O10" i="4"/>
  <c r="N10" i="4"/>
  <c r="O11" i="4"/>
  <c r="M11" i="4"/>
  <c r="N1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keepAlive="1" name="Connection114" type="5" refreshedVersion="8" savePassword="1" saveData="1">
    <dbPr connection="Provider=MSDASQL.1;Persist Security Info=True;Extended Properties=&quot;DSN=MS Access Database;DBQ=\\HHBRUNA30\dgof-pru$\Data\Application\Ace\ACE_Database\ACE.mdb;DefaultDir=\\HHBRUNA30\dgof-pru$\Data\Application\Ace\ACE_Database;DriverId=25;FIL=MS Access;MaxBufferSize=2048;PageTimeout=5;&quot;" command="SELECT Q_KEYDATA_STAFF.ACC_ATCO_AVG_CONTRACT_HR, Q_KEYDATA_STAFF.ACC_ATCO_AVG_WORK_DAY, Q_KEYDATA_STAFF.ACC_ATCO_NB, Q_KEYDATA_STAFF.ACC_ATCO_ON_DUTY_HR, Q_KEYDATA_STAFF.ACE_ANSP_SINCE, Q_KEYDATA_STAFF.ANSP_CODE, Q_KEYDATA_STAFF.ANSP_ID, Q_KEYDATA_STAFF.ANSP_NAME, Q_KEYDATA_STAFF.APP_ATCO_AVG_CONTRACT_HR, Q_KEYDATA_STAFF.APP_ATCO_AVG_WORK_DAY, Q_KEYDATA_STAFF.APP_ATCO_NB, Q_KEYDATA_STAFF.APP_ATCO_ON_DUTY_HR, Q_KEYDATA_STAFF.LAST_UPDATE, Q_KEYDATA_STAFF.SK_CONVERTER_ID, Q_KEYDATA_STAFF.STAF_AB_INITIO, Q_KEYDATA_STAFF.STAF_ADMIN, Q_KEYDATA_STAFF.STAF_ANCILLARY, Q_KEYDATA_STAFF.STAF_ATC_ASSISTANT, Q_KEYDATA_STAFF.STAF_ATCO, Q_KEYDATA_STAFF.STAF_ATCO_OTHER, Q_KEYDATA_STAFF.STAF_COST, Q_KEYDATA_STAFF.STAF_COST_ATCO, Q_KEYDATA_STAFF.STAF_COST_CAPITALISED, Q_KEYDATA_STAFF.STAF_COST_EXTRA_PENSION, Q_KEYDATA_STAFF.STAF_COST_PENSION, Q_KEYDATA_STAFF.STAF_COST_RELATED, Q_KEYDATA_STAFF.STAF_COST_SALARY, Q_KEYDATA_STAFF.STAF_COST_SOCIAL_SEC, Q_KEYDATA_STAFF.STAF_OPS_SUPPORT, Q_KEYDATA_STAFF.STAF_OTHER, Q_KEYDATA_STAFF.STAF_TECH_OPERAT, Q_KEYDATA_STAFF.STAF_TECH_PLANNING, Q_KEYDATA_STAFF.STAF_TECH_SUPPORT, Q_KEYDATA_STAFF.STAF_TRAINEE, Q_KEYDATA_STAFF.TYPE_STAFF, Q_KEYDATA_STAFF.YEAR_DATA, Q_KEYDATA_STAFF.YEAR_REPORT,Q_KEYDATA_STAFF.STAF_COST_ATCO_ERT,Q_KEYDATA_STAFF.STAF_COST_ATCO_TRM_x000d__x000a_FROM `\\HHBRUNA30\dgof-pru$\Data\Application\Ace\ACE_Database\ACE`.Q_KEYDATA_STAFF Q_KEYDATA_STAFF"/>
  </connection>
  <connection id="2" xr16:uid="{00000000-0015-0000-FFFF-FFFF04000000}" keepAlive="1" name="Connection132" type="5" refreshedVersion="8" savePassword="1" saveData="1">
    <dbPr connection="Provider=MSDASQL.1;Persist Security Info=True;Extended Properties=&quot;DSN=MS Access Database;DBQ=\\HHBRUNA30\dgof-pru$\Data\Application\Ace\ACE_Database\ACE.mdb;DefaultDir=\\HHBRUNA30\dgof-pru$\Data\Application\Ace\ACE_Database;DriverId=25;FIL=MS Access;MaxBufferSize=2048;PageTimeout=5;&quot;" command="SELECT Q_KEYDATA_STAFF.ACC_ATCO_AVG_CONTRACT_HR, Q_KEYDATA_STAFF.ACC_ATCO_AVG_WORK_DAY, Q_KEYDATA_STAFF.ACC_ATCO_NB, Q_KEYDATA_STAFF.ACC_ATCO_ON_DUTY_HR, Q_KEYDATA_STAFF.ACE_ANSP_SINCE, Q_KEYDATA_STAFF.ANSP_CODE, Q_KEYDATA_STAFF.ANSP_ID, Q_KEYDATA_STAFF.ANSP_NAME, Q_KEYDATA_STAFF.APP_ATCO_AVG_CONTRACT_HR, Q_KEYDATA_STAFF.APP_ATCO_AVG_WORK_DAY, Q_KEYDATA_STAFF.APP_ATCO_NB, Q_KEYDATA_STAFF.APP_ATCO_ON_DUTY_HR, Q_KEYDATA_STAFF.LAST_UPDATE, Q_KEYDATA_STAFF.SK_CONVERTER_ID, Q_KEYDATA_STAFF.STAF_AB_INITIO, Q_KEYDATA_STAFF.STAF_ADMIN, Q_KEYDATA_STAFF.STAF_ANCILLARY, Q_KEYDATA_STAFF.STAF_ATC_ASSISTANT, Q_KEYDATA_STAFF.STAF_ATCO, Q_KEYDATA_STAFF.STAF_ATCO_OTHER, Q_KEYDATA_STAFF.STAF_COST, Q_KEYDATA_STAFF.STAF_COST_ATCO, Q_KEYDATA_STAFF.STAF_COST_CAPITALISED, Q_KEYDATA_STAFF.STAF_COST_EXTRA_PENSION, Q_KEYDATA_STAFF.STAF_COST_PENSION, Q_KEYDATA_STAFF.STAF_COST_RELATED, Q_KEYDATA_STAFF.STAF_COST_SALARY, Q_KEYDATA_STAFF.STAF_COST_SOCIAL_SEC, Q_KEYDATA_STAFF.STAF_OPS_SUPPORT, Q_KEYDATA_STAFF.STAF_OTHER, Q_KEYDATA_STAFF.STAF_TECH_OPERAT, Q_KEYDATA_STAFF.STAF_TECH_PLANNING, Q_KEYDATA_STAFF.STAF_TECH_SUPPORT, Q_KEYDATA_STAFF.STAF_TRAINEE, Q_KEYDATA_STAFF.TYPE_STAFF, Q_KEYDATA_STAFF.YEAR_DATA, Q_KEYDATA_STAFF.YEAR_REPORT_x000d__x000a_FROM `\\HHBRUNA30\dgof-pru$\Data\Application\Ace\ACE_Database\ACE`.Q_KEYDATA_STAFF Q_KEYDATA_STAFF"/>
  </connection>
  <connection id="3" xr16:uid="{00000000-0015-0000-FFFF-FFFF06000000}" keepAlive="1" name="Connection210" type="5" refreshedVersion="8" savePassword="1">
    <dbPr connection="Provider=MSDASQL.1;Persist Security Info=True;Extended Properties=&quot;DSN=MS Access Database;DBQ=\\HHBRUNA30\dgof-pru$\Data\Application\Ace\ACE_Database\ACE.mdb;DefaultDir=\\HHBRUNA30\dgof-pru$\Data\Application\Ace\ACE_Database;DriverId=25;FIL=MS Access;MaxBufferSize=2048;PageTimeout=5;&quot;" command="SELECT V_ANSP_COST.ANSP_CODE, V_ANSP_COST.ANSP_NAME, V_ANSP_COST.ACE_ANSP_SINCE, V_ANSP_COST.YEAR_DATA, V_ANSP_COST.YEAR_REPORT, V_ANSP_COST.TYPE, V_ANSP_COST.ANSP_ID, V_ANSP_COST.LAST_UPDATED, V_ANSP_COST.CURRENT_DATA, V_ANSP_COST.CURRENCY, V_ANSP_COST.COST_CONTROLLABLE, V_ANSP_COST.COST_STAFF, V_ANSP_COST.COST_OPERAT, V_ANSP_COST.COST_DEPRECIATION, V_ANSP_COST.COST_CAPITAL, V_ANSP_COST.COST_EXCEPTIONAL, V_ANSP_COST.COST_TRANSFER, V_ANSP_COST.COST_EXTERNAL_MET, V_ANSP_COST.COST_REGU_SUPERVISION, V_ANSP_COST.COST_OTH_SERVICE, V_ANSP_COST.COST_NATIONAL_GOV, V_ANSP_COST.COST_EUROCONTROL, V_ANSP_COST.COST_DELEGATION, V_ANSP_COST.COST_IVAT, V_ANSP_COST.COST_COST, V_ANSP_COST.COST_FINANCIAL, V_ANSP_COST.COST_RECONCILING, V_ANSP_COST.COST_OPERAT_FINANCE, V_ANSP_COST.COST_PROFIT_BEF_TAX, V_ANSP_COST.COST_INCOME_TAX, V_ANSP_COST.COST_PROFIT_AFT_TAX, V_ANSP_COST.COST_DIVIDEND, V_ANSP_COST.COST_RETAIN_PROFIT, V_ANSP_COST.COST_NBV_FIX_ASSET, V_ANSP_COST.COST_CURRENT_ASSET_REQ, V_ANSP_COST.COST_OPERAT_CAPITAL, V_ANSP_COST.COST_INTEREST_DEBT, V_ANSP_COST.COST_RATE_EQUITY, V_ANSP_COST.COST_WAVG_CAPITAL, V_ANSP_COST.COST_CONTROLLABLE_P_KM, V_ANSP_COST.COST_CONTROLLABLE_P_HR, V_ANSP_COST.COST_CONTROLLABLE_P_AIRP_MVT_x000d__x000a_FROM `\\HHBRUNA30\dgof-pru$\Data\Application\Ace\ACE_Database\ACE`.V_ANSP_COST V_ANSP_COST"/>
  </connection>
  <connection id="4" xr16:uid="{00000000-0015-0000-FFFF-FFFF07000000}" keepAlive="1" name="Connection29" type="5" refreshedVersion="8" savePassword="1">
    <dbPr connection="Provider=MSDASQL.1;Persist Security Info=True;Extended Properties=&quot;DSN=MS Access Database;DBQ=\\HHBRUNA30\dgof-pru$\Data\Application\Ace\ACE_Database\ACE.mdb;DefaultDir=\\HHBRUNA30\dgof-pru$\Data\Application\Ace\ACE_Database;DriverId=25;FIL=MS Access;MaxBufferSize=2048;PageTimeout=5;&quot;" command="SELECT Q_TREND_ANALYSIS.ANSP_NAME, Q_TREND_ANALYSIS.YEAR_DATA, Q_TREND_ANALYSIS.YEAR_REPORT, Q_TREND_ANALYSIS.COST_CONTROLLABLE, Q_TREND_ANALYSIS.COMPOSITE_FLIGHTHOUR, Q_TREND_ANALYSIS.ATCO_ON_DUTY_HR, Q_TREND_ANALYSIS.STAF_COST_ATCO, Q_TREND_ANALYSIS.COST_DEPRECIATION, Q_TREND_ANALYSIS.COST_PER_MINUTE, Q_TREND_ANALYSIS.ERT_TDM_15, Q_TREND_ANALYSIS.ARP_TDM_15, Q_TREND_ANALYSIS.TDM_15, Q_TREND_ANALYSIS.ANSP_IFR_AIRP_MVT, Q_TREND_ANALYSIS.ANSP_IFR_HR, Q_TREND_ANALYSIS.WEIGHTFACTOR, Q_TREND_ANALYSIS.TRM_COST_CONTROLLABLE, Q_TREND_ANALYSIS.COST_OPERAT, Q_TREND_ANALYSIS.COST_EXCEPTIONAL, Q_TREND_ANALYSIS.ERT_COST_CONTROLLABLE, Q_TREND_ANALYSIS.STAF_COST, Q_TREND_ANALYSIS.COST_CAPITAL_x000d__x000a_FROM `\\HHBRUNA30\dgof-pru$\Data\Application\Ace\ACE_Database\ACE`.Q_TREND_ANALYSIS Q_TREND_ANALYSIS"/>
  </connection>
  <connection id="5" xr16:uid="{00000000-0015-0000-FFFF-FFFF00000000}" keepAlive="1" name="Connection31" type="5" refreshedVersion="8" savePassword="1" saveData="1">
    <dbPr connection="Provider=MSDASQL.1;Persist Security Info=True;Extended Properties=&quot;DSN=MS Access Database;DBQ=\\HHBRUNA30\dgof-pru$\Data\Application\Ace\ACE_Database\ACE.mdb;DefaultDir=\\HHBRUNA30\dgof-pru$\Data\Application\Ace\ACE_Database;DriverId=25;FIL=MS Access;MaxBufferSize=2048;PageTimeout=5;&quot;" command="SELECT Q_TREND_ANALYSIS.ANSP_NAME, Q_TREND_ANALYSIS.YEAR_DATA, Q_TREND_ANALYSIS.YEAR_REPORT, Q_TREND_ANALYSIS.COST_CONTROLLABLE, Q_TREND_ANALYSIS.COMPOSITE_FLIGHTHOUR, Q_TREND_ANALYSIS.ATCO_ON_DUTY_HR, Q_TREND_ANALYSIS.STAF_COST_ATCO, Q_TREND_ANALYSIS.COST_DEPRECIATION, Q_TREND_ANALYSIS.COST_PER_MINUTE, Q_TREND_ANALYSIS.ERT_TDM_15, Q_TREND_ANALYSIS.ARP_TDM_15, Q_TREND_ANALYSIS.TDM_15, Q_TREND_ANALYSIS.ANSP_IFR_AIRP_MVT, Q_TREND_ANALYSIS.ANSP_IFR_HR, Q_TREND_ANALYSIS.WEIGHTFACTOR, Q_TREND_ANALYSIS.TRM_COST_CONTROLLABLE, Q_TREND_ANALYSIS.COST_OPERAT, Q_TREND_ANALYSIS.COST_EXCEPTIONAL, Q_TREND_ANALYSIS.ERT_COST_CONTROLLABLE, Q_TREND_ANALYSIS.STAF_COST, Q_TREND_ANALYSIS.COST_CAPITAL_x000d__x000a_FROM `\\HHBRUNA30\dgof-pru$\Data\Application\Ace\ACE_Database\ACE`.Q_TREND_ANALYSIS Q_TREND_ANALYSIS"/>
  </connection>
  <connection id="6" xr16:uid="{00000000-0015-0000-FFFF-FFFF03000000}" keepAlive="1" name="Connection311" type="5" refreshedVersion="8" savePassword="1" saveData="1">
    <dbPr connection="Provider=MSDASQL.1;Persist Security Info=True;Extended Properties=&quot;DSN=MS Access Database;DBQ=\\HHBRUNA30\dgof-pru$\Data\Application\Ace\ACE_Database\ACE.mdb;DefaultDir=\\HHBRUNA30\dgof-pru$\Data\Application\Ace\ACE_Database;DriverId=25;FIL=MS Access;MaxBufferSize=2048;PageTimeout=5;&quot;" command="SELECT Q_TREND_ANALYSIS.ANSP_NAME, Q_TREND_ANALYSIS.YEAR_DATA, Q_TREND_ANALYSIS.YEAR_REPORT, Q_TREND_ANALYSIS.COST_CONTROLLABLE, Q_TREND_ANALYSIS.COMPOSITE_FLIGHTHOUR, Q_TREND_ANALYSIS.ATCO_ON_DUTY_HR, Q_TREND_ANALYSIS.STAF_COST_ATCO, Q_TREND_ANALYSIS.COST_DEPRECIATION, Q_TREND_ANALYSIS.COST_PER_MINUTE, Q_TREND_ANALYSIS.ERT_TDM_15, Q_TREND_ANALYSIS.ARP_TDM_15, Q_TREND_ANALYSIS.TDM_15, Q_TREND_ANALYSIS.ANSP_IFR_AIRP_MVT, Q_TREND_ANALYSIS.ANSP_IFR_HR, Q_TREND_ANALYSIS.WEIGHTFACTOR, Q_TREND_ANALYSIS.TRM_COST_CONTROLLABLE, Q_TREND_ANALYSIS.COST_OPERAT, Q_TREND_ANALYSIS.COST_EXCEPTIONAL, Q_TREND_ANALYSIS.ERT_COST_CONTROLLABLE, Q_TREND_ANALYSIS.STAF_COST, Q_TREND_ANALYSIS.COST_CAPITAL_x000d__x000a_FROM `\\HHBRUNA30\dgof-pru$\Data\Application\Ace\ACE_Database\ACE`.Q_TREND_ANALYSIS Q_TREND_ANALYSIS"/>
  </connection>
  <connection id="7" xr16:uid="{00000000-0015-0000-FFFF-FFFF09000000}" keepAlive="1" name="Connection34" type="5" refreshedVersion="8" savePassword="1">
    <dbPr connection="Provider=MSDASQL.1;Persist Security Info=True;Extended Properties=&quot;DSN=MS Access Database;DBQ=\\HHBRUNA30\dgof-pru$\Data\Application\Ace\ACE_Database\ACE.mdb;DefaultDir=\\HHBRUNA30\dgof-pru$\Data\Application\Ace\ACE_Database;DriverId=25;FIL=MS Access;MaxBufferSize=2048;PageTimeout=5;&quot;" command="SELECT V_ANSP_REVENUE.ANSP_CODE, V_ANSP_REVENUE.ANSP_NAME, V_ANSP_REVENUE.ACE_ANSP_SINCE, V_ANSP_REVENUE.YEAR_DATA, V_ANSP_REVENUE.YEAR_REPORT, V_ANSP_REVENUE.TYPE, V_ANSP_REVENUE.ANSP_ID, V_ANSP_REVENUE.CONVERTER_ID, V_ANSP_REVENUE.EXCH_RATE, V_ANSP_REVENUE.CURRENT_DATA, V_ANSP_REVENUE.CURRENCY, V_ANSP_REVENUE.LAST_UPDATED, V_ANSP_REVENUE.REVE_CHARGE, V_ANSP_REVENUE.REVE_AIRPORT, V_ANSP_REVENUE.REVE_DELEGATION, V_ANSP_REVENUE.REVE_MILITARY, V_ANSP_REVENUE.REVE_EXEMPT_FLT, V_ANSP_REVENUE.REVE_DOMESTIC, V_ANSP_REVENUE.REVE_FINANCIAL, V_ANSP_REVENUE.REVE_OTHER, V_ANSP_REVENUE.REVE_EXCEPTIONAL, V_ANSP_REVENUE.REVE_REVENUE, V_ANSP_REVENUE.REVE_RECOVERY, V_ANSP_REVENUE.REVE_CURRENT_YEAR_x000d__x000a_FROM `\\HHBRUNA30\dgof-pru$\Data\Application\Ace\ACE_Database\ACE`.V_ANSP_REVENUE V_ANSP_REVENUE"/>
  </connection>
  <connection id="8" xr16:uid="{00000000-0015-0000-FFFF-FFFF0A000000}" keepAlive="1" name="Connection42" type="5" refreshedVersion="8" saveData="1">
    <dbPr connection="Provider=MSDASQL.1;Persist Security Info=True;Extended Properties=&quot;DSN=MS Access Database;DBQ=\\HHBRUNA30\dgof-pru$\Data\Application\Ace\ACE_Database\ACE.mdb;DefaultDir=\\HHBRUNA30\dgof-pru$\Data\Application\Ace\ACE_Database;DriverId=25;FIL=MS Access;MaxBufferSize=2048;PageTimeout=5;&quot;" command="SELECT DLY_POST_OPS.Year, DLY_POST_OPS.UNIT_KIND, DLY_POST_OPS.ANSP_ID, DLY_POST_OPS.ANSP_NAME, DLY_POST_OPS.TDM_ALL_REASON, DLY_POST_OPS.TDM_ERT_ALL_REASON, DLY_POST_OPS.TDM_ARP_ALL_REASON, DLY_POST_OPS.NA_ERT, DLY_POST_OPS.A_ERT, DLY_POST_OPS.C_ERT, DLY_POST_OPS.D_ERT, DLY_POST_OPS.E_ERT, DLY_POST_OPS.G_ERT, DLY_POST_OPS.I_ERT, DLY_POST_OPS.M_ERT, DLY_POST_OPS.N_ERT, DLY_POST_OPS.O_ERT, DLY_POST_OPS.P_ERT, DLY_POST_OPS.R_ERT, DLY_POST_OPS.S_ERT, DLY_POST_OPS.T_ERT, DLY_POST_OPS.V_ERT, DLY_POST_OPS.W_ERT, DLY_POST_OPS.NA_ARP, DLY_POST_OPS.A_ARP, DLY_POST_OPS.C_ARP, DLY_POST_OPS.D_ARP, DLY_POST_OPS.E_ARP, DLY_POST_OPS.G_ARP, DLY_POST_OPS.I_ARP, DLY_POST_OPS.M_ARP, DLY_POST_OPS.N_ARP, DLY_POST_OPS.O_ARP, DLY_POST_OPS.P_ARP, DLY_POST_OPS.R_ARP, DLY_POST_OPS.S_ARP, DLY_POST_OPS.T_ARP, DLY_POST_OPS.V_ARP, DLY_POST_OPS.W_ARP, DLY_POST_OPS.ATFM_VERSION, DLY_POST_OPS.METHODOLOGY, DLY_POST_OPS.LAST_UPDATE_x000d__x000a_FROM V_ANSP_DELAY_REASON_POST_OPS_FROM_2003 AS DLY_POST_OPS_x000d__x000a_WHERE (((DLY_POST_OPS.Year)&gt;=2014))"/>
  </connection>
  <connection id="9" xr16:uid="{00000000-0015-0000-FFFF-FFFF0B000000}" keepAlive="1" name="Connection91" type="5" refreshedVersion="8" savePassword="1" saveData="1">
    <dbPr connection="Provider=MSDASQL.1;Persist Security Info=True;Extended Properties=&quot;DSN=MS Access Database;DBQ=\\HHBRUNA30\dgof-pru$\Data\Application\Ace\ACE_Database\ACE.mdb;DefaultDir=\\HHBRUNA30\dgof-pru$\Data\Application\Ace\ACE_Database;DriverId=25;FIL=MS Access;MaxBufferSize=2048;PageTimeout=5;&quot;" command="SELECT Q_TREND_ANALYSIS.ANSP_NAME, Q_TREND_ANALYSIS.YEAR_DATA, Q_TREND_ANALYSIS.YEAR_REPORT, Q_TREND_ANALYSIS.COST_CONTROLLABLE, Q_TREND_ANALYSIS.COMPOSITE_FLIGHTHOUR, Q_TREND_ANALYSIS.ATCO_ON_DUTY_HR, Q_TREND_ANALYSIS.STAF_COST_ATCO, Q_TREND_ANALYSIS.COST_DEPRECIATION, Q_TREND_ANALYSIS.COST_PER_MINUTE, Q_TREND_ANALYSIS.ERT_TDM_15, Q_TREND_ANALYSIS.ARP_TDM_15, Q_TREND_ANALYSIS.TDM_15, Q_TREND_ANALYSIS.ANSP_IFR_AIRP_MVT, Q_TREND_ANALYSIS.ANSP_IFR_HR, Q_TREND_ANALYSIS.WEIGHTFACTOR, Q_TREND_ANALYSIS.TRM_COST_CONTROLLABLE, Q_TREND_ANALYSIS.COST_OPERAT, Q_TREND_ANALYSIS.COST_EXCEPTIONAL, Q_TREND_ANALYSIS.ERT_COST_CONTROLLABLE, Q_TREND_ANALYSIS.STAF_COST, Q_TREND_ANALYSIS.COST_CAPITAL, Q_TREND_ANALYSIS.TDM_x000d__x000a_FROM `\\HHBRUNA30\dgof-pru$\Data\Application\Ace\ACE_Database\ACE`.Q_TREND_ANALYSIS Q_TREND_ANALYSIS"/>
  </connection>
  <connection id="10" xr16:uid="{00000000-0015-0000-FFFF-FFFF0D000000}" keepAlive="1" name="Connexion111" type="5" refreshedVersion="8" savePassword="1">
    <dbPr connection="Provider=MSDASQL.1;Persist Security Info=True;Extended Properties=&quot;DSN=MS Access Database;DBQ=\\HHBRUNA30\dgof-pru$\Data\Application\Ace\ACE_Database\ACE.mdb;DefaultDir=\\HHBRUNA30\dgof-pru$\Data\Application\Ace\ACE_Database;DriverId=25;FIL=MS Access;MaxBufferSize=2048;PageTimeout=5;&quot;" command="SELECT Q_TREND_ANALYSIS.ANSP_NAME, Q_TREND_ANALYSIS.YEAR_DATA, Q_TREND_ANALYSIS.YEAR_REPORT, Q_TREND_ANALYSIS.COST_CONTROLLABLE, Q_TREND_ANALYSIS.COMPOSITE_FLIGHTHOUR, Q_TREND_ANALYSIS.ATCO_ON_DUTY_HR, Q_TREND_ANALYSIS.STAF_COST_ATCO, Q_TREND_ANALYSIS.COST_DEPRECIATION, Q_TREND_ANALYSIS.COST_PER_MINUTE, Q_TREND_ANALYSIS.ERT_TDM_15, Q_TREND_ANALYSIS.ARP_TDM_15, Q_TREND_ANALYSIS.TDM_15, Q_TREND_ANALYSIS.ANSP_IFR_AIRP_MVT, Q_TREND_ANALYSIS.ANSP_IFR_HR, Q_TREND_ANALYSIS.WEIGHTFACTOR, Q_TREND_ANALYSIS.TRM_COST_CONTROLLABLE, Q_TREND_ANALYSIS.COST_OPERAT, Q_TREND_ANALYSIS.COST_EXCEPTIONAL, Q_TREND_ANALYSIS.ERT_COST_CONTROLLABLE, Q_TREND_ANALYSIS.STAF_COST, Q_TREND_ANALYSIS.COST_CAPITAL_x000d__x000a_FROM `\\HHBRUNA30\dgof-pru$\Data\Application\Ace\ACE_Database\ACE`.Q_TREND_ANALYSIS Q_TREND_ANALYSIS"/>
  </connection>
  <connection id="11" xr16:uid="{00000000-0015-0000-FFFF-FFFF0E000000}" keepAlive="1" name="Connexion14" type="5" refreshedVersion="8" savePassword="1">
    <dbPr connection="Provider=MSDASQL.1;Persist Security Info=True;Extended Properties=&quot;DSN=MS Access Database;DBQ=\\HHBRUNA30\dgof-pru$\Data\Application\Ace\ACE_Database\ACE.mdb;DefaultDir=\\HHBRUNA30\dgof-pru$\Data\Application\Ace\ACE_Database;DriverId=25;FIL=MS Access;MaxBufferSize=2048;PageTimeout=5;&quot;" command="SELECT Q_TREND_ANALYSIS.ANSP_NAME, Q_TREND_ANALYSIS.YEAR_DATA, Q_TREND_ANALYSIS.YEAR_REPORT, Q_TREND_ANALYSIS.COST_CONTROLLABLE, Q_TREND_ANALYSIS.COMPOSITE_FLIGHTHOUR, Q_TREND_ANALYSIS.ATCO_ON_DUTY_HR, Q_TREND_ANALYSIS.STAF_COST_ATCO, Q_TREND_ANALYSIS.COST_DEPRECIATION, Q_TREND_ANALYSIS.COST_PER_MINUTE, Q_TREND_ANALYSIS.ERT_TDM_15, Q_TREND_ANALYSIS.ARP_TDM_15, Q_TREND_ANALYSIS.TDM_15, Q_TREND_ANALYSIS.ANSP_IFR_AIRP_MVT, Q_TREND_ANALYSIS.ANSP_IFR_HR, Q_TREND_ANALYSIS.WEIGHTFACTOR, Q_TREND_ANALYSIS.TRM_COST_CONTROLLABLE, Q_TREND_ANALYSIS.COST_OPERAT, Q_TREND_ANALYSIS.COST_EXCEPTIONAL, Q_TREND_ANALYSIS.ERT_COST_CONTROLLABLE, Q_TREND_ANALYSIS.STAF_COST, Q_TREND_ANALYSIS.COST_CAPITAL_x000d__x000a_FROM `\\HHBRUNA30\dgof-pru$\Data\Application\Ace\ACE_Database\ACE`.Q_TREND_ANALYSIS Q_TREND_ANALYSIS"/>
  </connection>
  <connection id="12" xr16:uid="{00000000-0015-0000-FFFF-FFFF0F000000}" keepAlive="1" name="Connexion15" type="5" refreshedVersion="8" savePassword="1">
    <dbPr connection="Provider=MSDASQL.1;Persist Security Info=True;Extended Properties=&quot;DSN=MS Access Database;DBQ=\\HHBRUNA30\dgof-pru$\Data\Application\Ace\ACE_Database\ACE.mdb;DefaultDir=\\HHBRUNA30\dgof-pru$\Data\Application\Ace\ACE_Database;DriverId=25;FIL=MS Access;MaxBufferSize=2048;PageTimeout=5;&quot;" command="SELECT Q_TREND_ANALYSIS.ANSP_NAME, Q_TREND_ANALYSIS.YEAR_DATA, Q_TREND_ANALYSIS.YEAR_REPORT, Q_TREND_ANALYSIS.COST_CONTROLLABLE, Q_TREND_ANALYSIS.COMPOSITE_FLIGHTHOUR, Q_TREND_ANALYSIS.ATCO_ON_DUTY_HR, Q_TREND_ANALYSIS.STAF_COST_ATCO, Q_TREND_ANALYSIS.COST_DEPRECIATION, Q_TREND_ANALYSIS.COST_PER_MINUTE, Q_TREND_ANALYSIS.ERT_TDM_15, Q_TREND_ANALYSIS.ARP_TDM_15, Q_TREND_ANALYSIS.TDM_15, Q_TREND_ANALYSIS.ANSP_IFR_AIRP_MVT, Q_TREND_ANALYSIS.ANSP_IFR_HR, Q_TREND_ANALYSIS.WEIGHTFACTOR, Q_TREND_ANALYSIS.TRM_COST_CONTROLLABLE, Q_TREND_ANALYSIS.COST_OPERAT, Q_TREND_ANALYSIS.COST_EXCEPTIONAL, Q_TREND_ANALYSIS.ERT_COST_CONTROLLABLE, Q_TREND_ANALYSIS.STAF_COST, Q_TREND_ANALYSIS.COST_CAPITAL_x000d__x000a_FROM `\\HHBRUNA30\dgof-pru$\Data\Application\Ace\ACE_Database\ACE`.Q_TREND_ANALYSIS Q_TREND_ANALYSIS"/>
  </connection>
  <connection id="13" xr16:uid="{00000000-0015-0000-FFFF-FFFF10000000}" keepAlive="1" name="Connexion16" type="5" refreshedVersion="8" savePassword="1">
    <dbPr connection="Provider=MSDASQL.1;Persist Security Info=True;Extended Properties=&quot;DSN=MS Access Database;DBQ=\\HHBRUNA30\dgof-pru$\Data\Application\Ace\ACE_Database\ACE.mdb;DefaultDir=\\HHBRUNA30\dgof-pru$\Data\Application\Ace\ACE_Database;DriverId=25;FIL=MS Access;MaxBufferSize=2048;PageTimeout=5;&quot;" command="SELECT Q_TREND_ANALYSIS.ANSP_NAME, Q_TREND_ANALYSIS.YEAR_DATA, Q_TREND_ANALYSIS.YEAR_REPORT, Q_TREND_ANALYSIS.COST_CONTROLLABLE, Q_TREND_ANALYSIS.COMPOSITE_FLIGHTHOUR, Q_TREND_ANALYSIS.ATCO_ON_DUTY_HR, Q_TREND_ANALYSIS.STAF_COST_ATCO, Q_TREND_ANALYSIS.COST_DEPRECIATION, Q_TREND_ANALYSIS.COST_PER_MINUTE, Q_TREND_ANALYSIS.ERT_TDM_15, Q_TREND_ANALYSIS.ARP_TDM_15, Q_TREND_ANALYSIS.TDM_15, Q_TREND_ANALYSIS.ANSP_IFR_AIRP_MVT, Q_TREND_ANALYSIS.ANSP_IFR_HR, Q_TREND_ANALYSIS.WEIGHTFACTOR, Q_TREND_ANALYSIS.TRM_COST_CONTROLLABLE, Q_TREND_ANALYSIS.COST_OPERAT, Q_TREND_ANALYSIS.COST_EXCEPTIONAL, Q_TREND_ANALYSIS.ERT_COST_CONTROLLABLE, Q_TREND_ANALYSIS.STAF_COST, Q_TREND_ANALYSIS.COST_CAPITAL_x000d__x000a_FROM `\\HHBRUNA30\dgof-pru$\Data\Application\Ace\ACE_Database\ACE`.Q_TREND_ANALYSIS Q_TREND_ANALYSIS"/>
  </connection>
  <connection id="14" xr16:uid="{00000000-0015-0000-FFFF-FFFF19000000}" sourceFile="G:\HQ\dgof-pru\Data\DataProcessing\RP3\DB_Performance_Plan\2019\PP_2019.accdb" name="PP_202146a" description="D" type="5" refreshedVersion="8" background="1" saveData="1">
    <dbPr connection="Provider=Microsoft.ACE.OLEDB.12.0;User ID=Admin;Data Source=G:\HQ\dgof-pru\Data\Application\Ace\ACE_Database\ACE.mdb;Mode=Read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ANSP_NAME_x000d__x000a_from ANSP_DIM_ANSP_x000d__x000a_order by ANSP_NAME" commandType="3"/>
  </connection>
</connections>
</file>

<file path=xl/sharedStrings.xml><?xml version="1.0" encoding="utf-8"?>
<sst xmlns="http://schemas.openxmlformats.org/spreadsheetml/2006/main" count="1018" uniqueCount="162">
  <si>
    <t>Skyguide</t>
  </si>
  <si>
    <t>skeyes</t>
  </si>
  <si>
    <t>LVNL</t>
  </si>
  <si>
    <t>DFS</t>
  </si>
  <si>
    <t>DSNA</t>
  </si>
  <si>
    <t>Austro Control</t>
  </si>
  <si>
    <t>NATS (Continental)</t>
  </si>
  <si>
    <t>NAVIAIR</t>
  </si>
  <si>
    <t>ENAV</t>
  </si>
  <si>
    <t>ROMATSA</t>
  </si>
  <si>
    <t>LPS</t>
  </si>
  <si>
    <t>LFV</t>
  </si>
  <si>
    <t>Slovenia Control</t>
  </si>
  <si>
    <t>ANS CR</t>
  </si>
  <si>
    <t>ARMATS</t>
  </si>
  <si>
    <t>ENAIRE</t>
  </si>
  <si>
    <t>MUAC</t>
  </si>
  <si>
    <t>Fintraffic ANS</t>
  </si>
  <si>
    <t>Sakaeronavigatsia</t>
  </si>
  <si>
    <t>IAA</t>
  </si>
  <si>
    <t>MOLDATSA</t>
  </si>
  <si>
    <t>BULATSA</t>
  </si>
  <si>
    <t>EANS</t>
  </si>
  <si>
    <t>HungaroControl</t>
  </si>
  <si>
    <t>Avinor (Continental)</t>
  </si>
  <si>
    <t>NAV Portugal (Continental)</t>
  </si>
  <si>
    <t>SMATSA</t>
  </si>
  <si>
    <t>PANSA</t>
  </si>
  <si>
    <t>Albcontrol</t>
  </si>
  <si>
    <t>Croatia Control</t>
  </si>
  <si>
    <t>BHANSA</t>
  </si>
  <si>
    <t>Oro Navigacija</t>
  </si>
  <si>
    <t>M-NAV</t>
  </si>
  <si>
    <t>LGS</t>
  </si>
  <si>
    <t>DHMI</t>
  </si>
  <si>
    <t>HASP</t>
  </si>
  <si>
    <t>MATS</t>
  </si>
  <si>
    <t>DCAC Cyprus</t>
  </si>
  <si>
    <t>The status sheet indicates the ANSPs for which the validation letter had been sent at the date below:</t>
  </si>
  <si>
    <t>from query</t>
  </si>
  <si>
    <t>type manually</t>
  </si>
  <si>
    <t>ANSP_NAME</t>
  </si>
  <si>
    <t>UkSATSE</t>
  </si>
  <si>
    <t>status</t>
  </si>
  <si>
    <t>For this version status represents 'Validation letter sent'</t>
  </si>
  <si>
    <t>Make sure the ANSP filter is correct</t>
  </si>
  <si>
    <t>YEAR_REPORT</t>
  </si>
  <si>
    <t>YEAR_DATA</t>
  </si>
  <si>
    <t>(Multiple Items)</t>
  </si>
  <si>
    <t>Data</t>
  </si>
  <si>
    <t>TYPE</t>
  </si>
  <si>
    <t>Sum of REVE_CHARGE</t>
  </si>
  <si>
    <t>Sum of REVE_AIRPORT</t>
  </si>
  <si>
    <t>Sum of REVE_DELEGATION</t>
  </si>
  <si>
    <t>Sum of REVE_MILITARY</t>
  </si>
  <si>
    <t>Sum of REVE_EXEMPT_FLT</t>
  </si>
  <si>
    <t>Sum of REVE_DOMESTIC</t>
  </si>
  <si>
    <t>Sum of REVE_FINANCIAL</t>
  </si>
  <si>
    <t>Sum of REVE_OTHER</t>
  </si>
  <si>
    <t>Sum of REVE_EXCEPTIONAL</t>
  </si>
  <si>
    <t>Sum of REVE_REVENUE</t>
  </si>
  <si>
    <t>ERT</t>
  </si>
  <si>
    <t>TRM</t>
  </si>
  <si>
    <t>Grand Total</t>
  </si>
  <si>
    <t>TYPE_STAFF</t>
  </si>
  <si>
    <t>ERTTR</t>
  </si>
  <si>
    <t>Sum of STAF_COST_ATCO</t>
  </si>
  <si>
    <t>Total</t>
  </si>
  <si>
    <t>OTHER_STAFF_COST</t>
  </si>
  <si>
    <t>COST_ATCO_OPS</t>
  </si>
  <si>
    <t>COST_TYPE</t>
  </si>
  <si>
    <t>COST</t>
  </si>
  <si>
    <t>supporting pivot</t>
  </si>
  <si>
    <t>Data for 1st pie and table</t>
  </si>
  <si>
    <t>Uksatse is filtered in the R code</t>
  </si>
  <si>
    <t>Sum of STAF_ATCO</t>
  </si>
  <si>
    <t>Sum of STAF_ATCO_OTHER</t>
  </si>
  <si>
    <t>Sum of STAF_AB_INITIO</t>
  </si>
  <si>
    <t>Sum of STAF_TRAINEE</t>
  </si>
  <si>
    <t>Sum of STAF_ATC_ASSISTANT</t>
  </si>
  <si>
    <t>Sum of STAF_OPS_SUPPORT</t>
  </si>
  <si>
    <t>Sum of STAF_TECH_OPERAT</t>
  </si>
  <si>
    <t>Sum of STAF_TECH_PLANNING</t>
  </si>
  <si>
    <t>Sum of STAF_ADMIN</t>
  </si>
  <si>
    <t>Sum of STAF_ANCILLARY</t>
  </si>
  <si>
    <t>Sum of STAF_OTHER</t>
  </si>
  <si>
    <t>Sum of ACC_ATCO_NB</t>
  </si>
  <si>
    <t>Sum of ACC_ATCO_ON_DUTY_HR</t>
  </si>
  <si>
    <t>Sum of APP_ATCO_NB</t>
  </si>
  <si>
    <t>Sum of APP_ATCO_ON_DUTY_HR</t>
  </si>
  <si>
    <t>Don't move the table around. The script looks for specific coordinates</t>
  </si>
  <si>
    <t xml:space="preserve"> COST_STAFF</t>
  </si>
  <si>
    <t xml:space="preserve"> STAF_COST_ATCO_ERT</t>
  </si>
  <si>
    <t xml:space="preserve"> STAF_COST_ATCO_TRM</t>
  </si>
  <si>
    <t xml:space="preserve"> STAF_COST_ATCO</t>
  </si>
  <si>
    <t xml:space="preserve"> COST_OPERAT</t>
  </si>
  <si>
    <t xml:space="preserve"> COST_DEPRECIATION</t>
  </si>
  <si>
    <t xml:space="preserve"> COST_CAPITAL</t>
  </si>
  <si>
    <t xml:space="preserve"> COST_EXCEPTIONAL</t>
  </si>
  <si>
    <t>Data for 2nd pie and table</t>
  </si>
  <si>
    <t xml:space="preserve"> controllable cost per composite flight hour</t>
  </si>
  <si>
    <t xml:space="preserve"> COST_CONTROLLABLE</t>
  </si>
  <si>
    <t xml:space="preserve"> COMPOSITE_FLIGHTHOUR</t>
  </si>
  <si>
    <t xml:space="preserve"> ATCO-hour productivity</t>
  </si>
  <si>
    <t xml:space="preserve"> ATCO employement cost per ATCO_hr</t>
  </si>
  <si>
    <t xml:space="preserve"> Support costs per composite flight-hour</t>
  </si>
  <si>
    <t>year_data</t>
  </si>
  <si>
    <t>costs_per_cph</t>
  </si>
  <si>
    <t>costs</t>
  </si>
  <si>
    <t>cph</t>
  </si>
  <si>
    <t>ATCO_prod</t>
  </si>
  <si>
    <t>ATCO_costs_per_h</t>
  </si>
  <si>
    <t>support_costs_per_cph</t>
  </si>
  <si>
    <t>costs_per_cph_change_perc</t>
  </si>
  <si>
    <t>costs_change_perc</t>
  </si>
  <si>
    <t>cph_change_perc</t>
  </si>
  <si>
    <t>ATCO_prod_change_perc</t>
  </si>
  <si>
    <t>ATCO_costs_per_h_change_perc</t>
  </si>
  <si>
    <t>support_costs_per_cph_change_perc</t>
  </si>
  <si>
    <t>index_costs</t>
  </si>
  <si>
    <t>index_cph</t>
  </si>
  <si>
    <t>This is the table used for the script</t>
  </si>
  <si>
    <t xml:space="preserve">Gate-to-gate ATM/CNS provision costs
</t>
  </si>
  <si>
    <t>Composite flight-hours</t>
  </si>
  <si>
    <t>Sum of controllable cost per composite flight hour</t>
  </si>
  <si>
    <t xml:space="preserve"> ATCO_ON_DUTY_HR</t>
  </si>
  <si>
    <t>ATCO employement costs</t>
  </si>
  <si>
    <t xml:space="preserve"> ATCO employement cost per compFH</t>
  </si>
  <si>
    <t>Support costs</t>
  </si>
  <si>
    <t xml:space="preserve"> Non ATCO employement cost per composite flight-hour</t>
  </si>
  <si>
    <t xml:space="preserve"> Non-staff operating costs (excluding exceptional cost) per composite flight-hours</t>
  </si>
  <si>
    <t xml:space="preserve"> Exceptional Cost per composite flight hour</t>
  </si>
  <si>
    <t xml:space="preserve"> Capital-related costs per composite flight-hour</t>
  </si>
  <si>
    <t>Year</t>
  </si>
  <si>
    <t xml:space="preserve"> TDM_ARP_ALL_REASON</t>
  </si>
  <si>
    <t xml:space="preserve"> TDM_ERT_ALL_REASON</t>
  </si>
  <si>
    <t>Sum of COST_PER_MINUTE</t>
  </si>
  <si>
    <t>Table</t>
  </si>
  <si>
    <t>Full address</t>
  </si>
  <si>
    <t>Address</t>
  </si>
  <si>
    <t>Year report</t>
  </si>
  <si>
    <t>Year data</t>
  </si>
  <si>
    <t>Total cost breakdown pie1</t>
  </si>
  <si>
    <t>Total cost breakdown pie2</t>
  </si>
  <si>
    <t>Total staff pie</t>
  </si>
  <si>
    <t>Total revenue pie</t>
  </si>
  <si>
    <t>ANSP cost YoY change</t>
  </si>
  <si>
    <t>-</t>
  </si>
  <si>
    <t>Total cost yearly evolution</t>
  </si>
  <si>
    <t>Unit cost yearly evolution</t>
  </si>
  <si>
    <t>ANSP financial cos-eff</t>
  </si>
  <si>
    <t>ANSP ATCO hour productivity</t>
  </si>
  <si>
    <t>ANSP ATCO cost per ATCO hour</t>
  </si>
  <si>
    <t>ANSP support costs</t>
  </si>
  <si>
    <t>ANSP economic cost-eff (delay)</t>
  </si>
  <si>
    <t>ANSP economic cost-eff (cost)</t>
  </si>
  <si>
    <t>ANSP economic cost-eff (cost of delay)</t>
  </si>
  <si>
    <t>Total eco cost-eff evolution (delay)</t>
  </si>
  <si>
    <t>Total eco cost-eff evolution (cost)</t>
  </si>
  <si>
    <t>Total eco cost-eff evolution (cost of delay)</t>
  </si>
  <si>
    <t>min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</si>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</sst>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_-* #,##0_-;\-* #,##0_-;_-* &quot;-&quot;??_-;_-@_-"/>
    <numFmt numFmtId="166" formatCode="0.0%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</font>
    <font>
      <sz val="8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8"/>
      <color rgb="FFFF0000"/>
      <name val="Calibr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scheme val="minor"/>
    </font>
    <font>
      <sz val="12"/>
      <name val="Calibri"/>
    </font>
    <font>
      <sz val="12"/>
      <color theme="1"/>
      <name val="Calibri"/>
    </font>
    <font>
      <sz val="11"/>
      <color theme="1"/>
      <name val="Calibri"/>
    </font>
    <font>
      <sz val="8"/>
      <color theme="1"/>
      <name val="Calibri"/>
    </font>
    <font>
      <sz val="8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999999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indexed="64"/>
      </left>
      <right/>
      <top style="thin">
        <color rgb="FF999999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</borders>
  <cellStyleXfs count="10">
    <xf numFmtId="0" fontId="0" fillId="0" borderId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16" fillId="0" borderId="0"/>
  </cellStyleXfs>
  <cellXfs count="208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0" fillId="2" borderId="0" xfId="0" applyFill="1" applyAlignment="1">
      <alignment horizontal="centerContinuous"/>
    </xf>
    <xf numFmtId="0" fontId="0" fillId="3" borderId="0" xfId="0" applyFill="1" applyAlignment="1">
      <alignment horizontal="center"/>
    </xf>
    <xf numFmtId="0" fontId="0" fillId="3" borderId="0" xfId="0" applyFill="1"/>
    <xf numFmtId="0" fontId="5" fillId="4" borderId="0" xfId="1" applyFill="1"/>
    <xf numFmtId="3" fontId="6" fillId="0" borderId="0" xfId="2" applyNumberFormat="1" applyFont="1"/>
    <xf numFmtId="3" fontId="6" fillId="4" borderId="0" xfId="2" applyNumberFormat="1" applyFont="1" applyFill="1"/>
    <xf numFmtId="3" fontId="6" fillId="0" borderId="2" xfId="2" applyNumberFormat="1" applyFont="1" applyBorder="1"/>
    <xf numFmtId="0" fontId="7" fillId="4" borderId="0" xfId="1" applyFont="1" applyFill="1"/>
    <xf numFmtId="3" fontId="6" fillId="0" borderId="0" xfId="1" applyNumberFormat="1" applyFont="1"/>
    <xf numFmtId="3" fontId="6" fillId="4" borderId="0" xfId="1" applyNumberFormat="1" applyFont="1" applyFill="1"/>
    <xf numFmtId="0" fontId="0" fillId="0" borderId="14" xfId="0" applyBorder="1"/>
    <xf numFmtId="3" fontId="4" fillId="0" borderId="0" xfId="0" applyNumberFormat="1" applyFont="1" applyAlignment="1">
      <alignment horizontal="left"/>
    </xf>
    <xf numFmtId="3" fontId="4" fillId="0" borderId="0" xfId="0" applyNumberFormat="1" applyFont="1"/>
    <xf numFmtId="0" fontId="9" fillId="0" borderId="0" xfId="4" applyFont="1"/>
    <xf numFmtId="0" fontId="8" fillId="0" borderId="3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0" fontId="0" fillId="2" borderId="0" xfId="0" applyFill="1"/>
    <xf numFmtId="0" fontId="8" fillId="2" borderId="3" xfId="0" applyFont="1" applyFill="1" applyBorder="1"/>
    <xf numFmtId="0" fontId="8" fillId="2" borderId="6" xfId="0" applyFont="1" applyFill="1" applyBorder="1" applyAlignment="1">
      <alignment vertical="center" wrapText="1"/>
    </xf>
    <xf numFmtId="0" fontId="8" fillId="2" borderId="3" xfId="3" applyNumberFormat="1" applyFont="1" applyFill="1" applyBorder="1"/>
    <xf numFmtId="0" fontId="10" fillId="0" borderId="0" xfId="5" applyFont="1" applyAlignment="1">
      <alignment horizontal="center"/>
    </xf>
    <xf numFmtId="0" fontId="11" fillId="0" borderId="0" xfId="5" applyFont="1"/>
    <xf numFmtId="0" fontId="10" fillId="0" borderId="0" xfId="5" applyFont="1"/>
    <xf numFmtId="3" fontId="12" fillId="0" borderId="0" xfId="5" applyNumberFormat="1" applyFont="1"/>
    <xf numFmtId="0" fontId="12" fillId="0" borderId="0" xfId="5" applyFont="1"/>
    <xf numFmtId="0" fontId="13" fillId="0" borderId="0" xfId="5" applyFont="1"/>
    <xf numFmtId="2" fontId="10" fillId="0" borderId="0" xfId="5" applyNumberFormat="1" applyFont="1"/>
    <xf numFmtId="9" fontId="12" fillId="0" borderId="0" xfId="6" applyFont="1"/>
    <xf numFmtId="0" fontId="14" fillId="0" borderId="0" xfId="7" applyFont="1"/>
    <xf numFmtId="0" fontId="15" fillId="0" borderId="0" xfId="0" applyFont="1"/>
    <xf numFmtId="0" fontId="7" fillId="0" borderId="0" xfId="8" applyFont="1"/>
    <xf numFmtId="0" fontId="14" fillId="0" borderId="0" xfId="9" applyFont="1" applyAlignment="1">
      <alignment vertical="center"/>
    </xf>
    <xf numFmtId="166" fontId="14" fillId="0" borderId="0" xfId="3" applyNumberFormat="1" applyFont="1"/>
    <xf numFmtId="0" fontId="17" fillId="0" borderId="0" xfId="0" applyFont="1"/>
    <xf numFmtId="0" fontId="17" fillId="0" borderId="0" xfId="0" applyFont="1" applyAlignment="1">
      <alignment horizontal="right"/>
    </xf>
    <xf numFmtId="0" fontId="18" fillId="0" borderId="0" xfId="0" applyFont="1"/>
    <xf numFmtId="1" fontId="18" fillId="0" borderId="0" xfId="0" applyNumberFormat="1" applyFont="1" applyAlignment="1">
      <alignment horizontal="right"/>
    </xf>
    <xf numFmtId="1" fontId="18" fillId="0" borderId="0" xfId="0" applyNumberFormat="1" applyFont="1"/>
    <xf numFmtId="0" fontId="19" fillId="0" borderId="1" xfId="0" pivotButton="1" applyFont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26" xfId="0" pivotButton="1" applyFont="1" applyBorder="1" applyAlignment="1">
      <alignment horizontal="center" vertical="center" wrapText="1"/>
    </xf>
    <xf numFmtId="0" fontId="19" fillId="0" borderId="3" xfId="0" pivotButton="1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3" xfId="0" pivotButton="1" applyFont="1" applyBorder="1" applyAlignment="1">
      <alignment vertical="center" wrapText="1"/>
    </xf>
    <xf numFmtId="0" fontId="19" fillId="0" borderId="3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1" fontId="19" fillId="0" borderId="19" xfId="0" applyNumberFormat="1" applyFont="1" applyBorder="1" applyAlignment="1">
      <alignment horizontal="right" vertical="center"/>
    </xf>
    <xf numFmtId="1" fontId="19" fillId="0" borderId="20" xfId="0" applyNumberFormat="1" applyFont="1" applyBorder="1" applyAlignment="1">
      <alignment horizontal="right" vertical="center"/>
    </xf>
    <xf numFmtId="1" fontId="19" fillId="0" borderId="22" xfId="0" applyNumberFormat="1" applyFont="1" applyBorder="1" applyAlignment="1">
      <alignment horizontal="right" vertical="center"/>
    </xf>
    <xf numFmtId="0" fontId="19" fillId="0" borderId="1" xfId="0" pivotButton="1" applyFont="1" applyBorder="1" applyAlignment="1">
      <alignment vertical="center" wrapText="1"/>
    </xf>
    <xf numFmtId="0" fontId="19" fillId="0" borderId="1" xfId="0" applyFont="1" applyBorder="1" applyAlignment="1">
      <alignment vertical="center"/>
    </xf>
    <xf numFmtId="0" fontId="19" fillId="0" borderId="19" xfId="0" pivotButton="1" applyFont="1" applyBorder="1" applyAlignment="1">
      <alignment horizontal="center" vertical="center" wrapText="1"/>
    </xf>
    <xf numFmtId="0" fontId="20" fillId="0" borderId="1" xfId="0" pivotButton="1" applyFont="1" applyBorder="1"/>
    <xf numFmtId="0" fontId="20" fillId="0" borderId="1" xfId="0" applyFont="1" applyBorder="1" applyAlignment="1">
      <alignment horizontal="left"/>
    </xf>
    <xf numFmtId="0" fontId="20" fillId="0" borderId="1" xfId="0" pivotButton="1" applyFont="1" applyBorder="1" applyAlignment="1">
      <alignment vertical="center" wrapText="1"/>
    </xf>
    <xf numFmtId="0" fontId="20" fillId="0" borderId="1" xfId="0" applyFont="1" applyBorder="1"/>
    <xf numFmtId="0" fontId="20" fillId="0" borderId="3" xfId="0" applyFont="1" applyBorder="1"/>
    <xf numFmtId="0" fontId="20" fillId="0" borderId="3" xfId="0" pivotButton="1" applyFont="1" applyBorder="1"/>
    <xf numFmtId="0" fontId="20" fillId="0" borderId="5" xfId="0" applyFont="1" applyBorder="1"/>
    <xf numFmtId="0" fontId="20" fillId="0" borderId="3" xfId="0" pivotButton="1" applyFont="1" applyBorder="1" applyAlignment="1">
      <alignment vertical="center" wrapText="1"/>
    </xf>
    <xf numFmtId="0" fontId="20" fillId="0" borderId="16" xfId="0" applyFont="1" applyBorder="1"/>
    <xf numFmtId="0" fontId="20" fillId="0" borderId="3" xfId="0" applyNumberFormat="1" applyFont="1" applyBorder="1"/>
    <xf numFmtId="0" fontId="20" fillId="0" borderId="16" xfId="0" applyNumberFormat="1" applyFont="1" applyBorder="1"/>
    <xf numFmtId="0" fontId="20" fillId="0" borderId="9" xfId="0" applyFont="1" applyBorder="1"/>
    <xf numFmtId="0" fontId="20" fillId="0" borderId="9" xfId="0" applyNumberFormat="1" applyFont="1" applyBorder="1"/>
    <xf numFmtId="0" fontId="20" fillId="0" borderId="21" xfId="0" applyNumberFormat="1" applyFont="1" applyBorder="1"/>
    <xf numFmtId="0" fontId="20" fillId="0" borderId="7" xfId="0" applyFont="1" applyBorder="1"/>
    <xf numFmtId="0" fontId="20" fillId="0" borderId="7" xfId="0" applyNumberFormat="1" applyFont="1" applyBorder="1"/>
    <xf numFmtId="0" fontId="20" fillId="0" borderId="23" xfId="0" applyNumberFormat="1" applyFont="1" applyBorder="1"/>
    <xf numFmtId="0" fontId="20" fillId="0" borderId="3" xfId="0" applyFont="1" applyBorder="1" applyAlignment="1">
      <alignment textRotation="90" wrapText="1"/>
    </xf>
    <xf numFmtId="0" fontId="20" fillId="0" borderId="16" xfId="0" applyFont="1" applyBorder="1" applyAlignment="1">
      <alignment textRotation="90" wrapText="1"/>
    </xf>
    <xf numFmtId="3" fontId="20" fillId="0" borderId="3" xfId="0" applyNumberFormat="1" applyFont="1" applyBorder="1"/>
    <xf numFmtId="3" fontId="20" fillId="0" borderId="16" xfId="0" applyNumberFormat="1" applyFont="1" applyBorder="1"/>
    <xf numFmtId="3" fontId="20" fillId="0" borderId="9" xfId="0" applyNumberFormat="1" applyFont="1" applyBorder="1"/>
    <xf numFmtId="3" fontId="20" fillId="0" borderId="21" xfId="0" applyNumberFormat="1" applyFont="1" applyBorder="1"/>
    <xf numFmtId="3" fontId="20" fillId="0" borderId="7" xfId="0" applyNumberFormat="1" applyFont="1" applyBorder="1"/>
    <xf numFmtId="3" fontId="20" fillId="0" borderId="23" xfId="0" applyNumberFormat="1" applyFont="1" applyBorder="1"/>
    <xf numFmtId="0" fontId="21" fillId="0" borderId="1" xfId="0" pivotButton="1" applyFont="1" applyBorder="1"/>
    <xf numFmtId="0" fontId="21" fillId="0" borderId="1" xfId="0" applyFont="1" applyBorder="1" applyAlignment="1">
      <alignment horizontal="left"/>
    </xf>
    <xf numFmtId="0" fontId="21" fillId="0" borderId="1" xfId="0" pivotButton="1" applyFont="1" applyBorder="1" applyAlignment="1">
      <alignment vertical="center" wrapText="1"/>
    </xf>
    <xf numFmtId="0" fontId="21" fillId="0" borderId="3" xfId="0" applyFont="1" applyBorder="1"/>
    <xf numFmtId="0" fontId="21" fillId="0" borderId="3" xfId="0" pivotButton="1" applyFont="1" applyBorder="1"/>
    <xf numFmtId="0" fontId="21" fillId="0" borderId="4" xfId="0" applyFont="1" applyBorder="1"/>
    <xf numFmtId="0" fontId="21" fillId="0" borderId="5" xfId="0" applyFont="1" applyBorder="1"/>
    <xf numFmtId="0" fontId="21" fillId="0" borderId="3" xfId="0" pivotButton="1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1" fillId="0" borderId="6" xfId="0" applyFont="1" applyBorder="1" applyAlignment="1">
      <alignment vertical="center" wrapText="1"/>
    </xf>
    <xf numFmtId="0" fontId="21" fillId="0" borderId="16" xfId="0" applyFont="1" applyBorder="1" applyAlignment="1">
      <alignment vertical="center" wrapText="1"/>
    </xf>
    <xf numFmtId="0" fontId="21" fillId="0" borderId="3" xfId="0" applyNumberFormat="1" applyFont="1" applyBorder="1"/>
    <xf numFmtId="3" fontId="21" fillId="0" borderId="6" xfId="0" applyNumberFormat="1" applyFont="1" applyBorder="1"/>
    <xf numFmtId="3" fontId="21" fillId="0" borderId="16" xfId="0" applyNumberFormat="1" applyFont="1" applyBorder="1"/>
    <xf numFmtId="0" fontId="21" fillId="0" borderId="9" xfId="0" applyFont="1" applyBorder="1"/>
    <xf numFmtId="0" fontId="21" fillId="0" borderId="9" xfId="0" applyNumberFormat="1" applyFont="1" applyBorder="1"/>
    <xf numFmtId="3" fontId="21" fillId="0" borderId="0" xfId="0" applyNumberFormat="1" applyFont="1"/>
    <xf numFmtId="3" fontId="21" fillId="0" borderId="21" xfId="0" applyNumberFormat="1" applyFont="1" applyBorder="1"/>
    <xf numFmtId="0" fontId="21" fillId="0" borderId="7" xfId="0" applyFont="1" applyBorder="1"/>
    <xf numFmtId="0" fontId="21" fillId="0" borderId="7" xfId="0" applyNumberFormat="1" applyFont="1" applyBorder="1"/>
    <xf numFmtId="3" fontId="21" fillId="0" borderId="8" xfId="0" applyNumberFormat="1" applyFont="1" applyBorder="1"/>
    <xf numFmtId="3" fontId="21" fillId="0" borderId="23" xfId="0" applyNumberFormat="1" applyFont="1" applyBorder="1"/>
    <xf numFmtId="1" fontId="21" fillId="0" borderId="6" xfId="0" applyNumberFormat="1" applyFont="1" applyBorder="1"/>
    <xf numFmtId="1" fontId="21" fillId="0" borderId="0" xfId="0" applyNumberFormat="1" applyFont="1"/>
    <xf numFmtId="1" fontId="21" fillId="0" borderId="8" xfId="0" applyNumberFormat="1" applyFont="1" applyBorder="1"/>
    <xf numFmtId="0" fontId="21" fillId="0" borderId="9" xfId="0" applyNumberFormat="1" applyFont="1" applyFill="1" applyBorder="1"/>
    <xf numFmtId="0" fontId="22" fillId="0" borderId="1" xfId="0" pivotButton="1" applyFont="1" applyBorder="1"/>
    <xf numFmtId="0" fontId="22" fillId="0" borderId="1" xfId="0" applyFont="1" applyBorder="1" applyAlignment="1">
      <alignment horizontal="left"/>
    </xf>
    <xf numFmtId="0" fontId="22" fillId="0" borderId="1" xfId="0" pivotButton="1" applyFont="1" applyBorder="1" applyAlignment="1">
      <alignment vertical="center" wrapText="1"/>
    </xf>
    <xf numFmtId="0" fontId="22" fillId="0" borderId="3" xfId="0" applyFont="1" applyBorder="1"/>
    <xf numFmtId="0" fontId="22" fillId="0" borderId="3" xfId="0" pivotButton="1" applyFont="1" applyBorder="1"/>
    <xf numFmtId="0" fontId="22" fillId="0" borderId="4" xfId="0" applyFont="1" applyBorder="1"/>
    <xf numFmtId="0" fontId="22" fillId="0" borderId="5" xfId="0" applyFont="1" applyBorder="1"/>
    <xf numFmtId="0" fontId="22" fillId="0" borderId="3" xfId="0" pivotButton="1" applyFont="1" applyBorder="1" applyAlignment="1">
      <alignment vertical="center" wrapText="1"/>
    </xf>
    <xf numFmtId="0" fontId="22" fillId="0" borderId="3" xfId="0" applyFont="1" applyBorder="1" applyAlignment="1">
      <alignment vertical="center" wrapText="1"/>
    </xf>
    <xf numFmtId="3" fontId="22" fillId="0" borderId="6" xfId="0" applyNumberFormat="1" applyFont="1" applyBorder="1" applyAlignment="1">
      <alignment vertical="center" wrapText="1"/>
    </xf>
    <xf numFmtId="0" fontId="22" fillId="0" borderId="6" xfId="0" applyFont="1" applyBorder="1" applyAlignment="1">
      <alignment vertical="center" wrapText="1"/>
    </xf>
    <xf numFmtId="0" fontId="22" fillId="0" borderId="16" xfId="0" applyFont="1" applyBorder="1" applyAlignment="1">
      <alignment vertical="center" wrapText="1"/>
    </xf>
    <xf numFmtId="1" fontId="22" fillId="0" borderId="3" xfId="0" applyNumberFormat="1" applyFont="1" applyBorder="1"/>
    <xf numFmtId="3" fontId="22" fillId="0" borderId="6" xfId="0" applyNumberFormat="1" applyFont="1" applyBorder="1"/>
    <xf numFmtId="3" fontId="22" fillId="0" borderId="24" xfId="0" applyNumberFormat="1" applyFont="1" applyBorder="1"/>
    <xf numFmtId="165" fontId="22" fillId="0" borderId="6" xfId="0" applyNumberFormat="1" applyFont="1" applyBorder="1"/>
    <xf numFmtId="165" fontId="22" fillId="0" borderId="16" xfId="0" applyNumberFormat="1" applyFont="1" applyBorder="1"/>
    <xf numFmtId="0" fontId="22" fillId="0" borderId="9" xfId="0" applyFont="1" applyBorder="1"/>
    <xf numFmtId="1" fontId="22" fillId="0" borderId="9" xfId="0" applyNumberFormat="1" applyFont="1" applyBorder="1"/>
    <xf numFmtId="3" fontId="22" fillId="0" borderId="0" xfId="0" applyNumberFormat="1" applyFont="1"/>
    <xf numFmtId="3" fontId="22" fillId="0" borderId="25" xfId="0" applyNumberFormat="1" applyFont="1" applyBorder="1"/>
    <xf numFmtId="165" fontId="22" fillId="0" borderId="0" xfId="0" applyNumberFormat="1" applyFont="1"/>
    <xf numFmtId="165" fontId="22" fillId="0" borderId="21" xfId="0" applyNumberFormat="1" applyFont="1" applyBorder="1"/>
    <xf numFmtId="1" fontId="22" fillId="0" borderId="9" xfId="0" applyNumberFormat="1" applyFont="1" applyFill="1" applyBorder="1"/>
    <xf numFmtId="3" fontId="22" fillId="0" borderId="0" xfId="0" applyNumberFormat="1" applyFont="1" applyFill="1"/>
    <xf numFmtId="3" fontId="22" fillId="0" borderId="25" xfId="0" applyNumberFormat="1" applyFont="1" applyFill="1" applyBorder="1"/>
    <xf numFmtId="165" fontId="22" fillId="0" borderId="0" xfId="0" applyNumberFormat="1" applyFont="1" applyFill="1"/>
    <xf numFmtId="165" fontId="22" fillId="0" borderId="21" xfId="0" applyNumberFormat="1" applyFont="1" applyFill="1" applyBorder="1"/>
    <xf numFmtId="0" fontId="22" fillId="0" borderId="9" xfId="0" applyFont="1" applyFill="1" applyBorder="1"/>
    <xf numFmtId="0" fontId="22" fillId="0" borderId="7" xfId="0" applyFont="1" applyBorder="1"/>
    <xf numFmtId="1" fontId="22" fillId="0" borderId="7" xfId="0" applyNumberFormat="1" applyFont="1" applyBorder="1"/>
    <xf numFmtId="3" fontId="22" fillId="0" borderId="8" xfId="0" applyNumberFormat="1" applyFont="1" applyBorder="1"/>
    <xf numFmtId="165" fontId="22" fillId="0" borderId="8" xfId="0" applyNumberFormat="1" applyFont="1" applyBorder="1"/>
    <xf numFmtId="165" fontId="22" fillId="0" borderId="23" xfId="0" applyNumberFormat="1" applyFont="1" applyBorder="1"/>
    <xf numFmtId="4" fontId="21" fillId="0" borderId="3" xfId="0" applyNumberFormat="1" applyFont="1" applyBorder="1"/>
    <xf numFmtId="4" fontId="21" fillId="0" borderId="9" xfId="0" applyNumberFormat="1" applyFont="1" applyBorder="1"/>
    <xf numFmtId="4" fontId="21" fillId="0" borderId="7" xfId="0" applyNumberFormat="1" applyFont="1" applyBorder="1"/>
    <xf numFmtId="0" fontId="23" fillId="0" borderId="1" xfId="0" pivotButton="1" applyFont="1" applyBorder="1"/>
    <xf numFmtId="0" fontId="23" fillId="0" borderId="1" xfId="0" applyFont="1" applyBorder="1" applyAlignment="1">
      <alignment horizontal="left"/>
    </xf>
    <xf numFmtId="0" fontId="23" fillId="0" borderId="1" xfId="0" pivotButton="1" applyFont="1" applyBorder="1" applyAlignment="1">
      <alignment vertical="center" wrapText="1"/>
    </xf>
    <xf numFmtId="0" fontId="23" fillId="0" borderId="1" xfId="0" applyFont="1" applyBorder="1"/>
    <xf numFmtId="0" fontId="23" fillId="0" borderId="3" xfId="0" pivotButton="1" applyFont="1" applyBorder="1"/>
    <xf numFmtId="0" fontId="23" fillId="0" borderId="10" xfId="0" applyFont="1" applyBorder="1"/>
    <xf numFmtId="0" fontId="23" fillId="0" borderId="3" xfId="0" pivotButton="1" applyFont="1" applyBorder="1" applyAlignment="1">
      <alignment vertical="center" wrapText="1"/>
    </xf>
    <xf numFmtId="0" fontId="23" fillId="0" borderId="3" xfId="0" applyFont="1" applyBorder="1"/>
    <xf numFmtId="3" fontId="23" fillId="0" borderId="10" xfId="0" applyNumberFormat="1" applyFont="1" applyBorder="1"/>
    <xf numFmtId="0" fontId="23" fillId="0" borderId="9" xfId="0" applyFont="1" applyBorder="1"/>
    <xf numFmtId="3" fontId="23" fillId="0" borderId="11" xfId="0" applyNumberFormat="1" applyFont="1" applyBorder="1"/>
    <xf numFmtId="0" fontId="23" fillId="0" borderId="7" xfId="0" applyFont="1" applyBorder="1"/>
    <xf numFmtId="3" fontId="23" fillId="0" borderId="12" xfId="0" applyNumberFormat="1" applyFont="1" applyBorder="1"/>
    <xf numFmtId="0" fontId="23" fillId="0" borderId="4" xfId="0" applyFont="1" applyBorder="1"/>
    <xf numFmtId="0" fontId="23" fillId="0" borderId="15" xfId="0" applyFont="1" applyBorder="1"/>
    <xf numFmtId="0" fontId="23" fillId="0" borderId="27" xfId="0" applyFont="1" applyBorder="1"/>
    <xf numFmtId="0" fontId="23" fillId="0" borderId="5" xfId="0" applyFont="1" applyBorder="1"/>
    <xf numFmtId="0" fontId="23" fillId="0" borderId="3" xfId="0" applyFont="1" applyBorder="1" applyAlignment="1">
      <alignment vertical="center" wrapText="1"/>
    </xf>
    <xf numFmtId="0" fontId="23" fillId="0" borderId="6" xfId="0" applyFont="1" applyBorder="1" applyAlignment="1">
      <alignment vertical="center" wrapText="1"/>
    </xf>
    <xf numFmtId="0" fontId="23" fillId="0" borderId="16" xfId="0" applyFont="1" applyBorder="1" applyAlignment="1">
      <alignment vertical="center" wrapText="1"/>
    </xf>
    <xf numFmtId="3" fontId="23" fillId="0" borderId="3" xfId="0" applyNumberFormat="1" applyFont="1" applyBorder="1"/>
    <xf numFmtId="3" fontId="23" fillId="0" borderId="6" xfId="0" applyNumberFormat="1" applyFont="1" applyBorder="1"/>
    <xf numFmtId="3" fontId="23" fillId="0" borderId="16" xfId="0" applyNumberFormat="1" applyFont="1" applyBorder="1"/>
    <xf numFmtId="3" fontId="23" fillId="0" borderId="9" xfId="0" applyNumberFormat="1" applyFont="1" applyBorder="1"/>
    <xf numFmtId="3" fontId="23" fillId="0" borderId="0" xfId="0" applyNumberFormat="1" applyFont="1"/>
    <xf numFmtId="3" fontId="23" fillId="0" borderId="21" xfId="0" applyNumberFormat="1" applyFont="1" applyBorder="1"/>
    <xf numFmtId="3" fontId="23" fillId="0" borderId="7" xfId="0" applyNumberFormat="1" applyFont="1" applyBorder="1"/>
    <xf numFmtId="3" fontId="23" fillId="0" borderId="8" xfId="0" applyNumberFormat="1" applyFont="1" applyBorder="1"/>
    <xf numFmtId="3" fontId="23" fillId="0" borderId="23" xfId="0" applyNumberFormat="1" applyFont="1" applyBorder="1"/>
    <xf numFmtId="0" fontId="23" fillId="0" borderId="6" xfId="0" applyNumberFormat="1" applyFont="1" applyBorder="1"/>
    <xf numFmtId="3" fontId="23" fillId="0" borderId="19" xfId="0" applyNumberFormat="1" applyFont="1" applyBorder="1"/>
    <xf numFmtId="164" fontId="23" fillId="0" borderId="6" xfId="0" applyNumberFormat="1" applyFont="1" applyBorder="1"/>
    <xf numFmtId="0" fontId="23" fillId="0" borderId="16" xfId="0" applyNumberFormat="1" applyFont="1" applyBorder="1"/>
    <xf numFmtId="0" fontId="23" fillId="0" borderId="0" xfId="0" applyNumberFormat="1" applyFont="1"/>
    <xf numFmtId="3" fontId="23" fillId="0" borderId="20" xfId="0" applyNumberFormat="1" applyFont="1" applyBorder="1"/>
    <xf numFmtId="164" fontId="23" fillId="0" borderId="0" xfId="0" applyNumberFormat="1" applyFont="1"/>
    <xf numFmtId="0" fontId="23" fillId="0" borderId="21" xfId="0" applyNumberFormat="1" applyFont="1" applyBorder="1"/>
    <xf numFmtId="0" fontId="23" fillId="0" borderId="8" xfId="0" applyNumberFormat="1" applyFont="1" applyBorder="1"/>
    <xf numFmtId="3" fontId="23" fillId="0" borderId="22" xfId="0" applyNumberFormat="1" applyFont="1" applyBorder="1"/>
    <xf numFmtId="164" fontId="23" fillId="0" borderId="8" xfId="0" applyNumberFormat="1" applyFont="1" applyBorder="1"/>
    <xf numFmtId="0" fontId="23" fillId="0" borderId="23" xfId="0" applyNumberFormat="1" applyFont="1" applyBorder="1"/>
    <xf numFmtId="3" fontId="24" fillId="0" borderId="1" xfId="0" pivotButton="1" applyNumberFormat="1" applyFont="1" applyBorder="1"/>
    <xf numFmtId="3" fontId="24" fillId="0" borderId="1" xfId="0" applyNumberFormat="1" applyFont="1" applyBorder="1" applyAlignment="1">
      <alignment horizontal="left"/>
    </xf>
    <xf numFmtId="3" fontId="24" fillId="0" borderId="1" xfId="0" applyNumberFormat="1" applyFont="1" applyBorder="1"/>
    <xf numFmtId="3" fontId="24" fillId="0" borderId="3" xfId="0" applyNumberFormat="1" applyFont="1" applyBorder="1"/>
    <xf numFmtId="3" fontId="24" fillId="0" borderId="3" xfId="0" pivotButton="1" applyNumberFormat="1" applyFont="1" applyBorder="1"/>
    <xf numFmtId="3" fontId="24" fillId="0" borderId="4" xfId="0" applyNumberFormat="1" applyFont="1" applyBorder="1"/>
    <xf numFmtId="3" fontId="24" fillId="0" borderId="5" xfId="0" applyNumberFormat="1" applyFont="1" applyBorder="1"/>
    <xf numFmtId="3" fontId="24" fillId="0" borderId="6" xfId="0" applyNumberFormat="1" applyFont="1" applyBorder="1"/>
    <xf numFmtId="3" fontId="24" fillId="0" borderId="10" xfId="0" applyNumberFormat="1" applyFont="1" applyBorder="1"/>
    <xf numFmtId="3" fontId="24" fillId="0" borderId="9" xfId="0" applyNumberFormat="1" applyFont="1" applyBorder="1"/>
    <xf numFmtId="3" fontId="24" fillId="0" borderId="0" xfId="0" applyNumberFormat="1" applyFont="1"/>
    <xf numFmtId="3" fontId="24" fillId="0" borderId="11" xfId="0" applyNumberFormat="1" applyFont="1" applyBorder="1"/>
    <xf numFmtId="3" fontId="24" fillId="0" borderId="7" xfId="0" applyNumberFormat="1" applyFont="1" applyBorder="1"/>
    <xf numFmtId="3" fontId="24" fillId="0" borderId="8" xfId="0" applyNumberFormat="1" applyFont="1" applyBorder="1"/>
    <xf numFmtId="3" fontId="24" fillId="0" borderId="12" xfId="0" applyNumberFormat="1" applyFont="1" applyBorder="1"/>
    <xf numFmtId="3" fontId="24" fillId="0" borderId="15" xfId="0" applyNumberFormat="1" applyFont="1" applyBorder="1"/>
    <xf numFmtId="3" fontId="24" fillId="0" borderId="16" xfId="0" applyNumberFormat="1" applyFont="1" applyBorder="1"/>
    <xf numFmtId="3" fontId="24" fillId="0" borderId="13" xfId="0" applyNumberFormat="1" applyFont="1" applyBorder="1"/>
    <xf numFmtId="3" fontId="24" fillId="0" borderId="18" xfId="0" applyNumberFormat="1" applyFont="1" applyBorder="1"/>
    <xf numFmtId="3" fontId="24" fillId="0" borderId="17" xfId="0" applyNumberFormat="1" applyFont="1" applyBorder="1"/>
    <xf numFmtId="3" fontId="24" fillId="0" borderId="27" xfId="0" applyNumberFormat="1" applyFont="1" applyBorder="1"/>
  </cellXfs>
  <cellStyles count="10">
    <cellStyle name="Normal" xfId="0" builtinId="0"/>
    <cellStyle name="Normal 11" xfId="2" xr:uid="{6F4A2FC1-9CF9-43E9-BDAC-383F51EDDFA3}"/>
    <cellStyle name="Normal 3" xfId="4" xr:uid="{4F60CA2B-0C33-48B8-9F2F-1262DF2199DB}"/>
    <cellStyle name="Normal 3 2 2" xfId="7" xr:uid="{88691730-E6A4-4220-9898-A11A1FEDA7A6}"/>
    <cellStyle name="Normal 4 2" xfId="5" xr:uid="{32744CFC-F7BD-40A8-952B-1879A8261AFC}"/>
    <cellStyle name="Normal 7" xfId="8" xr:uid="{3424B9CF-B8E2-41A5-9940-E8111D2A5913}"/>
    <cellStyle name="Normal_ACE 2008_Chapter 10  v4 3" xfId="9" xr:uid="{4A2F2AE2-CC5E-4465-8E4F-53F05076CE91}"/>
    <cellStyle name="Normal_Chapter 2 2009 data checked on 27092010test" xfId="1" xr:uid="{FA582991-4326-4946-AF97-BE7CF8F2C842}"/>
    <cellStyle name="Percent" xfId="3" builtinId="5"/>
    <cellStyle name="Percent 6" xfId="6" xr:uid="{80794B04-051D-49DB-AAFA-5F3A1898353A}"/>
  </cellStyles>
  <dxfs count="752"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/>
      </fill>
    </dxf>
    <dxf>
      <font>
        <color auto="1"/>
      </font>
    </dxf>
    <dxf>
      <alignment vertical="center" indent="0" readingOrder="0"/>
    </dxf>
    <dxf>
      <alignment horizontal="center" readingOrder="0"/>
    </dxf>
    <dxf>
      <alignment horizontal="center" readingOrder="0"/>
    </dxf>
    <dxf>
      <alignment horizontal="right" readingOrder="0"/>
    </dxf>
    <dxf>
      <font>
        <sz val="12"/>
      </font>
    </dxf>
    <dxf>
      <font>
        <name val="Calibri"/>
        <scheme val="minor"/>
      </font>
    </dxf>
    <dxf>
      <numFmt numFmtId="1" formatCode="0"/>
    </dxf>
    <dxf>
      <font>
        <name val="Calibri"/>
        <scheme val="minor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none"/>
      </fill>
    </dxf>
    <dxf>
      <fill>
        <patternFill patternType="none"/>
      </fill>
    </dxf>
    <dxf>
      <font>
        <color auto="1"/>
      </font>
    </dxf>
    <dxf>
      <font>
        <sz val="12"/>
      </font>
    </dxf>
    <dxf>
      <font>
        <name val="Calibri"/>
        <scheme val="none"/>
      </font>
    </dxf>
    <dxf>
      <font>
        <sz val="12"/>
      </font>
    </dxf>
    <dxf>
      <alignment textRotation="90" wrapText="1"/>
    </dxf>
    <dxf>
      <alignment textRotation="90" wrapText="1"/>
    </dxf>
    <dxf>
      <alignment textRotation="90" readingOrder="0"/>
    </dxf>
    <dxf>
      <alignment wrapText="1" readingOrder="0"/>
    </dxf>
    <dxf>
      <font>
        <sz val="12"/>
      </font>
    </dxf>
    <dxf>
      <numFmt numFmtId="3" formatCode="#,##0"/>
    </dxf>
    <dxf>
      <font>
        <b val="0"/>
      </font>
    </dxf>
    <dxf>
      <font>
        <color auto="1"/>
      </font>
    </dxf>
    <dxf>
      <font>
        <name val="Calibri"/>
        <scheme val="none"/>
      </font>
    </dxf>
    <dxf>
      <font>
        <sz val="12"/>
      </font>
    </dxf>
    <dxf>
      <numFmt numFmtId="167" formatCode="#,##0.0"/>
    </dxf>
    <dxf>
      <numFmt numFmtId="4" formatCode="#,##0.00"/>
    </dxf>
    <dxf>
      <numFmt numFmtId="167" formatCode="#,##0.0"/>
    </dxf>
    <dxf>
      <numFmt numFmtId="3" formatCode="#,##0"/>
    </dxf>
    <dxf>
      <numFmt numFmtId="167" formatCode="#,##0.0"/>
    </dxf>
    <dxf>
      <numFmt numFmtId="4" formatCode="#,##0.00"/>
    </dxf>
    <dxf>
      <numFmt numFmtId="168" formatCode="#,##0.000"/>
    </dxf>
    <dxf>
      <numFmt numFmtId="164" formatCode="#,##0.0000"/>
    </dxf>
    <dxf>
      <numFmt numFmtId="168" formatCode="#,##0.000"/>
    </dxf>
    <dxf>
      <numFmt numFmtId="4" formatCode="#,##0.00"/>
    </dxf>
    <dxf>
      <numFmt numFmtId="167" formatCode="#,##0.0"/>
    </dxf>
    <dxf>
      <numFmt numFmtId="3" formatCode="#,##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none"/>
      </fill>
    </dxf>
    <dxf>
      <fill>
        <patternFill patternType="none"/>
      </fill>
    </dxf>
    <dxf>
      <font>
        <color auto="1"/>
      </font>
    </dxf>
    <dxf>
      <font>
        <sz val="12"/>
      </font>
    </dxf>
    <dxf>
      <font>
        <name val="Calibri"/>
        <scheme val="none"/>
      </font>
    </dxf>
    <dxf>
      <font>
        <sz val="12"/>
      </font>
    </dxf>
    <dxf>
      <alignment textRotation="90" wrapText="1"/>
    </dxf>
    <dxf>
      <alignment textRotation="90" wrapText="1"/>
    </dxf>
    <dxf>
      <alignment textRotation="90" readingOrder="0"/>
    </dxf>
    <dxf>
      <alignment wrapText="1" readingOrder="0"/>
    </dxf>
    <dxf>
      <font>
        <sz val="12"/>
      </font>
    </dxf>
    <dxf>
      <numFmt numFmtId="3" formatCode="#,##0"/>
    </dxf>
    <dxf>
      <font>
        <b val="0"/>
      </font>
    </dxf>
    <dxf>
      <font>
        <color auto="1"/>
      </font>
    </dxf>
    <dxf>
      <font>
        <name val="Calibri"/>
        <scheme val="none"/>
      </font>
    </dxf>
    <dxf>
      <font>
        <sz val="12"/>
      </font>
    </dxf>
    <dxf>
      <numFmt numFmtId="167" formatCode="#,##0.0"/>
    </dxf>
    <dxf>
      <numFmt numFmtId="4" formatCode="#,##0.00"/>
    </dxf>
    <dxf>
      <numFmt numFmtId="167" formatCode="#,##0.0"/>
    </dxf>
    <dxf>
      <numFmt numFmtId="3" formatCode="#,##0"/>
    </dxf>
    <dxf>
      <numFmt numFmtId="167" formatCode="#,##0.0"/>
    </dxf>
    <dxf>
      <numFmt numFmtId="4" formatCode="#,##0.00"/>
    </dxf>
    <dxf>
      <numFmt numFmtId="168" formatCode="#,##0.000"/>
    </dxf>
    <dxf>
      <numFmt numFmtId="164" formatCode="#,##0.0000"/>
    </dxf>
    <dxf>
      <numFmt numFmtId="168" formatCode="#,##0.000"/>
    </dxf>
    <dxf>
      <numFmt numFmtId="4" formatCode="#,##0.00"/>
    </dxf>
    <dxf>
      <numFmt numFmtId="167" formatCode="#,##0.0"/>
    </dxf>
    <dxf>
      <numFmt numFmtId="3" formatCode="#,##0"/>
    </dxf>
    <dxf>
      <numFmt numFmtId="167" formatCode="#,##0.0"/>
    </dxf>
    <dxf>
      <numFmt numFmtId="4" formatCode="#,##0.00"/>
    </dxf>
    <dxf>
      <numFmt numFmtId="167" formatCode="#,##0.0"/>
    </dxf>
    <dxf>
      <numFmt numFmtId="3" formatCode="#,##0"/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/>
      </fill>
    </dxf>
    <dxf>
      <font>
        <color auto="1"/>
      </font>
    </dxf>
    <dxf>
      <alignment vertical="center" indent="0" readingOrder="0"/>
    </dxf>
    <dxf>
      <alignment horizontal="center" readingOrder="0"/>
    </dxf>
    <dxf>
      <alignment horizontal="center" readingOrder="0"/>
    </dxf>
    <dxf>
      <alignment horizontal="right" readingOrder="0"/>
    </dxf>
    <dxf>
      <font>
        <sz val="12"/>
      </font>
    </dxf>
    <dxf>
      <font>
        <name val="Calibri"/>
        <scheme val="minor"/>
      </font>
    </dxf>
    <dxf>
      <numFmt numFmtId="1" formatCode="0"/>
    </dxf>
    <dxf>
      <font>
        <name val="Calibri"/>
        <scheme val="minor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none"/>
      </fill>
    </dxf>
    <dxf>
      <fill>
        <patternFill patternType="none"/>
      </fill>
    </dxf>
    <dxf>
      <font>
        <color auto="1"/>
      </font>
    </dxf>
    <dxf>
      <font>
        <sz val="12"/>
      </font>
    </dxf>
    <dxf>
      <font>
        <name val="Calibri"/>
        <scheme val="none"/>
      </font>
    </dxf>
    <dxf>
      <font>
        <sz val="12"/>
      </font>
    </dxf>
    <dxf>
      <alignment textRotation="90" wrapText="1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 val="0"/>
      </font>
    </dxf>
    <dxf>
      <font>
        <b val="0"/>
      </font>
    </dxf>
    <dxf>
      <font>
        <sz val="12"/>
      </font>
    </dxf>
    <dxf>
      <font>
        <sz val="12"/>
      </font>
      <numFmt numFmtId="3" formatCode="#,##0"/>
    </dxf>
    <dxf>
      <font>
        <sz val="12"/>
      </font>
      <numFmt numFmtId="3" formatCode="#,##0"/>
    </dxf>
    <dxf>
      <font>
        <sz val="12"/>
      </font>
      <numFmt numFmtId="3" formatCode="#,##0"/>
    </dxf>
    <dxf>
      <font>
        <sz val="12"/>
      </font>
      <numFmt numFmtId="3" formatCode="#,##0"/>
    </dxf>
    <dxf>
      <font>
        <name val="Calibri"/>
        <scheme val="none"/>
      </font>
    </dxf>
    <dxf>
      <font>
        <sz val="12"/>
      </font>
    </dxf>
    <dxf>
      <numFmt numFmtId="1" formatCode="0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 val="0"/>
      </font>
    </dxf>
    <dxf>
      <font>
        <b val="0"/>
      </font>
    </dxf>
    <dxf>
      <font>
        <sz val="8"/>
      </font>
      <numFmt numFmtId="3" formatCode="#,##0"/>
    </dxf>
    <dxf>
      <font>
        <sz val="8"/>
      </font>
      <numFmt numFmtId="3" formatCode="#,##0"/>
    </dxf>
    <dxf>
      <font>
        <sz val="8"/>
      </font>
      <numFmt numFmtId="3" formatCode="#,##0"/>
    </dxf>
    <dxf>
      <font>
        <sz val="8"/>
      </font>
      <numFmt numFmtId="3" formatCode="#,##0"/>
    </dxf>
    <dxf>
      <border>
        <left/>
        <right/>
        <bottom/>
      </border>
    </dxf>
    <dxf>
      <border>
        <left style="thin">
          <color indexed="64"/>
        </left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8"/>
      </font>
      <numFmt numFmtId="3" formatCode="#,##0"/>
    </dxf>
    <dxf>
      <border>
        <top style="thin">
          <color indexed="64"/>
        </top>
        <bottom style="thin">
          <color indexed="64"/>
        </bottom>
      </border>
    </dxf>
    <dxf>
      <font>
        <sz val="12"/>
      </font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none"/>
      </fill>
    </dxf>
    <dxf>
      <fill>
        <patternFill patternType="none"/>
      </fill>
    </dxf>
    <dxf>
      <numFmt numFmtId="1" formatCode="0"/>
    </dxf>
    <dxf>
      <font>
        <name val="Calibri"/>
        <scheme val="none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70" formatCode="_(* #,##0.00_);_(* \(#,##0.00\);_(* &quot;-&quot;??_);_(@_)"/>
    </dxf>
    <dxf>
      <numFmt numFmtId="169" formatCode="_-* #,##0.0_-;\-* #,##0.0_-;_-* &quot;-&quot;??_-;_-@_-"/>
    </dxf>
    <dxf>
      <numFmt numFmtId="170" formatCode="_(* #,##0.00_);_(* \(#,##0.00\);_(* &quot;-&quot;??_);_(@_)"/>
    </dxf>
    <dxf>
      <numFmt numFmtId="169" formatCode="_-* #,##0.0_-;\-* #,##0.0_-;_-* &quot;-&quot;??_-;_-@_-"/>
    </dxf>
    <dxf>
      <numFmt numFmtId="165" formatCode="_-* #,##0_-;\-* #,##0_-;_-* &quot;-&quot;??_-;_-@_-"/>
    </dxf>
    <dxf>
      <numFmt numFmtId="170" formatCode="_(* #,##0.00_);_(* \(#,##0.00\);_(* &quot;-&quot;??_);_(@_)"/>
    </dxf>
    <dxf>
      <numFmt numFmtId="169" formatCode="_-* #,##0.0_-;\-* #,##0.0_-;_-* &quot;-&quot;??_-;_-@_-"/>
    </dxf>
    <dxf>
      <numFmt numFmtId="165" formatCode="_-* #,##0_-;\-* #,##0_-;_-* &quot;-&quot;??_-;_-@_-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" formatCode="#,##0"/>
    </dxf>
    <dxf>
      <font>
        <b val="0"/>
      </font>
    </dxf>
    <dxf>
      <numFmt numFmtId="4" formatCode="#,##0.00"/>
    </dxf>
    <dxf>
      <numFmt numFmtId="3" formatCode="#,##0"/>
    </dxf>
    <dxf>
      <font>
        <sz val="12"/>
      </font>
    </dxf>
    <dxf>
      <font>
        <name val="Calibri"/>
        <scheme val="none"/>
      </font>
    </dxf>
    <dxf>
      <font>
        <sz val="8"/>
      </font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 val="0"/>
      </font>
    </dxf>
    <dxf>
      <font>
        <name val="Calibri"/>
        <scheme val="none"/>
      </font>
    </dxf>
    <dxf>
      <font>
        <sz val="8"/>
      </font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8"/>
      </font>
      <numFmt numFmtId="3" formatCode="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cheme val="none"/>
      </font>
    </dxf>
    <dxf>
      <font>
        <sz val="11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4" formatCode="#,##0.0000"/>
    </dxf>
    <dxf>
      <fill>
        <patternFill patternType="solid">
          <bgColor indexed="13"/>
        </patternFill>
      </fill>
    </dxf>
    <dxf>
      <font>
        <sz val="8"/>
      </font>
    </dxf>
    <dxf>
      <numFmt numFmtId="3" formatCode="#,##0"/>
    </dxf>
    <dxf>
      <font>
        <name val="Calibri"/>
        <scheme val="minor"/>
      </font>
    </dxf>
    <dxf>
      <fill>
        <patternFill patternType="solid">
          <bgColor indexed="13"/>
        </patternFill>
      </fill>
    </dxf>
    <dxf>
      <font>
        <sz val="8"/>
      </font>
    </dxf>
    <dxf>
      <numFmt numFmtId="3" formatCode="#,##0"/>
    </dxf>
    <dxf>
      <font>
        <name val="Calibri"/>
        <scheme val="minor"/>
      </font>
    </dxf>
    <dxf>
      <fill>
        <patternFill patternType="solid">
          <bgColor indexed="13"/>
        </patternFill>
      </fill>
    </dxf>
    <dxf>
      <font>
        <sz val="8"/>
      </font>
    </dxf>
    <dxf>
      <numFmt numFmtId="3" formatCode="#,##0"/>
    </dxf>
    <dxf>
      <font>
        <name val="Calibri"/>
        <scheme val="minor"/>
      </font>
    </dxf>
    <dxf>
      <fill>
        <patternFill patternType="solid">
          <bgColor indexed="13"/>
        </patternFill>
      </fill>
    </dxf>
    <dxf>
      <font>
        <sz val="8"/>
      </font>
    </dxf>
    <dxf>
      <numFmt numFmtId="3" formatCode="#,##0"/>
    </dxf>
    <dxf>
      <font>
        <name val="Calibri"/>
        <scheme val="minor"/>
      </font>
    </dxf>
    <dxf>
      <fill>
        <patternFill patternType="solid">
          <bgColor indexed="13"/>
        </patternFill>
      </fill>
    </dxf>
    <dxf>
      <font>
        <sz val="8"/>
      </font>
    </dxf>
    <dxf>
      <numFmt numFmtId="3" formatCode="#,##0"/>
    </dxf>
    <dxf>
      <font>
        <name val="Calibri"/>
        <scheme val="minor"/>
      </font>
    </dxf>
    <dxf>
      <fill>
        <patternFill patternType="solid">
          <bgColor indexed="13"/>
        </patternFill>
      </fill>
    </dxf>
    <dxf>
      <font>
        <sz val="8"/>
      </font>
    </dxf>
    <dxf>
      <numFmt numFmtId="3" formatCode="#,##0"/>
    </dxf>
    <dxf>
      <font>
        <name val="Calibri"/>
        <scheme val="minor"/>
      </font>
    </dxf>
    <dxf>
      <fill>
        <patternFill patternType="solid">
          <bgColor indexed="13"/>
        </patternFill>
      </fill>
    </dxf>
    <dxf>
      <font>
        <sz val="8"/>
      </font>
    </dxf>
    <dxf>
      <numFmt numFmtId="3" formatCode="#,##0"/>
    </dxf>
    <dxf>
      <font>
        <name val="Calibri"/>
        <scheme val="minor"/>
      </font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bgColor indexed="13"/>
        </patternFill>
      </fill>
    </dxf>
    <dxf>
      <font>
        <sz val="8"/>
      </font>
    </dxf>
    <dxf>
      <numFmt numFmtId="3" formatCode="#,##0"/>
    </dxf>
    <dxf>
      <font>
        <name val="Calibri"/>
        <scheme val="minor"/>
      </font>
    </dxf>
    <dxf>
      <fill>
        <patternFill patternType="solid">
          <bgColor indexed="13"/>
        </patternFill>
      </fill>
    </dxf>
    <dxf>
      <font>
        <sz val="8"/>
      </font>
    </dxf>
    <dxf>
      <numFmt numFmtId="3" formatCode="#,##0"/>
    </dxf>
    <dxf>
      <font>
        <name val="Calibri"/>
        <scheme val="minor"/>
      </font>
    </dxf>
    <dxf>
      <fill>
        <patternFill patternType="solid">
          <bgColor indexed="13"/>
        </patternFill>
      </fill>
    </dxf>
    <dxf>
      <font>
        <sz val="8"/>
      </font>
    </dxf>
    <dxf>
      <numFmt numFmtId="3" formatCode="#,##0"/>
    </dxf>
    <dxf>
      <font>
        <name val="Calibri"/>
        <scheme val="minor"/>
      </font>
    </dxf>
    <dxf>
      <fill>
        <patternFill patternType="solid">
          <bgColor indexed="13"/>
        </patternFill>
      </fill>
    </dxf>
    <dxf>
      <font>
        <sz val="8"/>
      </font>
    </dxf>
    <dxf>
      <numFmt numFmtId="3" formatCode="#,##0"/>
    </dxf>
    <dxf>
      <font>
        <name val="Calibri"/>
        <scheme val="minor"/>
      </font>
    </dxf>
    <dxf>
      <font>
        <sz val="8"/>
      </font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8"/>
      </font>
      <numFmt numFmtId="3" formatCode="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cheme val="none"/>
      </font>
    </dxf>
    <dxf>
      <font>
        <sz val="11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4" formatCode="#,##0.0000"/>
    </dxf>
    <dxf>
      <font>
        <sz val="8"/>
      </font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 val="0"/>
      </font>
    </dxf>
    <dxf>
      <font>
        <name val="Calibri"/>
        <scheme val="none"/>
      </font>
    </dxf>
    <dxf>
      <font>
        <sz val="8"/>
      </font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name val="Calibri"/>
        <scheme val="none"/>
      </font>
    </dxf>
    <dxf>
      <font>
        <sz val="8"/>
      </font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name val="Calibri"/>
        <scheme val="none"/>
      </font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" formatCode="#,##0"/>
    </dxf>
    <dxf>
      <font>
        <b val="0"/>
      </font>
    </dxf>
    <dxf>
      <numFmt numFmtId="4" formatCode="#,##0.00"/>
    </dxf>
    <dxf>
      <numFmt numFmtId="3" formatCode="#,##0"/>
    </dxf>
    <dxf>
      <font>
        <sz val="12"/>
      </font>
    </dxf>
    <dxf>
      <font>
        <name val="Calibri"/>
        <scheme val="none"/>
      </font>
    </dxf>
    <dxf>
      <numFmt numFmtId="3" formatCode="#,##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 val="0"/>
      </font>
    </dxf>
    <dxf>
      <font>
        <b val="0"/>
      </font>
    </dxf>
    <dxf>
      <font>
        <sz val="8"/>
      </font>
      <numFmt numFmtId="3" formatCode="#,##0"/>
    </dxf>
    <dxf>
      <font>
        <sz val="8"/>
      </font>
      <numFmt numFmtId="3" formatCode="#,##0"/>
    </dxf>
    <dxf>
      <font>
        <sz val="8"/>
      </font>
      <numFmt numFmtId="3" formatCode="#,##0"/>
    </dxf>
    <dxf>
      <font>
        <sz val="8"/>
      </font>
      <numFmt numFmtId="3" formatCode="#,##0"/>
    </dxf>
    <dxf>
      <border>
        <left/>
        <right/>
        <bottom/>
      </border>
    </dxf>
    <dxf>
      <border>
        <left style="thin">
          <color indexed="64"/>
        </left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8"/>
      </font>
      <numFmt numFmtId="3" formatCode="#,##0"/>
    </dxf>
    <dxf>
      <border>
        <top style="thin">
          <color indexed="64"/>
        </top>
        <bottom style="thin">
          <color indexed="64"/>
        </bottom>
      </border>
    </dxf>
    <dxf>
      <font>
        <sz val="12"/>
      </font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none"/>
      </fill>
    </dxf>
    <dxf>
      <fill>
        <patternFill patternType="none"/>
      </fill>
    </dxf>
    <dxf>
      <numFmt numFmtId="1" formatCode="0"/>
    </dxf>
    <dxf>
      <font>
        <name val="Calibri"/>
        <scheme val="none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70" formatCode="_(* #,##0.00_);_(* \(#,##0.00\);_(* &quot;-&quot;??_);_(@_)"/>
    </dxf>
    <dxf>
      <numFmt numFmtId="169" formatCode="_-* #,##0.0_-;\-* #,##0.0_-;_-* &quot;-&quot;??_-;_-@_-"/>
    </dxf>
    <dxf>
      <numFmt numFmtId="170" formatCode="_(* #,##0.00_);_(* \(#,##0.00\);_(* &quot;-&quot;??_);_(@_)"/>
    </dxf>
    <dxf>
      <numFmt numFmtId="169" formatCode="_-* #,##0.0_-;\-* #,##0.0_-;_-* &quot;-&quot;??_-;_-@_-"/>
    </dxf>
    <dxf>
      <numFmt numFmtId="165" formatCode="_-* #,##0_-;\-* #,##0_-;_-* &quot;-&quot;??_-;_-@_-"/>
    </dxf>
    <dxf>
      <numFmt numFmtId="170" formatCode="_(* #,##0.00_);_(* \(#,##0.00\);_(* &quot;-&quot;??_);_(@_)"/>
    </dxf>
    <dxf>
      <numFmt numFmtId="169" formatCode="_-* #,##0.0_-;\-* #,##0.0_-;_-* &quot;-&quot;??_-;_-@_-"/>
    </dxf>
    <dxf>
      <numFmt numFmtId="165" formatCode="_-* #,##0_-;\-* #,##0_-;_-* &quot;-&quot;??_-;_-@_-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 val="0"/>
      </font>
    </dxf>
    <dxf>
      <font>
        <b val="0"/>
      </font>
    </dxf>
    <dxf>
      <font>
        <sz val="12"/>
      </font>
    </dxf>
    <dxf>
      <font>
        <sz val="12"/>
      </font>
      <numFmt numFmtId="3" formatCode="#,##0"/>
    </dxf>
    <dxf>
      <font>
        <sz val="12"/>
      </font>
      <numFmt numFmtId="3" formatCode="#,##0"/>
    </dxf>
    <dxf>
      <font>
        <sz val="12"/>
      </font>
      <numFmt numFmtId="3" formatCode="#,##0"/>
    </dxf>
    <dxf>
      <font>
        <sz val="12"/>
      </font>
      <numFmt numFmtId="3" formatCode="#,##0"/>
    </dxf>
    <dxf>
      <font>
        <name val="Calibri"/>
        <scheme val="none"/>
      </font>
    </dxf>
    <dxf>
      <font>
        <sz val="12"/>
      </font>
    </dxf>
    <dxf>
      <numFmt numFmtId="1" formatCode="0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textRotation="90" readingOrder="0"/>
    </dxf>
    <dxf>
      <alignment wrapText="1" readingOrder="0"/>
    </dxf>
    <dxf>
      <font>
        <sz val="12"/>
      </font>
    </dxf>
    <dxf>
      <numFmt numFmtId="3" formatCode="#,##0"/>
    </dxf>
    <dxf>
      <font>
        <b val="0"/>
      </font>
    </dxf>
    <dxf>
      <font>
        <color auto="1"/>
      </font>
    </dxf>
    <dxf>
      <font>
        <name val="Calibri"/>
        <scheme val="none"/>
      </font>
    </dxf>
    <dxf>
      <font>
        <sz val="12"/>
      </font>
    </dxf>
    <dxf>
      <numFmt numFmtId="167" formatCode="#,##0.0"/>
    </dxf>
    <dxf>
      <numFmt numFmtId="4" formatCode="#,##0.00"/>
    </dxf>
    <dxf>
      <numFmt numFmtId="167" formatCode="#,##0.0"/>
    </dxf>
    <dxf>
      <numFmt numFmtId="3" formatCode="#,##0"/>
    </dxf>
    <dxf>
      <numFmt numFmtId="167" formatCode="#,##0.0"/>
    </dxf>
    <dxf>
      <numFmt numFmtId="4" formatCode="#,##0.00"/>
    </dxf>
    <dxf>
      <numFmt numFmtId="168" formatCode="#,##0.000"/>
    </dxf>
    <dxf>
      <numFmt numFmtId="164" formatCode="#,##0.0000"/>
    </dxf>
    <dxf>
      <numFmt numFmtId="168" formatCode="#,##0.000"/>
    </dxf>
    <dxf>
      <numFmt numFmtId="4" formatCode="#,##0.00"/>
    </dxf>
    <dxf>
      <numFmt numFmtId="167" formatCode="#,##0.0"/>
    </dxf>
    <dxf>
      <numFmt numFmtId="3" formatCode="#,##0"/>
    </dxf>
    <dxf>
      <alignment textRotation="90" readingOrder="0"/>
    </dxf>
    <dxf>
      <alignment wrapText="1" readingOrder="0"/>
    </dxf>
    <dxf>
      <font>
        <sz val="12"/>
      </font>
    </dxf>
    <dxf>
      <numFmt numFmtId="3" formatCode="#,##0"/>
    </dxf>
    <dxf>
      <font>
        <b val="0"/>
      </font>
    </dxf>
    <dxf>
      <font>
        <color auto="1"/>
      </font>
    </dxf>
    <dxf>
      <font>
        <name val="Calibri"/>
        <scheme val="none"/>
      </font>
    </dxf>
    <dxf>
      <font>
        <sz val="12"/>
      </font>
    </dxf>
    <dxf>
      <numFmt numFmtId="167" formatCode="#,##0.0"/>
    </dxf>
    <dxf>
      <numFmt numFmtId="4" formatCode="#,##0.00"/>
    </dxf>
    <dxf>
      <numFmt numFmtId="167" formatCode="#,##0.0"/>
    </dxf>
    <dxf>
      <numFmt numFmtId="3" formatCode="#,##0"/>
    </dxf>
    <dxf>
      <numFmt numFmtId="167" formatCode="#,##0.0"/>
    </dxf>
    <dxf>
      <numFmt numFmtId="4" formatCode="#,##0.00"/>
    </dxf>
    <dxf>
      <numFmt numFmtId="168" formatCode="#,##0.000"/>
    </dxf>
    <dxf>
      <numFmt numFmtId="164" formatCode="#,##0.0000"/>
    </dxf>
    <dxf>
      <numFmt numFmtId="168" formatCode="#,##0.000"/>
    </dxf>
    <dxf>
      <numFmt numFmtId="4" formatCode="#,##0.00"/>
    </dxf>
    <dxf>
      <numFmt numFmtId="167" formatCode="#,##0.0"/>
    </dxf>
    <dxf>
      <numFmt numFmtId="3" formatCode="#,##0"/>
    </dxf>
    <dxf>
      <numFmt numFmtId="167" formatCode="#,##0.0"/>
    </dxf>
    <dxf>
      <numFmt numFmtId="4" formatCode="#,##0.00"/>
    </dxf>
    <dxf>
      <numFmt numFmtId="167" formatCode="#,##0.0"/>
    </dxf>
    <dxf>
      <numFmt numFmtId="3" formatCode="#,##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none"/>
      </fill>
    </dxf>
    <dxf>
      <fill>
        <patternFill patternType="none"/>
      </fill>
    </dxf>
    <dxf>
      <font>
        <color auto="1"/>
      </font>
    </dxf>
    <dxf>
      <font>
        <sz val="12"/>
      </font>
    </dxf>
    <dxf>
      <font>
        <name val="Calibri"/>
        <scheme val="none"/>
      </font>
    </dxf>
    <dxf>
      <font>
        <sz val="12"/>
      </font>
    </dxf>
    <dxf>
      <alignment textRotation="90" wrapText="1"/>
    </dxf>
    <dxf>
      <alignment textRotation="90" wrapText="1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none"/>
      </fill>
    </dxf>
    <dxf>
      <fill>
        <patternFill patternType="none"/>
      </fill>
    </dxf>
    <dxf>
      <font>
        <color auto="1"/>
      </font>
    </dxf>
    <dxf>
      <font>
        <sz val="12"/>
      </font>
    </dxf>
    <dxf>
      <font>
        <name val="Calibri"/>
        <scheme val="none"/>
      </font>
    </dxf>
    <dxf>
      <font>
        <sz val="12"/>
      </font>
    </dxf>
    <dxf>
      <alignment textRotation="90" wrapText="1"/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/>
      </fill>
    </dxf>
    <dxf>
      <font>
        <color auto="1"/>
      </font>
    </dxf>
    <dxf>
      <alignment vertical="center" indent="0" readingOrder="0"/>
    </dxf>
    <dxf>
      <alignment horizontal="center" readingOrder="0"/>
    </dxf>
    <dxf>
      <alignment horizontal="center" readingOrder="0"/>
    </dxf>
    <dxf>
      <alignment horizontal="right" readingOrder="0"/>
    </dxf>
    <dxf>
      <font>
        <sz val="12"/>
      </font>
    </dxf>
    <dxf>
      <font>
        <name val="Calibri"/>
        <scheme val="minor"/>
      </font>
    </dxf>
    <dxf>
      <numFmt numFmtId="1" formatCode="0"/>
    </dxf>
    <dxf>
      <font>
        <name val="Calibri"/>
        <scheme val="minor"/>
      </font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/>
      </fill>
    </dxf>
    <dxf>
      <font>
        <color auto="1"/>
      </font>
    </dxf>
    <dxf>
      <alignment vertical="center" indent="0" readingOrder="0"/>
    </dxf>
    <dxf>
      <alignment horizontal="center" readingOrder="0"/>
    </dxf>
    <dxf>
      <alignment horizontal="center" readingOrder="0"/>
    </dxf>
    <dxf>
      <alignment horizontal="right" readingOrder="0"/>
    </dxf>
    <dxf>
      <font>
        <sz val="12"/>
      </font>
    </dxf>
    <dxf>
      <font>
        <name val="Calibri"/>
        <scheme val="minor"/>
      </font>
    </dxf>
    <dxf>
      <numFmt numFmtId="1" formatCode="0"/>
    </dxf>
    <dxf>
      <font>
        <name val="Calibri"/>
        <scheme val="minor"/>
      </font>
    </dxf>
    <dxf>
      <font>
        <name val="Calibri"/>
        <scheme val="minor"/>
      </font>
    </dxf>
    <dxf>
      <numFmt numFmtId="1" formatCode="0"/>
    </dxf>
    <dxf>
      <font>
        <name val="Calibri"/>
        <scheme val="minor"/>
      </font>
    </dxf>
    <dxf>
      <font>
        <sz val="12"/>
      </font>
    </dxf>
    <dxf>
      <alignment horizontal="right" readingOrder="0"/>
    </dxf>
    <dxf>
      <alignment horizontal="center" readingOrder="0"/>
    </dxf>
    <dxf>
      <alignment horizontal="center" readingOrder="0"/>
    </dxf>
    <dxf>
      <alignment vertical="center" indent="0" readingOrder="0"/>
    </dxf>
    <dxf>
      <font>
        <color auto="1"/>
      </font>
    </dxf>
    <dxf>
      <fill>
        <patternFill patternType="none"/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wrapText="1" readingOrder="0"/>
    </dxf>
    <dxf>
      <alignment wrapText="1" readingOrder="0"/>
    </dxf>
    <dxf>
      <numFmt numFmtId="3" formatCode="#,##0"/>
    </dxf>
    <dxf>
      <numFmt numFmtId="167" formatCode="#,##0.0"/>
    </dxf>
    <dxf>
      <numFmt numFmtId="4" formatCode="#,##0.00"/>
    </dxf>
    <dxf>
      <numFmt numFmtId="168" formatCode="#,##0.000"/>
    </dxf>
    <dxf>
      <numFmt numFmtId="164" formatCode="#,##0.0000"/>
    </dxf>
    <dxf>
      <numFmt numFmtId="168" formatCode="#,##0.000"/>
    </dxf>
    <dxf>
      <numFmt numFmtId="4" formatCode="#,##0.00"/>
    </dxf>
    <dxf>
      <numFmt numFmtId="167" formatCode="#,##0.0"/>
    </dxf>
    <dxf>
      <numFmt numFmtId="3" formatCode="#,##0"/>
    </dxf>
    <dxf>
      <numFmt numFmtId="167" formatCode="#,##0.0"/>
    </dxf>
    <dxf>
      <numFmt numFmtId="4" formatCode="#,##0.00"/>
    </dxf>
    <dxf>
      <numFmt numFmtId="167" formatCode="#,##0.0"/>
    </dxf>
    <dxf>
      <font>
        <sz val="12"/>
      </font>
    </dxf>
    <dxf>
      <font>
        <name val="Calibri"/>
        <scheme val="none"/>
      </font>
    </dxf>
    <dxf>
      <font>
        <color auto="1"/>
      </font>
    </dxf>
    <dxf>
      <font>
        <b val="0"/>
      </font>
    </dxf>
    <dxf>
      <numFmt numFmtId="3" formatCode="#,##0"/>
    </dxf>
    <dxf>
      <font>
        <sz val="12"/>
      </font>
    </dxf>
    <dxf>
      <alignment wrapText="1" readingOrder="0"/>
    </dxf>
    <dxf>
      <alignment textRotation="90" readingOrder="0"/>
    </dxf>
    <dxf>
      <alignment textRotation="90" wrapText="1"/>
    </dxf>
    <dxf>
      <alignment textRotation="90" wrapText="1"/>
    </dxf>
    <dxf>
      <font>
        <sz val="12"/>
      </font>
    </dxf>
    <dxf>
      <font>
        <name val="Calibri"/>
        <scheme val="none"/>
      </font>
    </dxf>
    <dxf>
      <font>
        <sz val="12"/>
      </font>
    </dxf>
    <dxf>
      <font>
        <color auto="1"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numFmt numFmtId="3" formatCode="#,##0"/>
    </dxf>
    <dxf>
      <numFmt numFmtId="167" formatCode="#,##0.0"/>
    </dxf>
    <dxf>
      <numFmt numFmtId="4" formatCode="#,##0.00"/>
    </dxf>
    <dxf>
      <numFmt numFmtId="167" formatCode="#,##0.0"/>
    </dxf>
    <dxf>
      <numFmt numFmtId="3" formatCode="#,##0"/>
    </dxf>
    <dxf>
      <numFmt numFmtId="167" formatCode="#,##0.0"/>
    </dxf>
    <dxf>
      <numFmt numFmtId="4" formatCode="#,##0.00"/>
    </dxf>
    <dxf>
      <numFmt numFmtId="168" formatCode="#,##0.000"/>
    </dxf>
    <dxf>
      <numFmt numFmtId="164" formatCode="#,##0.0000"/>
    </dxf>
    <dxf>
      <numFmt numFmtId="168" formatCode="#,##0.000"/>
    </dxf>
    <dxf>
      <numFmt numFmtId="4" formatCode="#,##0.00"/>
    </dxf>
    <dxf>
      <numFmt numFmtId="167" formatCode="#,##0.0"/>
    </dxf>
    <dxf>
      <numFmt numFmtId="3" formatCode="#,##0"/>
    </dxf>
    <dxf>
      <numFmt numFmtId="167" formatCode="#,##0.0"/>
    </dxf>
    <dxf>
      <numFmt numFmtId="4" formatCode="#,##0.00"/>
    </dxf>
    <dxf>
      <numFmt numFmtId="167" formatCode="#,##0.0"/>
    </dxf>
    <dxf>
      <font>
        <sz val="12"/>
      </font>
    </dxf>
    <dxf>
      <font>
        <name val="Calibri"/>
        <scheme val="none"/>
      </font>
    </dxf>
    <dxf>
      <font>
        <color auto="1"/>
      </font>
    </dxf>
    <dxf>
      <font>
        <b val="0"/>
      </font>
    </dxf>
    <dxf>
      <numFmt numFmtId="3" formatCode="#,##0"/>
    </dxf>
    <dxf>
      <font>
        <sz val="12"/>
      </font>
    </dxf>
    <dxf>
      <alignment wrapText="1" readingOrder="0"/>
    </dxf>
    <dxf>
      <alignment textRotation="90" readingOrder="0"/>
    </dxf>
    <dxf>
      <font>
        <name val="Calibri"/>
        <scheme val="minor"/>
      </font>
    </dxf>
    <dxf>
      <numFmt numFmtId="1" formatCode="0"/>
    </dxf>
    <dxf>
      <font>
        <name val="Calibri"/>
        <scheme val="minor"/>
      </font>
    </dxf>
    <dxf>
      <font>
        <sz val="12"/>
      </font>
    </dxf>
    <dxf>
      <alignment horizontal="right" readingOrder="0"/>
    </dxf>
    <dxf>
      <alignment horizontal="center" readingOrder="0"/>
    </dxf>
    <dxf>
      <alignment horizontal="center" readingOrder="0"/>
    </dxf>
    <dxf>
      <alignment vertical="center" indent="0" readingOrder="0"/>
    </dxf>
    <dxf>
      <font>
        <color auto="1"/>
      </font>
    </dxf>
    <dxf>
      <fill>
        <patternFill patternType="none"/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wrapText="1" readingOrder="0"/>
    </dxf>
    <dxf>
      <alignment wrapText="1" readingOrder="0"/>
    </dxf>
    <dxf>
      <alignment textRotation="90" wrapText="1"/>
    </dxf>
    <dxf>
      <font>
        <sz val="12"/>
      </font>
    </dxf>
    <dxf>
      <font>
        <name val="Calibri"/>
        <scheme val="none"/>
      </font>
    </dxf>
    <dxf>
      <font>
        <sz val="12"/>
      </font>
    </dxf>
    <dxf>
      <font>
        <color auto="1"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numFmt numFmtId="1" formatCode="0"/>
    </dxf>
    <dxf>
      <font>
        <sz val="12"/>
      </font>
    </dxf>
    <dxf>
      <font>
        <name val="Calibri"/>
        <scheme val="none"/>
      </font>
    </dxf>
    <dxf>
      <font>
        <sz val="12"/>
      </font>
      <numFmt numFmtId="3" formatCode="#,##0"/>
    </dxf>
    <dxf>
      <font>
        <sz val="12"/>
      </font>
      <numFmt numFmtId="3" formatCode="#,##0"/>
    </dxf>
    <dxf>
      <font>
        <sz val="12"/>
      </font>
      <numFmt numFmtId="3" formatCode="#,##0"/>
    </dxf>
    <dxf>
      <font>
        <sz val="12"/>
      </font>
      <numFmt numFmtId="3" formatCode="#,##0"/>
    </dxf>
    <dxf>
      <font>
        <sz val="12"/>
      </font>
    </dxf>
    <dxf>
      <font>
        <b val="0"/>
      </font>
    </dxf>
    <dxf>
      <font>
        <b val="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numFmt numFmtId="165" formatCode="_-* #,##0_-;\-* #,##0_-;_-* &quot;-&quot;??_-;_-@_-"/>
    </dxf>
    <dxf>
      <numFmt numFmtId="169" formatCode="_-* #,##0.0_-;\-* #,##0.0_-;_-* &quot;-&quot;??_-;_-@_-"/>
    </dxf>
    <dxf>
      <numFmt numFmtId="170" formatCode="_(* #,##0.00_);_(* \(#,##0.00\);_(* &quot;-&quot;??_);_(@_)"/>
    </dxf>
    <dxf>
      <numFmt numFmtId="165" formatCode="_-* #,##0_-;\-* #,##0_-;_-* &quot;-&quot;??_-;_-@_-"/>
    </dxf>
    <dxf>
      <numFmt numFmtId="169" formatCode="_-* #,##0.0_-;\-* #,##0.0_-;_-* &quot;-&quot;??_-;_-@_-"/>
    </dxf>
    <dxf>
      <numFmt numFmtId="170" formatCode="_(* #,##0.00_);_(* \(#,##0.00\);_(* &quot;-&quot;??_);_(@_)"/>
    </dxf>
    <dxf>
      <numFmt numFmtId="169" formatCode="_-* #,##0.0_-;\-* #,##0.0_-;_-* &quot;-&quot;??_-;_-@_-"/>
    </dxf>
    <dxf>
      <numFmt numFmtId="170" formatCode="_(* #,##0.00_);_(* \(#,##0.00\);_(* &quot;-&quot;??_);_(@_)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none"/>
      </font>
    </dxf>
    <dxf>
      <numFmt numFmtId="1" formatCode="0"/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sz val="12"/>
      </font>
    </dxf>
    <dxf>
      <border>
        <top style="thin">
          <color indexed="64"/>
        </top>
        <bottom style="thin">
          <color indexed="64"/>
        </bottom>
      </border>
    </dxf>
    <dxf>
      <font>
        <sz val="8"/>
      </font>
      <numFmt numFmtId="3" formatCode="#,##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left/>
        <right/>
        <bottom/>
      </border>
    </dxf>
    <dxf>
      <font>
        <sz val="8"/>
      </font>
      <numFmt numFmtId="3" formatCode="#,##0"/>
    </dxf>
    <dxf>
      <font>
        <sz val="8"/>
      </font>
      <numFmt numFmtId="3" formatCode="#,##0"/>
    </dxf>
    <dxf>
      <font>
        <sz val="8"/>
      </font>
      <numFmt numFmtId="3" formatCode="#,##0"/>
    </dxf>
    <dxf>
      <font>
        <sz val="8"/>
      </font>
      <numFmt numFmtId="3" formatCode="#,##0"/>
    </dxf>
    <dxf>
      <font>
        <b val="0"/>
      </font>
    </dxf>
    <dxf>
      <font>
        <b val="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numFmt numFmtId="3" formatCode="#,##0"/>
    </dxf>
    <dxf>
      <font>
        <name val="Calibri"/>
        <scheme val="none"/>
      </font>
    </dxf>
    <dxf>
      <font>
        <sz val="12"/>
      </font>
    </dxf>
    <dxf>
      <numFmt numFmtId="3" formatCode="#,##0"/>
    </dxf>
    <dxf>
      <numFmt numFmtId="4" formatCode="#,##0.00"/>
    </dxf>
    <dxf>
      <font>
        <b val="0"/>
      </font>
    </dxf>
    <dxf>
      <numFmt numFmtId="3" formatCode="#,##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font>
        <name val="Calibri"/>
        <scheme val="none"/>
      </font>
    </dxf>
    <dxf>
      <font>
        <b val="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8"/>
      </font>
    </dxf>
    <dxf>
      <numFmt numFmtId="164" formatCode="#,##0.000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11"/>
      </font>
    </dxf>
    <dxf>
      <font>
        <name val="Calibri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8"/>
      </font>
      <numFmt numFmtId="3" formatCode="#,##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8"/>
      </font>
    </dxf>
    <dxf>
      <font>
        <name val="Calibri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8"/>
      </font>
    </dxf>
    <dxf>
      <font>
        <name val="Calibri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8"/>
      </font>
    </dxf>
    <dxf>
      <font>
        <name val="Calibri"/>
        <scheme val="minor"/>
      </font>
    </dxf>
    <dxf>
      <numFmt numFmtId="3" formatCode="#,##0"/>
    </dxf>
    <dxf>
      <font>
        <sz val="8"/>
      </font>
    </dxf>
    <dxf>
      <fill>
        <patternFill patternType="solid">
          <bgColor indexed="13"/>
        </patternFill>
      </fill>
    </dxf>
    <dxf>
      <font>
        <name val="Calibri"/>
        <scheme val="minor"/>
      </font>
    </dxf>
    <dxf>
      <numFmt numFmtId="3" formatCode="#,##0"/>
    </dxf>
    <dxf>
      <font>
        <sz val="8"/>
      </font>
    </dxf>
    <dxf>
      <fill>
        <patternFill patternType="solid">
          <bgColor indexed="13"/>
        </patternFill>
      </fill>
    </dxf>
    <dxf>
      <font>
        <name val="Calibri"/>
        <scheme val="minor"/>
      </font>
    </dxf>
    <dxf>
      <numFmt numFmtId="3" formatCode="#,##0"/>
    </dxf>
    <dxf>
      <font>
        <sz val="8"/>
      </font>
    </dxf>
    <dxf>
      <fill>
        <patternFill patternType="solid">
          <bgColor indexed="13"/>
        </patternFill>
      </fill>
    </dxf>
    <dxf>
      <font>
        <name val="Calibri"/>
        <scheme val="minor"/>
      </font>
    </dxf>
    <dxf>
      <numFmt numFmtId="3" formatCode="#,##0"/>
    </dxf>
    <dxf>
      <font>
        <sz val="8"/>
      </font>
    </dxf>
    <dxf>
      <fill>
        <patternFill patternType="solid">
          <bgColor indexed="13"/>
        </patternFill>
      </fill>
    </dxf>
  </dxfs>
  <tableStyles count="0" defaultTableStyle="TableStyleMedium2" defaultPivotStyle="PivotStyleLight16"/>
  <colors>
    <mruColors>
      <color rgb="FFC0504D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pivotCacheDefinition" Target="pivotCache/pivotCacheDefinition1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FARO OLIVE Oscar" refreshedDate="45217.61641678241" createdVersion="1" refreshedVersion="8" recordCount="943" xr:uid="{F102850A-BF4C-4C9C-88BC-C9860F4BC856}">
  <cacheSource type="external" connectionId="9"/>
  <cacheFields count="44">
    <cacheField name="ANSP_NAME" numFmtId="0">
      <sharedItems count="39">
        <s v="NAVIAIR"/>
        <s v="Slovenia Control"/>
        <s v="DHMI"/>
        <s v="MATS"/>
        <s v="ENAV"/>
        <s v="ANS CR"/>
        <s v="NAV Portugal (Continental)"/>
        <s v="LFV"/>
        <s v="ARMATS"/>
        <s v="Austro Control"/>
        <s v="Croatia Control"/>
        <s v="ROMATSA"/>
        <s v="EANS"/>
        <s v="DSNA"/>
        <s v="DFS"/>
        <s v="skeyes"/>
        <s v="ENAIRE"/>
        <s v="HASP"/>
        <s v="DCAC Cyprus"/>
        <s v="LVNL"/>
        <s v="M-NAV"/>
        <s v="LPS"/>
        <s v="PANSA"/>
        <s v="HungaroControl"/>
        <s v="Albcontrol"/>
        <s v="IAA"/>
        <s v="LGS"/>
        <s v="Oro Navigacija"/>
        <s v="Fintraffic ANS"/>
        <s v="NATS (Continental)"/>
        <s v="SMATSA"/>
        <s v="BHANSA"/>
        <s v="Avinor (Continental)"/>
        <s v="MOLDATSA"/>
        <s v="Sakaeronavigatsia"/>
        <s v="MUAC"/>
        <s v="Skyguide"/>
        <s v="BULATSA"/>
        <s v="UkSATSE" u="1"/>
      </sharedItems>
    </cacheField>
    <cacheField name="YEAR_DATA" numFmtId="0">
      <sharedItems containsSemiMixedTypes="0" containsString="0" containsNumber="1" containsInteger="1" minValue="2002" maxValue="2027" count="26"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2"/>
        <n v="2023"/>
        <n v="2024"/>
        <n v="2025"/>
        <n v="2026"/>
        <n v="2027"/>
        <n v="2021"/>
      </sharedItems>
    </cacheField>
    <cacheField name="YEAR_REPORT" numFmtId="0">
      <sharedItems containsSemiMixedTypes="0" containsString="0" containsNumber="1" containsInteger="1" minValue="2021" maxValue="2022" count="2">
        <n v="2022"/>
        <n v="2021" u="1"/>
      </sharedItems>
    </cacheField>
    <cacheField name="COST_CONTROLLABLE" numFmtId="0">
      <sharedItems containsString="0" containsBlank="1" containsNumber="1" minValue="54029.713627336947" maxValue="1521349841.3683615"/>
    </cacheField>
    <cacheField name="COMPOSITE_FLIGHTHOUR" numFmtId="0">
      <sharedItems containsSemiMixedTypes="0" containsString="0" containsNumber="1" minValue="0" maxValue="3007657.1106462805"/>
    </cacheField>
    <cacheField name="ATCO_ON_DUTY_HR" numFmtId="0">
      <sharedItems containsSemiMixedTypes="0" containsString="0" containsNumber="1" minValue="0" maxValue="3718985.4750034399"/>
    </cacheField>
    <cacheField name="STAF_COST_ATCO" numFmtId="0">
      <sharedItems containsString="0" containsBlank="1" containsNumber="1" minValue="638153.24530658603" maxValue="862672314.34086239"/>
    </cacheField>
    <cacheField name="COST_DEPRECIATION" numFmtId="0">
      <sharedItems containsString="0" containsBlank="1" containsNumber="1" minValue="5751.0963998337756" maxValue="233454268.63433588"/>
    </cacheField>
    <cacheField name="COST_PER_MINUTE" numFmtId="0">
      <sharedItems containsSemiMixedTypes="0" containsString="0" containsNumber="1" containsInteger="1" minValue="119" maxValue="119" count="1">
        <n v="119"/>
      </sharedItems>
    </cacheField>
    <cacheField name="ERT_TDM_15" numFmtId="0">
      <sharedItems containsString="0" containsBlank="1" containsNumber="1" containsInteger="1" minValue="0" maxValue="6145201"/>
    </cacheField>
    <cacheField name="ARP_TDM_15" numFmtId="0">
      <sharedItems containsString="0" containsBlank="1" containsNumber="1" containsInteger="1" minValue="0" maxValue="2148285"/>
    </cacheField>
    <cacheField name="TDM_15" numFmtId="0">
      <sharedItems containsString="0" containsBlank="1" containsNumber="1" containsInteger="1" minValue="0" maxValue="7082059"/>
    </cacheField>
    <cacheField name="ANSP_IFR_AIRP_MVT" numFmtId="0">
      <sharedItems containsString="0" containsBlank="1" containsNumber="1" minValue="0" maxValue="2163665"/>
    </cacheField>
    <cacheField name="ANSP_IFR_HR" numFmtId="0">
      <sharedItems containsString="0" containsBlank="1" containsNumber="1" minValue="0" maxValue="2483703.4666666701"/>
    </cacheField>
    <cacheField name="WEIGHTFACTOR" numFmtId="0">
      <sharedItems containsSemiMixedTypes="0" containsString="0" containsNumber="1" minValue="0.27472401634836963" maxValue="0.27472401634836963" count="1">
        <n v="0.27472401634836963"/>
      </sharedItems>
    </cacheField>
    <cacheField name="TRM_COST_CONTROLLABLE" numFmtId="0">
      <sharedItems containsString="0" containsBlank="1" containsNumber="1" minValue="0" maxValue="504367593.31020379"/>
    </cacheField>
    <cacheField name="COST_OPERAT" numFmtId="0">
      <sharedItems containsString="0" containsBlank="1" containsNumber="1" minValue="8695.6996472114515" maxValue="301836149.83248425"/>
    </cacheField>
    <cacheField name="COST_EXCEPTIONAL" numFmtId="0">
      <sharedItems containsString="0" containsBlank="1" containsNumber="1" minValue="-22373584.415749859" maxValue="103966702.38842034"/>
    </cacheField>
    <cacheField name="ERT_COST_CONTROLLABLE" numFmtId="0">
      <sharedItems containsString="0" containsBlank="1" containsNumber="1" minValue="47209.140342831452" maxValue="1193876256.0072539"/>
    </cacheField>
    <cacheField name="STAF_COST" numFmtId="0">
      <sharedItems containsString="0" containsBlank="1" containsNumber="1" minValue="36787.850863409039" maxValue="1089204789.6524386"/>
    </cacheField>
    <cacheField name="COST_CAPITAL" numFmtId="0">
      <sharedItems containsString="0" containsBlank="1" containsNumber="1" minValue="0" maxValue="184597259.98607725"/>
    </cacheField>
    <cacheField name="TDM" numFmtId="0">
      <sharedItems containsString="0" containsBlank="1" containsNumber="1" containsInteger="1" minValue="0" maxValue="7896903"/>
    </cacheField>
    <cacheField name="controllable cost per composite flight hour" numFmtId="0" formula="COST_CONTROLLABLE/COMPOSITE_FLIGHTHOUR" databaseField="0"/>
    <cacheField name="ATCO-hour productivity" numFmtId="0" formula="COMPOSITE_FLIGHTHOUR/ATCO_ON_DUTY_HR" databaseField="0"/>
    <cacheField name="ATCO employement cost per compFH" numFmtId="0" formula="STAF_COST_ATCO/COMPOSITE_FLIGHTHOUR" databaseField="0"/>
    <cacheField name="ATCO employement cost per ATCO_hr" numFmtId="0" formula="STAF_COST_ATCO/ATCO_ON_DUTY_HR" databaseField="0"/>
    <cacheField name="support cost ratio" numFmtId="0" formula="COST_CONTROLLABLE/STAF_COST_ATCO" databaseField="0"/>
    <cacheField name="support cost " numFmtId="0" formula="COST_CONTROLLABLE-STAF_COST_ATCO" databaseField="0"/>
    <cacheField name="Non ATCO employement cost" numFmtId="0" formula="STAF_COST-STAF_COST_ATCO" databaseField="0"/>
    <cacheField name="Non ATCO employement cost per compFH" numFmtId="0" formula=" (STAF_COST-STAF_COST_ATCO)/COMPOSITE_FLIGHTHOUR" databaseField="0"/>
    <cacheField name="Non-staff operating costs" numFmtId="0" formula="COST_OPERAT+COST_EXCEPTIONAL" databaseField="0"/>
    <cacheField name="Capital-related costs per composite flight-hour" numFmtId="0" formula="(COST_DEPRECIATION+COST_CAPITAL)/COMPOSITE_FLIGHTHOUR" databaseField="0"/>
    <cacheField name="Capital-related costs" numFmtId="0" formula="(COST_DEPRECIATION+COST_CAPITAL)" databaseField="0"/>
    <cacheField name="Support costs per composite flight-hour" numFmtId="0" formula="(COST_CONTROLLABLE-STAF_COST_ATCO)/COMPOSITE_FLIGHTHOUR" databaseField="0"/>
    <cacheField name="Unit costs of en-route ATFM delays greater than 15 min." numFmtId="0" formula="(ERT_TDM_15*COST_PER_MINUTE)/COMPOSITE_FLIGHTHOUR" databaseField="0"/>
    <cacheField name="Unit costs of airport ATFM delays greater than 15 min." numFmtId="0" formula="(ARP_TDM_15*COST_PER_MINUTE)/COMPOSITE_FLIGHTHOUR" databaseField="0"/>
    <cacheField name="Unit costs of ATFM delays greater than 15 min." numFmtId="0" formula="(TDM_15*COST_PER_MINUTE)/COMPOSITE_FLIGHTHOUR" databaseField="0"/>
    <cacheField name="Economic costs per composite flight-hr" numFmtId="0" formula="((TDM*COST_PER_MINUTE)+COST_CONTROLLABLE)/COMPOSITE_FLIGHTHOUR" databaseField="0"/>
    <cacheField name="Non-staff operating costs per composite flight-hour" numFmtId="0" formula="(COST_OPERAT+COST_EXCEPTIONAL)/COMPOSITE_FLIGHTHOUR" databaseField="0"/>
    <cacheField name="ATCO employement costs per composite flight-hour" numFmtId="0" formula="STAF_COST_ATCO/COMPOSITE_FLIGHTHOUR" databaseField="0"/>
    <cacheField name="Exceptional costs per composite flight hour" numFmtId="0" formula="COST_EXCEPTIONAL/COMPOSITE_FLIGHTHOUR" databaseField="0"/>
    <cacheField name="&quot;Non-staff operating costs per composite flight-hour&quot; (Excl. Exceptional costs)" numFmtId="0" formula="'Non-staff operating costs per composite flight-hour'-'Exceptional costs per composite flight hour'" databaseField="0"/>
    <cacheField name="Unit costs of ATFM delays" numFmtId="0" formula=" (TDM*COST_PER_MINUTE)/COMPOSITE_FLIGHTHOUR" databaseField="0"/>
    <cacheField name="Economic unit costs" numFmtId="0" formula="'controllable cost per composite flight hour'+'Unit costs of ATFM delay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FARO OLIVE Oscar" refreshedDate="45217.619233333331" createdVersion="1" refreshedVersion="8" recordCount="12114" xr:uid="{D217DF73-D137-4302-8B38-87D0F9EB22E5}">
  <cacheSource type="external" connectionId="1"/>
  <cacheFields count="39">
    <cacheField name="ACC_ATCO_AVG_CONTRACT_HR" numFmtId="0">
      <sharedItems containsString="0" containsBlank="1" containsNumber="1" minValue="0" maxValue="2122"/>
    </cacheField>
    <cacheField name="ACC_ATCO_AVG_WORK_DAY" numFmtId="0">
      <sharedItems containsString="0" containsBlank="1" containsNumber="1" minValue="0" maxValue="268"/>
    </cacheField>
    <cacheField name="ACC_ATCO_NB" numFmtId="0">
      <sharedItems containsString="0" containsBlank="1" containsNumber="1" minValue="0" maxValue="1638.84"/>
    </cacheField>
    <cacheField name="ACC_ATCO_ON_DUTY_HR" numFmtId="0">
      <sharedItems containsString="0" containsBlank="1" containsNumber="1" minValue="0" maxValue="2019966"/>
    </cacheField>
    <cacheField name="ACE_ANSP_SINCE" numFmtId="0">
      <sharedItems containsSemiMixedTypes="0" containsString="0" containsNumber="1" containsInteger="1" minValue="1999" maxValue="2020" count="10">
        <n v="2009"/>
        <n v="1999"/>
        <n v="2001"/>
        <n v="2000"/>
        <n v="2003"/>
        <n v="2002"/>
        <n v="2005"/>
        <n v="2006"/>
        <n v="2020"/>
        <n v="2014"/>
      </sharedItems>
    </cacheField>
    <cacheField name="ANSP_CODE" numFmtId="0">
      <sharedItems/>
    </cacheField>
    <cacheField name="ANSP_ID" numFmtId="0">
      <sharedItems containsSemiMixedTypes="0" containsString="0" containsNumber="1" containsInteger="1" minValue="1" maxValue="55"/>
    </cacheField>
    <cacheField name="ANSP_NAME" numFmtId="0">
      <sharedItems count="39">
        <s v="ARMATS"/>
        <s v="LVNL"/>
        <s v="ENAIRE"/>
        <s v="ANS CR"/>
        <s v="BULATSA"/>
        <s v="Austro Control"/>
        <s v="skeyes"/>
        <s v="Croatia Control"/>
        <s v="DCAC Cyprus"/>
        <s v="DFS"/>
        <s v="DHMI"/>
        <s v="DSNA"/>
        <s v="EANS"/>
        <s v="ENAV"/>
        <s v="Fintraffic ANS"/>
        <s v="M-NAV"/>
        <s v="HASP"/>
        <s v="IAA"/>
        <s v="LGS"/>
        <s v="LPS"/>
        <s v="MATS"/>
        <s v="MOLDATSA"/>
        <s v="MUAC"/>
        <s v="Albcontrol"/>
        <s v="Avinor (Continental)"/>
        <s v="NATS (Continental)"/>
        <s v="NAV Portugal (Continental)"/>
        <s v="NAVIAIR"/>
        <s v="Oro Navigacija"/>
        <s v="ROMATSA"/>
        <s v="Skyguide"/>
        <s v="Slovenia Control"/>
        <s v="LFV"/>
        <s v="HungaroControl"/>
        <s v="UkSATSE"/>
        <s v="PANSA"/>
        <s v="SMATSA"/>
        <s v="BHANSA"/>
        <s v="Sakaeronavigatsia"/>
      </sharedItems>
    </cacheField>
    <cacheField name="APP_ATCO_AVG_CONTRACT_HR" numFmtId="0">
      <sharedItems containsString="0" containsBlank="1" containsNumber="1" minValue="0" maxValue="2000"/>
    </cacheField>
    <cacheField name="APP_ATCO_AVG_WORK_DAY" numFmtId="0">
      <sharedItems containsString="0" containsBlank="1" containsNumber="1" minValue="0" maxValue="268"/>
    </cacheField>
    <cacheField name="APP_ATCO_NB" numFmtId="0">
      <sharedItems containsString="0" containsBlank="1" containsNumber="1" minValue="0" maxValue="2159"/>
    </cacheField>
    <cacheField name="APP_ATCO_ON_DUTY_HR" numFmtId="0">
      <sharedItems containsString="0" containsBlank="1" containsNumber="1" minValue="0" maxValue="1881576.2391212999"/>
    </cacheField>
    <cacheField name="LAST_UPDATE" numFmtId="0">
      <sharedItems containsNonDate="0" containsString="0" containsBlank="1" count="1">
        <m/>
      </sharedItems>
    </cacheField>
    <cacheField name="SK_CONVERTER_ID" numFmtId="0">
      <sharedItems containsSemiMixedTypes="0" containsString="0" containsNumber="1" containsInteger="1" minValue="0" maxValue="0" count="1">
        <n v="0"/>
      </sharedItems>
    </cacheField>
    <cacheField name="STAF_AB_INITIO" numFmtId="0">
      <sharedItems containsString="0" containsBlank="1" containsNumber="1" minValue="0" maxValue="547"/>
    </cacheField>
    <cacheField name="STAF_ADMIN" numFmtId="0">
      <sharedItems containsString="0" containsBlank="1" containsNumber="1" minValue="4.8099999999999996" maxValue="2180"/>
    </cacheField>
    <cacheField name="STAF_ANCILLARY" numFmtId="0">
      <sharedItems containsString="0" containsBlank="1" containsNumber="1" minValue="0" maxValue="579"/>
    </cacheField>
    <cacheField name="STAF_ATC_ASSISTANT" numFmtId="0">
      <sharedItems containsString="0" containsBlank="1" containsNumber="1" minValue="0" maxValue="920"/>
    </cacheField>
    <cacheField name="STAF_ATCO" numFmtId="0">
      <sharedItems containsString="0" containsBlank="1" containsNumber="1" minValue="26" maxValue="3049.40422726006"/>
    </cacheField>
    <cacheField name="STAF_ATCO_OTHER" numFmtId="0">
      <sharedItems containsString="0" containsBlank="1" containsNumber="1" minValue="0" maxValue="422"/>
    </cacheField>
    <cacheField name="STAF_COST" numFmtId="0">
      <sharedItems containsString="0" containsBlank="1" containsNumber="1" minValue="604152.7709304553" maxValue="1089204789.6524386"/>
    </cacheField>
    <cacheField name="STAF_COST_ATCO" numFmtId="0">
      <sharedItems containsString="0" containsBlank="1" containsNumber="1" minValue="178921.06967239288" maxValue="862672314.34086239"/>
    </cacheField>
    <cacheField name="STAF_COST_CAPITALISED" numFmtId="0">
      <sharedItems containsString="0" containsBlank="1" containsNumber="1" minValue="-60405370.805292353" maxValue="15915193.940224769"/>
    </cacheField>
    <cacheField name="STAF_COST_EXTRA_PENSION" numFmtId="0">
      <sharedItems containsString="0" containsBlank="1" containsNumber="1" minValue="-5021027.1156998891" maxValue="66456779.72403156"/>
    </cacheField>
    <cacheField name="STAF_COST_PENSION" numFmtId="0">
      <sharedItems containsString="0" containsBlank="1" containsNumber="1" minValue="-3937365.9958608919" maxValue="242906983.82020175"/>
    </cacheField>
    <cacheField name="STAF_COST_RELATED" numFmtId="0">
      <sharedItems containsString="0" containsBlank="1" containsNumber="1" minValue="-53381614.558094658" maxValue="99641936.000531077"/>
    </cacheField>
    <cacheField name="STAF_COST_SALARY" numFmtId="0">
      <sharedItems containsString="0" containsBlank="1" containsNumber="1" minValue="484776.97554122232" maxValue="969280735.10779202"/>
    </cacheField>
    <cacheField name="STAF_COST_SOCIAL_SEC" numFmtId="0">
      <sharedItems containsString="0" containsBlank="1" containsNumber="1" minValue="0" maxValue="71673678.90807502"/>
    </cacheField>
    <cacheField name="STAF_OPS_SUPPORT" numFmtId="0">
      <sharedItems containsString="0" containsBlank="1" containsNumber="1" minValue="0" maxValue="1435"/>
    </cacheField>
    <cacheField name="STAF_OTHER" numFmtId="0">
      <sharedItems containsString="0" containsBlank="1" containsNumber="1" minValue="0" maxValue="1393"/>
    </cacheField>
    <cacheField name="STAF_TECH_OPERAT" numFmtId="0">
      <sharedItems containsString="0" containsBlank="1" containsNumber="1" minValue="0" maxValue="2800"/>
    </cacheField>
    <cacheField name="STAF_TECH_PLANNING" numFmtId="0">
      <sharedItems containsString="0" containsBlank="1" containsNumber="1" minValue="0" maxValue="663"/>
    </cacheField>
    <cacheField name="STAF_TECH_SUPPORT" numFmtId="0">
      <sharedItems containsString="0" containsBlank="1" containsNumber="1" minValue="0" maxValue="4147"/>
    </cacheField>
    <cacheField name="STAF_TRAINEE" numFmtId="0">
      <sharedItems containsString="0" containsBlank="1" containsNumber="1" minValue="0" maxValue="377"/>
    </cacheField>
    <cacheField name="TYPE_STAFF" numFmtId="0">
      <sharedItems containsBlank="1" count="2">
        <s v="ERTTR"/>
        <m/>
      </sharedItems>
    </cacheField>
    <cacheField name="YEAR_DATA" numFmtId="0">
      <sharedItems containsSemiMixedTypes="0" containsString="0" containsNumber="1" containsInteger="1" minValue="2002" maxValue="2027" count="26"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02"/>
        <n v="2003"/>
        <n v="2004"/>
        <n v="2005"/>
        <n v="2006"/>
        <n v="2007"/>
        <n v="2008"/>
        <n v="2024"/>
        <n v="2025"/>
        <n v="2026"/>
        <n v="2027"/>
      </sharedItems>
    </cacheField>
    <cacheField name="YEAR_REPORT" numFmtId="0">
      <sharedItems containsSemiMixedTypes="0" containsString="0" containsNumber="1" containsInteger="1" minValue="2002" maxValue="2022" count="21">
        <n v="202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2"/>
      </sharedItems>
    </cacheField>
    <cacheField name="STAF_COST_ATCO_ERT" numFmtId="0">
      <sharedItems containsString="0" containsBlank="1" containsNumber="1" minValue="597709.85056113685" maxValue="405025423.57366341"/>
    </cacheField>
    <cacheField name="STAF_COST_ATCO_TRM" numFmtId="0">
      <sharedItems containsString="0" containsBlank="1" containsNumber="1" minValue="137571" maxValue="111716279.660900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FARO OLIVE Oscar" refreshedDate="45217.619278356484" createdVersion="1" refreshedVersion="8" recordCount="12114" xr:uid="{611A984A-0CE3-4E17-8687-7D12E9C822CD}">
  <cacheSource type="external" connectionId="2"/>
  <cacheFields count="38">
    <cacheField name="ACC_ATCO_AVG_CONTRACT_HR" numFmtId="0">
      <sharedItems containsString="0" containsBlank="1" containsNumber="1" minValue="0" maxValue="2122"/>
    </cacheField>
    <cacheField name="ACC_ATCO_AVG_WORK_DAY" numFmtId="0">
      <sharedItems containsString="0" containsBlank="1" containsNumber="1" minValue="0" maxValue="268"/>
    </cacheField>
    <cacheField name="ACC_ATCO_NB" numFmtId="0">
      <sharedItems containsString="0" containsBlank="1" containsNumber="1" minValue="0" maxValue="1638.84"/>
    </cacheField>
    <cacheField name="ACC_ATCO_ON_DUTY_HR" numFmtId="0">
      <sharedItems containsString="0" containsBlank="1" containsNumber="1" minValue="0" maxValue="2019966"/>
    </cacheField>
    <cacheField name="ACE_ANSP_SINCE" numFmtId="0">
      <sharedItems containsSemiMixedTypes="0" containsString="0" containsNumber="1" containsInteger="1" minValue="1999" maxValue="2020" count="10">
        <n v="2009"/>
        <n v="1999"/>
        <n v="2001"/>
        <n v="2000"/>
        <n v="2003"/>
        <n v="2002"/>
        <n v="2005"/>
        <n v="2006"/>
        <n v="2020"/>
        <n v="2014"/>
      </sharedItems>
    </cacheField>
    <cacheField name="ANSP_CODE" numFmtId="0">
      <sharedItems/>
    </cacheField>
    <cacheField name="ANSP_ID" numFmtId="0">
      <sharedItems containsSemiMixedTypes="0" containsString="0" containsNumber="1" containsInteger="1" minValue="1" maxValue="55"/>
    </cacheField>
    <cacheField name="ANSP_NAME" numFmtId="0">
      <sharedItems count="39">
        <s v="ARMATS"/>
        <s v="LVNL"/>
        <s v="ENAIRE"/>
        <s v="ANS CR"/>
        <s v="BULATSA"/>
        <s v="Austro Control"/>
        <s v="skeyes"/>
        <s v="Croatia Control"/>
        <s v="DCAC Cyprus"/>
        <s v="DFS"/>
        <s v="DHMI"/>
        <s v="DSNA"/>
        <s v="EANS"/>
        <s v="ENAV"/>
        <s v="Fintraffic ANS"/>
        <s v="M-NAV"/>
        <s v="HASP"/>
        <s v="IAA"/>
        <s v="LGS"/>
        <s v="LPS"/>
        <s v="MATS"/>
        <s v="MOLDATSA"/>
        <s v="MUAC"/>
        <s v="Albcontrol"/>
        <s v="Avinor (Continental)"/>
        <s v="NATS (Continental)"/>
        <s v="NAV Portugal (Continental)"/>
        <s v="NAVIAIR"/>
        <s v="Oro Navigacija"/>
        <s v="ROMATSA"/>
        <s v="Skyguide"/>
        <s v="Slovenia Control"/>
        <s v="LFV"/>
        <s v="HungaroControl"/>
        <s v="UkSATSE"/>
        <s v="PANSA"/>
        <s v="SMATSA"/>
        <s v="BHANSA"/>
        <s v="Sakaeronavigatsia"/>
      </sharedItems>
    </cacheField>
    <cacheField name="APP_ATCO_AVG_CONTRACT_HR" numFmtId="0">
      <sharedItems containsString="0" containsBlank="1" containsNumber="1" minValue="0" maxValue="2000"/>
    </cacheField>
    <cacheField name="APP_ATCO_AVG_WORK_DAY" numFmtId="0">
      <sharedItems containsString="0" containsBlank="1" containsNumber="1" minValue="0" maxValue="268"/>
    </cacheField>
    <cacheField name="APP_ATCO_NB" numFmtId="0">
      <sharedItems containsString="0" containsBlank="1" containsNumber="1" minValue="0" maxValue="2159"/>
    </cacheField>
    <cacheField name="APP_ATCO_ON_DUTY_HR" numFmtId="0">
      <sharedItems containsString="0" containsBlank="1" containsNumber="1" minValue="0" maxValue="1881576.2391212999"/>
    </cacheField>
    <cacheField name="LAST_UPDATE" numFmtId="0">
      <sharedItems containsNonDate="0" containsString="0" containsBlank="1" count="1">
        <m/>
      </sharedItems>
    </cacheField>
    <cacheField name="SK_CONVERTER_ID" numFmtId="0">
      <sharedItems containsSemiMixedTypes="0" containsString="0" containsNumber="1" containsInteger="1" minValue="0" maxValue="0" count="1">
        <n v="0"/>
      </sharedItems>
    </cacheField>
    <cacheField name="STAF_AB_INITIO" numFmtId="0">
      <sharedItems containsString="0" containsBlank="1" containsNumber="1" minValue="0" maxValue="547"/>
    </cacheField>
    <cacheField name="STAF_ADMIN" numFmtId="0">
      <sharedItems containsString="0" containsBlank="1" containsNumber="1" minValue="4.8099999999999996" maxValue="2180"/>
    </cacheField>
    <cacheField name="STAF_ANCILLARY" numFmtId="0">
      <sharedItems containsString="0" containsBlank="1" containsNumber="1" minValue="0" maxValue="579"/>
    </cacheField>
    <cacheField name="STAF_ATC_ASSISTANT" numFmtId="0">
      <sharedItems containsString="0" containsBlank="1" containsNumber="1" minValue="0" maxValue="920"/>
    </cacheField>
    <cacheField name="STAF_ATCO" numFmtId="0">
      <sharedItems containsString="0" containsBlank="1" containsNumber="1" minValue="26" maxValue="3049.40422726006"/>
    </cacheField>
    <cacheField name="STAF_ATCO_OTHER" numFmtId="0">
      <sharedItems containsString="0" containsBlank="1" containsNumber="1" minValue="0" maxValue="422"/>
    </cacheField>
    <cacheField name="STAF_COST" numFmtId="0">
      <sharedItems containsString="0" containsBlank="1" containsNumber="1" minValue="604152.7709304553" maxValue="1089204789.6524386"/>
    </cacheField>
    <cacheField name="STAF_COST_ATCO" numFmtId="0">
      <sharedItems containsString="0" containsBlank="1" containsNumber="1" minValue="178921.06967239288" maxValue="862672314.34086239"/>
    </cacheField>
    <cacheField name="STAF_COST_CAPITALISED" numFmtId="0">
      <sharedItems containsString="0" containsBlank="1" containsNumber="1" minValue="-60405370.805292353" maxValue="15915193.940224769"/>
    </cacheField>
    <cacheField name="STAF_COST_EXTRA_PENSION" numFmtId="0">
      <sharedItems containsString="0" containsBlank="1" containsNumber="1" minValue="-5021027.1156998891" maxValue="66456779.72403156"/>
    </cacheField>
    <cacheField name="STAF_COST_PENSION" numFmtId="0">
      <sharedItems containsString="0" containsBlank="1" containsNumber="1" minValue="-3937365.9958608919" maxValue="242906983.82020175"/>
    </cacheField>
    <cacheField name="STAF_COST_RELATED" numFmtId="0">
      <sharedItems containsString="0" containsBlank="1" containsNumber="1" minValue="-53381614.558094658" maxValue="99641936.000531077"/>
    </cacheField>
    <cacheField name="STAF_COST_SALARY" numFmtId="0">
      <sharedItems containsString="0" containsBlank="1" containsNumber="1" minValue="484776.97554122232" maxValue="969280735.10779202"/>
    </cacheField>
    <cacheField name="STAF_COST_SOCIAL_SEC" numFmtId="0">
      <sharedItems containsString="0" containsBlank="1" containsNumber="1" minValue="0" maxValue="71673678.90807502"/>
    </cacheField>
    <cacheField name="STAF_OPS_SUPPORT" numFmtId="0">
      <sharedItems containsString="0" containsBlank="1" containsNumber="1" minValue="0" maxValue="1435"/>
    </cacheField>
    <cacheField name="STAF_OTHER" numFmtId="0">
      <sharedItems containsString="0" containsBlank="1" containsNumber="1" minValue="0" maxValue="1393"/>
    </cacheField>
    <cacheField name="STAF_TECH_OPERAT" numFmtId="0">
      <sharedItems containsString="0" containsBlank="1" containsNumber="1" minValue="0" maxValue="2800"/>
    </cacheField>
    <cacheField name="STAF_TECH_PLANNING" numFmtId="0">
      <sharedItems containsString="0" containsBlank="1" containsNumber="1" minValue="0" maxValue="663"/>
    </cacheField>
    <cacheField name="STAF_TECH_SUPPORT" numFmtId="0">
      <sharedItems containsString="0" containsBlank="1" containsNumber="1" minValue="0" maxValue="4147"/>
    </cacheField>
    <cacheField name="STAF_TRAINEE" numFmtId="0">
      <sharedItems containsString="0" containsBlank="1" containsNumber="1" minValue="0" maxValue="377"/>
    </cacheField>
    <cacheField name="TYPE_STAFF" numFmtId="0">
      <sharedItems containsBlank="1" count="2">
        <s v="ERTTR"/>
        <m/>
      </sharedItems>
    </cacheField>
    <cacheField name="YEAR_DATA" numFmtId="0">
      <sharedItems containsSemiMixedTypes="0" containsString="0" containsNumber="1" containsInteger="1" minValue="2002" maxValue="2027" count="26"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02"/>
        <n v="2003"/>
        <n v="2004"/>
        <n v="2005"/>
        <n v="2006"/>
        <n v="2007"/>
        <n v="2008"/>
        <n v="2024"/>
        <n v="2025"/>
        <n v="2026"/>
        <n v="2027"/>
      </sharedItems>
    </cacheField>
    <cacheField name="YEAR_REPORT" numFmtId="0">
      <sharedItems containsSemiMixedTypes="0" containsString="0" containsNumber="1" containsInteger="1" minValue="2002" maxValue="2022" count="21">
        <n v="202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2"/>
      </sharedItems>
    </cacheField>
    <cacheField name="Total Support staff" numFmtId="0" formula="STAF_ATCO_OTHER+STAF_OPS_SUPPORT+STAF_OTHER+STAF_TECH_OPERAT+STAF_TECH_PLANNING+STAF_TRAINEE+STAF_ATC_ASSISTANT+STAF_ANCILLARY+STAF_ADMIN+STAF_AB_INITIO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FARO OLIVE Oscar" refreshedDate="45217.619328703702" createdVersion="1" refreshedVersion="8" recordCount="53847" xr:uid="{9A61BFAA-A0EA-45D6-83C2-A0E89BF96DC4}">
  <cacheSource type="external" connectionId="3"/>
  <cacheFields count="42">
    <cacheField name="ANSP_CODE" numFmtId="0">
      <sharedItems/>
    </cacheField>
    <cacheField name="ANSP_NAME" numFmtId="0">
      <sharedItems count="39">
        <s v="ARMATS"/>
        <s v="LVNL"/>
        <s v="ENAIRE"/>
        <s v="ANS CR"/>
        <s v="BULATSA"/>
        <s v="Austro Control"/>
        <s v="skeyes"/>
        <s v="Croatia Control"/>
        <s v="DCAC Cyprus"/>
        <s v="DFS"/>
        <s v="DHMI"/>
        <s v="DSNA"/>
        <s v="EANS"/>
        <s v="ENAV"/>
        <s v="Fintraffic ANS"/>
        <s v="M-NAV"/>
        <s v="IAA"/>
        <s v="LGS"/>
        <s v="LPS"/>
        <s v="MATS"/>
        <s v="MOLDATSA"/>
        <s v="MUAC"/>
        <s v="Albcontrol"/>
        <s v="Avinor (Continental)"/>
        <s v="NATS (Continental)"/>
        <s v="NAV Portugal (Continental)"/>
        <s v="NAVIAIR"/>
        <s v="Oro Navigacija"/>
        <s v="ROMATSA"/>
        <s v="Skyguide"/>
        <s v="Slovenia Control"/>
        <s v="LFV"/>
        <s v="HungaroControl"/>
        <s v="HASP"/>
        <s v="UkSATSE"/>
        <s v="PANSA"/>
        <s v="SMATSA"/>
        <s v="BHANSA"/>
        <s v="Sakaeronavigatsia"/>
      </sharedItems>
    </cacheField>
    <cacheField name="ACE_ANSP_SINCE" numFmtId="0">
      <sharedItems containsSemiMixedTypes="0" containsString="0" containsNumber="1" containsInteger="1" minValue="1999" maxValue="2020" count="10">
        <n v="2009"/>
        <n v="1999"/>
        <n v="2001"/>
        <n v="2000"/>
        <n v="2002"/>
        <n v="2003"/>
        <n v="2005"/>
        <n v="2006"/>
        <n v="2020"/>
        <n v="2014"/>
      </sharedItems>
    </cacheField>
    <cacheField name="YEAR_DATA" numFmtId="0">
      <sharedItems containsSemiMixedTypes="0" containsString="0" containsNumber="1" containsInteger="1" minValue="2002" maxValue="2027" count="26"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02"/>
        <n v="2003"/>
        <n v="2004"/>
        <n v="2005"/>
        <n v="2006"/>
        <n v="2007"/>
        <n v="2008"/>
        <n v="2024"/>
        <n v="2025"/>
        <n v="2026"/>
        <n v="2027"/>
      </sharedItems>
    </cacheField>
    <cacheField name="YEAR_REPORT" numFmtId="0">
      <sharedItems containsSemiMixedTypes="0" containsString="0" containsNumber="1" containsInteger="1" minValue="2002" maxValue="2022" count="21">
        <n v="202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2"/>
      </sharedItems>
    </cacheField>
    <cacheField name="TYPE" numFmtId="0">
      <sharedItems count="8">
        <s v="ERT"/>
        <s v="OTH"/>
        <s v="TOT"/>
        <s v="TRM"/>
        <s v="IMET"/>
        <s v="TRM_NO_SES"/>
        <s v="TRM_SES"/>
        <s v="MET"/>
      </sharedItems>
    </cacheField>
    <cacheField name="ANSP_ID" numFmtId="0">
      <sharedItems containsSemiMixedTypes="0" containsString="0" containsNumber="1" containsInteger="1" minValue="1" maxValue="55"/>
    </cacheField>
    <cacheField name="LAST_UPDATED" numFmtId="0">
      <sharedItems containsSemiMixedTypes="0" containsNonDate="0" containsDate="1" containsString="0" minDate="2015-09-25T18:29:32" maxDate="2023-08-30T10:02:22"/>
    </cacheField>
    <cacheField name="CURRENT_DATA" numFmtId="0">
      <sharedItems count="2">
        <s v="Y"/>
        <s v="N"/>
      </sharedItems>
    </cacheField>
    <cacheField name="CURRENCY" numFmtId="0">
      <sharedItems count="21">
        <s v="EUR2021"/>
        <s v="EUR2002"/>
        <s v="EUR2003"/>
        <s v="EUR2004"/>
        <s v="EUR2005"/>
        <s v="EUR2006"/>
        <s v="EUR2007"/>
        <s v="EUR2008"/>
        <s v="EUR2009"/>
        <s v="EUR2010"/>
        <s v="EUR2011"/>
        <s v="EUR2012"/>
        <s v="EUR2013"/>
        <s v="EUR2014"/>
        <s v="EUR2015"/>
        <s v="EUR2016"/>
        <s v="EUR2017"/>
        <s v="EUR2018"/>
        <s v="EUR2019"/>
        <s v="EUR2020"/>
        <s v="EUR2022"/>
      </sharedItems>
    </cacheField>
    <cacheField name="COST_CONTROLLABLE" numFmtId="0">
      <sharedItems containsSemiMixedTypes="0" containsString="0" containsNumber="1" minValue="-11325149.195601847" maxValue="1143488817794.8538"/>
    </cacheField>
    <cacheField name="COST_STAFF" numFmtId="0">
      <sharedItems containsSemiMixedTypes="0" containsString="0" containsNumber="1" minValue="-1099000" maxValue="526540546207.8064"/>
    </cacheField>
    <cacheField name="COST_OPERAT" numFmtId="0">
      <sharedItems containsSemiMixedTypes="0" containsString="0" containsNumber="1" minValue="-973180.62109080446" maxValue="341708774470.50031"/>
    </cacheField>
    <cacheField name="COST_DEPRECIATION" numFmtId="0">
      <sharedItems containsSemiMixedTypes="0" containsString="0" containsNumber="1" minValue="-2158408.5554824159" maxValue="182663509327.43488"/>
    </cacheField>
    <cacheField name="COST_CAPITAL" numFmtId="0">
      <sharedItems containsSemiMixedTypes="0" containsString="0" containsNumber="1" minValue="-111084881.92538838" maxValue="102316593568.08563"/>
    </cacheField>
    <cacheField name="COST_EXCEPTIONAL" numFmtId="0">
      <sharedItems containsSemiMixedTypes="0" containsString="0" containsNumber="1" minValue="-72885847.000971049" maxValue="248193992.3863433"/>
    </cacheField>
    <cacheField name="COST_TRANSFER" numFmtId="0">
      <sharedItems containsSemiMixedTypes="0" containsString="0" containsNumber="1" minValue="-3052098.1043664319" maxValue="143033888372.09302"/>
    </cacheField>
    <cacheField name="COST_EXTERNAL_MET" numFmtId="0">
      <sharedItems containsSemiMixedTypes="0" containsString="0" containsNumber="1" minValue="0" maxValue="4212373848.1790257"/>
    </cacheField>
    <cacheField name="COST_REGU_SUPERVISION" numFmtId="0">
      <sharedItems containsSemiMixedTypes="0" containsString="0" containsNumber="1" minValue="-3163680.1856013336" maxValue="32440544.750171289"/>
    </cacheField>
    <cacheField name="COST_OTH_SERVICE" numFmtId="0">
      <sharedItems containsSemiMixedTypes="0" containsString="0" containsNumber="1" minValue="0" maxValue="36456674.541175328"/>
    </cacheField>
    <cacheField name="COST_NATIONAL_GOV" numFmtId="0">
      <sharedItems containsSemiMixedTypes="0" containsString="0" containsNumber="1" minValue="-3163680.1856013336" maxValue="65386418604.651161"/>
    </cacheField>
    <cacheField name="COST_EUROCONTROL" numFmtId="0">
      <sharedItems containsSemiMixedTypes="0" containsString="0" containsNumber="1" minValue="0" maxValue="77647469767.441864"/>
    </cacheField>
    <cacheField name="COST_DELEGATION" numFmtId="0">
      <sharedItems containsSemiMixedTypes="0" containsString="0" containsNumber="1" minValue="0" maxValue="107684630.2073815"/>
    </cacheField>
    <cacheField name="COST_IVAT" numFmtId="0">
      <sharedItems containsSemiMixedTypes="0" containsString="0" containsNumber="1" minValue="-9212203.7290778011" maxValue="70061493.506697223"/>
    </cacheField>
    <cacheField name="COST_COST" numFmtId="0">
      <sharedItems containsSemiMixedTypes="0" containsString="0" containsNumber="1" minValue="-11325149.195601847" maxValue="1280478901164.7529"/>
    </cacheField>
    <cacheField name="COST_FINANCIAL" numFmtId="0">
      <sharedItems containsSemiMixedTypes="0" containsString="0" containsNumber="1" minValue="-700737.37270191521" maxValue="246810823.63"/>
    </cacheField>
    <cacheField name="COST_RECONCILING" numFmtId="0">
      <sharedItems containsSemiMixedTypes="0" containsString="0" containsNumber="1" minValue="-1083725849.7000027" maxValue="92928151.543701738"/>
    </cacheField>
    <cacheField name="COST_OPERAT_FINANCE" numFmtId="0">
      <sharedItems containsSemiMixedTypes="0" containsString="0" containsNumber="1" minValue="0" maxValue="1864419614.5726523"/>
    </cacheField>
    <cacheField name="COST_PROFIT_BEF_TAX" numFmtId="0">
      <sharedItems containsSemiMixedTypes="0" containsString="0" containsNumber="1" minValue="-753602759.32119596" maxValue="356922255.9150666"/>
    </cacheField>
    <cacheField name="COST_INCOME_TAX" numFmtId="0">
      <sharedItems containsSemiMixedTypes="0" containsString="0" containsNumber="1" minValue="-62534280.685080551" maxValue="126147424.45902866"/>
    </cacheField>
    <cacheField name="COST_PROFIT_AFT_TAX" numFmtId="0">
      <sharedItems containsSemiMixedTypes="0" containsString="0" containsNumber="1" minValue="-753602759.32119596" maxValue="315660548.56285602"/>
    </cacheField>
    <cacheField name="COST_DIVIDEND" numFmtId="0">
      <sharedItems containsSemiMixedTypes="0" containsString="0" containsNumber="1" minValue="0" maxValue="125249861.43109852"/>
    </cacheField>
    <cacheField name="COST_RETAIN_PROFIT" numFmtId="0">
      <sharedItems containsSemiMixedTypes="0" containsString="0" containsNumber="1" minValue="-753602759.32119596" maxValue="315660548.56285602"/>
    </cacheField>
    <cacheField name="COST_NBV_FIX_ASSET" numFmtId="0">
      <sharedItems containsSemiMixedTypes="0" containsString="0" containsNumber="1" minValue="0" maxValue="2037483679.0213864"/>
    </cacheField>
    <cacheField name="COST_CURRENT_ASSET_REQ" numFmtId="0">
      <sharedItems containsSemiMixedTypes="0" containsString="0" containsNumber="1" minValue="-284335216.84649116" maxValue="1830117334.9757607"/>
    </cacheField>
    <cacheField name="COST_OPERAT_CAPITAL" numFmtId="0">
      <sharedItems containsSemiMixedTypes="0" containsString="0" containsNumber="1" minValue="0" maxValue="2093273044.7734234"/>
    </cacheField>
    <cacheField name="COST_INTEREST_DEBT" numFmtId="0">
      <sharedItems containsSemiMixedTypes="0" containsString="0" containsNumber="1" minValue="-2.1932651094834301E-2" maxValue="0.28000000000000003"/>
    </cacheField>
    <cacheField name="COST_RATE_EQUITY" numFmtId="0">
      <sharedItems containsSemiMixedTypes="0" containsString="0" containsNumber="1" minValue="0" maxValue="0.3246"/>
    </cacheField>
    <cacheField name="COST_WAVG_CAPITAL" numFmtId="0">
      <sharedItems containsSemiMixedTypes="0" containsString="0" containsNumber="1" minValue="0" maxValue="0.42542502204056798"/>
    </cacheField>
    <cacheField name="COST_CONTROLLABLE_P_KM" numFmtId="0">
      <sharedItems containsSemiMixedTypes="0" containsString="0" containsNumber="1" minValue="0" maxValue="937288.20776369527"/>
    </cacheField>
    <cacheField name="COST_CONTROLLABLE_P_HR" numFmtId="0">
      <sharedItems containsSemiMixedTypes="0" containsString="0" containsNumber="1" minValue="0" maxValue="647148880.18883932"/>
    </cacheField>
    <cacheField name="COST_CONTROLLABLE_P_AIRP_MVT" numFmtId="0">
      <sharedItems containsSemiMixedTypes="0" containsString="0" containsNumber="1" minValue="0" maxValue="157706548.032624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FARO OLIVE Oscar" refreshedDate="45217.617042708334" createdVersion="1" refreshedVersion="8" recordCount="943" xr:uid="{268F325D-57FA-4BCE-A550-4FFF77EA4A95}">
  <cacheSource type="external" connectionId="4"/>
  <cacheFields count="43">
    <cacheField name="ANSP_NAME" numFmtId="0">
      <sharedItems count="39">
        <s v="NAVIAIR"/>
        <s v="Slovenia Control"/>
        <s v="DHMI"/>
        <s v="MATS"/>
        <s v="ENAV"/>
        <s v="ANS CR"/>
        <s v="NAV Portugal (Continental)"/>
        <s v="LFV"/>
        <s v="ARMATS"/>
        <s v="Austro Control"/>
        <s v="Croatia Control"/>
        <s v="ROMATSA"/>
        <s v="EANS"/>
        <s v="DSNA"/>
        <s v="DFS"/>
        <s v="skeyes"/>
        <s v="ENAIRE"/>
        <s v="HASP"/>
        <s v="DCAC Cyprus"/>
        <s v="LVNL"/>
        <s v="M-NAV"/>
        <s v="LPS"/>
        <s v="PANSA"/>
        <s v="HungaroControl"/>
        <s v="Albcontrol"/>
        <s v="IAA"/>
        <s v="LGS"/>
        <s v="Oro Navigacija"/>
        <s v="Fintraffic ANS"/>
        <s v="NATS (Continental)"/>
        <s v="SMATSA"/>
        <s v="BHANSA"/>
        <s v="Avinor (Continental)"/>
        <s v="MOLDATSA"/>
        <s v="Sakaeronavigatsia"/>
        <s v="MUAC"/>
        <s v="Skyguide"/>
        <s v="BULATSA"/>
        <s v="UkSATSE" u="1"/>
      </sharedItems>
    </cacheField>
    <cacheField name="YEAR_DATA" numFmtId="0">
      <sharedItems containsSemiMixedTypes="0" containsString="0" containsNumber="1" containsInteger="1" minValue="2002" maxValue="2027" count="26"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2"/>
        <n v="2023"/>
        <n v="2024"/>
        <n v="2025"/>
        <n v="2026"/>
        <n v="2027"/>
        <n v="2021"/>
      </sharedItems>
    </cacheField>
    <cacheField name="YEAR_REPORT" numFmtId="0">
      <sharedItems containsSemiMixedTypes="0" containsString="0" containsNumber="1" containsInteger="1" minValue="2021" maxValue="2022" count="2">
        <n v="2022"/>
        <n v="2021" u="1"/>
      </sharedItems>
    </cacheField>
    <cacheField name="COST_CONTROLLABLE" numFmtId="0">
      <sharedItems containsString="0" containsBlank="1" containsNumber="1" minValue="54029.713627336947" maxValue="1521349841.3683615"/>
    </cacheField>
    <cacheField name="COMPOSITE_FLIGHTHOUR" numFmtId="0">
      <sharedItems containsSemiMixedTypes="0" containsString="0" containsNumber="1" minValue="0" maxValue="3007657.1106462805"/>
    </cacheField>
    <cacheField name="ATCO_ON_DUTY_HR" numFmtId="0">
      <sharedItems containsSemiMixedTypes="0" containsString="0" containsNumber="1" minValue="0" maxValue="3718985.4750034399"/>
    </cacheField>
    <cacheField name="STAF_COST_ATCO" numFmtId="0">
      <sharedItems containsString="0" containsBlank="1" containsNumber="1" minValue="638153.24530658603" maxValue="862672314.34086239"/>
    </cacheField>
    <cacheField name="COST_DEPRECIATION" numFmtId="0">
      <sharedItems containsString="0" containsBlank="1" containsNumber="1" minValue="5751.0963998337756" maxValue="233454268.63433588"/>
    </cacheField>
    <cacheField name="COST_PER_MINUTE" numFmtId="0">
      <sharedItems containsSemiMixedTypes="0" containsString="0" containsNumber="1" containsInteger="1" minValue="119" maxValue="119" count="1">
        <n v="119"/>
      </sharedItems>
    </cacheField>
    <cacheField name="ERT_TDM_15" numFmtId="0">
      <sharedItems containsString="0" containsBlank="1" containsNumber="1" containsInteger="1" minValue="0" maxValue="6145201"/>
    </cacheField>
    <cacheField name="ARP_TDM_15" numFmtId="0">
      <sharedItems containsString="0" containsBlank="1" containsNumber="1" containsInteger="1" minValue="0" maxValue="2148285"/>
    </cacheField>
    <cacheField name="TDM_15" numFmtId="0">
      <sharedItems containsString="0" containsBlank="1" containsNumber="1" containsInteger="1" minValue="0" maxValue="7082059"/>
    </cacheField>
    <cacheField name="ANSP_IFR_AIRP_MVT" numFmtId="0">
      <sharedItems containsString="0" containsBlank="1" containsNumber="1" minValue="0" maxValue="2163665"/>
    </cacheField>
    <cacheField name="ANSP_IFR_HR" numFmtId="0">
      <sharedItems containsString="0" containsBlank="1" containsNumber="1" minValue="0" maxValue="2483703.4666666701"/>
    </cacheField>
    <cacheField name="WEIGHTFACTOR" numFmtId="0">
      <sharedItems containsSemiMixedTypes="0" containsString="0" containsNumber="1" minValue="0.27472401634836963" maxValue="0.27472401634836963" count="1">
        <n v="0.27472401634836963"/>
      </sharedItems>
    </cacheField>
    <cacheField name="TRM_COST_CONTROLLABLE" numFmtId="0">
      <sharedItems containsString="0" containsBlank="1" containsNumber="1" minValue="0" maxValue="504367593.31020379"/>
    </cacheField>
    <cacheField name="COST_OPERAT" numFmtId="0">
      <sharedItems containsString="0" containsBlank="1" containsNumber="1" minValue="8695.6996472114515" maxValue="301836149.83248425"/>
    </cacheField>
    <cacheField name="COST_EXCEPTIONAL" numFmtId="0">
      <sharedItems containsString="0" containsBlank="1" containsNumber="1" minValue="-22373584.415749859" maxValue="103966702.38842034"/>
    </cacheField>
    <cacheField name="ERT_COST_CONTROLLABLE" numFmtId="0">
      <sharedItems containsString="0" containsBlank="1" containsNumber="1" minValue="47209.140342831452" maxValue="1193876256.0072539"/>
    </cacheField>
    <cacheField name="STAF_COST" numFmtId="0">
      <sharedItems containsString="0" containsBlank="1" containsNumber="1" minValue="36787.850863409039" maxValue="1089204789.6524386"/>
    </cacheField>
    <cacheField name="COST_CAPITAL" numFmtId="0">
      <sharedItems containsString="0" containsBlank="1" containsNumber="1" minValue="0" maxValue="184597259.98607725"/>
    </cacheField>
    <cacheField name="controllable cost per composite flight hour" numFmtId="0" formula="COST_CONTROLLABLE/COMPOSITE_FLIGHTHOUR" databaseField="0"/>
    <cacheField name="ATCO-hour productivity" numFmtId="0" formula="COMPOSITE_FLIGHTHOUR/ATCO_ON_DUTY_HR" databaseField="0"/>
    <cacheField name="ATCO employement cost per compFH" numFmtId="0" formula="STAF_COST_ATCO/COMPOSITE_FLIGHTHOUR" databaseField="0"/>
    <cacheField name="ATCO employement cost per ATCO_hr" numFmtId="0" formula="STAF_COST_ATCO/ATCO_ON_DUTY_HR" databaseField="0"/>
    <cacheField name="support cost ratio" numFmtId="0" formula="COST_CONTROLLABLE/STAF_COST_ATCO" databaseField="0"/>
    <cacheField name="support cost " numFmtId="0" formula="COST_CONTROLLABLE-STAF_COST_ATCO" databaseField="0"/>
    <cacheField name="Non ATCO employement cost" numFmtId="0" formula="STAF_COST-STAF_COST_ATCO" databaseField="0"/>
    <cacheField name="Non ATCO employement cost per compFH" numFmtId="0" formula=" (STAF_COST-STAF_COST_ATCO)/COMPOSITE_FLIGHTHOUR" databaseField="0"/>
    <cacheField name="Non-staff operating costs" numFmtId="0" formula="COST_OPERAT+COST_EXCEPTIONAL" databaseField="0"/>
    <cacheField name="Capital-related costs per composite flight-hour" numFmtId="0" formula="(COST_DEPRECIATION+COST_CAPITAL)/COMPOSITE_FLIGHTHOUR" databaseField="0"/>
    <cacheField name="Capital-related costs" numFmtId="0" formula="(COST_DEPRECIATION+COST_CAPITAL)" databaseField="0"/>
    <cacheField name="Support costs per composite flight-hour" numFmtId="0" formula="(COST_CONTROLLABLE-STAF_COST_ATCO)/COMPOSITE_FLIGHTHOUR" databaseField="0"/>
    <cacheField name="Unit costs of en-route ATFM delays greater than 15 min." numFmtId="0" formula="(ERT_TDM_15*COST_PER_MINUTE)/COMPOSITE_FLIGHTHOUR" databaseField="0"/>
    <cacheField name="Unit costs of airport ATFM delays greater than 15 min." numFmtId="0" formula="(ARP_TDM_15*COST_PER_MINUTE)/COMPOSITE_FLIGHTHOUR" databaseField="0"/>
    <cacheField name="Unit costs of ATFM delays greater than 15 min." numFmtId="0" formula="(TDM_15*COST_PER_MINUTE)/COMPOSITE_FLIGHTHOUR" databaseField="0"/>
    <cacheField name="Economic costs per composite flight-hr" numFmtId="0" formula="((TDM_15*COST_PER_MINUTE)+COST_CONTROLLABLE)/COMPOSITE_FLIGHTHOUR" databaseField="0"/>
    <cacheField name="Non-staff operating costs per composite flight-hour" numFmtId="0" formula="(COST_OPERAT+COST_EXCEPTIONAL)/COMPOSITE_FLIGHTHOUR" databaseField="0"/>
    <cacheField name="ATCO employement costs per composite flight-hour" numFmtId="0" formula="STAF_COST_ATCO/COMPOSITE_FLIGHTHOUR" databaseField="0"/>
    <cacheField name="Exceptional Cost per composite flight hour" numFmtId="0" formula="COST_EXCEPTIONAL/COMPOSITE_FLIGHTHOUR" databaseField="0"/>
    <cacheField name="Non-staff operating costs (excluding exceptional cost)" numFmtId="0" formula="COST_OPERAT" databaseField="0"/>
    <cacheField name="Terminal ATM/CNS cost per IFR airport movements" numFmtId="0" formula="TRM_COST_CONTROLLABLE/ANSP_IFR_AIRP_MVT" databaseField="0"/>
    <cacheField name="En-route ATM/CNS cost per flight-hour" numFmtId="0" formula="ERT_COST_CONTROLLABLE/ANSP_IFR_H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FARO OLIVE Oscar" refreshedDate="45217.617046296298" createdVersion="1" refreshedVersion="8" recordCount="345" xr:uid="{6AA0CF85-33B7-4839-8ED1-33D8E39D7C7E}">
  <cacheSource type="external" connectionId="8"/>
  <cacheFields count="54">
    <cacheField name="Year" numFmtId="0">
      <sharedItems containsSemiMixedTypes="0" containsString="0" containsNumber="1" containsInteger="1" minValue="2014" maxValue="2022" count="9">
        <n v="2014"/>
        <n v="2015"/>
        <n v="2016"/>
        <n v="2017"/>
        <n v="2018"/>
        <n v="2019"/>
        <n v="2020"/>
        <n v="2021"/>
        <n v="2022"/>
      </sharedItems>
    </cacheField>
    <cacheField name="UNIT_KIND" numFmtId="0">
      <sharedItems count="1">
        <s v="ANSP"/>
      </sharedItems>
    </cacheField>
    <cacheField name="ANSP_ID" numFmtId="0">
      <sharedItems containsSemiMixedTypes="0" containsString="0" containsNumber="1" containsInteger="1" minValue="1" maxValue="55"/>
    </cacheField>
    <cacheField name="ANSP_NAME" numFmtId="0">
      <sharedItems count="39">
        <s v="ENAIRE"/>
        <s v="ANS CR"/>
        <s v="BULATSA"/>
        <s v="Austro Control"/>
        <s v="skeyes"/>
        <s v="Croatia Control"/>
        <s v="DCAC Cyprus"/>
        <s v="DFS"/>
        <s v="DHMI"/>
        <s v="DSNA"/>
        <s v="EANS"/>
        <s v="ENAV"/>
        <s v="Fintraffic ANS"/>
        <s v="M-NAV"/>
        <s v="HASP"/>
        <s v="IAA"/>
        <s v="LGS"/>
        <s v="LPS"/>
        <s v="LVNL"/>
        <s v="MATS"/>
        <s v="MOLDATSA"/>
        <s v="MUAC"/>
        <s v="Albcontrol"/>
        <s v="Avinor (Continental)"/>
        <s v="NATS (Continental)"/>
        <s v="NAV Portugal (Continental)"/>
        <s v="NAVIAIR"/>
        <s v="Oro Navigacija"/>
        <s v="ROMATSA"/>
        <s v="Skyguide"/>
        <s v="Slovenia Control"/>
        <s v="LFV"/>
        <s v="UkSATSE"/>
        <s v="PANSA"/>
        <s v="SMATSA"/>
        <s v="ARMATS"/>
        <s v="Sakaeronavigatsia"/>
        <s v="HungaroControl"/>
        <s v="BHANSA"/>
      </sharedItems>
    </cacheField>
    <cacheField name="TDM_ALL_REASON" numFmtId="0">
      <sharedItems containsSemiMixedTypes="0" containsString="0" containsNumber="1" minValue="0" maxValue="6362973"/>
    </cacheField>
    <cacheField name="TDM_ERT_ALL_REASON" numFmtId="0">
      <sharedItems containsString="0" containsBlank="1" containsNumber="1" minValue="0" maxValue="5984607"/>
    </cacheField>
    <cacheField name="TDM_ARP_ALL_REASON" numFmtId="0">
      <sharedItems containsString="0" containsBlank="1" containsNumber="1" containsInteger="1" minValue="0" maxValue="2492769"/>
    </cacheField>
    <cacheField name="NA_ERT" numFmtId="0">
      <sharedItems containsString="0" containsBlank="1" containsNumber="1" containsInteger="1" minValue="0" maxValue="0" count="2">
        <n v="0"/>
        <m/>
      </sharedItems>
    </cacheField>
    <cacheField name="A_ERT" numFmtId="0">
      <sharedItems containsString="0" containsBlank="1" containsNumber="1" containsInteger="1" minValue="0" maxValue="1289" count="11">
        <n v="0"/>
        <m/>
        <n v="327"/>
        <n v="33"/>
        <n v="373"/>
        <n v="1289"/>
        <n v="417"/>
        <n v="211"/>
        <n v="621"/>
        <n v="193"/>
        <n v="41"/>
      </sharedItems>
    </cacheField>
    <cacheField name="C_ERT" numFmtId="0">
      <sharedItems containsString="0" containsBlank="1" containsNumber="1" minValue="0" maxValue="2911505"/>
    </cacheField>
    <cacheField name="D_ERT" numFmtId="0">
      <sharedItems containsString="0" containsBlank="1" containsNumber="1" containsInteger="1" minValue="0" maxValue="0" count="2">
        <n v="0"/>
        <m/>
      </sharedItems>
    </cacheField>
    <cacheField name="E_ERT" numFmtId="0">
      <sharedItems containsString="0" containsBlank="1" containsNumber="1" containsInteger="1" minValue="0" maxValue="5688" count="13">
        <n v="0"/>
        <m/>
        <n v="2873"/>
        <n v="5688"/>
        <n v="154"/>
        <n v="182"/>
        <n v="67"/>
        <n v="87"/>
        <n v="359"/>
        <n v="312"/>
        <n v="573"/>
        <n v="194"/>
        <n v="406"/>
      </sharedItems>
    </cacheField>
    <cacheField name="G_ERT" numFmtId="0">
      <sharedItems containsString="0" containsBlank="1" containsNumber="1" containsInteger="1" minValue="0" maxValue="9898"/>
    </cacheField>
    <cacheField name="I_ERT" numFmtId="0">
      <sharedItems containsString="0" containsBlank="1" containsNumber="1" containsInteger="1" minValue="0" maxValue="1169307"/>
    </cacheField>
    <cacheField name="M_ERT" numFmtId="0">
      <sharedItems containsString="0" containsBlank="1" containsNumber="1" containsInteger="1" minValue="0" maxValue="315705"/>
    </cacheField>
    <cacheField name="N_ERT" numFmtId="0">
      <sharedItems containsString="0" containsBlank="1" containsNumber="1" containsInteger="1" minValue="0" maxValue="1325" count="24">
        <n v="0"/>
        <m/>
        <n v="1213"/>
        <n v="608"/>
        <n v="17"/>
        <n v="145"/>
        <n v="79"/>
        <n v="301"/>
        <n v="94"/>
        <n v="870"/>
        <n v="48"/>
        <n v="489"/>
        <n v="500"/>
        <n v="543"/>
        <n v="1325"/>
        <n v="332"/>
        <n v="242"/>
        <n v="330"/>
        <n v="83"/>
        <n v="349"/>
        <n v="567"/>
        <n v="581"/>
        <n v="144"/>
        <n v="27"/>
      </sharedItems>
    </cacheField>
    <cacheField name="O_ERT" numFmtId="0">
      <sharedItems containsString="0" containsBlank="1" containsNumber="1" containsInteger="1" minValue="0" maxValue="631286"/>
    </cacheField>
    <cacheField name="P_ERT" numFmtId="0">
      <sharedItems containsString="0" containsBlank="1" containsNumber="1" containsInteger="1" minValue="0" maxValue="1138320"/>
    </cacheField>
    <cacheField name="R_ERT" numFmtId="0">
      <sharedItems containsString="0" containsBlank="1" containsNumber="1" containsInteger="1" minValue="0" maxValue="12256"/>
    </cacheField>
    <cacheField name="S_ERT" numFmtId="0">
      <sharedItems containsString="0" containsBlank="1" containsNumber="1" containsInteger="1" minValue="0" maxValue="1858137"/>
    </cacheField>
    <cacheField name="T_ERT" numFmtId="0">
      <sharedItems containsString="0" containsBlank="1" containsNumber="1" containsInteger="1" minValue="0" maxValue="208934"/>
    </cacheField>
    <cacheField name="V_ERT" numFmtId="0">
      <sharedItems containsString="0" containsBlank="1" containsNumber="1" containsInteger="1" minValue="0" maxValue="1831" count="19">
        <n v="979"/>
        <n v="0"/>
        <m/>
        <n v="1479"/>
        <n v="722"/>
        <n v="516"/>
        <n v="1440"/>
        <n v="151"/>
        <n v="64"/>
        <n v="122"/>
        <n v="95"/>
        <n v="364"/>
        <n v="66"/>
        <n v="505"/>
        <n v="1831"/>
        <n v="65"/>
        <n v="621"/>
        <n v="1014"/>
        <n v="404"/>
      </sharedItems>
    </cacheField>
    <cacheField name="W_ERT" numFmtId="0">
      <sharedItems containsString="0" containsBlank="1" containsNumber="1" containsInteger="1" minValue="0" maxValue="1259081"/>
    </cacheField>
    <cacheField name="NA_ARP" numFmtId="0">
      <sharedItems containsString="0" containsBlank="1" containsNumber="1" containsInteger="1" minValue="0" maxValue="0" count="2">
        <n v="0"/>
        <m/>
      </sharedItems>
    </cacheField>
    <cacheField name="A_ARP" numFmtId="0">
      <sharedItems containsString="0" containsBlank="1" containsNumber="1" containsInteger="1" minValue="0" maxValue="12174"/>
    </cacheField>
    <cacheField name="C_ARP" numFmtId="0">
      <sharedItems containsString="0" containsBlank="1" containsNumber="1" containsInteger="1" minValue="0" maxValue="564294"/>
    </cacheField>
    <cacheField name="D_ARP" numFmtId="0">
      <sharedItems containsString="0" containsBlank="1" containsNumber="1" containsInteger="1" minValue="0" maxValue="13519" count="4">
        <n v="0"/>
        <n v="13519"/>
        <n v="13"/>
        <m/>
      </sharedItems>
    </cacheField>
    <cacheField name="E_ARP" numFmtId="0">
      <sharedItems containsString="0" containsBlank="1" containsNumber="1" containsInteger="1" minValue="0" maxValue="28411"/>
    </cacheField>
    <cacheField name="G_ARP" numFmtId="0">
      <sharedItems containsString="0" containsBlank="1" containsNumber="1" containsInteger="1" minValue="0" maxValue="1971309"/>
    </cacheField>
    <cacheField name="I_ARP" numFmtId="0">
      <sharedItems containsString="0" containsBlank="1" containsNumber="1" containsInteger="1" minValue="0" maxValue="112965"/>
    </cacheField>
    <cacheField name="M_ARP" numFmtId="0">
      <sharedItems containsString="0" containsBlank="1" containsNumber="1" containsInteger="1" minValue="0" maxValue="142419"/>
    </cacheField>
    <cacheField name="N_ARP" numFmtId="0">
      <sharedItems containsString="0" containsBlank="1" containsNumber="1" containsInteger="1" minValue="0" maxValue="30740" count="24">
        <n v="0"/>
        <n v="2237"/>
        <n v="40"/>
        <m/>
        <n v="13425"/>
        <n v="2080"/>
        <n v="282"/>
        <n v="213"/>
        <n v="5732"/>
        <n v="83"/>
        <n v="542"/>
        <n v="348"/>
        <n v="3567"/>
        <n v="9055"/>
        <n v="279"/>
        <n v="19042"/>
        <n v="2537"/>
        <n v="536"/>
        <n v="836"/>
        <n v="10598"/>
        <n v="71"/>
        <n v="691"/>
        <n v="2"/>
        <n v="30740"/>
      </sharedItems>
    </cacheField>
    <cacheField name="O_ARP" numFmtId="0">
      <sharedItems containsString="0" containsBlank="1" containsNumber="1" containsInteger="1" minValue="0" maxValue="100155"/>
    </cacheField>
    <cacheField name="P_ARP" numFmtId="0">
      <sharedItems containsString="0" containsBlank="1" containsNumber="1" containsInteger="1" minValue="0" maxValue="199918"/>
    </cacheField>
    <cacheField name="R_ARP" numFmtId="0">
      <sharedItems containsString="0" containsBlank="1" containsNumber="1" containsInteger="1" minValue="0" maxValue="375" count="6">
        <n v="0"/>
        <m/>
        <n v="26"/>
        <n v="119"/>
        <n v="375"/>
        <n v="54"/>
      </sharedItems>
    </cacheField>
    <cacheField name="S_ARP" numFmtId="0">
      <sharedItems containsString="0" containsBlank="1" containsNumber="1" containsInteger="1" minValue="0" maxValue="177271"/>
    </cacheField>
    <cacheField name="T_ARP" numFmtId="0">
      <sharedItems containsString="0" containsBlank="1" containsNumber="1" containsInteger="1" minValue="0" maxValue="75054"/>
    </cacheField>
    <cacheField name="V_ARP" numFmtId="0">
      <sharedItems containsString="0" containsBlank="1" containsNumber="1" containsInteger="1" minValue="0" maxValue="79782"/>
    </cacheField>
    <cacheField name="W_ARP" numFmtId="0">
      <sharedItems containsString="0" containsBlank="1" containsNumber="1" containsInteger="1" minValue="0" maxValue="642377"/>
    </cacheField>
    <cacheField name="ATFM_VERSION" numFmtId="0">
      <sharedItems count="2">
        <s v="v1"/>
        <s v="v3"/>
      </sharedItems>
    </cacheField>
    <cacheField name="METHODOLOGY" numFmtId="0">
      <sharedItems count="1">
        <s v="AIRPORT_BASED"/>
      </sharedItems>
    </cacheField>
    <cacheField name="LAST_UPDATE" numFmtId="0">
      <sharedItems containsSemiMixedTypes="0" containsNonDate="0" containsDate="1" containsString="0" minDate="2019-05-08T11:34:44" maxDate="2023-06-09T16:23:20" count="8">
        <d v="2019-05-08T11:34:44"/>
        <d v="2020-02-04T15:40:40"/>
        <d v="2020-02-04T15:36:26"/>
        <d v="2020-02-04T15:01:47"/>
        <d v="2021-03-04T10:43:47"/>
        <d v="2021-10-15T12:55:36"/>
        <d v="2022-06-22T15:39:42"/>
        <d v="2023-06-09T16:23:20"/>
      </sharedItems>
    </cacheField>
    <cacheField name="ATCO_EMPCOSTperCOMPFH" numFmtId="0" formula="#NAME?/#NAME?" databaseField="0"/>
    <cacheField name="Support costs ratio" numFmtId="0" formula="#NAME? /#NAME?" databaseField="0"/>
    <cacheField name="Non-ATCO employment costs" numFmtId="0" formula="#NAME?-#NAME?" databaseField="0"/>
    <cacheField name="Non-staff operating costs" numFmtId="0" formula="(#NAME?+#NAME?)" databaseField="0"/>
    <cacheField name="Capital-related costs" numFmtId="0" formula="(#NAME?+#NAME?)" databaseField="0"/>
    <cacheField name="Non-staff operating costs per composite flight-hour" numFmtId="0" formula="(#NAME?+#NAME?)/#NAME?" databaseField="0"/>
    <cacheField name="Capital-related costs per composite flight-hour" numFmtId="0" formula="(#NAME?+#NAME?)/#NAME?" databaseField="0"/>
    <cacheField name="Non-ATCO employment costs per composite flight-hour" numFmtId="0" formula="(#NAME?-#NAME?)/#NAME?" databaseField="0"/>
    <cacheField name="En-route ATM/CNS costs per flight-hour" numFmtId="0" formula="#NAME? /#NAME?" databaseField="0"/>
    <cacheField name="Terminal ATM/CNS costs per IFR airport movements" numFmtId="0" formula="#NAME? /#NAME?" databaseField="0"/>
    <cacheField name="ATFM delays less than 15 min." numFmtId="0" formula="#NAME?-#NAME?" databaseField="0"/>
    <cacheField name="Total ATFM delays" numFmtId="0" formula="'ATFM delays less than 15 min.'+#NAME?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FARO OLIVE Oscar" refreshedDate="45217.61746134259" createdVersion="1" refreshedVersion="8" recordCount="943" xr:uid="{A497ADA7-1ABB-42CC-879C-F9F5735CE98B}">
  <cacheSource type="external" connectionId="13"/>
  <cacheFields count="42">
    <cacheField name="ANSP_NAME" numFmtId="0">
      <sharedItems count="39">
        <s v="NAVIAIR"/>
        <s v="Slovenia Control"/>
        <s v="DHMI"/>
        <s v="MATS"/>
        <s v="ENAV"/>
        <s v="ANS CR"/>
        <s v="NAV Portugal (Continental)"/>
        <s v="LFV"/>
        <s v="ARMATS"/>
        <s v="Austro Control"/>
        <s v="Croatia Control"/>
        <s v="ROMATSA"/>
        <s v="EANS"/>
        <s v="DSNA"/>
        <s v="DFS"/>
        <s v="skeyes"/>
        <s v="ENAIRE"/>
        <s v="HASP"/>
        <s v="DCAC Cyprus"/>
        <s v="LVNL"/>
        <s v="M-NAV"/>
        <s v="LPS"/>
        <s v="PANSA"/>
        <s v="HungaroControl"/>
        <s v="Albcontrol"/>
        <s v="IAA"/>
        <s v="LGS"/>
        <s v="Oro Navigacija"/>
        <s v="Fintraffic ANS"/>
        <s v="NATS (Continental)"/>
        <s v="SMATSA"/>
        <s v="BHANSA"/>
        <s v="Avinor (Continental)"/>
        <s v="MOLDATSA"/>
        <s v="Sakaeronavigatsia"/>
        <s v="MUAC"/>
        <s v="Skyguide"/>
        <s v="BULATSA"/>
        <s v="UkSATSE" u="1"/>
      </sharedItems>
    </cacheField>
    <cacheField name="YEAR_DATA" numFmtId="0">
      <sharedItems containsSemiMixedTypes="0" containsString="0" containsNumber="1" containsInteger="1" minValue="2002" maxValue="2027" count="26"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2"/>
        <n v="2023"/>
        <n v="2024"/>
        <n v="2025"/>
        <n v="2026"/>
        <n v="2027"/>
        <n v="2021"/>
      </sharedItems>
    </cacheField>
    <cacheField name="YEAR_REPORT" numFmtId="0">
      <sharedItems containsSemiMixedTypes="0" containsString="0" containsNumber="1" containsInteger="1" minValue="2021" maxValue="2022" count="2">
        <n v="2022"/>
        <n v="2021" u="1"/>
      </sharedItems>
    </cacheField>
    <cacheField name="COST_CONTROLLABLE" numFmtId="0">
      <sharedItems containsString="0" containsBlank="1" containsNumber="1" minValue="54029.713627336947" maxValue="1521349841.3683615"/>
    </cacheField>
    <cacheField name="COMPOSITE_FLIGHTHOUR" numFmtId="0">
      <sharedItems containsSemiMixedTypes="0" containsString="0" containsNumber="1" minValue="0" maxValue="3007657.1106462805"/>
    </cacheField>
    <cacheField name="ATCO_ON_DUTY_HR" numFmtId="0">
      <sharedItems containsSemiMixedTypes="0" containsString="0" containsNumber="1" minValue="0" maxValue="3718985.4750034399"/>
    </cacheField>
    <cacheField name="STAF_COST_ATCO" numFmtId="0">
      <sharedItems containsString="0" containsBlank="1" containsNumber="1" minValue="638153.24530658603" maxValue="862672314.34086239"/>
    </cacheField>
    <cacheField name="COST_DEPRECIATION" numFmtId="0">
      <sharedItems containsString="0" containsBlank="1" containsNumber="1" minValue="5751.0963998337756" maxValue="233454268.63433588"/>
    </cacheField>
    <cacheField name="COST_PER_MINUTE" numFmtId="0">
      <sharedItems containsSemiMixedTypes="0" containsString="0" containsNumber="1" containsInteger="1" minValue="119" maxValue="119" count="1">
        <n v="119"/>
      </sharedItems>
    </cacheField>
    <cacheField name="ERT_TDM_15" numFmtId="0">
      <sharedItems containsString="0" containsBlank="1" containsNumber="1" containsInteger="1" minValue="0" maxValue="6145201"/>
    </cacheField>
    <cacheField name="ARP_TDM_15" numFmtId="0">
      <sharedItems containsString="0" containsBlank="1" containsNumber="1" containsInteger="1" minValue="0" maxValue="2148285"/>
    </cacheField>
    <cacheField name="TDM_15" numFmtId="0">
      <sharedItems containsString="0" containsBlank="1" containsNumber="1" containsInteger="1" minValue="0" maxValue="7082059"/>
    </cacheField>
    <cacheField name="ANSP_IFR_AIRP_MVT" numFmtId="0">
      <sharedItems containsString="0" containsBlank="1" containsNumber="1" minValue="0" maxValue="2163665"/>
    </cacheField>
    <cacheField name="ANSP_IFR_HR" numFmtId="0">
      <sharedItems containsString="0" containsBlank="1" containsNumber="1" minValue="0" maxValue="2483703.4666666701"/>
    </cacheField>
    <cacheField name="WEIGHTFACTOR" numFmtId="0">
      <sharedItems containsSemiMixedTypes="0" containsString="0" containsNumber="1" minValue="0.27472401634836963" maxValue="0.27472401634836963" count="1">
        <n v="0.27472401634836963"/>
      </sharedItems>
    </cacheField>
    <cacheField name="TRM_COST_CONTROLLABLE" numFmtId="0">
      <sharedItems containsString="0" containsBlank="1" containsNumber="1" minValue="0" maxValue="504367593.31020379"/>
    </cacheField>
    <cacheField name="COST_OPERAT" numFmtId="0">
      <sharedItems containsString="0" containsBlank="1" containsNumber="1" minValue="8695.6996472114515" maxValue="301836149.83248425"/>
    </cacheField>
    <cacheField name="COST_EXCEPTIONAL" numFmtId="0">
      <sharedItems containsString="0" containsBlank="1" containsNumber="1" minValue="-22373584.415749859" maxValue="103966702.38842034"/>
    </cacheField>
    <cacheField name="ERT_COST_CONTROLLABLE" numFmtId="0">
      <sharedItems containsString="0" containsBlank="1" containsNumber="1" minValue="47209.140342831452" maxValue="1193876256.0072539"/>
    </cacheField>
    <cacheField name="STAF_COST" numFmtId="0">
      <sharedItems containsString="0" containsBlank="1" containsNumber="1" minValue="36787.850863409039" maxValue="1089204789.6524386"/>
    </cacheField>
    <cacheField name="COST_CAPITAL" numFmtId="0">
      <sharedItems containsString="0" containsBlank="1" containsNumber="1" minValue="0" maxValue="184597259.98607725"/>
    </cacheField>
    <cacheField name="controllable cost per composite flight hour" numFmtId="0" formula="COST_CONTROLLABLE/COMPOSITE_FLIGHTHOUR" databaseField="0"/>
    <cacheField name="ATCO-hour productivity" numFmtId="0" formula="COMPOSITE_FLIGHTHOUR/ATCO_ON_DUTY_HR" databaseField="0"/>
    <cacheField name="ATCO employement cost per compFH" numFmtId="0" formula="STAF_COST_ATCO/COMPOSITE_FLIGHTHOUR" databaseField="0"/>
    <cacheField name="ATCO employement cost per ATCO_hr" numFmtId="0" formula="STAF_COST_ATCO/ATCO_ON_DUTY_HR" databaseField="0"/>
    <cacheField name="support cost ratio" numFmtId="0" formula="COST_CONTROLLABLE/STAF_COST_ATCO" databaseField="0"/>
    <cacheField name="support cost " numFmtId="0" formula="COST_CONTROLLABLE-STAF_COST_ATCO" databaseField="0"/>
    <cacheField name="Non ATCO employement cost" numFmtId="0" formula="STAF_COST-STAF_COST_ATCO" databaseField="0"/>
    <cacheField name="Non ATCO employement cost per compFH" numFmtId="0" formula=" (STAF_COST-STAF_COST_ATCO)/COMPOSITE_FLIGHTHOUR" databaseField="0"/>
    <cacheField name="Non-staff operating costs" numFmtId="0" formula="COST_OPERAT+COST_EXCEPTIONAL" databaseField="0"/>
    <cacheField name="Capital-related costs per composite flight-hour" numFmtId="0" formula="(COST_DEPRECIATION+COST_CAPITAL)/COMPOSITE_FLIGHTHOUR" databaseField="0"/>
    <cacheField name="Capital-related costs" numFmtId="0" formula="(COST_DEPRECIATION+COST_CAPITAL)" databaseField="0"/>
    <cacheField name="Support costs per composite flight-hour" numFmtId="0" formula="(COST_CONTROLLABLE-STAF_COST_ATCO)/COMPOSITE_FLIGHTHOUR" databaseField="0"/>
    <cacheField name="Unit costs of en-route ATFM delays greater than 15 min." numFmtId="0" formula="(ERT_TDM_15*COST_PER_MINUTE)/COMPOSITE_FLIGHTHOUR" databaseField="0"/>
    <cacheField name="Unit costs of airport ATFM delays greater than 15 min." numFmtId="0" formula="(ARP_TDM_15*COST_PER_MINUTE)/COMPOSITE_FLIGHTHOUR" databaseField="0"/>
    <cacheField name="Unit costs of ATFM delays greater than 15 min." numFmtId="0" formula="(TDM_15*COST_PER_MINUTE)/COMPOSITE_FLIGHTHOUR" databaseField="0"/>
    <cacheField name="Economic costs per composite flight-hr" numFmtId="0" formula="((TDM_15*COST_PER_MINUTE)+COST_CONTROLLABLE)/COMPOSITE_FLIGHTHOUR" databaseField="0"/>
    <cacheField name="Non-staff operating costs per composite flight-hour" numFmtId="0" formula="(COST_OPERAT+COST_EXCEPTIONAL)/COMPOSITE_FLIGHTHOUR" databaseField="0"/>
    <cacheField name="ATCO employement costs per composite flight-hour" numFmtId="0" formula="STAF_COST_ATCO/COMPOSITE_FLIGHTHOUR" databaseField="0"/>
    <cacheField name="Exceptional Cost per composite flight hour" numFmtId="0" formula="COST_EXCEPTIONAL/COMPOSITE_FLIGHTHOUR" databaseField="0"/>
    <cacheField name="Non-staff operating costs (excluding exceptional cost)" numFmtId="0" formula="COST_OPERAT" databaseField="0"/>
    <cacheField name="Non-staff operating costs (excluding exceptional cost) per composite flight-hours" numFmtId="0" formula="COST_OPERAT/COMPOSITE_FLIGHTHOU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FARO OLIVE Oscar" refreshedDate="45217.61788391204" createdVersion="1" refreshedVersion="8" recordCount="943" xr:uid="{37AF6926-2070-48CF-BD55-A51A68D3F668}">
  <cacheSource type="external" connectionId="12"/>
  <cacheFields count="43">
    <cacheField name="ANSP_NAME" numFmtId="0">
      <sharedItems count="39">
        <s v="NAVIAIR"/>
        <s v="Slovenia Control"/>
        <s v="DHMI"/>
        <s v="MATS"/>
        <s v="ENAV"/>
        <s v="ANS CR"/>
        <s v="NAV Portugal (Continental)"/>
        <s v="LFV"/>
        <s v="ARMATS"/>
        <s v="Austro Control"/>
        <s v="Croatia Control"/>
        <s v="ROMATSA"/>
        <s v="EANS"/>
        <s v="DSNA"/>
        <s v="DFS"/>
        <s v="skeyes"/>
        <s v="ENAIRE"/>
        <s v="HASP"/>
        <s v="DCAC Cyprus"/>
        <s v="LVNL"/>
        <s v="M-NAV"/>
        <s v="LPS"/>
        <s v="PANSA"/>
        <s v="HungaroControl"/>
        <s v="Albcontrol"/>
        <s v="IAA"/>
        <s v="LGS"/>
        <s v="Oro Navigacija"/>
        <s v="Fintraffic ANS"/>
        <s v="NATS (Continental)"/>
        <s v="SMATSA"/>
        <s v="BHANSA"/>
        <s v="Avinor (Continental)"/>
        <s v="MOLDATSA"/>
        <s v="Sakaeronavigatsia"/>
        <s v="MUAC"/>
        <s v="Skyguide"/>
        <s v="BULATSA"/>
        <s v="UkSATSE" u="1"/>
      </sharedItems>
    </cacheField>
    <cacheField name="YEAR_DATA" numFmtId="0">
      <sharedItems containsSemiMixedTypes="0" containsString="0" containsNumber="1" containsInteger="1" minValue="2002" maxValue="2027" count="26"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2"/>
        <n v="2023"/>
        <n v="2024"/>
        <n v="2025"/>
        <n v="2026"/>
        <n v="2027"/>
        <n v="2021"/>
      </sharedItems>
    </cacheField>
    <cacheField name="YEAR_REPORT" numFmtId="0">
      <sharedItems containsSemiMixedTypes="0" containsString="0" containsNumber="1" containsInteger="1" minValue="2021" maxValue="2022" count="2">
        <n v="2022"/>
        <n v="2021" u="1"/>
      </sharedItems>
    </cacheField>
    <cacheField name="COST_CONTROLLABLE" numFmtId="0">
      <sharedItems containsString="0" containsBlank="1" containsNumber="1" minValue="54029.713627336947" maxValue="1521349841.3683615"/>
    </cacheField>
    <cacheField name="COMPOSITE_FLIGHTHOUR" numFmtId="0">
      <sharedItems containsSemiMixedTypes="0" containsString="0" containsNumber="1" minValue="0" maxValue="3007657.1106462805"/>
    </cacheField>
    <cacheField name="ATCO_ON_DUTY_HR" numFmtId="0">
      <sharedItems containsSemiMixedTypes="0" containsString="0" containsNumber="1" minValue="0" maxValue="3718985.4750034399"/>
    </cacheField>
    <cacheField name="STAF_COST_ATCO" numFmtId="0">
      <sharedItems containsString="0" containsBlank="1" containsNumber="1" minValue="638153.24530658603" maxValue="862672314.34086239"/>
    </cacheField>
    <cacheField name="COST_DEPRECIATION" numFmtId="0">
      <sharedItems containsString="0" containsBlank="1" containsNumber="1" minValue="5751.0963998337756" maxValue="233454268.63433588"/>
    </cacheField>
    <cacheField name="COST_PER_MINUTE" numFmtId="0">
      <sharedItems containsSemiMixedTypes="0" containsString="0" containsNumber="1" containsInteger="1" minValue="119" maxValue="119" count="1">
        <n v="119"/>
      </sharedItems>
    </cacheField>
    <cacheField name="ERT_TDM_15" numFmtId="0">
      <sharedItems containsString="0" containsBlank="1" containsNumber="1" containsInteger="1" minValue="0" maxValue="6145201"/>
    </cacheField>
    <cacheField name="ARP_TDM_15" numFmtId="0">
      <sharedItems containsString="0" containsBlank="1" containsNumber="1" containsInteger="1" minValue="0" maxValue="2148285"/>
    </cacheField>
    <cacheField name="TDM_15" numFmtId="0">
      <sharedItems containsString="0" containsBlank="1" containsNumber="1" containsInteger="1" minValue="0" maxValue="7082059"/>
    </cacheField>
    <cacheField name="ANSP_IFR_AIRP_MVT" numFmtId="0">
      <sharedItems containsString="0" containsBlank="1" containsNumber="1" minValue="0" maxValue="2163665"/>
    </cacheField>
    <cacheField name="ANSP_IFR_HR" numFmtId="0">
      <sharedItems containsString="0" containsBlank="1" containsNumber="1" minValue="0" maxValue="2483703.4666666701"/>
    </cacheField>
    <cacheField name="WEIGHTFACTOR" numFmtId="0">
      <sharedItems containsSemiMixedTypes="0" containsString="0" containsNumber="1" minValue="0.27472401634836963" maxValue="0.27472401634836963" count="1">
        <n v="0.27472401634836963"/>
      </sharedItems>
    </cacheField>
    <cacheField name="TRM_COST_CONTROLLABLE" numFmtId="0">
      <sharedItems containsString="0" containsBlank="1" containsNumber="1" minValue="0" maxValue="504367593.31020379"/>
    </cacheField>
    <cacheField name="COST_OPERAT" numFmtId="0">
      <sharedItems containsString="0" containsBlank="1" containsNumber="1" minValue="8695.6996472114515" maxValue="301836149.83248425"/>
    </cacheField>
    <cacheField name="COST_EXCEPTIONAL" numFmtId="0">
      <sharedItems containsString="0" containsBlank="1" containsNumber="1" minValue="-22373584.415749859" maxValue="103966702.38842034"/>
    </cacheField>
    <cacheField name="ERT_COST_CONTROLLABLE" numFmtId="0">
      <sharedItems containsString="0" containsBlank="1" containsNumber="1" minValue="47209.140342831452" maxValue="1193876256.0072539"/>
    </cacheField>
    <cacheField name="STAF_COST" numFmtId="0">
      <sharedItems containsString="0" containsBlank="1" containsNumber="1" minValue="36787.850863409039" maxValue="1089204789.6524386"/>
    </cacheField>
    <cacheField name="COST_CAPITAL" numFmtId="0">
      <sharedItems containsString="0" containsBlank="1" containsNumber="1" minValue="0" maxValue="184597259.98607725"/>
    </cacheField>
    <cacheField name="controllable cost per composite flight hour" numFmtId="0" formula="COST_CONTROLLABLE/COMPOSITE_FLIGHTHOUR" databaseField="0"/>
    <cacheField name="ATCO-hour productivity" numFmtId="0" formula="COMPOSITE_FLIGHTHOUR/ATCO_ON_DUTY_HR" databaseField="0"/>
    <cacheField name="ATCO employement cost per compFH" numFmtId="0" formula="STAF_COST_ATCO/COMPOSITE_FLIGHTHOUR" databaseField="0"/>
    <cacheField name="ATCO employement cost per ATCO_hr" numFmtId="0" formula="STAF_COST_ATCO/ATCO_ON_DUTY_HR" databaseField="0"/>
    <cacheField name="support cost ratio" numFmtId="0" formula="COST_CONTROLLABLE/STAF_COST_ATCO" databaseField="0"/>
    <cacheField name="support cost " numFmtId="0" formula="COST_CONTROLLABLE-STAF_COST_ATCO" databaseField="0"/>
    <cacheField name="Non ATCO employement cost" numFmtId="0" formula="STAF_COST-STAF_COST_ATCO" databaseField="0"/>
    <cacheField name="Non ATCO employement cost per compFH" numFmtId="0" formula=" (STAF_COST-STAF_COST_ATCO)/COMPOSITE_FLIGHTHOUR" databaseField="0"/>
    <cacheField name="Non-staff operating costs" numFmtId="0" formula="COST_OPERAT+COST_EXCEPTIONAL" databaseField="0"/>
    <cacheField name="Capital-related costs per composite flight-hour" numFmtId="0" formula="(COST_DEPRECIATION+COST_CAPITAL)/COMPOSITE_FLIGHTHOUR" databaseField="0"/>
    <cacheField name="Capital-related costs" numFmtId="0" formula="(COST_DEPRECIATION+COST_CAPITAL)" databaseField="0"/>
    <cacheField name="Support costs per composite flight-hour" numFmtId="0" formula="(COST_CONTROLLABLE-STAF_COST_ATCO)/COMPOSITE_FLIGHTHOUR" databaseField="0"/>
    <cacheField name="Unit costs of en-route ATFM delays greater than 15 min." numFmtId="0" formula="(ERT_TDM_15*COST_PER_MINUTE)/COMPOSITE_FLIGHTHOUR" databaseField="0"/>
    <cacheField name="Unit costs of airport ATFM delays greater than 15 min." numFmtId="0" formula="(ARP_TDM_15*COST_PER_MINUTE)/COMPOSITE_FLIGHTHOUR" databaseField="0"/>
    <cacheField name="Unit costs of ATFM delays greater than 15 min." numFmtId="0" formula="(TDM_15*COST_PER_MINUTE)/COMPOSITE_FLIGHTHOUR" databaseField="0"/>
    <cacheField name="Economic costs per composite flight-hr" numFmtId="0" formula="((TDM_15*COST_PER_MINUTE)+COST_CONTROLLABLE)/COMPOSITE_FLIGHTHOUR" databaseField="0"/>
    <cacheField name="Non-staff operating costs per composite flight-hour" numFmtId="0" formula="(COST_OPERAT+COST_EXCEPTIONAL)/COMPOSITE_FLIGHTHOUR" databaseField="0"/>
    <cacheField name="ATCO employement costs per composite flight-hour" numFmtId="0" formula="STAF_COST_ATCO/COMPOSITE_FLIGHTHOUR" databaseField="0"/>
    <cacheField name="Exceptional Cost per composite flight hour" numFmtId="0" formula="COST_EXCEPTIONAL/COMPOSITE_FLIGHTHOUR" databaseField="0"/>
    <cacheField name="Non-staff operating costs (excluding exceptional cost)" numFmtId="0" formula="COST_OPERAT" databaseField="0"/>
    <cacheField name="Terminal ATM/CNS cost per IFR airport movements" numFmtId="0" formula="TRM_COST_CONTROLLABLE/ANSP_IFR_AIRP_MVT" databaseField="0"/>
    <cacheField name="En-route ATM/CNS cost per flight-hour" numFmtId="0" formula="ERT_COST_CONTROLLABLE/ANSP_IFR_H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FARO OLIVE Oscar" refreshedDate="45217.618328124998" createdVersion="1" refreshedVersion="8" recordCount="943" xr:uid="{52858D46-219E-4600-8B26-3E87A7E77BA2}">
  <cacheSource type="external" connectionId="11"/>
  <cacheFields count="43">
    <cacheField name="ANSP_NAME" numFmtId="0">
      <sharedItems count="39">
        <s v="NAVIAIR"/>
        <s v="Slovenia Control"/>
        <s v="DHMI"/>
        <s v="MATS"/>
        <s v="ENAV"/>
        <s v="ANS CR"/>
        <s v="NAV Portugal (Continental)"/>
        <s v="LFV"/>
        <s v="ARMATS"/>
        <s v="Austro Control"/>
        <s v="Croatia Control"/>
        <s v="ROMATSA"/>
        <s v="EANS"/>
        <s v="DSNA"/>
        <s v="DFS"/>
        <s v="skeyes"/>
        <s v="ENAIRE"/>
        <s v="HASP"/>
        <s v="DCAC Cyprus"/>
        <s v="LVNL"/>
        <s v="M-NAV"/>
        <s v="LPS"/>
        <s v="PANSA"/>
        <s v="HungaroControl"/>
        <s v="Albcontrol"/>
        <s v="IAA"/>
        <s v="LGS"/>
        <s v="Oro Navigacija"/>
        <s v="Fintraffic ANS"/>
        <s v="NATS (Continental)"/>
        <s v="SMATSA"/>
        <s v="BHANSA"/>
        <s v="Avinor (Continental)"/>
        <s v="MOLDATSA"/>
        <s v="Sakaeronavigatsia"/>
        <s v="MUAC"/>
        <s v="Skyguide"/>
        <s v="BULATSA"/>
        <s v="UkSATSE" u="1"/>
      </sharedItems>
    </cacheField>
    <cacheField name="YEAR_DATA" numFmtId="0">
      <sharedItems containsSemiMixedTypes="0" containsString="0" containsNumber="1" containsInteger="1" minValue="2002" maxValue="2027" count="26"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2"/>
        <n v="2023"/>
        <n v="2024"/>
        <n v="2025"/>
        <n v="2026"/>
        <n v="2027"/>
        <n v="2021"/>
      </sharedItems>
    </cacheField>
    <cacheField name="YEAR_REPORT" numFmtId="0">
      <sharedItems containsSemiMixedTypes="0" containsString="0" containsNumber="1" containsInteger="1" minValue="2021" maxValue="2022" count="2">
        <n v="2022"/>
        <n v="2021" u="1"/>
      </sharedItems>
    </cacheField>
    <cacheField name="COST_CONTROLLABLE" numFmtId="0">
      <sharedItems containsString="0" containsBlank="1" containsNumber="1" minValue="54029.713627336947" maxValue="1521349841.3683615"/>
    </cacheField>
    <cacheField name="COMPOSITE_FLIGHTHOUR" numFmtId="0">
      <sharedItems containsSemiMixedTypes="0" containsString="0" containsNumber="1" minValue="0" maxValue="3007657.1106462805"/>
    </cacheField>
    <cacheField name="ATCO_ON_DUTY_HR" numFmtId="0">
      <sharedItems containsSemiMixedTypes="0" containsString="0" containsNumber="1" minValue="0" maxValue="3718985.4750034399"/>
    </cacheField>
    <cacheField name="STAF_COST_ATCO" numFmtId="0">
      <sharedItems containsString="0" containsBlank="1" containsNumber="1" minValue="638153.24530658603" maxValue="862672314.34086239"/>
    </cacheField>
    <cacheField name="COST_DEPRECIATION" numFmtId="0">
      <sharedItems containsString="0" containsBlank="1" containsNumber="1" minValue="5751.0963998337756" maxValue="233454268.63433588"/>
    </cacheField>
    <cacheField name="COST_PER_MINUTE" numFmtId="0">
      <sharedItems containsSemiMixedTypes="0" containsString="0" containsNumber="1" containsInteger="1" minValue="119" maxValue="119" count="1">
        <n v="119"/>
      </sharedItems>
    </cacheField>
    <cacheField name="ERT_TDM_15" numFmtId="0">
      <sharedItems containsString="0" containsBlank="1" containsNumber="1" containsInteger="1" minValue="0" maxValue="6145201"/>
    </cacheField>
    <cacheField name="ARP_TDM_15" numFmtId="0">
      <sharedItems containsString="0" containsBlank="1" containsNumber="1" containsInteger="1" minValue="0" maxValue="2148285"/>
    </cacheField>
    <cacheField name="TDM_15" numFmtId="0">
      <sharedItems containsString="0" containsBlank="1" containsNumber="1" containsInteger="1" minValue="0" maxValue="7082059"/>
    </cacheField>
    <cacheField name="ANSP_IFR_AIRP_MVT" numFmtId="0">
      <sharedItems containsString="0" containsBlank="1" containsNumber="1" minValue="0" maxValue="2163665"/>
    </cacheField>
    <cacheField name="ANSP_IFR_HR" numFmtId="0">
      <sharedItems containsString="0" containsBlank="1" containsNumber="1" minValue="0" maxValue="2483703.4666666701"/>
    </cacheField>
    <cacheField name="WEIGHTFACTOR" numFmtId="0">
      <sharedItems containsSemiMixedTypes="0" containsString="0" containsNumber="1" minValue="0.27472401634836963" maxValue="0.27472401634836963" count="1">
        <n v="0.27472401634836963"/>
      </sharedItems>
    </cacheField>
    <cacheField name="TRM_COST_CONTROLLABLE" numFmtId="0">
      <sharedItems containsString="0" containsBlank="1" containsNumber="1" minValue="0" maxValue="504367593.31020379"/>
    </cacheField>
    <cacheField name="COST_OPERAT" numFmtId="0">
      <sharedItems containsString="0" containsBlank="1" containsNumber="1" minValue="8695.6996472114515" maxValue="301836149.83248425"/>
    </cacheField>
    <cacheField name="COST_EXCEPTIONAL" numFmtId="0">
      <sharedItems containsString="0" containsBlank="1" containsNumber="1" minValue="-22373584.415749859" maxValue="103966702.38842034"/>
    </cacheField>
    <cacheField name="ERT_COST_CONTROLLABLE" numFmtId="0">
      <sharedItems containsString="0" containsBlank="1" containsNumber="1" minValue="47209.140342831452" maxValue="1193876256.0072539"/>
    </cacheField>
    <cacheField name="STAF_COST" numFmtId="0">
      <sharedItems containsString="0" containsBlank="1" containsNumber="1" minValue="36787.850863409039" maxValue="1089204789.6524386"/>
    </cacheField>
    <cacheField name="COST_CAPITAL" numFmtId="0">
      <sharedItems containsString="0" containsBlank="1" containsNumber="1" minValue="0" maxValue="184597259.98607725"/>
    </cacheField>
    <cacheField name="controllable cost per composite flight hour" numFmtId="0" formula="COST_CONTROLLABLE/COMPOSITE_FLIGHTHOUR" databaseField="0"/>
    <cacheField name="ATCO-hour productivity" numFmtId="0" formula="COMPOSITE_FLIGHTHOUR/ATCO_ON_DUTY_HR" databaseField="0"/>
    <cacheField name="ATCO employement cost per compFH" numFmtId="0" formula="STAF_COST_ATCO/COMPOSITE_FLIGHTHOUR" databaseField="0"/>
    <cacheField name="ATCO employement cost per ATCO_hr" numFmtId="0" formula="STAF_COST_ATCO/ATCO_ON_DUTY_HR" databaseField="0"/>
    <cacheField name="support cost ratio" numFmtId="0" formula="COST_CONTROLLABLE/STAF_COST_ATCO" databaseField="0"/>
    <cacheField name="support cost " numFmtId="0" formula="COST_CONTROLLABLE-STAF_COST_ATCO" databaseField="0"/>
    <cacheField name="Non ATCO employement cost" numFmtId="0" formula="STAF_COST-STAF_COST_ATCO" databaseField="0"/>
    <cacheField name="Non ATCO employement cost per compFH" numFmtId="0" formula=" (STAF_COST-STAF_COST_ATCO)/COMPOSITE_FLIGHTHOUR" databaseField="0"/>
    <cacheField name="Non-staff operating costs" numFmtId="0" formula="COST_OPERAT+COST_EXCEPTIONAL" databaseField="0"/>
    <cacheField name="Capital-related costs per composite flight-hour" numFmtId="0" formula="(COST_DEPRECIATION+COST_CAPITAL)/COMPOSITE_FLIGHTHOUR" databaseField="0"/>
    <cacheField name="Capital-related costs" numFmtId="0" formula="(COST_DEPRECIATION+COST_CAPITAL)" databaseField="0"/>
    <cacheField name="Support costs per composite flight-hour" numFmtId="0" formula="(COST_CONTROLLABLE-STAF_COST_ATCO)/COMPOSITE_FLIGHTHOUR" databaseField="0"/>
    <cacheField name="Unit costs of en-route ATFM delays greater than 15 min." numFmtId="0" formula="(ERT_TDM_15*COST_PER_MINUTE)/COMPOSITE_FLIGHTHOUR" databaseField="0"/>
    <cacheField name="Unit costs of airport ATFM delays greater than 15 min." numFmtId="0" formula="(ARP_TDM_15*COST_PER_MINUTE)/COMPOSITE_FLIGHTHOUR" databaseField="0"/>
    <cacheField name="Unit costs of ATFM delays greater than 15 min." numFmtId="0" formula="(TDM_15*COST_PER_MINUTE)/COMPOSITE_FLIGHTHOUR" databaseField="0"/>
    <cacheField name="Economic costs per composite flight-hr" numFmtId="0" formula="((TDM_15*COST_PER_MINUTE)+COST_CONTROLLABLE)/COMPOSITE_FLIGHTHOUR" databaseField="0"/>
    <cacheField name="Non-staff operating costs per composite flight-hour" numFmtId="0" formula="(COST_OPERAT+COST_EXCEPTIONAL)/COMPOSITE_FLIGHTHOUR" databaseField="0"/>
    <cacheField name="ATCO employement costs per composite flight-hour" numFmtId="0" formula="STAF_COST_ATCO/COMPOSITE_FLIGHTHOUR" databaseField="0"/>
    <cacheField name="Exceptional Cost per composite flight hour" numFmtId="0" formula="COST_EXCEPTIONAL/COMPOSITE_FLIGHTHOUR" databaseField="0"/>
    <cacheField name="Non-staff operating costs (excluding exceptional cost)" numFmtId="0" formula="COST_OPERAT" databaseField="0"/>
    <cacheField name="Terminal ATM/CNS cost per IFR airport movements" numFmtId="0" formula="TRM_COST_CONTROLLABLE/ANSP_IFR_AIRP_MVT" databaseField="0"/>
    <cacheField name="En-route ATM/CNS cost per flight-hour" numFmtId="0" formula="ERT_COST_CONTROLLABLE/ANSP_IFR_H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FARO OLIVE Oscar" refreshedDate="45217.618743055558" createdVersion="1" refreshedVersion="8" recordCount="943" xr:uid="{6327D1EE-05DC-4E38-884D-59936CD06A39}">
  <cacheSource type="external" connectionId="10"/>
  <cacheFields count="42">
    <cacheField name="ANSP_NAME" numFmtId="0">
      <sharedItems count="39">
        <s v="NAVIAIR"/>
        <s v="Slovenia Control"/>
        <s v="DHMI"/>
        <s v="MATS"/>
        <s v="ENAV"/>
        <s v="ANS CR"/>
        <s v="NAV Portugal (Continental)"/>
        <s v="LFV"/>
        <s v="ARMATS"/>
        <s v="Austro Control"/>
        <s v="Croatia Control"/>
        <s v="ROMATSA"/>
        <s v="EANS"/>
        <s v="DSNA"/>
        <s v="DFS"/>
        <s v="skeyes"/>
        <s v="ENAIRE"/>
        <s v="HASP"/>
        <s v="DCAC Cyprus"/>
        <s v="LVNL"/>
        <s v="M-NAV"/>
        <s v="LPS"/>
        <s v="PANSA"/>
        <s v="HungaroControl"/>
        <s v="Albcontrol"/>
        <s v="IAA"/>
        <s v="LGS"/>
        <s v="Oro Navigacija"/>
        <s v="Fintraffic ANS"/>
        <s v="NATS (Continental)"/>
        <s v="SMATSA"/>
        <s v="BHANSA"/>
        <s v="Avinor (Continental)"/>
        <s v="MOLDATSA"/>
        <s v="Sakaeronavigatsia"/>
        <s v="MUAC"/>
        <s v="Skyguide"/>
        <s v="BULATSA"/>
        <s v="UkSATSE" u="1"/>
      </sharedItems>
    </cacheField>
    <cacheField name="YEAR_DATA" numFmtId="0">
      <sharedItems containsSemiMixedTypes="0" containsString="0" containsNumber="1" containsInteger="1" minValue="2002" maxValue="2027" count="26"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2"/>
        <n v="2023"/>
        <n v="2024"/>
        <n v="2025"/>
        <n v="2026"/>
        <n v="2027"/>
        <n v="2021"/>
      </sharedItems>
    </cacheField>
    <cacheField name="YEAR_REPORT" numFmtId="0">
      <sharedItems containsSemiMixedTypes="0" containsString="0" containsNumber="1" containsInteger="1" minValue="2021" maxValue="2022" count="2">
        <n v="2022"/>
        <n v="2021" u="1"/>
      </sharedItems>
    </cacheField>
    <cacheField name="COST_CONTROLLABLE" numFmtId="0">
      <sharedItems containsString="0" containsBlank="1" containsNumber="1" minValue="54029.713627336947" maxValue="1521349841.3683615"/>
    </cacheField>
    <cacheField name="COMPOSITE_FLIGHTHOUR" numFmtId="0">
      <sharedItems containsSemiMixedTypes="0" containsString="0" containsNumber="1" minValue="0" maxValue="3007657.1106462805"/>
    </cacheField>
    <cacheField name="ATCO_ON_DUTY_HR" numFmtId="0">
      <sharedItems containsSemiMixedTypes="0" containsString="0" containsNumber="1" minValue="0" maxValue="3718985.4750034399"/>
    </cacheField>
    <cacheField name="STAF_COST_ATCO" numFmtId="0">
      <sharedItems containsString="0" containsBlank="1" containsNumber="1" minValue="638153.24530658603" maxValue="862672314.34086239"/>
    </cacheField>
    <cacheField name="COST_DEPRECIATION" numFmtId="0">
      <sharedItems containsString="0" containsBlank="1" containsNumber="1" minValue="5751.0963998337756" maxValue="233454268.63433588"/>
    </cacheField>
    <cacheField name="COST_PER_MINUTE" numFmtId="0">
      <sharedItems containsSemiMixedTypes="0" containsString="0" containsNumber="1" containsInteger="1" minValue="119" maxValue="119" count="1">
        <n v="119"/>
      </sharedItems>
    </cacheField>
    <cacheField name="ERT_TDM_15" numFmtId="0">
      <sharedItems containsString="0" containsBlank="1" containsNumber="1" containsInteger="1" minValue="0" maxValue="6145201"/>
    </cacheField>
    <cacheField name="ARP_TDM_15" numFmtId="0">
      <sharedItems containsString="0" containsBlank="1" containsNumber="1" containsInteger="1" minValue="0" maxValue="2148285"/>
    </cacheField>
    <cacheField name="TDM_15" numFmtId="0">
      <sharedItems containsString="0" containsBlank="1" containsNumber="1" containsInteger="1" minValue="0" maxValue="7082059"/>
    </cacheField>
    <cacheField name="ANSP_IFR_AIRP_MVT" numFmtId="0">
      <sharedItems containsString="0" containsBlank="1" containsNumber="1" minValue="0" maxValue="2163665"/>
    </cacheField>
    <cacheField name="ANSP_IFR_HR" numFmtId="0">
      <sharedItems containsString="0" containsBlank="1" containsNumber="1" minValue="0" maxValue="2483703.4666666701"/>
    </cacheField>
    <cacheField name="WEIGHTFACTOR" numFmtId="0">
      <sharedItems containsSemiMixedTypes="0" containsString="0" containsNumber="1" minValue="0.27472401634836963" maxValue="0.27472401634836963" count="1">
        <n v="0.27472401634836963"/>
      </sharedItems>
    </cacheField>
    <cacheField name="TRM_COST_CONTROLLABLE" numFmtId="0">
      <sharedItems containsString="0" containsBlank="1" containsNumber="1" minValue="0" maxValue="504367593.31020379"/>
    </cacheField>
    <cacheField name="COST_OPERAT" numFmtId="0">
      <sharedItems containsString="0" containsBlank="1" containsNumber="1" minValue="8695.6996472114515" maxValue="301836149.83248425"/>
    </cacheField>
    <cacheField name="COST_EXCEPTIONAL" numFmtId="0">
      <sharedItems containsString="0" containsBlank="1" containsNumber="1" minValue="-22373584.415749859" maxValue="103966702.38842034"/>
    </cacheField>
    <cacheField name="ERT_COST_CONTROLLABLE" numFmtId="0">
      <sharedItems containsString="0" containsBlank="1" containsNumber="1" minValue="47209.140342831452" maxValue="1193876256.0072539"/>
    </cacheField>
    <cacheField name="STAF_COST" numFmtId="0">
      <sharedItems containsString="0" containsBlank="1" containsNumber="1" minValue="36787.850863409039" maxValue="1089204789.6524386"/>
    </cacheField>
    <cacheField name="COST_CAPITAL" numFmtId="0">
      <sharedItems containsString="0" containsBlank="1" containsNumber="1" minValue="0" maxValue="184597259.98607725"/>
    </cacheField>
    <cacheField name="controllable cost per composite flight hour" numFmtId="0" formula="COST_CONTROLLABLE/COMPOSITE_FLIGHTHOUR" databaseField="0"/>
    <cacheField name="ATCO-hour productivity" numFmtId="0" formula="COMPOSITE_FLIGHTHOUR/ATCO_ON_DUTY_HR" databaseField="0"/>
    <cacheField name="ATCO employement cost per compFH" numFmtId="0" formula="STAF_COST_ATCO/COMPOSITE_FLIGHTHOUR" databaseField="0"/>
    <cacheField name="ATCO employement cost per ATCO_hr" numFmtId="0" formula="STAF_COST_ATCO/ATCO_ON_DUTY_HR" databaseField="0"/>
    <cacheField name="support cost ratio" numFmtId="0" formula="COST_CONTROLLABLE/STAF_COST_ATCO" databaseField="0"/>
    <cacheField name="support cost " numFmtId="0" formula="COST_CONTROLLABLE-STAF_COST_ATCO" databaseField="0"/>
    <cacheField name="Non ATCO employement cost" numFmtId="0" formula="STAF_COST-STAF_COST_ATCO" databaseField="0"/>
    <cacheField name="Non ATCO employement cost per compFH" numFmtId="0" formula=" (STAF_COST-STAF_COST_ATCO)/COMPOSITE_FLIGHTHOUR" databaseField="0"/>
    <cacheField name="Non-staff operating costs" numFmtId="0" formula="COST_OPERAT+COST_EXCEPTIONAL" databaseField="0"/>
    <cacheField name="Capital-related costs per composite flight-hour" numFmtId="0" formula="(COST_DEPRECIATION+COST_CAPITAL)/COMPOSITE_FLIGHTHOUR" databaseField="0"/>
    <cacheField name="Capital-related costs" numFmtId="0" formula="(COST_DEPRECIATION+COST_CAPITAL)" databaseField="0"/>
    <cacheField name="Support costs per composite flight-hour" numFmtId="0" formula="(COST_CONTROLLABLE-STAF_COST_ATCO)/COMPOSITE_FLIGHTHOUR" databaseField="0"/>
    <cacheField name="Unit costs of en-route ATFM delays greater than 15 min." numFmtId="0" formula="(ERT_TDM_15*COST_PER_MINUTE)/COMPOSITE_FLIGHTHOUR" databaseField="0"/>
    <cacheField name="Unit costs of airport ATFM delays greater than 15 min." numFmtId="0" formula="(ARP_TDM_15*COST_PER_MINUTE)/COMPOSITE_FLIGHTHOUR" databaseField="0"/>
    <cacheField name="Unit costs of ATFM delays greater than 15 min." numFmtId="0" formula="(TDM_15*COST_PER_MINUTE)/COMPOSITE_FLIGHTHOUR" databaseField="0"/>
    <cacheField name="Non-staff operating costs per composite flight-hour" numFmtId="0" formula="(COST_OPERAT+COST_EXCEPTIONAL)/COMPOSITE_FLIGHTHOUR" databaseField="0"/>
    <cacheField name="ATCO employement costs per composite flight-hour" numFmtId="0" formula="STAF_COST_ATCO/COMPOSITE_FLIGHTHOUR" databaseField="0"/>
    <cacheField name="Exceptional Cost per composite flight hour" numFmtId="0" formula="COST_EXCEPTIONAL/COMPOSITE_FLIGHTHOUR" databaseField="0"/>
    <cacheField name="Non-staff operating costs (excluding exceptional cost)" numFmtId="0" formula="COST_OPERAT" databaseField="0"/>
    <cacheField name="Terminal ATM/CNS cost per IFR airport movements" numFmtId="0" formula="TRM_COST_CONTROLLABLE/ANSP_IFR_AIRP_MVT" databaseField="0"/>
    <cacheField name="En-route ATM/CNS cost per flight-hour" numFmtId="0" formula="ERT_COST_CONTROLLABLE/ANSP_IFR_H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FARO OLIVE Oscar" refreshedDate="45217.619168287034" createdVersion="4" refreshedVersion="8" minRefreshableVersion="3" recordCount="943" xr:uid="{CD21A26E-D1BE-45F0-9B7F-2B47952089BB}">
  <cacheSource type="external" connectionId="5"/>
  <cacheFields count="43">
    <cacheField name="ANSP_NAME" numFmtId="0">
      <sharedItems count="40">
        <s v="NAVIAIR"/>
        <s v="Slovenia Control"/>
        <s v="DHMI"/>
        <s v="MATS"/>
        <s v="ENAV"/>
        <s v="ANS CR"/>
        <s v="NAV Portugal (Continental)"/>
        <s v="LFV"/>
        <s v="ARMATS"/>
        <s v="Austro Control"/>
        <s v="Croatia Control"/>
        <s v="ROMATSA"/>
        <s v="EANS"/>
        <s v="DSNA"/>
        <s v="DFS"/>
        <s v="skeyes"/>
        <s v="ENAIRE"/>
        <s v="HASP"/>
        <s v="DCAC Cyprus"/>
        <s v="LVNL"/>
        <s v="M-NAV"/>
        <s v="LPS"/>
        <s v="PANSA"/>
        <s v="HungaroControl"/>
        <s v="Albcontrol"/>
        <s v="IAA"/>
        <s v="LGS"/>
        <s v="Oro Navigacija"/>
        <s v="Fintraffic ANS"/>
        <s v="NATS (Continental)"/>
        <s v="SMATSA"/>
        <s v="BHANSA"/>
        <s v="Avinor (Continental)"/>
        <s v="MOLDATSA"/>
        <s v="Sakaeronavigatsia"/>
        <s v="MUAC"/>
        <s v="Skyguide"/>
        <s v="BULATSA"/>
        <s v="UkSATSE" u="1"/>
        <s v="HCAA" u="1"/>
      </sharedItems>
    </cacheField>
    <cacheField name="YEAR_DATA" numFmtId="0">
      <sharedItems containsSemiMixedTypes="0" containsString="0" containsNumber="1" containsInteger="1" minValue="2002" maxValue="2027" count="26"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2"/>
        <n v="2023"/>
        <n v="2024"/>
        <n v="2025"/>
        <n v="2026"/>
        <n v="2027"/>
        <n v="2021"/>
      </sharedItems>
    </cacheField>
    <cacheField name="YEAR_REPORT" numFmtId="0">
      <sharedItems containsSemiMixedTypes="0" containsString="0" containsNumber="1" containsInteger="1" minValue="2020" maxValue="2022" count="3">
        <n v="2022"/>
        <n v="2020" u="1"/>
        <n v="2021" u="1"/>
      </sharedItems>
    </cacheField>
    <cacheField name="COST_CONTROLLABLE" numFmtId="0">
      <sharedItems containsString="0" containsBlank="1" containsNumber="1" minValue="54029.713627336947" maxValue="1521349841.3683615"/>
    </cacheField>
    <cacheField name="COMPOSITE_FLIGHTHOUR" numFmtId="0">
      <sharedItems containsSemiMixedTypes="0" containsString="0" containsNumber="1" minValue="0" maxValue="3007657.1106462805"/>
    </cacheField>
    <cacheField name="ATCO_ON_DUTY_HR" numFmtId="0">
      <sharedItems containsSemiMixedTypes="0" containsString="0" containsNumber="1" minValue="0" maxValue="3718985.4750034399"/>
    </cacheField>
    <cacheField name="STAF_COST_ATCO" numFmtId="0">
      <sharedItems containsString="0" containsBlank="1" containsNumber="1" minValue="638153.24530658603" maxValue="862672314.34086239"/>
    </cacheField>
    <cacheField name="COST_DEPRECIATION" numFmtId="0">
      <sharedItems containsString="0" containsBlank="1" containsNumber="1" minValue="5751.0963998337756" maxValue="233454268.63433588"/>
    </cacheField>
    <cacheField name="COST_PER_MINUTE" numFmtId="0">
      <sharedItems containsSemiMixedTypes="0" containsString="0" containsNumber="1" containsInteger="1" minValue="119" maxValue="119" count="1">
        <n v="119"/>
      </sharedItems>
    </cacheField>
    <cacheField name="ERT_TDM_15" numFmtId="0">
      <sharedItems containsString="0" containsBlank="1" containsNumber="1" containsInteger="1" minValue="0" maxValue="6145201"/>
    </cacheField>
    <cacheField name="ARP_TDM_15" numFmtId="0">
      <sharedItems containsString="0" containsBlank="1" containsNumber="1" containsInteger="1" minValue="0" maxValue="2148285"/>
    </cacheField>
    <cacheField name="TDM_15" numFmtId="0">
      <sharedItems containsString="0" containsBlank="1" containsNumber="1" containsInteger="1" minValue="0" maxValue="7082059"/>
    </cacheField>
    <cacheField name="ANSP_IFR_AIRP_MVT" numFmtId="0">
      <sharedItems containsString="0" containsBlank="1" containsNumber="1" minValue="0" maxValue="2163665"/>
    </cacheField>
    <cacheField name="ANSP_IFR_HR" numFmtId="0">
      <sharedItems containsString="0" containsBlank="1" containsNumber="1" minValue="0" maxValue="2483703.4666666701"/>
    </cacheField>
    <cacheField name="WEIGHTFACTOR" numFmtId="0">
      <sharedItems containsSemiMixedTypes="0" containsString="0" containsNumber="1" minValue="0.27472401634836963" maxValue="0.27472401634836963" count="1">
        <n v="0.27472401634836963"/>
      </sharedItems>
    </cacheField>
    <cacheField name="TRM_COST_CONTROLLABLE" numFmtId="0">
      <sharedItems containsString="0" containsBlank="1" containsNumber="1" minValue="0" maxValue="504367593.31020379"/>
    </cacheField>
    <cacheField name="COST_OPERAT" numFmtId="0">
      <sharedItems containsString="0" containsBlank="1" containsNumber="1" minValue="8695.6996472114515" maxValue="301836149.83248425"/>
    </cacheField>
    <cacheField name="COST_EXCEPTIONAL" numFmtId="0">
      <sharedItems containsString="0" containsBlank="1" containsNumber="1" minValue="-22373584.415749859" maxValue="103966702.38842034"/>
    </cacheField>
    <cacheField name="ERT_COST_CONTROLLABLE" numFmtId="0">
      <sharedItems containsString="0" containsBlank="1" containsNumber="1" minValue="47209.140342831452" maxValue="1193876256.0072539"/>
    </cacheField>
    <cacheField name="STAF_COST" numFmtId="0">
      <sharedItems containsString="0" containsBlank="1" containsNumber="1" minValue="36787.850863409039" maxValue="1089204789.6524386"/>
    </cacheField>
    <cacheField name="COST_CAPITAL" numFmtId="0">
      <sharedItems containsString="0" containsBlank="1" containsNumber="1" minValue="0" maxValue="184597259.98607725"/>
    </cacheField>
    <cacheField name="controllable cost per composite flight hour" numFmtId="0" formula="COST_CONTROLLABLE/COMPOSITE_FLIGHTHOUR" databaseField="0"/>
    <cacheField name="ATCO-hour productivity" numFmtId="0" formula="COMPOSITE_FLIGHTHOUR/ATCO_ON_DUTY_HR" databaseField="0"/>
    <cacheField name="ATCO employement cost per compFH" numFmtId="0" formula="STAF_COST_ATCO/COMPOSITE_FLIGHTHOUR" databaseField="0"/>
    <cacheField name="ATCO employement cost per ATCO_hr" numFmtId="0" formula="STAF_COST_ATCO/ATCO_ON_DUTY_HR" databaseField="0"/>
    <cacheField name="support cost ratio" numFmtId="0" formula="COST_CONTROLLABLE/STAF_COST_ATCO" databaseField="0"/>
    <cacheField name="support cost " numFmtId="0" formula="COST_CONTROLLABLE-STAF_COST_ATCO" databaseField="0"/>
    <cacheField name="Non ATCO employement cost" numFmtId="0" formula="STAF_COST-STAF_COST_ATCO" databaseField="0"/>
    <cacheField name="Non ATCO employement cost per compFH" numFmtId="0" formula=" (STAF_COST-STAF_COST_ATCO)/COMPOSITE_FLIGHTHOUR" databaseField="0"/>
    <cacheField name="Non-staff operating costs" numFmtId="0" formula="COST_OPERAT+COST_EXCEPTIONAL" databaseField="0"/>
    <cacheField name="Capital-related costs per composite flight-hour" numFmtId="0" formula="(COST_DEPRECIATION+COST_CAPITAL)/COMPOSITE_FLIGHTHOUR" databaseField="0"/>
    <cacheField name="Capital-related costs" numFmtId="0" formula="(COST_DEPRECIATION+COST_CAPITAL)" databaseField="0"/>
    <cacheField name="Support costs per composite flight-hour" numFmtId="0" formula="(COST_CONTROLLABLE-STAF_COST_ATCO)/COMPOSITE_FLIGHTHOUR" databaseField="0"/>
    <cacheField name="Unit costs of en-route ATFM delays greater than 15 min." numFmtId="0" formula="(ERT_TDM_15*COST_PER_MINUTE)/COMPOSITE_FLIGHTHOUR" databaseField="0"/>
    <cacheField name="Unit costs of airport ATFM delays greater than 15 min." numFmtId="0" formula="(ARP_TDM_15*COST_PER_MINUTE)/COMPOSITE_FLIGHTHOUR" databaseField="0"/>
    <cacheField name="Unit costs of ATFM delays greater than 15 min." numFmtId="0" formula="(TDM_15*COST_PER_MINUTE)/COMPOSITE_FLIGHTHOUR" databaseField="0"/>
    <cacheField name="Economic costs per composite flight-hr" numFmtId="0" formula="((TDM_15*COST_PER_MINUTE)+COST_CONTROLLABLE)/COMPOSITE_FLIGHTHOUR" databaseField="0"/>
    <cacheField name="Non-staff operating costs per composite flight-hour" numFmtId="0" formula="(COST_OPERAT+COST_EXCEPTIONAL)/COMPOSITE_FLIGHTHOUR" databaseField="0"/>
    <cacheField name="ATCO employement costs per composite flight-hour" numFmtId="0" formula="STAF_COST_ATCO/COMPOSITE_FLIGHTHOUR" databaseField="0"/>
    <cacheField name="Exceptional Cost per composite flight hour" numFmtId="0" formula="COST_EXCEPTIONAL/COMPOSITE_FLIGHTHOUR" databaseField="0"/>
    <cacheField name="Non-staff operating costs (excluding exceptional cost)" numFmtId="0" formula="COST_OPERAT" databaseField="0"/>
    <cacheField name="Terminal ATM/CNS cost per IFR airport movements" numFmtId="0" formula="TRM_COST_CONTROLLABLE/ANSP_IFR_AIRP_MVT" databaseField="0"/>
    <cacheField name="En-route ATM/CNS cost per flight-hour" numFmtId="0" formula="ERT_COST_CONTROLLABLE/ANSP_IFR_H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FARO OLIVE Oscar" refreshedDate="45217.61917662037" createdVersion="1" refreshedVersion="8" recordCount="33631" xr:uid="{1EFB9B08-00AA-41F4-B7C9-D5988B194603}">
  <cacheSource type="external" connectionId="7"/>
  <cacheFields count="24">
    <cacheField name="ANSP_CODE" numFmtId="0">
      <sharedItems/>
    </cacheField>
    <cacheField name="ANSP_NAME" numFmtId="0">
      <sharedItems count="43">
        <s v="ENAIRE"/>
        <s v="ANS CR"/>
        <s v="BULATSA"/>
        <s v="Austro Control"/>
        <s v="skeyes"/>
        <s v="Croatia Control"/>
        <s v="DCAC Cyprus"/>
        <s v="DFS"/>
        <s v="DHMI"/>
        <s v="DSNA"/>
        <s v="EANS"/>
        <s v="ENAV"/>
        <s v="Fintraffic ANS"/>
        <s v="M-NAV"/>
        <s v="IAA"/>
        <s v="LGS"/>
        <s v="LPS"/>
        <s v="LVNL"/>
        <s v="MATS"/>
        <s v="MOLDATSA"/>
        <s v="MUAC"/>
        <s v="Albcontrol"/>
        <s v="Avinor (Continental)"/>
        <s v="NATS (Continental)"/>
        <s v="NAV Portugal (Continental)"/>
        <s v="NAVIAIR"/>
        <s v="Oro Navigacija"/>
        <s v="ROMATSA"/>
        <s v="Skyguide"/>
        <s v="Slovenia Control"/>
        <s v="LFV"/>
        <s v="HungaroControl"/>
        <s v="HASP"/>
        <s v="UkSATSE"/>
        <s v="PANSA"/>
        <s v="SMATSA"/>
        <s v="ARMATS"/>
        <s v="Sakaeronavigatsia"/>
        <s v="BHANSA"/>
        <s v="ANS Finland" u="1"/>
        <s v="Belgocontrol" u="1"/>
        <s v="HCAA" u="1"/>
        <s v="Finavia" u="1"/>
      </sharedItems>
    </cacheField>
    <cacheField name="ACE_ANSP_SINCE" numFmtId="0">
      <sharedItems containsSemiMixedTypes="0" containsString="0" containsNumber="1" containsInteger="1" minValue="1999" maxValue="2020" count="10">
        <n v="1999"/>
        <n v="2001"/>
        <n v="2000"/>
        <n v="2002"/>
        <n v="2003"/>
        <n v="2005"/>
        <n v="2006"/>
        <n v="2009"/>
        <n v="2014"/>
        <n v="2020"/>
      </sharedItems>
    </cacheField>
    <cacheField name="YEAR_DATA" numFmtId="0">
      <sharedItems containsSemiMixedTypes="0" containsString="0" containsNumber="1" containsInteger="1" minValue="2002" maxValue="2022" count="21"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YEAR_REPORT" numFmtId="0">
      <sharedItems containsSemiMixedTypes="0" containsString="0" containsNumber="1" containsInteger="1" minValue="2002" maxValue="2022" count="21">
        <n v="2016"/>
        <n v="2003"/>
        <n v="2021"/>
        <n v="2014"/>
        <n v="2005"/>
        <n v="2011"/>
        <n v="2020"/>
        <n v="2015"/>
        <n v="2010"/>
        <n v="2013"/>
        <n v="2019"/>
        <n v="2012"/>
        <n v="2009"/>
        <n v="2018"/>
        <n v="2002"/>
        <n v="2006"/>
        <n v="2004"/>
        <n v="2007"/>
        <n v="2017"/>
        <n v="2008"/>
        <n v="2022"/>
      </sharedItems>
    </cacheField>
    <cacheField name="TYPE" numFmtId="0">
      <sharedItems count="9">
        <s v="ERT"/>
        <s v="OTH"/>
        <s v="TOT"/>
        <s v="TRM"/>
        <s v="MIL"/>
        <s v="MISC"/>
        <s v="OCE"/>
        <s v="TRM_NO_SES"/>
        <s v="TRM_SES"/>
      </sharedItems>
    </cacheField>
    <cacheField name="ANSP_ID" numFmtId="0">
      <sharedItems containsSemiMixedTypes="0" containsString="0" containsNumber="1" containsInteger="1" minValue="1" maxValue="55"/>
    </cacheField>
    <cacheField name="CONVERTER_ID" numFmtId="0">
      <sharedItems containsSemiMixedTypes="0" containsString="0" containsNumber="1" containsInteger="1" minValue="3" maxValue="3" count="1">
        <n v="3"/>
      </sharedItems>
    </cacheField>
    <cacheField name="EXCH_RATE" numFmtId="0">
      <sharedItems containsSemiMixedTypes="0" containsString="0" containsNumber="1" minValue="0.40785300000000002" maxValue="595.673"/>
    </cacheField>
    <cacheField name="CURRENT_DATA" numFmtId="0">
      <sharedItems count="1">
        <s v="Y"/>
      </sharedItems>
    </cacheField>
    <cacheField name="CURRENCY" numFmtId="0">
      <sharedItems count="21">
        <s v="EUR2016"/>
        <s v="EUR2003"/>
        <s v="EUR2021"/>
        <s v="EUR2014"/>
        <s v="EUR2005"/>
        <s v="EUR2011"/>
        <s v="EUR2020"/>
        <s v="EUR2015"/>
        <s v="EUR2010"/>
        <s v="EUR2013"/>
        <s v="EUR2019"/>
        <s v="EUR2012"/>
        <s v="EUR2009"/>
        <s v="EUR2018"/>
        <s v="EUR2002"/>
        <s v="EUR2006"/>
        <s v="EUR2004"/>
        <s v="EUR2007"/>
        <s v="EUR2017"/>
        <s v="EUR2008"/>
        <s v="EUR2022"/>
      </sharedItems>
    </cacheField>
    <cacheField name="LAST_UPDATED" numFmtId="0">
      <sharedItems containsNonDate="0" containsString="0" containsBlank="1" count="1">
        <m/>
      </sharedItems>
    </cacheField>
    <cacheField name="REVE_CHARGE" numFmtId="0">
      <sharedItems containsSemiMixedTypes="0" containsString="0" containsNumber="1" minValue="0" maxValue="1796778222.0252776"/>
    </cacheField>
    <cacheField name="REVE_AIRPORT" numFmtId="0">
      <sharedItems containsSemiMixedTypes="0" containsString="0" containsNumber="1" minValue="0" maxValue="253739088.60993436"/>
    </cacheField>
    <cacheField name="REVE_DELEGATION" numFmtId="0">
      <sharedItems containsSemiMixedTypes="0" containsString="0" containsNumber="1" minValue="0" maxValue="170602852.32828209"/>
    </cacheField>
    <cacheField name="REVE_MILITARY" numFmtId="0">
      <sharedItems containsSemiMixedTypes="0" containsString="0" containsNumber="1" minValue="0" maxValue="97655564.899764493"/>
    </cacheField>
    <cacheField name="REVE_EXEMPT_FLT" numFmtId="0">
      <sharedItems containsSemiMixedTypes="0" containsString="0" containsNumber="1" minValue="0" maxValue="79458151.844589949"/>
    </cacheField>
    <cacheField name="REVE_DOMESTIC" numFmtId="0">
      <sharedItems containsSemiMixedTypes="0" containsString="0" containsNumber="1" minValue="0" maxValue="169245105.44437164"/>
    </cacheField>
    <cacheField name="REVE_FINANCIAL" numFmtId="0">
      <sharedItems containsSemiMixedTypes="0" containsString="0" containsNumber="1" minValue="-13235990.101248512" maxValue="242678767.94505456"/>
    </cacheField>
    <cacheField name="REVE_OTHER" numFmtId="0">
      <sharedItems containsSemiMixedTypes="0" containsString="0" containsNumber="1" minValue="-511980.60255700105" maxValue="183920655.25316447"/>
    </cacheField>
    <cacheField name="REVE_EXCEPTIONAL" numFmtId="0">
      <sharedItems containsSemiMixedTypes="0" containsString="0" containsNumber="1" minValue="-36264100.558623865" maxValue="82221055.109185502"/>
    </cacheField>
    <cacheField name="REVE_REVENUE" numFmtId="0">
      <sharedItems containsSemiMixedTypes="0" containsString="0" containsNumber="1" minValue="0" maxValue="1914604508.7365675"/>
    </cacheField>
    <cacheField name="REVE_RECOVERY" numFmtId="0">
      <sharedItems containsSemiMixedTypes="0" containsString="0" containsNumber="1" minValue="-170670451.54302201" maxValue="138883908.14236772"/>
    </cacheField>
    <cacheField name="REVE_CURRENT_YEAR" numFmtId="0">
      <sharedItems containsSemiMixedTypes="0" containsString="0" containsNumber="1" minValue="0" maxValue="1853802978.4474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1EA630-8E04-4787-8DC9-5C9571364011}" name="PivotTable3" cacheId="38" dataOnRows="1" applyNumberFormats="0" applyBorderFormats="0" applyFontFormats="0" applyPatternFormats="0" applyAlignmentFormats="0" applyWidthHeightFormats="1" dataCaption="Data" updatedVersion="8" asteriskTotals="1" showMemberPropertyTips="0" useAutoFormatting="1" rowGrandTotals="0" itemPrintTitles="1" createdVersion="1" indent="0" compact="0" compactData="0" gridDropZones="1" fieldListSortAscending="1">
  <location ref="A8:D19" firstHeaderRow="1" firstDataRow="2" firstDataCol="1" rowPageCount="3" colPageCount="1"/>
  <pivotFields count="24">
    <pivotField compact="0" outline="0" subtotalTop="0" showAll="0" includeNewItemsInFilter="1"/>
    <pivotField axis="axisPage" compact="0" outline="0" subtotalTop="0" multipleItemSelectionAllowed="1" includeNewItemsInFilter="1" sortType="ascending">
      <items count="44">
        <item x="21"/>
        <item x="1"/>
        <item m="1" x="39"/>
        <item x="36"/>
        <item x="3"/>
        <item x="22"/>
        <item m="1" x="40"/>
        <item x="38"/>
        <item x="2"/>
        <item x="5"/>
        <item x="6"/>
        <item x="7"/>
        <item x="8"/>
        <item x="9"/>
        <item x="10"/>
        <item x="0"/>
        <item x="11"/>
        <item m="1" x="42"/>
        <item x="12"/>
        <item x="32"/>
        <item m="1" x="41"/>
        <item x="31"/>
        <item x="14"/>
        <item x="30"/>
        <item x="15"/>
        <item x="16"/>
        <item x="17"/>
        <item x="18"/>
        <item x="13"/>
        <item x="19"/>
        <item x="20"/>
        <item x="23"/>
        <item x="24"/>
        <item x="25"/>
        <item x="26"/>
        <item x="34"/>
        <item x="27"/>
        <item x="37"/>
        <item x="4"/>
        <item x="28"/>
        <item x="29"/>
        <item x="35"/>
        <item h="1" x="33"/>
        <item t="default"/>
      </items>
    </pivotField>
    <pivotField compact="0" outline="0" subtotalTop="0" showAll="0" includeNewItemsInFilter="1"/>
    <pivotField axis="axisPage" compact="0" outline="0" subtotalTop="0" showAll="0" includeNewItemsInFilter="1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Page" compact="0" outline="0" subtotalTop="0" showAll="0" includeNewItemsInFilter="1">
      <items count="22">
        <item x="17"/>
        <item x="19"/>
        <item x="12"/>
        <item x="8"/>
        <item x="5"/>
        <item x="11"/>
        <item x="9"/>
        <item x="15"/>
        <item x="1"/>
        <item x="4"/>
        <item x="16"/>
        <item x="3"/>
        <item x="14"/>
        <item x="7"/>
        <item x="0"/>
        <item x="18"/>
        <item x="13"/>
        <item x="10"/>
        <item x="6"/>
        <item x="2"/>
        <item x="20"/>
        <item t="default"/>
      </items>
    </pivotField>
    <pivotField axis="axisCol" compact="0" outline="0" subtotalTop="0" showAll="0" includeNewItemsInFilter="1" defaultSubtotal="0">
      <items count="9">
        <item x="0"/>
        <item h="1" x="4"/>
        <item h="1" x="5"/>
        <item h="1" x="6"/>
        <item h="1" x="1"/>
        <item h="1" x="2"/>
        <item x="3"/>
        <item h="1" x="7"/>
        <item h="1" x="8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1">
    <field x="5"/>
  </colFields>
  <colItems count="3">
    <i>
      <x/>
    </i>
    <i>
      <x v="6"/>
    </i>
    <i t="grand">
      <x/>
    </i>
  </colItems>
  <pageFields count="3">
    <pageField fld="4" item="20" hier="0"/>
    <pageField fld="3" item="20" hier="-1"/>
    <pageField fld="1" hier="-1"/>
  </pageFields>
  <dataFields count="10">
    <dataField name="Sum of REVE_CHARGE" fld="12" baseField="0" baseItem="0"/>
    <dataField name="Sum of REVE_AIRPORT" fld="13" baseField="0" baseItem="0"/>
    <dataField name="Sum of REVE_DELEGATION" fld="14" baseField="0" baseItem="0"/>
    <dataField name="Sum of REVE_MILITARY" fld="15" baseField="0" baseItem="0"/>
    <dataField name="Sum of REVE_EXEMPT_FLT" fld="16" baseField="0" baseItem="0"/>
    <dataField name="Sum of REVE_DOMESTIC" fld="17" baseField="0" baseItem="0"/>
    <dataField name="Sum of REVE_FINANCIAL" fld="18" baseField="0" baseItem="0"/>
    <dataField name="Sum of REVE_OTHER" fld="19" baseField="0" baseItem="0"/>
    <dataField name="Sum of REVE_EXCEPTIONAL" fld="20" baseField="0" baseItem="0"/>
    <dataField name="Sum of REVE_REVENUE" fld="21" baseField="0" baseItem="0"/>
  </dataFields>
  <formats count="4">
    <format dxfId="751">
      <pivotArea dataOnly="0" labelOnly="1" outline="0" fieldPosition="0">
        <references count="1">
          <reference field="4" count="1">
            <x v="1"/>
          </reference>
        </references>
      </pivotArea>
    </format>
    <format dxfId="750">
      <pivotArea type="all" dataOnly="0" outline="0" fieldPosition="0"/>
    </format>
    <format dxfId="749">
      <pivotArea type="all" dataOnly="0" outline="0" fieldPosition="0"/>
    </format>
    <format dxfId="748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97F40D-5C0B-44BA-85F3-0DAA50ADF481}" name="PivotTable2" cacheId="26" applyNumberFormats="0" applyBorderFormats="0" applyFontFormats="0" applyPatternFormats="0" applyAlignmentFormats="0" applyWidthHeightFormats="1" dataCaption="Data" errorCaption="0" updatedVersion="8" asteriskTotals="1" showMemberPropertyTips="0" rowGrandTotals="0" colGrandTotals="0" itemPrintTitles="1" createdVersion="1" indent="0" compact="0" compactData="0" gridDropZones="1" fieldListSortAscending="1">
  <location ref="A6:F45" firstHeaderRow="1" firstDataRow="2" firstDataCol="1" rowPageCount="2" colPageCount="1"/>
  <pivotFields count="43">
    <pivotField axis="axisRow" compact="0" outline="0" subtotalTop="0" includeNewItemsInFilter="1" sortType="ascending">
      <items count="40">
        <item x="24"/>
        <item x="5"/>
        <item x="8"/>
        <item x="9"/>
        <item x="32"/>
        <item x="31"/>
        <item x="37"/>
        <item x="10"/>
        <item x="18"/>
        <item x="14"/>
        <item x="2"/>
        <item x="13"/>
        <item x="12"/>
        <item x="16"/>
        <item x="4"/>
        <item x="28"/>
        <item x="17"/>
        <item x="23"/>
        <item x="25"/>
        <item x="7"/>
        <item x="26"/>
        <item x="21"/>
        <item x="19"/>
        <item x="3"/>
        <item x="20"/>
        <item x="33"/>
        <item x="35"/>
        <item x="29"/>
        <item x="6"/>
        <item x="0"/>
        <item x="27"/>
        <item x="22"/>
        <item x="11"/>
        <item x="34"/>
        <item x="15"/>
        <item x="36"/>
        <item x="1"/>
        <item x="30"/>
        <item h="1" m="1" x="38"/>
        <item t="default"/>
      </items>
    </pivotField>
    <pivotField axis="axisPage" compact="0" outline="0" subtotalTop="0" multipleItemSelectionAllowed="1" showAll="0" includeNewItemsInFilter="1">
      <items count="27"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h="1" x="12"/>
        <item h="1" x="13"/>
        <item h="1" x="14"/>
        <item h="1" x="15"/>
        <item h="1" x="16"/>
        <item h="1" x="17"/>
        <item h="1" x="18"/>
        <item h="1" x="25"/>
        <item x="19"/>
        <item h="1" x="20"/>
        <item h="1" x="21"/>
        <item h="1" x="22"/>
        <item h="1" x="23"/>
        <item h="1" x="24"/>
        <item t="default"/>
      </items>
    </pivotField>
    <pivotField axis="axisPage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2" item="1" hier="0"/>
    <pageField fld="1" hier="-1"/>
  </pageFields>
  <dataFields count="5">
    <dataField name=" ATCO employement cost per ATCO_hr" fld="24" baseField="0" baseItem="0" numFmtId="1"/>
    <dataField name="ATCO employement costs" fld="6" baseField="0" baseItem="0"/>
    <dataField name=" ATCO_ON_DUTY_HR" fld="5" baseField="0" baseItem="0" numFmtId="3"/>
    <dataField name=" ATCO employement cost per compFH" fld="23" baseField="0" baseItem="0" numFmtId="165"/>
    <dataField name=" COMPOSITE_FLIGHTHOUR" fld="4" baseField="0" baseItem="0" numFmtId="165"/>
  </dataFields>
  <formats count="48">
    <format dxfId="676">
      <pivotArea dataOnly="0" outline="0" fieldPosition="0">
        <references count="1">
          <reference field="4294967294" count="1">
            <x v="1"/>
          </reference>
        </references>
      </pivotArea>
    </format>
    <format dxfId="675">
      <pivotArea field="1" type="button" dataOnly="0" labelOnly="1" outline="0" axis="axisPage" fieldPosition="1"/>
    </format>
    <format dxfId="674">
      <pivotArea field="0" type="button" dataOnly="0" labelOnly="1" outline="0" axis="axisRow" fieldPosition="0"/>
    </format>
    <format dxfId="673">
      <pivotArea dataOnly="0" labelOnly="1" outline="0" fieldPosition="0">
        <references count="1">
          <reference field="4294967294" count="0"/>
        </references>
      </pivotArea>
    </format>
    <format dxfId="672">
      <pivotArea field="1" type="button" dataOnly="0" labelOnly="1" outline="0" axis="axisPage" fieldPosition="1"/>
    </format>
    <format dxfId="671">
      <pivotArea field="0" type="button" dataOnly="0" labelOnly="1" outline="0" axis="axisRow" fieldPosition="0"/>
    </format>
    <format dxfId="670">
      <pivotArea dataOnly="0" labelOnly="1" outline="0" fieldPosition="0">
        <references count="1">
          <reference field="4294967294" count="0"/>
        </references>
      </pivotArea>
    </format>
    <format dxfId="669">
      <pivotArea outline="0" fieldPosition="0">
        <references count="1">
          <reference field="4294967294" count="1" selected="0">
            <x v="2"/>
          </reference>
        </references>
      </pivotArea>
    </format>
    <format dxfId="668">
      <pivotArea dataOnly="0" labelOnly="1" outline="0" fieldPosition="0">
        <references count="1">
          <reference field="4294967294" count="0"/>
        </references>
      </pivotArea>
    </format>
    <format dxfId="667">
      <pivotArea outline="0" fieldPosition="0">
        <references count="1">
          <reference field="4294967294" count="1" selected="0">
            <x v="2"/>
          </reference>
        </references>
      </pivotArea>
    </format>
    <format dxfId="666">
      <pivotArea outline="0" fieldPosition="0">
        <references count="3">
          <reference field="4294967294" count="1" selected="0">
            <x v="2"/>
          </reference>
          <reference field="0" count="3" selected="0">
            <x v="1"/>
            <x v="2"/>
            <x v="7"/>
          </reference>
          <reference field="1" count="0" selected="0"/>
        </references>
      </pivotArea>
    </format>
    <format dxfId="665">
      <pivotArea outline="0" fieldPosition="0">
        <references count="3">
          <reference field="4294967294" count="1" selected="0">
            <x v="2"/>
          </reference>
          <reference field="0" count="1" selected="0">
            <x v="9"/>
          </reference>
          <reference field="1" count="0" selected="0"/>
        </references>
      </pivotArea>
    </format>
    <format dxfId="664">
      <pivotArea outline="0" fieldPosition="0">
        <references count="3">
          <reference field="4294967294" count="1" selected="0">
            <x v="2"/>
          </reference>
          <reference field="0" count="4" selected="0">
            <x v="29"/>
            <x v="35"/>
            <x v="36"/>
            <x v="37"/>
          </reference>
          <reference field="1" count="0" selected="0"/>
        </references>
      </pivotArea>
    </format>
    <format dxfId="663">
      <pivotArea outline="0" fieldPosition="0">
        <references count="1">
          <reference field="4294967294" count="1" selected="0">
            <x v="2"/>
          </reference>
        </references>
      </pivotArea>
    </format>
    <format dxfId="662">
      <pivotArea outline="0" fieldPosition="0">
        <references count="1">
          <reference field="4294967294" count="1" selected="0">
            <x v="2"/>
          </reference>
        </references>
      </pivotArea>
    </format>
    <format dxfId="661">
      <pivotArea outline="0" fieldPosition="0">
        <references count="2">
          <reference field="4294967294" count="1" selected="0">
            <x v="2"/>
          </reference>
          <reference field="1" count="0" selected="0" defaultSubtotal="1"/>
        </references>
      </pivotArea>
    </format>
    <format dxfId="660">
      <pivotArea outline="0" fieldPosition="0">
        <references count="2">
          <reference field="4294967294" count="1" selected="0">
            <x v="2"/>
          </reference>
          <reference field="1" count="0" selected="0" defaultSubtotal="1"/>
        </references>
      </pivotArea>
    </format>
    <format dxfId="659">
      <pivotArea outline="0" fieldPosition="0">
        <references count="2">
          <reference field="4294967294" count="1" selected="0">
            <x v="2"/>
          </reference>
          <reference field="1" count="0" selected="0" defaultSubtotal="1"/>
        </references>
      </pivotArea>
    </format>
    <format dxfId="658">
      <pivotArea type="all" dataOnly="0" outline="0" fieldPosition="0"/>
    </format>
    <format dxfId="657">
      <pivotArea outline="0" fieldPosition="0">
        <references count="2">
          <reference field="0" count="1" selected="0">
            <x v="11"/>
          </reference>
          <reference field="1" count="0" selected="0"/>
        </references>
      </pivotArea>
    </format>
    <format dxfId="656">
      <pivotArea dataOnly="0" labelOnly="1" outline="0" fieldPosition="0">
        <references count="2">
          <reference field="0" count="1">
            <x v="11"/>
          </reference>
          <reference field="1" count="0" selected="0"/>
        </references>
      </pivotArea>
    </format>
    <format dxfId="655">
      <pivotArea outline="0" fieldPosition="0">
        <references count="2">
          <reference field="0" count="1" selected="0">
            <x v="11"/>
          </reference>
          <reference field="1" count="0" selected="0"/>
        </references>
      </pivotArea>
    </format>
    <format dxfId="654">
      <pivotArea dataOnly="0" labelOnly="1" outline="0" fieldPosition="0">
        <references count="2">
          <reference field="0" count="1">
            <x v="11"/>
          </reference>
          <reference field="1" count="0" selected="0"/>
        </references>
      </pivotArea>
    </format>
    <format dxfId="653">
      <pivotArea outline="0" fieldPosition="0">
        <references count="1">
          <reference field="4294967294" count="1" selected="0">
            <x v="0"/>
          </reference>
        </references>
      </pivotArea>
    </format>
    <format dxfId="652">
      <pivotArea type="all" dataOnly="0" outline="0" fieldPosition="0"/>
    </format>
    <format dxfId="651">
      <pivotArea outline="0" fieldPosition="0">
        <references count="3">
          <reference field="4294967294" count="2" selected="0">
            <x v="0"/>
            <x v="1"/>
          </reference>
          <reference field="0" count="1" selected="0">
            <x v="19"/>
          </reference>
          <reference field="1" count="0" selected="0"/>
        </references>
      </pivotArea>
    </format>
    <format dxfId="650">
      <pivotArea outline="0" fieldPosition="0">
        <references count="3">
          <reference field="4294967294" count="2" selected="0">
            <x v="0"/>
            <x v="1"/>
          </reference>
          <reference field="0" count="1" selected="0">
            <x v="12"/>
          </reference>
          <reference field="1" count="0" selected="0"/>
        </references>
      </pivotArea>
    </format>
    <format dxfId="649">
      <pivotArea outline="0" fieldPosition="0">
        <references count="3">
          <reference field="4294967294" count="2" selected="0">
            <x v="0"/>
            <x v="1"/>
          </reference>
          <reference field="0" count="1" selected="0">
            <x v="12"/>
          </reference>
          <reference field="1" count="0" selected="0"/>
        </references>
      </pivotArea>
    </format>
    <format dxfId="648">
      <pivotArea outline="0" fieldPosition="0">
        <references count="2">
          <reference field="0" count="7" selected="0">
            <x v="7"/>
            <x v="9"/>
            <x v="10"/>
            <x v="11"/>
            <x v="12"/>
            <x v="13"/>
            <x v="14"/>
          </reference>
          <reference field="1" count="0" selected="0"/>
        </references>
      </pivotArea>
    </format>
    <format dxfId="647">
      <pivotArea type="all" dataOnly="0" outline="0" fieldPosition="0"/>
    </format>
    <format dxfId="646">
      <pivotArea outline="0" fieldPosition="0"/>
    </format>
    <format dxfId="645">
      <pivotArea type="origin" dataOnly="0" labelOnly="1" outline="0" fieldPosition="0"/>
    </format>
    <format dxfId="644">
      <pivotArea field="-2" type="button" dataOnly="0" labelOnly="1" outline="0" axis="axisCol" fieldPosition="0"/>
    </format>
    <format dxfId="643">
      <pivotArea type="topRight" dataOnly="0" labelOnly="1" outline="0" fieldPosition="0"/>
    </format>
    <format dxfId="642">
      <pivotArea field="1" type="button" dataOnly="0" labelOnly="1" outline="0" axis="axisPage" fieldPosition="1"/>
    </format>
    <format dxfId="641">
      <pivotArea field="0" type="button" dataOnly="0" labelOnly="1" outline="0" axis="axisRow" fieldPosition="0"/>
    </format>
    <format dxfId="640">
      <pivotArea dataOnly="0" labelOnly="1" outline="0" fieldPosition="0">
        <references count="1">
          <reference field="1" count="0"/>
        </references>
      </pivotArea>
    </format>
    <format dxfId="639">
      <pivotArea dataOnly="0" labelOnly="1" outline="0" fieldPosition="0">
        <references count="1">
          <reference field="1" count="0" defaultSubtotal="1"/>
        </references>
      </pivotArea>
    </format>
    <format dxfId="638">
      <pivotArea dataOnly="0" labelOnly="1" outline="0" fieldPosition="0">
        <references count="2">
          <reference field="0" count="0"/>
          <reference field="1" count="0" selected="0"/>
        </references>
      </pivotArea>
    </format>
    <format dxfId="63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36">
      <pivotArea outline="0" fieldPosition="0">
        <references count="1">
          <reference field="4294967294" count="1" selected="0">
            <x v="3"/>
          </reference>
        </references>
      </pivotArea>
    </format>
    <format dxfId="635">
      <pivotArea outline="0" fieldPosition="0">
        <references count="1">
          <reference field="4294967294" count="1" selected="0">
            <x v="3"/>
          </reference>
        </references>
      </pivotArea>
    </format>
    <format dxfId="634">
      <pivotArea outline="0" fieldPosition="0">
        <references count="1">
          <reference field="4294967294" count="1" selected="0">
            <x v="4"/>
          </reference>
        </references>
      </pivotArea>
    </format>
    <format dxfId="633">
      <pivotArea outline="0" fieldPosition="0">
        <references count="1">
          <reference field="4294967294" count="1" selected="0">
            <x v="4"/>
          </reference>
        </references>
      </pivotArea>
    </format>
    <format dxfId="632">
      <pivotArea outline="0" fieldPosition="0">
        <references count="1">
          <reference field="4294967294" count="1" selected="0">
            <x v="4"/>
          </reference>
        </references>
      </pivotArea>
    </format>
    <format dxfId="631">
      <pivotArea outline="0" fieldPosition="0">
        <references count="1">
          <reference field="4294967294" count="1" selected="0">
            <x v="3"/>
          </reference>
        </references>
      </pivotArea>
    </format>
    <format dxfId="630">
      <pivotArea outline="0" fieldPosition="0">
        <references count="1">
          <reference field="4294967294" count="1" selected="0">
            <x v="3"/>
          </reference>
        </references>
      </pivotArea>
    </format>
    <format dxfId="629">
      <pivotArea outline="0" fieldPosition="0">
        <references count="1">
          <reference field="4294967294" count="1" selected="0">
            <x v="3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60A66-635B-4EFD-A823-DAD93A2661DB}" name="PivotTable3" cacheId="23" applyNumberFormats="0" applyBorderFormats="0" applyFontFormats="0" applyPatternFormats="0" applyAlignmentFormats="0" applyWidthHeightFormats="1" dataCaption="Data" errorCaption="0" updatedVersion="8" asteriskTotals="1" showMemberPropertyTips="0" rowGrandTotals="0" colGrandTotals="0" itemPrintTitles="1" createdVersion="1" indent="0" compact="0" compactData="0" gridDropZones="1" fieldListSortAscending="1">
  <location ref="A6:H45" firstHeaderRow="1" firstDataRow="2" firstDataCol="1" rowPageCount="2" colPageCount="1"/>
  <pivotFields count="42">
    <pivotField axis="axisRow" compact="0" outline="0" subtotalTop="0" includeNewItemsInFilter="1" sortType="ascending">
      <items count="40">
        <item x="24"/>
        <item x="5"/>
        <item x="8"/>
        <item x="9"/>
        <item x="32"/>
        <item x="31"/>
        <item x="37"/>
        <item x="10"/>
        <item x="18"/>
        <item x="14"/>
        <item x="2"/>
        <item x="13"/>
        <item x="12"/>
        <item x="16"/>
        <item x="4"/>
        <item x="28"/>
        <item x="17"/>
        <item x="23"/>
        <item x="25"/>
        <item x="7"/>
        <item x="26"/>
        <item x="21"/>
        <item x="19"/>
        <item x="3"/>
        <item x="20"/>
        <item x="33"/>
        <item x="35"/>
        <item x="29"/>
        <item x="6"/>
        <item x="0"/>
        <item x="27"/>
        <item x="22"/>
        <item x="11"/>
        <item x="34"/>
        <item x="15"/>
        <item x="36"/>
        <item x="1"/>
        <item x="30"/>
        <item h="1" m="1" x="38"/>
        <item t="default"/>
      </items>
    </pivotField>
    <pivotField axis="axisPage" compact="0" outline="0" subtotalTop="0" multipleItemSelectionAllowed="1" showAll="0" includeNewItemsInFilter="1">
      <items count="27"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h="1" x="12"/>
        <item h="1" x="13"/>
        <item h="1" x="14"/>
        <item h="1" x="15"/>
        <item h="1" x="16"/>
        <item h="1" x="17"/>
        <item h="1" x="18"/>
        <item h="1" x="25"/>
        <item x="19"/>
        <item h="1" x="20"/>
        <item h="1" x="21"/>
        <item h="1" x="22"/>
        <item h="1" x="23"/>
        <item h="1" x="24"/>
        <item t="default"/>
      </items>
    </pivotField>
    <pivotField axis="axisPage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2" item="1" hier="0"/>
    <pageField fld="1" hier="-1"/>
  </pageFields>
  <dataFields count="7">
    <dataField name=" Non ATCO employement cost per composite flight-hour" fld="28" baseField="0" baseItem="0"/>
    <dataField name=" Non-staff operating costs (excluding exceptional cost) per composite flight-hours" fld="41" baseField="0" baseItem="0" numFmtId="3"/>
    <dataField name=" Exceptional Cost per composite flight hour" fld="39" baseField="0" baseItem="0"/>
    <dataField name=" Capital-related costs per composite flight-hour" fld="30" baseField="0" baseItem="0" numFmtId="3"/>
    <dataField name=" Support costs per composite flight-hour" fld="32" baseField="0" baseItem="0" numFmtId="3"/>
    <dataField name="Support costs" fld="26" baseField="0" baseItem="0" numFmtId="3"/>
    <dataField name="Composite flight-hours" fld="4" baseField="0" baseItem="0" numFmtId="3"/>
  </dataFields>
  <formats count="19">
    <format dxfId="628">
      <pivotArea field="1" type="button" dataOnly="0" labelOnly="1" outline="0" axis="axisPage" fieldPosition="1"/>
    </format>
    <format dxfId="627">
      <pivotArea field="0" type="button" dataOnly="0" labelOnly="1" outline="0" axis="axisRow" fieldPosition="0"/>
    </format>
    <format dxfId="626">
      <pivotArea dataOnly="0" labelOnly="1" outline="0" fieldPosition="0">
        <references count="1">
          <reference field="4294967294" count="0"/>
        </references>
      </pivotArea>
    </format>
    <format dxfId="625">
      <pivotArea field="1" type="button" dataOnly="0" labelOnly="1" outline="0" axis="axisPage" fieldPosition="1"/>
    </format>
    <format dxfId="624">
      <pivotArea field="0" type="button" dataOnly="0" labelOnly="1" outline="0" axis="axisRow" fieldPosition="0"/>
    </format>
    <format dxfId="623">
      <pivotArea dataOnly="0" labelOnly="1" outline="0" fieldPosition="0">
        <references count="1">
          <reference field="4294967294" count="0"/>
        </references>
      </pivotArea>
    </format>
    <format dxfId="62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21">
      <pivotArea dataOnly="0" labelOnly="1" outline="0" fieldPosition="0">
        <references count="1">
          <reference field="4294967294" count="4">
            <x v="0"/>
            <x v="1"/>
            <x v="2"/>
            <x v="6"/>
          </reference>
        </references>
      </pivotArea>
    </format>
    <format dxfId="620">
      <pivotArea type="all" dataOnly="0" outline="0" fieldPosition="0"/>
    </format>
    <format dxfId="619">
      <pivotArea outline="0" fieldPosition="0">
        <references count="3">
          <reference field="4294967294" count="1" selected="0">
            <x v="0"/>
          </reference>
          <reference field="0" count="0" selected="0"/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18">
      <pivotArea outline="0" fieldPosition="0">
        <references count="3">
          <reference field="4294967294" count="1" selected="0">
            <x v="5"/>
          </reference>
          <reference field="0" count="0" selected="0"/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17">
      <pivotArea outline="0" fieldPosition="0">
        <references count="3">
          <reference field="4294967294" count="1" selected="0">
            <x v="2"/>
          </reference>
          <reference field="0" count="0" selected="0"/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16">
      <pivotArea grandRow="1" outline="0" fieldPosition="0"/>
    </format>
    <format dxfId="615">
      <pivotArea type="all" dataOnly="0" outline="0" fieldPosition="0"/>
    </format>
    <format dxfId="614">
      <pivotArea type="all" dataOnly="0" outline="0" fieldPosition="0"/>
    </format>
    <format dxfId="613">
      <pivotArea outline="0" fieldPosition="0">
        <references count="3">
          <reference field="4294967294" count="1" selected="0">
            <x v="2"/>
          </reference>
          <reference field="0" count="0" selected="0"/>
          <reference field="1" count="0" selected="0"/>
        </references>
      </pivotArea>
    </format>
    <format dxfId="612">
      <pivotArea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0" selected="0"/>
        </references>
      </pivotArea>
    </format>
    <format dxfId="611">
      <pivotArea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0" selected="0"/>
        </references>
      </pivotArea>
    </format>
    <format dxfId="610">
      <pivotArea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0" selected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9BF24-F2CE-4EA7-967A-0B784C3A2394}" name="PivotTable1" cacheId="20" dataPosition="0" applyNumberFormats="0" applyBorderFormats="0" applyFontFormats="0" applyPatternFormats="0" applyAlignmentFormats="0" applyWidthHeightFormats="1" dataCaption="Data" updatedVersion="8" asteriskTotals="1" showMemberPropertyTips="0" rowGrandTotals="0" colGrandTotals="0" itemPrintTitles="1" createdVersion="1" indent="0" compact="0" compactData="0" gridDropZones="1" fieldListSortAscending="1">
  <location ref="A6:C45" firstHeaderRow="1" firstDataRow="2" firstDataCol="1" rowPageCount="1" colPageCount="1"/>
  <pivotFields count="54">
    <pivotField axis="axisPage" compact="0" outline="0" subtotalTop="0" multipleItemSelectionAllowed="1" showAll="0" includeNewItemsInFilter="1">
      <items count="10">
        <item h="1" x="0"/>
        <item h="1" x="1"/>
        <item h="1" x="2"/>
        <item h="1" x="3"/>
        <item h="1" x="4"/>
        <item h="1" x="5"/>
        <item h="1" x="6"/>
        <item h="1" x="7"/>
        <item x="8"/>
        <item t="default"/>
      </items>
    </pivotField>
    <pivotField compact="0" outline="0" subtotalTop="0" showAll="0" includeNewItemsInFilter="1" defaultSubtotal="0"/>
    <pivotField compact="0" outline="0" subtotalTop="0" showAll="0" includeNewItemsInFilter="1"/>
    <pivotField axis="axisRow" compact="0" outline="0" subtotalTop="0" includeNewItemsInFilter="1" sortType="ascending">
      <items count="40">
        <item x="22"/>
        <item x="1"/>
        <item x="35"/>
        <item x="3"/>
        <item x="23"/>
        <item x="38"/>
        <item x="2"/>
        <item x="5"/>
        <item x="6"/>
        <item x="7"/>
        <item x="8"/>
        <item x="9"/>
        <item x="10"/>
        <item x="0"/>
        <item x="11"/>
        <item x="12"/>
        <item x="14"/>
        <item x="37"/>
        <item x="15"/>
        <item x="31"/>
        <item x="16"/>
        <item x="17"/>
        <item x="18"/>
        <item x="19"/>
        <item x="13"/>
        <item x="20"/>
        <item x="21"/>
        <item x="24"/>
        <item x="25"/>
        <item x="26"/>
        <item x="27"/>
        <item x="33"/>
        <item x="28"/>
        <item x="36"/>
        <item x="4"/>
        <item x="29"/>
        <item x="30"/>
        <item x="34"/>
        <item h="1" x="32"/>
        <item t="default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3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 TDM_ARP_ALL_REASON" fld="6" baseField="3" baseItem="0"/>
    <dataField name=" TDM_ERT_ALL_REASON" fld="5" baseField="3" baseItem="0"/>
  </dataFields>
  <formats count="24">
    <format dxfId="579">
      <pivotArea dataOnly="0" labelOnly="1" outline="0" fieldPosition="0">
        <references count="1">
          <reference field="4294967294" count="0"/>
        </references>
      </pivotArea>
    </format>
    <format dxfId="578">
      <pivotArea dataOnly="0" labelOnly="1" outline="0" fieldPosition="0">
        <references count="1">
          <reference field="4294967294" count="0"/>
        </references>
      </pivotArea>
    </format>
    <format dxfId="577">
      <pivotArea type="all" dataOnly="0" outline="0" fieldPosition="0"/>
    </format>
    <format dxfId="576">
      <pivotArea outline="0" fieldPosition="0"/>
    </format>
    <format dxfId="575">
      <pivotArea dataOnly="0" labelOnly="1" outline="0" fieldPosition="0">
        <references count="1">
          <reference field="4294967294" count="0"/>
        </references>
      </pivotArea>
    </format>
    <format dxfId="574">
      <pivotArea type="all" dataOnly="0" outline="0" fieldPosition="0"/>
    </format>
    <format dxfId="573">
      <pivotArea type="all" dataOnly="0" outline="0" fieldPosition="0"/>
    </format>
    <format dxfId="572">
      <pivotArea type="all" dataOnly="0" outline="0" fieldPosition="0"/>
    </format>
    <format dxfId="571">
      <pivotArea field="0" grandRow="1" outline="0" axis="axisPage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570">
      <pivotArea field="0" grandRow="1" outline="0" axis="axisPage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569">
      <pivotArea field="0" grandRow="1" outline="0" axis="axisPage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568">
      <pivotArea field="0" grandRow="1" outline="0" axis="axisPage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567">
      <pivotArea grandRow="1" outline="0" fieldPosition="0"/>
    </format>
    <format dxfId="566">
      <pivotArea grandRow="1" outline="0" fieldPosition="0"/>
    </format>
    <format dxfId="565">
      <pivotArea grandRow="1" outline="0" fieldPosition="0"/>
    </format>
    <format dxfId="564">
      <pivotArea grandRow="1" outline="0" fieldPosition="0"/>
    </format>
    <format dxfId="563">
      <pivotArea grandRow="1" outline="0" fieldPosition="0"/>
    </format>
    <format dxfId="562">
      <pivotArea grandRow="1" outline="0" fieldPosition="0"/>
    </format>
    <format dxfId="561">
      <pivotArea grandRow="1" outline="0" fieldPosition="0"/>
    </format>
    <format dxfId="560">
      <pivotArea grandRow="1" outline="0" fieldPosition="0"/>
    </format>
    <format dxfId="559">
      <pivotArea outline="0" fieldPosition="0">
        <references count="1">
          <reference field="3" count="0" selected="0"/>
        </references>
      </pivotArea>
    </format>
    <format dxfId="558">
      <pivotArea outline="0" fieldPosition="0">
        <references count="1">
          <reference field="3" count="0" selected="0"/>
        </references>
      </pivotArea>
    </format>
    <format dxfId="557">
      <pivotArea outline="0" fieldPosition="0">
        <references count="1">
          <reference field="3" count="0" selected="0"/>
        </references>
      </pivotArea>
    </format>
    <format dxfId="556">
      <pivotArea outline="0" fieldPosition="0">
        <references count="1">
          <reference field="3" count="0" selected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AC93C-EE5A-497F-A3BE-33364A158517}" name="PivotTable5" cacheId="14" applyNumberFormats="0" applyBorderFormats="0" applyFontFormats="0" applyPatternFormats="0" applyAlignmentFormats="0" applyWidthHeightFormats="1" dataCaption="Data" showError="1" updatedVersion="8" showMemberPropertyTips="0" rowGrandTotals="0" colGrandTotals="0" itemPrintTitles="1" createdVersion="1" indent="0" compact="0" compactData="0" gridDropZones="1" fieldListSortAscending="1">
  <location ref="I6:J45" firstHeaderRow="2" firstDataRow="2" firstDataCol="1" rowPageCount="2" colPageCount="1"/>
  <pivotFields count="44">
    <pivotField axis="axisRow" compact="0" outline="0" subtotalTop="0" includeNewItemsInFilter="1" sortType="ascending">
      <items count="40">
        <item x="24"/>
        <item x="5"/>
        <item x="8"/>
        <item x="9"/>
        <item x="32"/>
        <item x="31"/>
        <item x="37"/>
        <item x="10"/>
        <item x="18"/>
        <item x="14"/>
        <item x="2"/>
        <item x="13"/>
        <item x="12"/>
        <item x="16"/>
        <item x="4"/>
        <item x="28"/>
        <item x="17"/>
        <item x="23"/>
        <item x="25"/>
        <item x="7"/>
        <item x="26"/>
        <item x="21"/>
        <item x="19"/>
        <item x="3"/>
        <item x="20"/>
        <item x="33"/>
        <item x="35"/>
        <item x="29"/>
        <item x="6"/>
        <item x="0"/>
        <item x="27"/>
        <item x="22"/>
        <item x="11"/>
        <item x="34"/>
        <item x="15"/>
        <item x="36"/>
        <item x="1"/>
        <item x="30"/>
        <item h="1" m="1" x="38"/>
        <item t="default"/>
      </items>
    </pivotField>
    <pivotField axis="axisPage" compact="0" outline="0" subtotalTop="0" includeNewItemsInFilter="1">
      <items count="27">
        <item x="2"/>
        <item x="3"/>
        <item x="4"/>
        <item x="5"/>
        <item x="6"/>
        <item x="1"/>
        <item x="0"/>
        <item x="7"/>
        <item x="8"/>
        <item x="9"/>
        <item x="10"/>
        <item x="13"/>
        <item x="14"/>
        <item x="15"/>
        <item x="16"/>
        <item x="11"/>
        <item x="12"/>
        <item x="17"/>
        <item x="18"/>
        <item x="25"/>
        <item x="19"/>
        <item x="20"/>
        <item x="21"/>
        <item x="22"/>
        <item x="23"/>
        <item x="24"/>
        <item t="default"/>
      </items>
    </pivotField>
    <pivotField axis="axisPage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Items count="1">
    <i/>
  </colItems>
  <pageFields count="2">
    <pageField fld="2" item="1" hier="0"/>
    <pageField fld="1" item="20" hier="-1"/>
  </pageFields>
  <dataFields count="1">
    <dataField name="Sum of COST_PER_MINUTE" fld="8" baseField="0" baseItem="0"/>
  </dataFields>
  <formats count="17">
    <format dxfId="596">
      <pivotArea field="1" type="button" dataOnly="0" labelOnly="1" outline="0" axis="axisPage" fieldPosition="1"/>
    </format>
    <format dxfId="595">
      <pivotArea field="0" type="button" dataOnly="0" labelOnly="1" outline="0" axis="axisRow" fieldPosition="0"/>
    </format>
    <format dxfId="594">
      <pivotArea dataOnly="0" labelOnly="1" outline="0" fieldPosition="0">
        <references count="1">
          <reference field="4294967294" count="0"/>
        </references>
      </pivotArea>
    </format>
    <format dxfId="593">
      <pivotArea outline="0" fieldPosition="0"/>
    </format>
    <format dxfId="592">
      <pivotArea outline="0" fieldPosition="0"/>
    </format>
    <format dxfId="591">
      <pivotArea field="1" type="button" dataOnly="0" labelOnly="1" outline="0" axis="axisPage" fieldPosition="1"/>
    </format>
    <format dxfId="590">
      <pivotArea dataOnly="0" labelOnly="1" outline="0" fieldPosition="0">
        <references count="1">
          <reference field="4294967294" count="0"/>
        </references>
      </pivotArea>
    </format>
    <format dxfId="589">
      <pivotArea dataOnly="0" labelOnly="1" outline="0" fieldPosition="0">
        <references count="1">
          <reference field="4294967294" count="0"/>
        </references>
      </pivotArea>
    </format>
    <format dxfId="588">
      <pivotArea dataOnly="0" labelOnly="1" outline="0" fieldPosition="0">
        <references count="1">
          <reference field="4294967294" count="0"/>
        </references>
      </pivotArea>
    </format>
    <format dxfId="587">
      <pivotArea type="all" dataOnly="0" outline="0" fieldPosition="0"/>
    </format>
    <format dxfId="586">
      <pivotArea field="1" type="button" dataOnly="0" labelOnly="1" outline="0" axis="axisPage" fieldPosition="1"/>
    </format>
    <format dxfId="585">
      <pivotArea dataOnly="0" labelOnly="1" outline="0" fieldPosition="0">
        <references count="1">
          <reference field="4294967294" count="0"/>
        </references>
      </pivotArea>
    </format>
    <format dxfId="584">
      <pivotArea outline="0" fieldPosition="0"/>
    </format>
    <format dxfId="583">
      <pivotArea type="all" dataOnly="0" outline="0" fieldPosition="0"/>
    </format>
    <format dxfId="582">
      <pivotArea type="all" dataOnly="0" outline="0" fieldPosition="0"/>
    </format>
    <format dxfId="581">
      <pivotArea outline="0" fieldPosition="0"/>
    </format>
    <format dxfId="580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FE1D6-5071-4391-9838-64FB32187B18}" name="PivotTable4" cacheId="17" applyNumberFormats="0" applyBorderFormats="0" applyFontFormats="0" applyPatternFormats="0" applyAlignmentFormats="0" applyWidthHeightFormats="1" dataCaption="Data" errorCaption="0" updatedVersion="8" asteriskTotals="1" showMemberPropertyTips="0" rowGrandTotals="0" colGrandTotals="0" itemPrintTitles="1" createdVersion="1" indent="0" compact="0" compactData="0" gridDropZones="1" fieldListSortAscending="1">
  <location ref="E6:G45" firstHeaderRow="1" firstDataRow="2" firstDataCol="1" rowPageCount="2" colPageCount="1"/>
  <pivotFields count="43">
    <pivotField axis="axisRow" compact="0" outline="0" subtotalTop="0" showAll="0" includeNewItemsInFilter="1" sortType="ascending">
      <items count="40">
        <item x="24"/>
        <item x="5"/>
        <item x="8"/>
        <item x="9"/>
        <item x="32"/>
        <item x="31"/>
        <item x="37"/>
        <item x="10"/>
        <item x="18"/>
        <item x="14"/>
        <item x="2"/>
        <item x="13"/>
        <item x="12"/>
        <item x="16"/>
        <item x="4"/>
        <item x="28"/>
        <item x="17"/>
        <item x="23"/>
        <item x="25"/>
        <item x="7"/>
        <item x="26"/>
        <item x="21"/>
        <item x="19"/>
        <item x="3"/>
        <item x="20"/>
        <item x="33"/>
        <item x="35"/>
        <item x="29"/>
        <item x="6"/>
        <item x="0"/>
        <item x="27"/>
        <item x="22"/>
        <item x="11"/>
        <item x="34"/>
        <item x="15"/>
        <item x="36"/>
        <item x="1"/>
        <item x="30"/>
        <item h="1" m="1" x="38"/>
        <item t="default"/>
      </items>
    </pivotField>
    <pivotField axis="axisPage" compact="0" outline="0" subtotalTop="0" multipleItemSelectionAllowed="1" showAll="0" includeNewItemsInFilter="1" sortType="descending">
      <items count="27">
        <item h="1" x="24"/>
        <item h="1" x="23"/>
        <item h="1" x="22"/>
        <item h="1" x="21"/>
        <item h="1" x="20"/>
        <item x="19"/>
        <item h="1" x="25"/>
        <item h="1" x="18"/>
        <item h="1"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axis="axisPage" compact="0" outline="0" subtotalTop="0" showAll="0" includeNewItemsInFilter="1">
      <items count="3">
        <item m="1" x="1"/>
        <item x="0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Fields count="1">
    <field x="-2"/>
  </colFields>
  <colItems count="2">
    <i>
      <x/>
    </i>
    <i i="1">
      <x v="1"/>
    </i>
  </colItems>
  <pageFields count="2">
    <pageField fld="2" item="1" hier="0"/>
    <pageField fld="1" hier="-1"/>
  </pageFields>
  <dataFields count="2">
    <dataField name=" COST_CONTROLLABLE" fld="3" baseField="0" baseItem="0"/>
    <dataField name=" COMPOSITE_FLIGHTHOUR" fld="4" baseField="0" baseItem="0"/>
  </dataFields>
  <formats count="13">
    <format dxfId="609">
      <pivotArea field="1" type="button" dataOnly="0" labelOnly="1" outline="0" axis="axisPage" fieldPosition="1"/>
    </format>
    <format dxfId="608">
      <pivotArea field="0" type="button" dataOnly="0" labelOnly="1" outline="0" axis="axisRow" fieldPosition="0"/>
    </format>
    <format dxfId="607">
      <pivotArea field="1" type="button" dataOnly="0" labelOnly="1" outline="0" axis="axisPage" fieldPosition="1"/>
    </format>
    <format dxfId="606">
      <pivotArea field="0" type="button" dataOnly="0" labelOnly="1" outline="0" axis="axisRow" fieldPosition="0"/>
    </format>
    <format dxfId="605">
      <pivotArea type="topRight" dataOnly="0" labelOnly="1" outline="0" offset="N1" fieldPosition="0"/>
    </format>
    <format dxfId="604">
      <pivotArea type="topRight" dataOnly="0" labelOnly="1" outline="0" offset="R1" fieldPosition="0"/>
    </format>
    <format dxfId="603">
      <pivotArea type="topRight" dataOnly="0" labelOnly="1" outline="0" offset="R1" fieldPosition="0"/>
    </format>
    <format dxfId="602">
      <pivotArea type="topRight" dataOnly="0" labelOnly="1" outline="0" offset="N1" fieldPosition="0"/>
    </format>
    <format dxfId="601">
      <pivotArea type="all" dataOnly="0" outline="0" fieldPosition="0"/>
    </format>
    <format dxfId="600">
      <pivotArea type="all" dataOnly="0" outline="0" fieldPosition="0"/>
    </format>
    <format dxfId="599">
      <pivotArea type="all" dataOnly="0" outline="0" fieldPosition="0"/>
    </format>
    <format dxfId="598">
      <pivotArea type="all" dataOnly="0" outline="0" fieldPosition="0"/>
    </format>
    <format dxfId="59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6FF6D-E5D2-4592-BAD1-A532961B60D2}" name="PivotTable3" cacheId="14" applyNumberFormats="0" applyBorderFormats="0" applyFontFormats="0" applyPatternFormats="0" applyAlignmentFormats="0" applyWidthHeightFormats="1" dataCaption="Data" showError="1" updatedVersion="8" showMemberPropertyTips="0" rowGrandTotals="0" colGrandTotals="0" itemPrintTitles="1" createdVersion="1" indent="0" compact="0" compactData="0" gridDropZones="1" fieldListSortAscending="1">
  <location ref="I6:J14" firstHeaderRow="2" firstDataRow="2" firstDataCol="1" rowPageCount="2" colPageCount="1"/>
  <pivotFields count="44">
    <pivotField axis="axisPage" compact="0" outline="0" subtotalTop="0" multipleItemSelectionAllowed="1" includeNewItemsInFilter="1" sortType="ascending">
      <items count="40">
        <item x="24"/>
        <item h="1" x="5"/>
        <item h="1" x="8"/>
        <item h="1" x="9"/>
        <item h="1" x="32"/>
        <item h="1" x="31"/>
        <item h="1" x="37"/>
        <item h="1" x="10"/>
        <item h="1" x="18"/>
        <item h="1" x="14"/>
        <item h="1" x="2"/>
        <item h="1" x="13"/>
        <item h="1" x="12"/>
        <item h="1" x="16"/>
        <item h="1" x="4"/>
        <item h="1" x="28"/>
        <item h="1" x="17"/>
        <item h="1" x="23"/>
        <item h="1" x="25"/>
        <item h="1" x="7"/>
        <item h="1" x="26"/>
        <item h="1" x="21"/>
        <item h="1" x="19"/>
        <item h="1" x="3"/>
        <item h="1" x="20"/>
        <item h="1" x="33"/>
        <item h="1" x="35"/>
        <item h="1" x="29"/>
        <item h="1" x="6"/>
        <item h="1" x="0"/>
        <item h="1" x="27"/>
        <item h="1" x="22"/>
        <item h="1" x="11"/>
        <item h="1" x="34"/>
        <item h="1" x="15"/>
        <item h="1" x="36"/>
        <item h="1" x="1"/>
        <item h="1" x="30"/>
        <item h="1" m="1" x="38"/>
        <item t="default"/>
      </items>
    </pivotField>
    <pivotField axis="axisRow" compact="0" outline="0" subtotalTop="0" includeNewItemsInFilter="1" sortType="descending">
      <items count="27">
        <item h="1" x="24"/>
        <item h="1" x="23"/>
        <item h="1" x="22"/>
        <item h="1" x="21"/>
        <item h="1" x="20"/>
        <item x="19"/>
        <item x="25"/>
        <item x="18"/>
        <item x="17"/>
        <item x="16"/>
        <item x="15"/>
        <item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axis="axisPage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1"/>
  </rowFields>
  <rowItems count="7"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pageFields count="2">
    <pageField fld="2" item="1" hier="0"/>
    <pageField fld="0" hier="-1"/>
  </pageFields>
  <dataFields count="1">
    <dataField name="Sum of COST_PER_MINUTE" fld="8" baseField="0" baseItem="0"/>
  </dataFields>
  <formats count="17">
    <format dxfId="521">
      <pivotArea field="1" type="button" dataOnly="0" labelOnly="1" outline="0" axis="axisRow" fieldPosition="0"/>
    </format>
    <format dxfId="520">
      <pivotArea field="0" type="button" dataOnly="0" labelOnly="1" outline="0" axis="axisPage" fieldPosition="1"/>
    </format>
    <format dxfId="519">
      <pivotArea dataOnly="0" labelOnly="1" outline="0" fieldPosition="0">
        <references count="1">
          <reference field="4294967294" count="0"/>
        </references>
      </pivotArea>
    </format>
    <format dxfId="518">
      <pivotArea outline="0" fieldPosition="0"/>
    </format>
    <format dxfId="517">
      <pivotArea outline="0" fieldPosition="0"/>
    </format>
    <format dxfId="516">
      <pivotArea field="1" type="button" dataOnly="0" labelOnly="1" outline="0" axis="axisRow" fieldPosition="0"/>
    </format>
    <format dxfId="515">
      <pivotArea dataOnly="0" labelOnly="1" outline="0" fieldPosition="0">
        <references count="1">
          <reference field="4294967294" count="0"/>
        </references>
      </pivotArea>
    </format>
    <format dxfId="514">
      <pivotArea dataOnly="0" labelOnly="1" outline="0" fieldPosition="0">
        <references count="1">
          <reference field="4294967294" count="0"/>
        </references>
      </pivotArea>
    </format>
    <format dxfId="513">
      <pivotArea dataOnly="0" labelOnly="1" outline="0" fieldPosition="0">
        <references count="1">
          <reference field="4294967294" count="0"/>
        </references>
      </pivotArea>
    </format>
    <format dxfId="512">
      <pivotArea type="all" dataOnly="0" outline="0" fieldPosition="0"/>
    </format>
    <format dxfId="511">
      <pivotArea field="1" type="button" dataOnly="0" labelOnly="1" outline="0" axis="axisRow" fieldPosition="0"/>
    </format>
    <format dxfId="510">
      <pivotArea dataOnly="0" labelOnly="1" outline="0" fieldPosition="0">
        <references count="1">
          <reference field="4294967294" count="0"/>
        </references>
      </pivotArea>
    </format>
    <format dxfId="509">
      <pivotArea outline="0" fieldPosition="0"/>
    </format>
    <format dxfId="508">
      <pivotArea type="all" dataOnly="0" outline="0" fieldPosition="0"/>
    </format>
    <format dxfId="507">
      <pivotArea type="all" dataOnly="0" outline="0" fieldPosition="0"/>
    </format>
    <format dxfId="506">
      <pivotArea outline="0" fieldPosition="0"/>
    </format>
    <format dxfId="505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86DEC-2E70-42FF-905B-B525985A13B5}" name="PivotTable2" cacheId="20" dataPosition="0" applyNumberFormats="0" applyBorderFormats="0" applyFontFormats="0" applyPatternFormats="0" applyAlignmentFormats="0" applyWidthHeightFormats="1" dataCaption="Data" updatedVersion="8" asteriskTotals="1" showMemberPropertyTips="0" rowGrandTotals="0" colGrandTotals="0" itemPrintTitles="1" createdVersion="1" indent="0" compact="0" compactData="0" gridDropZones="1" fieldListSortAscending="1">
  <location ref="A6:C14" firstHeaderRow="1" firstDataRow="2" firstDataCol="1" rowPageCount="1" colPageCount="1"/>
  <pivotFields count="54">
    <pivotField axis="axisRow" compact="0" outline="0" subtotalTop="0" multipleItemSelectionAllowed="1" showAll="0" includeNewItemsInFilter="1" sortType="descending">
      <items count="10">
        <item x="8"/>
        <item x="7"/>
        <item x="6"/>
        <item x="5"/>
        <item x="4"/>
        <item x="3"/>
        <item x="2"/>
        <item h="1" x="1"/>
        <item h="1"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/>
    <pivotField axis="axisPage" compact="0" outline="0" subtotalTop="0" multipleItemSelectionAllowed="1" includeNewItemsInFilter="1" sortType="ascending">
      <items count="40">
        <item x="22"/>
        <item x="1"/>
        <item x="35"/>
        <item x="3"/>
        <item x="23"/>
        <item x="38"/>
        <item x="2"/>
        <item x="5"/>
        <item x="6"/>
        <item x="7"/>
        <item x="8"/>
        <item x="9"/>
        <item x="10"/>
        <item x="0"/>
        <item x="11"/>
        <item x="12"/>
        <item x="14"/>
        <item x="37"/>
        <item x="15"/>
        <item x="31"/>
        <item x="16"/>
        <item x="17"/>
        <item x="18"/>
        <item x="19"/>
        <item x="13"/>
        <item x="20"/>
        <item x="21"/>
        <item x="24"/>
        <item x="25"/>
        <item x="26"/>
        <item x="27"/>
        <item x="33"/>
        <item x="28"/>
        <item x="36"/>
        <item x="4"/>
        <item x="29"/>
        <item x="30"/>
        <item x="34"/>
        <item h="1" x="32"/>
        <item t="default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 TDM_ARP_ALL_REASON" fld="6" baseField="3" baseItem="0"/>
    <dataField name=" TDM_ERT_ALL_REASON" fld="5" baseField="3" baseItem="0"/>
  </dataFields>
  <formats count="20">
    <format dxfId="541">
      <pivotArea dataOnly="0" labelOnly="1" outline="0" fieldPosition="0">
        <references count="1">
          <reference field="4294967294" count="0"/>
        </references>
      </pivotArea>
    </format>
    <format dxfId="540">
      <pivotArea dataOnly="0" labelOnly="1" outline="0" fieldPosition="0">
        <references count="1">
          <reference field="4294967294" count="0"/>
        </references>
      </pivotArea>
    </format>
    <format dxfId="539">
      <pivotArea type="all" dataOnly="0" outline="0" fieldPosition="0"/>
    </format>
    <format dxfId="538">
      <pivotArea outline="0" fieldPosition="0"/>
    </format>
    <format dxfId="537">
      <pivotArea dataOnly="0" labelOnly="1" outline="0" fieldPosition="0">
        <references count="1">
          <reference field="4294967294" count="0"/>
        </references>
      </pivotArea>
    </format>
    <format dxfId="536">
      <pivotArea type="all" dataOnly="0" outline="0" fieldPosition="0"/>
    </format>
    <format dxfId="535">
      <pivotArea type="all" dataOnly="0" outline="0" fieldPosition="0"/>
    </format>
    <format dxfId="534">
      <pivotArea type="all" dataOnly="0" outline="0" fieldPosition="0"/>
    </format>
    <format dxfId="533">
      <pivotArea field="0" grandRow="1" outline="0" axis="axisRow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532">
      <pivotArea field="0" grandRow="1" outline="0" axis="axisRow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531">
      <pivotArea field="0" grandRow="1" outline="0" axis="axisRow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530">
      <pivotArea field="0" grandRow="1" outline="0" axis="axisRow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529">
      <pivotArea grandRow="1" outline="0" fieldPosition="0"/>
    </format>
    <format dxfId="528">
      <pivotArea grandRow="1" outline="0" fieldPosition="0"/>
    </format>
    <format dxfId="527">
      <pivotArea grandRow="1" outline="0" fieldPosition="0"/>
    </format>
    <format dxfId="526">
      <pivotArea grandRow="1" outline="0" fieldPosition="0"/>
    </format>
    <format dxfId="525">
      <pivotArea grandRow="1" outline="0" fieldPosition="0"/>
    </format>
    <format dxfId="524">
      <pivotArea grandRow="1" outline="0" fieldPosition="0"/>
    </format>
    <format dxfId="523">
      <pivotArea grandRow="1" outline="0" fieldPosition="0"/>
    </format>
    <format dxfId="522">
      <pivotArea grandRow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00138A-4ECA-43EF-9B83-70612893D5EF}" name="PivotTable4" cacheId="17" applyNumberFormats="0" applyBorderFormats="0" applyFontFormats="0" applyPatternFormats="0" applyAlignmentFormats="0" applyWidthHeightFormats="1" dataCaption="Data" errorCaption="0" updatedVersion="8" asteriskTotals="1" showMemberPropertyTips="0" rowGrandTotals="0" colGrandTotals="0" itemPrintTitles="1" createdVersion="1" indent="0" compact="0" compactData="0" gridDropZones="1" fieldListSortAscending="1">
  <location ref="E6:G14" firstHeaderRow="1" firstDataRow="2" firstDataCol="1" rowPageCount="2" colPageCount="1"/>
  <pivotFields count="43">
    <pivotField axis="axisPage" compact="0" outline="0" subtotalTop="0" multipleItemSelectionAllowed="1" showAll="0" includeNewItemsInFilter="1" sortType="ascending">
      <items count="40">
        <item x="24"/>
        <item x="5"/>
        <item x="8"/>
        <item x="9"/>
        <item x="32"/>
        <item x="31"/>
        <item x="37"/>
        <item x="10"/>
        <item x="18"/>
        <item x="14"/>
        <item x="2"/>
        <item x="13"/>
        <item x="12"/>
        <item x="16"/>
        <item x="4"/>
        <item x="28"/>
        <item x="17"/>
        <item x="23"/>
        <item x="25"/>
        <item x="7"/>
        <item x="26"/>
        <item x="21"/>
        <item x="19"/>
        <item x="3"/>
        <item x="20"/>
        <item x="33"/>
        <item x="35"/>
        <item x="29"/>
        <item x="6"/>
        <item x="0"/>
        <item x="27"/>
        <item x="22"/>
        <item x="11"/>
        <item x="34"/>
        <item x="15"/>
        <item x="36"/>
        <item x="1"/>
        <item x="30"/>
        <item h="1" m="1" x="38"/>
        <item t="default"/>
      </items>
    </pivotField>
    <pivotField axis="axisRow" compact="0" outline="0" subtotalTop="0" multipleItemSelectionAllowed="1" showAll="0" includeNewItemsInFilter="1" sortType="descending">
      <items count="27">
        <item h="1" x="24"/>
        <item h="1" x="23"/>
        <item h="1" x="22"/>
        <item h="1" x="21"/>
        <item h="1" x="20"/>
        <item x="19"/>
        <item x="25"/>
        <item x="18"/>
        <item x="17"/>
        <item x="16"/>
        <item x="15"/>
        <item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axis="axisPage" compact="0" outline="0" subtotalTop="0" showAll="0" includeNewItemsInFilter="1">
      <items count="3">
        <item m="1" x="1"/>
        <item x="0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1"/>
  </rowFields>
  <rowItems count="7"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pageFields count="2">
    <pageField fld="2" item="1" hier="0"/>
    <pageField fld="0" hier="-1"/>
  </pageFields>
  <dataFields count="2">
    <dataField name=" COST_CONTROLLABLE" fld="3" baseField="0" baseItem="0"/>
    <dataField name=" COMPOSITE_FLIGHTHOUR" fld="4" baseField="0" baseItem="0"/>
  </dataFields>
  <formats count="14">
    <format dxfId="555">
      <pivotArea field="1" type="button" dataOnly="0" labelOnly="1" outline="0" axis="axisRow" fieldPosition="0"/>
    </format>
    <format dxfId="554">
      <pivotArea field="0" type="button" dataOnly="0" labelOnly="1" outline="0" axis="axisPage" fieldPosition="1"/>
    </format>
    <format dxfId="553">
      <pivotArea field="1" type="button" dataOnly="0" labelOnly="1" outline="0" axis="axisRow" fieldPosition="0"/>
    </format>
    <format dxfId="552">
      <pivotArea field="0" type="button" dataOnly="0" labelOnly="1" outline="0" axis="axisPage" fieldPosition="1"/>
    </format>
    <format dxfId="551">
      <pivotArea type="topRight" dataOnly="0" labelOnly="1" outline="0" offset="N1" fieldPosition="0"/>
    </format>
    <format dxfId="550">
      <pivotArea type="topRight" dataOnly="0" labelOnly="1" outline="0" offset="R1" fieldPosition="0"/>
    </format>
    <format dxfId="549">
      <pivotArea type="topRight" dataOnly="0" labelOnly="1" outline="0" offset="R1" fieldPosition="0"/>
    </format>
    <format dxfId="548">
      <pivotArea type="topRight" dataOnly="0" labelOnly="1" outline="0" offset="N1" fieldPosition="0"/>
    </format>
    <format dxfId="547">
      <pivotArea type="all" dataOnly="0" outline="0" fieldPosition="0"/>
    </format>
    <format dxfId="546">
      <pivotArea type="all" dataOnly="0" outline="0" fieldPosition="0"/>
    </format>
    <format dxfId="545">
      <pivotArea type="all" dataOnly="0" outline="0" fieldPosition="0"/>
    </format>
    <format dxfId="544">
      <pivotArea type="all" dataOnly="0" outline="0" fieldPosition="0"/>
    </format>
    <format dxfId="5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70034-3898-49F2-8865-C24FB9BE3561}" name="PivotTable2" cacheId="41" applyNumberFormats="0" applyBorderFormats="0" applyFontFormats="0" applyPatternFormats="0" applyAlignmentFormats="0" applyWidthHeightFormats="1" dataCaption="Data" updatedVersion="8" showMemberPropertyTips="0" colGrandTotals="0" itemPrintTitles="1" createdVersion="1" indent="0" compact="0" compactData="0" gridDropZones="1" fieldListSortAscending="1">
  <location ref="G9:J11" firstHeaderRow="1" firstDataRow="2" firstDataCol="1" rowPageCount="4" colPageCount="1"/>
  <pivotFields count="39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multipleItemSelectionAllowed="1" showAll="0" includeNewItemsInFilter="1">
      <items count="40">
        <item x="3"/>
        <item x="5"/>
        <item x="7"/>
        <item x="8"/>
        <item x="9"/>
        <item x="10"/>
        <item x="11"/>
        <item x="12"/>
        <item x="13"/>
        <item x="33"/>
        <item x="17"/>
        <item x="18"/>
        <item x="19"/>
        <item x="1"/>
        <item x="20"/>
        <item x="21"/>
        <item x="22"/>
        <item x="27"/>
        <item x="28"/>
        <item x="35"/>
        <item x="29"/>
        <item x="30"/>
        <item x="31"/>
        <item x="36"/>
        <item h="1" x="34"/>
        <item x="15"/>
        <item x="0"/>
        <item x="4"/>
        <item x="32"/>
        <item x="24"/>
        <item x="25"/>
        <item x="26"/>
        <item x="23"/>
        <item x="2"/>
        <item x="38"/>
        <item x="6"/>
        <item x="14"/>
        <item x="37"/>
        <item x="1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axis="axisPage" compact="0" outline="0" subtotalTop="0" multipleItemSelectionAllowed="1" showAll="0" includeNewItemsInFilter="1">
      <items count="27">
        <item h="1" x="15"/>
        <item h="1" x="16"/>
        <item h="1" x="17"/>
        <item h="1" x="18"/>
        <item h="1" x="19"/>
        <item h="1" x="20"/>
        <item h="1" x="21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h="1" x="14"/>
        <item h="1" x="22"/>
        <item h="1" x="23"/>
        <item h="1" x="24"/>
        <item h="1" x="25"/>
        <item t="default"/>
      </items>
    </pivotField>
    <pivotField axis="axisPage" compact="0" outline="0" subtotalTop="0" showAll="0" includeNewItemsInFilter="1">
      <items count="22">
        <item x="6"/>
        <item x="7"/>
        <item x="8"/>
        <item x="2"/>
        <item x="1"/>
        <item x="3"/>
        <item x="4"/>
        <item x="5"/>
        <item x="9"/>
        <item x="10"/>
        <item x="11"/>
        <item x="12"/>
        <item x="13"/>
        <item x="14"/>
        <item x="15"/>
        <item x="16"/>
        <item x="17"/>
        <item x="18"/>
        <item x="19"/>
        <item x="0"/>
        <item x="20"/>
        <item t="default"/>
      </items>
    </pivotField>
    <pivotField dataField="1" compact="0" outline="0" subtotalTop="0" showAll="0" includeNewItemsInFilter="1" defaultSubtotal="0"/>
    <pivotField dataField="1" compact="0" outline="0" subtotalTop="0" showAll="0" includeNewItemsInFilter="1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4">
    <pageField fld="36" item="20" hier="0"/>
    <pageField fld="35" hier="-1"/>
    <pageField fld="34" item="0" hier="0"/>
    <pageField fld="7" hier="0"/>
  </pageFields>
  <dataFields count="3">
    <dataField name=" STAF_COST_ATCO_ERT" fld="37" baseField="0" baseItem="0"/>
    <dataField name=" STAF_COST_ATCO_TRM" fld="38" baseField="0" baseItem="0"/>
    <dataField name=" STAF_COST_ATCO" fld="21" baseField="0" baseItem="0"/>
  </dataFields>
  <formats count="4">
    <format dxfId="743">
      <pivotArea dataOnly="0" labelOnly="1" outline="0" fieldPosition="0">
        <references count="2">
          <reference field="34" count="1" selected="0">
            <x v="0"/>
          </reference>
          <reference field="36" count="1">
            <x v="1"/>
          </reference>
        </references>
      </pivotArea>
    </format>
    <format dxfId="742">
      <pivotArea type="all" dataOnly="0" outline="0" fieldPosition="0"/>
    </format>
    <format dxfId="741">
      <pivotArea type="all" dataOnly="0" outline="0" fieldPosition="0"/>
    </format>
    <format dxfId="740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433D9-B011-4563-BFF1-391847AE01D8}" name="PivotTable1" cacheId="47" dataOnRows="1" applyNumberFormats="0" applyBorderFormats="0" applyFontFormats="0" applyPatternFormats="0" applyAlignmentFormats="0" applyWidthHeightFormats="1" dataCaption="Data" updatedVersion="8" showMemberPropertyTips="0" itemPrintTitles="1" createdVersion="1" indent="0" compact="0" compactData="0" gridDropZones="1" fieldListSortAscending="1">
  <location ref="A8:D14" firstHeaderRow="1" firstDataRow="2" firstDataCol="1" rowPageCount="3" colPageCount="1"/>
  <pivotFields count="42">
    <pivotField compact="0" outline="0" subtotalTop="0" showAll="0" includeNewItemsInFilter="1"/>
    <pivotField axis="axisPage" compact="0" outline="0" subtotalTop="0" multipleItemSelectionAllowed="1" includeNewItemsInFilter="1">
      <items count="40">
        <item x="3"/>
        <item x="5"/>
        <item x="7"/>
        <item x="8"/>
        <item x="9"/>
        <item x="10"/>
        <item x="11"/>
        <item x="12"/>
        <item x="13"/>
        <item x="32"/>
        <item x="16"/>
        <item x="17"/>
        <item x="18"/>
        <item x="1"/>
        <item x="19"/>
        <item x="20"/>
        <item x="21"/>
        <item x="26"/>
        <item x="27"/>
        <item x="35"/>
        <item x="28"/>
        <item x="29"/>
        <item x="30"/>
        <item x="36"/>
        <item h="1" x="34"/>
        <item x="15"/>
        <item x="0"/>
        <item x="4"/>
        <item x="31"/>
        <item x="23"/>
        <item x="24"/>
        <item x="25"/>
        <item x="22"/>
        <item x="2"/>
        <item x="38"/>
        <item x="6"/>
        <item x="14"/>
        <item x="37"/>
        <item x="33"/>
        <item t="default"/>
      </items>
    </pivotField>
    <pivotField compact="0" outline="0" subtotalTop="0" showAll="0" includeNewItemsInFilter="1"/>
    <pivotField axis="axisPage" compact="0" outline="0" subtotalTop="0" multipleItemSelectionAllowed="1" showAll="0" includeNewItemsInFilter="1" defaultSubtotal="0">
      <items count="26">
        <item h="1" x="15"/>
        <item h="1" x="16"/>
        <item h="1" x="17"/>
        <item h="1" x="18"/>
        <item h="1" x="19"/>
        <item h="1" x="20"/>
        <item h="1" x="21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h="1" x="14"/>
        <item h="1" x="22"/>
        <item h="1" x="23"/>
        <item h="1" x="24"/>
        <item h="1" x="25"/>
      </items>
    </pivotField>
    <pivotField axis="axisPage" compact="0" outline="0" subtotalTop="0" showAll="0" includeNewItemsInFilter="1">
      <items count="22">
        <item x="6"/>
        <item x="7"/>
        <item x="8"/>
        <item x="9"/>
        <item x="10"/>
        <item x="11"/>
        <item x="12"/>
        <item x="13"/>
        <item x="1"/>
        <item x="2"/>
        <item x="3"/>
        <item x="4"/>
        <item x="5"/>
        <item x="14"/>
        <item x="15"/>
        <item x="16"/>
        <item x="17"/>
        <item x="18"/>
        <item x="19"/>
        <item x="0"/>
        <item x="20"/>
        <item t="default"/>
      </items>
    </pivotField>
    <pivotField axis="axisCol" compact="0" outline="0" subtotalTop="0" showAll="0" includeNewItemsInFilter="1">
      <items count="9">
        <item x="0"/>
        <item h="1" x="4"/>
        <item h="1" x="7"/>
        <item h="1" x="1"/>
        <item h="1" x="2"/>
        <item x="3"/>
        <item h="1" x="6"/>
        <item h="1"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5"/>
  </colFields>
  <colItems count="3">
    <i>
      <x/>
    </i>
    <i>
      <x v="5"/>
    </i>
    <i t="grand">
      <x/>
    </i>
  </colItems>
  <pageFields count="3">
    <pageField fld="4" item="20" hier="0"/>
    <pageField fld="3" hier="-1"/>
    <pageField fld="1" hier="0"/>
  </pageFields>
  <dataFields count="5">
    <dataField name=" COST_STAFF" fld="11" baseField="0" baseItem="0"/>
    <dataField name=" COST_OPERAT" fld="12" baseField="0" baseItem="0"/>
    <dataField name=" COST_DEPRECIATION" fld="13" baseField="0" baseItem="0"/>
    <dataField name=" COST_CAPITAL" fld="14" baseField="0" baseItem="0"/>
    <dataField name=" COST_EXCEPTIONAL" fld="15" baseField="0" baseItem="0"/>
  </dataFields>
  <formats count="4">
    <format dxfId="747">
      <pivotArea dataOnly="0" labelOnly="1" outline="0" fieldPosition="0">
        <references count="1">
          <reference field="4" count="1">
            <x v="1"/>
          </reference>
        </references>
      </pivotArea>
    </format>
    <format dxfId="746">
      <pivotArea type="all" dataOnly="0" outline="0" fieldPosition="0"/>
    </format>
    <format dxfId="745">
      <pivotArea type="all" dataOnly="0" outline="0" fieldPosition="0"/>
    </format>
    <format dxfId="744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FA4D85-6BA7-49DB-925D-D1D2A45CF482}" name="PivotTable3" cacheId="44" dataOnRows="1" applyNumberFormats="0" applyBorderFormats="0" applyFontFormats="0" applyPatternFormats="0" applyAlignmentFormats="0" applyWidthHeightFormats="1" dataCaption="Data" updatedVersion="8" showMemberPropertyTips="0" rowGrandTotals="0" colGrandTotals="0" itemPrintTitles="1" createdVersion="1" indent="0" compact="0" compactData="0" gridDropZones="1" fieldListSortAscending="1">
  <location ref="A9:C345" firstHeaderRow="1" firstDataRow="1" firstDataCol="2" rowPageCount="3" colPageCount="1"/>
  <pivotFields count="38"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multipleItemSelectionAllowed="1" showAll="0" includeNewItemsInFilter="1" defaultSubtotal="0">
      <items count="39">
        <item x="3"/>
        <item x="5"/>
        <item x="7"/>
        <item x="8"/>
        <item x="9"/>
        <item x="10"/>
        <item x="11"/>
        <item x="12"/>
        <item x="13"/>
        <item x="33"/>
        <item x="17"/>
        <item x="18"/>
        <item x="19"/>
        <item x="1"/>
        <item x="20"/>
        <item x="21"/>
        <item x="22"/>
        <item x="27"/>
        <item x="28"/>
        <item x="35"/>
        <item x="29"/>
        <item x="30"/>
        <item x="31"/>
        <item x="36"/>
        <item h="1" x="34"/>
        <item x="15"/>
        <item x="0"/>
        <item x="4"/>
        <item x="32"/>
        <item x="24"/>
        <item x="25"/>
        <item x="26"/>
        <item x="23"/>
        <item x="2"/>
        <item x="38"/>
        <item x="6"/>
        <item x="14"/>
        <item x="37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includeNewItemsInFilter="1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multipleItemSelectionAllowed="1" showAll="0" includeNewItemsInFilter="1" defaultSubtotal="0">
      <items count="26">
        <item x="15"/>
        <item x="16"/>
        <item x="17"/>
        <item x="18"/>
        <item x="19"/>
        <item x="20"/>
        <item x="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22"/>
        <item x="23"/>
        <item x="24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includeNewItemsInFilter="1" defaultSubtotal="0">
      <items count="21">
        <item x="6"/>
        <item x="7"/>
        <item x="8"/>
        <item x="2"/>
        <item x="1"/>
        <item x="3"/>
        <item x="4"/>
        <item x="5"/>
        <item x="9"/>
        <item x="10"/>
        <item x="11"/>
        <item x="12"/>
        <item x="13"/>
        <item x="14"/>
        <item x="15"/>
        <item x="16"/>
        <item x="17"/>
        <item x="18"/>
        <item x="19"/>
        <item x="0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5"/>
    <field x="-2"/>
  </rowFields>
  <rowItems count="336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1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1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1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1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1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1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1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1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1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1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>
      <x v="2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</rowItems>
  <colItems count="1">
    <i/>
  </colItems>
  <pageFields count="3">
    <pageField fld="36" item="20" hier="0"/>
    <pageField fld="34" item="0" hier="0"/>
    <pageField fld="7" hier="0"/>
  </pageFields>
  <dataFields count="16">
    <dataField name="Sum of STAF_ATCO" fld="18" baseField="0" baseItem="0"/>
    <dataField name="Sum of STAF_ATCO_OTHER" fld="19" baseField="0" baseItem="0"/>
    <dataField name="Sum of STAF_AB_INITIO" fld="14" baseField="0" baseItem="0"/>
    <dataField name="Sum of STAF_TRAINEE" fld="33" baseField="0" baseItem="0"/>
    <dataField name="Sum of STAF_ATC_ASSISTANT" fld="17" baseField="0" baseItem="0"/>
    <dataField name="Sum of STAF_OPS_SUPPORT" fld="28" baseField="0" baseItem="0"/>
    <dataField name="Sum of STAF_TECH_OPERAT" fld="30" baseField="0" baseItem="0"/>
    <dataField name="Sum of STAF_TECH_PLANNING" fld="31" baseField="0" baseItem="0"/>
    <dataField name="Sum of STAF_ADMIN" fld="15" baseField="0" baseItem="0"/>
    <dataField name="Sum of STAF_ANCILLARY" fld="16" baseField="0" baseItem="0"/>
    <dataField name="Sum of STAF_OTHER" fld="29" baseField="0" baseItem="0"/>
    <dataField name="Sum of ACC_ATCO_NB" fld="2" baseField="0" baseItem="0"/>
    <dataField name="Sum of ACC_ATCO_ON_DUTY_HR" fld="3" baseField="0" baseItem="0"/>
    <dataField name="Sum of APP_ATCO_NB" fld="10" baseField="0" baseItem="0"/>
    <dataField name="Sum of APP_ATCO_ON_DUTY_HR" fld="11" baseField="0" baseItem="0"/>
    <dataField name="Sum of STAF_COST_ATCO" fld="21" baseField="0" baseItem="0"/>
  </dataFields>
  <formats count="4">
    <format dxfId="739">
      <pivotArea dataOnly="0" labelOnly="1" outline="0" fieldPosition="0">
        <references count="2">
          <reference field="34" count="1" selected="0">
            <x v="0"/>
          </reference>
          <reference field="36" count="1">
            <x v="1"/>
          </reference>
        </references>
      </pivotArea>
    </format>
    <format dxfId="738">
      <pivotArea type="all" dataOnly="0" outline="0" fieldPosition="0"/>
    </format>
    <format dxfId="737">
      <pivotArea type="all" dataOnly="0" outline="0" fieldPosition="0"/>
    </format>
    <format dxfId="736">
      <pivotArea type="all" dataOnly="0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79A11-00E3-414D-AAD4-C43C2924E59A}" name="PivotTable2" cacheId="32" applyNumberFormats="0" applyBorderFormats="0" applyFontFormats="0" applyPatternFormats="0" applyAlignmentFormats="0" applyWidthHeightFormats="1" dataCaption="Data" errorCaption="0" updatedVersion="8" asteriskTotals="1" showDrill="0" showMemberPropertyTips="0" rowGrandTotals="0" colGrandTotals="0" itemPrintTitles="1" createdVersion="1" indent="0" compact="0" compactData="0" gridDropZones="1" fieldListSortAscending="1">
  <location ref="F6:G33" firstHeaderRow="2" firstDataRow="2" firstDataCol="1" rowPageCount="2" colPageCount="1"/>
  <pivotFields count="42">
    <pivotField axis="axisPage" compact="0" outline="0" subtotalTop="0" multipleItemSelectionAllowed="1" includeNewItemsInFilter="1" sortType="ascending" defaultSubtotal="0">
      <items count="39">
        <item x="24"/>
        <item x="5"/>
        <item x="8"/>
        <item x="9"/>
        <item x="32"/>
        <item x="31"/>
        <item x="37"/>
        <item x="10"/>
        <item x="18"/>
        <item x="14"/>
        <item x="2"/>
        <item x="13"/>
        <item x="12"/>
        <item x="16"/>
        <item x="4"/>
        <item x="28"/>
        <item x="17"/>
        <item x="23"/>
        <item x="25"/>
        <item x="7"/>
        <item x="26"/>
        <item x="21"/>
        <item x="19"/>
        <item x="3"/>
        <item x="20"/>
        <item x="33"/>
        <item x="35"/>
        <item x="29"/>
        <item x="6"/>
        <item x="0"/>
        <item x="27"/>
        <item x="22"/>
        <item x="11"/>
        <item x="34"/>
        <item x="15"/>
        <item x="36"/>
        <item x="1"/>
        <item x="30"/>
        <item h="1" m="1" x="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multipleItemSelectionAllowed="1" showAll="0" includeNewItemsInFilter="1" sortType="ascending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5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includeNewItemsInFilter="1" defaultSubtotal="0">
      <items count="2">
        <item m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Items count="1">
    <i/>
  </colItems>
  <pageFields count="2">
    <pageField fld="2" item="1" hier="0"/>
    <pageField fld="0" hier="-1"/>
  </pageFields>
  <dataFields count="1">
    <dataField name="Gate-to-gate ATM/CNS provision costs_x000a_" fld="3" baseField="0" baseItem="0" numFmtId="3"/>
  </dataFields>
  <formats count="8">
    <format dxfId="727">
      <pivotArea type="all" dataOnly="0" outline="0" fieldPosition="0"/>
    </format>
    <format dxfId="726">
      <pivotArea field="1" type="button" dataOnly="0" labelOnly="1" outline="0" axis="axisRow" fieldPosition="0"/>
    </format>
    <format dxfId="725">
      <pivotArea field="0" type="button" dataOnly="0" labelOnly="1" outline="0" axis="axisPage" fieldPosition="1"/>
    </format>
    <format dxfId="724">
      <pivotArea dataOnly="0" labelOnly="1" outline="0" fieldPosition="0">
        <references count="1">
          <reference field="4294967294" count="0"/>
        </references>
      </pivotArea>
    </format>
    <format dxfId="723">
      <pivotArea field="1" type="button" dataOnly="0" labelOnly="1" outline="0" axis="axisRow" fieldPosition="0"/>
    </format>
    <format dxfId="722">
      <pivotArea field="0" type="button" dataOnly="0" labelOnly="1" outline="0" axis="axisPage" fieldPosition="1"/>
    </format>
    <format dxfId="721">
      <pivotArea dataOnly="0" labelOnly="1" outline="0" fieldPosition="0">
        <references count="1">
          <reference field="4294967294" count="0"/>
        </references>
      </pivotArea>
    </format>
    <format dxfId="720">
      <pivotArea type="all" dataOnly="0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559BD-C261-4008-9F0A-9BE09798FA70}" name="PivotTable1" cacheId="32" applyNumberFormats="0" applyBorderFormats="0" applyFontFormats="0" applyPatternFormats="0" applyAlignmentFormats="0" applyWidthHeightFormats="1" dataCaption="Data" errorCaption="0" updatedVersion="8" asteriskTotals="1" showDrill="0" showMemberPropertyTips="0" rowGrandTotals="0" colGrandTotals="0" itemPrintTitles="1" createdVersion="1" indent="0" compact="0" compactData="0" gridDropZones="1" fieldListSortAscending="1">
  <location ref="A6:C158" firstHeaderRow="2" firstDataRow="2" firstDataCol="2" rowPageCount="1" colPageCount="1"/>
  <pivotFields count="42">
    <pivotField axis="axisRow" compact="0" outline="0" subtotalTop="0" includeNewItemsInFilter="1" sortType="ascending" defaultSubtotal="0">
      <items count="39">
        <item x="24"/>
        <item x="5"/>
        <item x="8"/>
        <item x="9"/>
        <item x="32"/>
        <item x="31"/>
        <item x="37"/>
        <item x="10"/>
        <item x="18"/>
        <item x="14"/>
        <item x="2"/>
        <item x="13"/>
        <item x="12"/>
        <item x="16"/>
        <item x="4"/>
        <item x="28"/>
        <item x="17"/>
        <item x="23"/>
        <item x="25"/>
        <item x="7"/>
        <item x="26"/>
        <item x="21"/>
        <item x="19"/>
        <item x="3"/>
        <item x="20"/>
        <item x="33"/>
        <item x="35"/>
        <item x="29"/>
        <item x="6"/>
        <item x="0"/>
        <item x="27"/>
        <item x="22"/>
        <item x="11"/>
        <item x="34"/>
        <item x="15"/>
        <item x="36"/>
        <item x="1"/>
        <item x="30"/>
        <item h="1" m="1" x="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multipleItemSelectionAllowed="1" showAll="0" includeNewItemsInFilter="1" defaultSubtotal="0">
      <items count="26"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h="1" x="12"/>
        <item h="1" x="13"/>
        <item h="1" x="14"/>
        <item h="1" x="15"/>
        <item h="1" x="16"/>
        <item x="17"/>
        <item x="18"/>
        <item x="25"/>
        <item h="1" x="19"/>
        <item h="1" x="20"/>
        <item h="1" x="21"/>
        <item h="1" x="22"/>
        <item h="1"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includeNewItemsInFilter="1" defaultSubtotal="0">
      <items count="2">
        <item m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51">
    <i>
      <x/>
      <x v="17"/>
    </i>
    <i r="1">
      <x v="18"/>
    </i>
    <i r="1">
      <x v="19"/>
    </i>
    <i r="1">
      <x v="25"/>
    </i>
    <i>
      <x v="1"/>
      <x v="17"/>
    </i>
    <i r="1">
      <x v="18"/>
    </i>
    <i r="1">
      <x v="19"/>
    </i>
    <i r="1">
      <x v="25"/>
    </i>
    <i>
      <x v="2"/>
      <x v="17"/>
    </i>
    <i r="1">
      <x v="18"/>
    </i>
    <i r="1">
      <x v="19"/>
    </i>
    <i r="1">
      <x v="25"/>
    </i>
    <i>
      <x v="3"/>
      <x v="17"/>
    </i>
    <i r="1">
      <x v="18"/>
    </i>
    <i r="1">
      <x v="19"/>
    </i>
    <i r="1">
      <x v="25"/>
    </i>
    <i>
      <x v="4"/>
      <x v="17"/>
    </i>
    <i r="1">
      <x v="18"/>
    </i>
    <i r="1">
      <x v="19"/>
    </i>
    <i r="1">
      <x v="25"/>
    </i>
    <i>
      <x v="5"/>
      <x v="18"/>
    </i>
    <i r="1">
      <x v="19"/>
    </i>
    <i r="1">
      <x v="25"/>
    </i>
    <i>
      <x v="6"/>
      <x v="17"/>
    </i>
    <i r="1">
      <x v="18"/>
    </i>
    <i r="1">
      <x v="19"/>
    </i>
    <i r="1">
      <x v="25"/>
    </i>
    <i>
      <x v="7"/>
      <x v="17"/>
    </i>
    <i r="1">
      <x v="18"/>
    </i>
    <i r="1">
      <x v="19"/>
    </i>
    <i r="1">
      <x v="25"/>
    </i>
    <i>
      <x v="8"/>
      <x v="17"/>
    </i>
    <i r="1">
      <x v="18"/>
    </i>
    <i r="1">
      <x v="19"/>
    </i>
    <i r="1">
      <x v="25"/>
    </i>
    <i>
      <x v="9"/>
      <x v="17"/>
    </i>
    <i r="1">
      <x v="18"/>
    </i>
    <i r="1">
      <x v="19"/>
    </i>
    <i r="1">
      <x v="25"/>
    </i>
    <i>
      <x v="10"/>
      <x v="17"/>
    </i>
    <i r="1">
      <x v="18"/>
    </i>
    <i r="1">
      <x v="19"/>
    </i>
    <i r="1">
      <x v="25"/>
    </i>
    <i>
      <x v="11"/>
      <x v="17"/>
    </i>
    <i r="1">
      <x v="18"/>
    </i>
    <i r="1">
      <x v="19"/>
    </i>
    <i r="1">
      <x v="25"/>
    </i>
    <i>
      <x v="12"/>
      <x v="17"/>
    </i>
    <i r="1">
      <x v="18"/>
    </i>
    <i r="1">
      <x v="19"/>
    </i>
    <i r="1">
      <x v="25"/>
    </i>
    <i>
      <x v="13"/>
      <x v="17"/>
    </i>
    <i r="1">
      <x v="18"/>
    </i>
    <i r="1">
      <x v="19"/>
    </i>
    <i r="1">
      <x v="25"/>
    </i>
    <i>
      <x v="14"/>
      <x v="17"/>
    </i>
    <i r="1">
      <x v="18"/>
    </i>
    <i r="1">
      <x v="19"/>
    </i>
    <i r="1">
      <x v="25"/>
    </i>
    <i>
      <x v="15"/>
      <x v="17"/>
    </i>
    <i r="1">
      <x v="18"/>
    </i>
    <i r="1">
      <x v="19"/>
    </i>
    <i r="1">
      <x v="25"/>
    </i>
    <i>
      <x v="16"/>
      <x v="17"/>
    </i>
    <i r="1">
      <x v="18"/>
    </i>
    <i r="1">
      <x v="19"/>
    </i>
    <i r="1">
      <x v="25"/>
    </i>
    <i>
      <x v="17"/>
      <x v="17"/>
    </i>
    <i r="1">
      <x v="18"/>
    </i>
    <i r="1">
      <x v="19"/>
    </i>
    <i r="1">
      <x v="25"/>
    </i>
    <i>
      <x v="18"/>
      <x v="17"/>
    </i>
    <i r="1">
      <x v="18"/>
    </i>
    <i r="1">
      <x v="19"/>
    </i>
    <i r="1">
      <x v="25"/>
    </i>
    <i>
      <x v="19"/>
      <x v="17"/>
    </i>
    <i r="1">
      <x v="18"/>
    </i>
    <i r="1">
      <x v="19"/>
    </i>
    <i r="1">
      <x v="25"/>
    </i>
    <i>
      <x v="20"/>
      <x v="17"/>
    </i>
    <i r="1">
      <x v="18"/>
    </i>
    <i r="1">
      <x v="19"/>
    </i>
    <i r="1">
      <x v="25"/>
    </i>
    <i>
      <x v="21"/>
      <x v="17"/>
    </i>
    <i r="1">
      <x v="18"/>
    </i>
    <i r="1">
      <x v="19"/>
    </i>
    <i r="1">
      <x v="25"/>
    </i>
    <i>
      <x v="22"/>
      <x v="17"/>
    </i>
    <i r="1">
      <x v="18"/>
    </i>
    <i r="1">
      <x v="19"/>
    </i>
    <i r="1">
      <x v="25"/>
    </i>
    <i>
      <x v="23"/>
      <x v="17"/>
    </i>
    <i r="1">
      <x v="18"/>
    </i>
    <i r="1">
      <x v="19"/>
    </i>
    <i r="1">
      <x v="25"/>
    </i>
    <i>
      <x v="24"/>
      <x v="17"/>
    </i>
    <i r="1">
      <x v="18"/>
    </i>
    <i r="1">
      <x v="19"/>
    </i>
    <i r="1">
      <x v="25"/>
    </i>
    <i>
      <x v="25"/>
      <x v="17"/>
    </i>
    <i r="1">
      <x v="18"/>
    </i>
    <i r="1">
      <x v="19"/>
    </i>
    <i r="1">
      <x v="25"/>
    </i>
    <i>
      <x v="26"/>
      <x v="17"/>
    </i>
    <i r="1">
      <x v="18"/>
    </i>
    <i r="1">
      <x v="19"/>
    </i>
    <i r="1">
      <x v="25"/>
    </i>
    <i>
      <x v="27"/>
      <x v="17"/>
    </i>
    <i r="1">
      <x v="18"/>
    </i>
    <i r="1">
      <x v="19"/>
    </i>
    <i r="1">
      <x v="25"/>
    </i>
    <i>
      <x v="28"/>
      <x v="17"/>
    </i>
    <i r="1">
      <x v="18"/>
    </i>
    <i r="1">
      <x v="19"/>
    </i>
    <i r="1">
      <x v="25"/>
    </i>
    <i>
      <x v="29"/>
      <x v="17"/>
    </i>
    <i r="1">
      <x v="18"/>
    </i>
    <i r="1">
      <x v="19"/>
    </i>
    <i r="1">
      <x v="25"/>
    </i>
    <i>
      <x v="30"/>
      <x v="17"/>
    </i>
    <i r="1">
      <x v="18"/>
    </i>
    <i r="1">
      <x v="19"/>
    </i>
    <i r="1">
      <x v="25"/>
    </i>
    <i>
      <x v="31"/>
      <x v="17"/>
    </i>
    <i r="1">
      <x v="18"/>
    </i>
    <i r="1">
      <x v="19"/>
    </i>
    <i r="1">
      <x v="25"/>
    </i>
    <i>
      <x v="32"/>
      <x v="17"/>
    </i>
    <i r="1">
      <x v="18"/>
    </i>
    <i r="1">
      <x v="19"/>
    </i>
    <i r="1">
      <x v="25"/>
    </i>
    <i>
      <x v="33"/>
      <x v="17"/>
    </i>
    <i r="1">
      <x v="18"/>
    </i>
    <i r="1">
      <x v="19"/>
    </i>
    <i r="1">
      <x v="25"/>
    </i>
    <i>
      <x v="34"/>
      <x v="17"/>
    </i>
    <i r="1">
      <x v="18"/>
    </i>
    <i r="1">
      <x v="19"/>
    </i>
    <i r="1">
      <x v="25"/>
    </i>
    <i>
      <x v="35"/>
      <x v="17"/>
    </i>
    <i r="1">
      <x v="18"/>
    </i>
    <i r="1">
      <x v="19"/>
    </i>
    <i r="1">
      <x v="25"/>
    </i>
    <i>
      <x v="36"/>
      <x v="17"/>
    </i>
    <i r="1">
      <x v="18"/>
    </i>
    <i r="1">
      <x v="19"/>
    </i>
    <i r="1">
      <x v="25"/>
    </i>
    <i>
      <x v="37"/>
      <x v="17"/>
    </i>
    <i r="1">
      <x v="18"/>
    </i>
    <i r="1">
      <x v="19"/>
    </i>
    <i r="1">
      <x v="25"/>
    </i>
  </rowItems>
  <colItems count="1">
    <i/>
  </colItems>
  <pageFields count="1">
    <pageField fld="2" item="1" hier="0"/>
  </pageFields>
  <dataFields count="1">
    <dataField name="Gate-to-gate ATM/CNS provision costs_x000a_" fld="3" baseField="0" baseItem="0" numFmtId="3"/>
  </dataFields>
  <formats count="8">
    <format dxfId="735">
      <pivotArea type="all" dataOnly="0" outline="0" fieldPosition="0"/>
    </format>
    <format dxfId="734">
      <pivotArea field="1" type="button" dataOnly="0" labelOnly="1" outline="0" axis="axisRow" fieldPosition="1"/>
    </format>
    <format dxfId="733">
      <pivotArea field="0" type="button" dataOnly="0" labelOnly="1" outline="0" axis="axisRow" fieldPosition="0"/>
    </format>
    <format dxfId="732">
      <pivotArea dataOnly="0" labelOnly="1" outline="0" fieldPosition="0">
        <references count="1">
          <reference field="4294967294" count="0"/>
        </references>
      </pivotArea>
    </format>
    <format dxfId="731">
      <pivotArea field="1" type="button" dataOnly="0" labelOnly="1" outline="0" axis="axisRow" fieldPosition="1"/>
    </format>
    <format dxfId="730">
      <pivotArea field="0" type="button" dataOnly="0" labelOnly="1" outline="0" axis="axisRow" fieldPosition="0"/>
    </format>
    <format dxfId="729">
      <pivotArea dataOnly="0" labelOnly="1" outline="0" fieldPosition="0">
        <references count="1">
          <reference field="4294967294" count="0"/>
        </references>
      </pivotArea>
    </format>
    <format dxfId="728">
      <pivotArea type="all" dataOnly="0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25C5B-E87E-4E3F-9B17-2494EB6619AE}" name="PivotTable1" cacheId="35" applyNumberFormats="0" applyBorderFormats="0" applyFontFormats="0" applyPatternFormats="0" applyAlignmentFormats="0" applyWidthHeightFormats="1" dataCaption="Data" errorCaption="0" updatedVersion="8" minRefreshableVersion="3" asteriskTotals="1" showMemberPropertyTips="0" rowGrandTotals="0" colGrandTotals="0" itemPrintTitles="1" createdVersion="4" indent="0" compact="0" compactData="0" gridDropZones="1" fieldListSortAscending="1">
  <location ref="B6:H14" firstHeaderRow="1" firstDataRow="2" firstDataCol="1" rowPageCount="2" colPageCount="1"/>
  <pivotFields count="43">
    <pivotField axis="axisPage" compact="0" outline="0" subtotalTop="0" multipleItemSelectionAllowed="1" includeNewItemsInFilter="1" sortType="ascending">
      <items count="41">
        <item x="24"/>
        <item x="5"/>
        <item x="8"/>
        <item x="9"/>
        <item x="32"/>
        <item x="31"/>
        <item x="37"/>
        <item x="10"/>
        <item x="18"/>
        <item x="14"/>
        <item x="2"/>
        <item x="13"/>
        <item x="12"/>
        <item x="16"/>
        <item x="4"/>
        <item x="28"/>
        <item x="17"/>
        <item m="1" x="39"/>
        <item x="23"/>
        <item x="25"/>
        <item x="7"/>
        <item x="26"/>
        <item x="21"/>
        <item x="19"/>
        <item x="3"/>
        <item x="20"/>
        <item x="33"/>
        <item x="35"/>
        <item x="29"/>
        <item x="6"/>
        <item x="0"/>
        <item x="27"/>
        <item x="22"/>
        <item x="11"/>
        <item x="34"/>
        <item x="15"/>
        <item x="36"/>
        <item x="1"/>
        <item x="30"/>
        <item h="1" m="1" x="38"/>
        <item t="default"/>
      </items>
    </pivotField>
    <pivotField axis="axisRow" compact="0" outline="0" subtotalTop="0" showAll="0" includeNewItemsInFilter="1" sortType="descending">
      <items count="27">
        <item h="1" x="24"/>
        <item h="1" x="23"/>
        <item h="1" x="22"/>
        <item h="1" x="21"/>
        <item h="1" x="20"/>
        <item x="19"/>
        <item x="25"/>
        <item x="18"/>
        <item x="17"/>
        <item x="16"/>
        <item x="15"/>
        <item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axis="axisPage" compact="0" outline="0" subtotalTop="0" showAll="0" includeNewItemsInFilter="1">
      <items count="4">
        <item m="1" x="1"/>
        <item m="1" x="2"/>
        <item x="0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1"/>
  </rowFields>
  <rowItems count="7"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2" item="2" hier="0"/>
    <pageField fld="0" hier="-1"/>
  </pageFields>
  <dataFields count="6">
    <dataField name=" controllable cost per composite flight hour" fld="21" baseField="0" baseItem="0" numFmtId="3"/>
    <dataField name=" COST_CONTROLLABLE" fld="3" baseField="0" baseItem="0"/>
    <dataField name=" COMPOSITE_FLIGHTHOUR" fld="4" baseField="0" baseItem="0" numFmtId="3"/>
    <dataField name=" ATCO-hour productivity" fld="22" baseField="0" baseItem="0" numFmtId="164"/>
    <dataField name=" ATCO employement cost per ATCO_hr" fld="24" baseField="0" baseItem="0"/>
    <dataField name=" Support costs per composite flight-hour" fld="32" baseField="0" baseItem="0"/>
  </dataFields>
  <formats count="22">
    <format dxfId="719">
      <pivotArea type="all" dataOnly="0" outline="0" fieldPosition="0"/>
    </format>
    <format dxfId="718">
      <pivotArea field="1" type="button" dataOnly="0" labelOnly="1" outline="0" axis="axisRow" fieldPosition="0"/>
    </format>
    <format dxfId="717">
      <pivotArea field="0" type="button" dataOnly="0" labelOnly="1" outline="0" axis="axisPage" fieldPosition="1"/>
    </format>
    <format dxfId="716">
      <pivotArea dataOnly="0" labelOnly="1" outline="0" fieldPosition="0">
        <references count="1">
          <reference field="4294967294" count="0"/>
        </references>
      </pivotArea>
    </format>
    <format dxfId="715">
      <pivotArea field="1" type="button" dataOnly="0" labelOnly="1" outline="0" axis="axisRow" fieldPosition="0"/>
    </format>
    <format dxfId="714">
      <pivotArea field="0" type="button" dataOnly="0" labelOnly="1" outline="0" axis="axisPage" fieldPosition="1"/>
    </format>
    <format dxfId="713">
      <pivotArea dataOnly="0" labelOnly="1" outline="0" fieldPosition="0">
        <references count="1">
          <reference field="4294967294" count="0"/>
        </references>
      </pivotArea>
    </format>
    <format dxfId="712">
      <pivotArea outline="0" fieldPosition="0">
        <references count="1">
          <reference field="4294967294" count="1" selected="0">
            <x v="2"/>
          </reference>
        </references>
      </pivotArea>
    </format>
    <format dxfId="711">
      <pivotArea outline="0" fieldPosition="0">
        <references count="1">
          <reference field="4294967294" count="1" selected="0">
            <x v="2"/>
          </reference>
        </references>
      </pivotArea>
    </format>
    <format dxfId="710">
      <pivotArea type="all" dataOnly="0" outline="0" fieldPosition="0"/>
    </format>
    <format dxfId="709">
      <pivotArea type="all" dataOnly="0" outline="0" fieldPosition="0"/>
    </format>
    <format dxfId="708">
      <pivotArea type="all" dataOnly="0" outline="0" fieldPosition="0"/>
    </format>
    <format dxfId="707">
      <pivotArea outline="0" collapsedLevelsAreSubtotals="1" fieldPosition="0"/>
    </format>
    <format dxfId="706">
      <pivotArea type="origin" dataOnly="0" labelOnly="1" outline="0" fieldPosition="0"/>
    </format>
    <format dxfId="705">
      <pivotArea field="-2" type="button" dataOnly="0" labelOnly="1" outline="0" axis="axisCol" fieldPosition="0"/>
    </format>
    <format dxfId="704">
      <pivotArea type="topRight" dataOnly="0" labelOnly="1" outline="0" fieldPosition="0"/>
    </format>
    <format dxfId="703">
      <pivotArea field="1" type="button" dataOnly="0" labelOnly="1" outline="0" axis="axisRow" fieldPosition="0"/>
    </format>
    <format dxfId="702">
      <pivotArea field="0" type="button" dataOnly="0" labelOnly="1" outline="0" axis="axisPage" fieldPosition="1"/>
    </format>
    <format dxfId="701">
      <pivotArea dataOnly="0" labelOnly="1" outline="0" fieldPosition="0">
        <references count="1">
          <reference field="1" count="0"/>
        </references>
      </pivotArea>
    </format>
    <format dxfId="700">
      <pivotArea dataOnly="0" labelOnly="1" outline="0" fieldPosition="0">
        <references count="1">
          <reference field="1" count="0" defaultSubtotal="1"/>
        </references>
      </pivotArea>
    </format>
    <format dxfId="699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698">
      <pivotArea outline="0" fieldPosition="0">
        <references count="1">
          <reference field="4294967294" count="1" selected="0">
            <x v="3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11088-F6DA-4BBD-8EAC-09767FD3B6A6}" name="PivotTable1" cacheId="32" applyNumberFormats="0" applyBorderFormats="0" applyFontFormats="0" applyPatternFormats="0" applyAlignmentFormats="0" applyWidthHeightFormats="1" dataCaption="Data" errorCaption="0" updatedVersion="8" asteriskTotals="1" showMemberPropertyTips="0" rowGrandTotals="0" colGrandTotals="0" itemPrintTitles="1" createdVersion="1" indent="0" compact="0" compactData="0" gridDropZones="1" fieldListSortAscending="1">
  <location ref="A6:D45" firstHeaderRow="1" firstDataRow="2" firstDataCol="1" rowPageCount="2" colPageCount="1"/>
  <pivotFields count="42">
    <pivotField axis="axisRow" compact="0" outline="0" subtotalTop="0" includeNewItemsInFilter="1" sortType="ascending">
      <items count="40">
        <item x="24"/>
        <item x="5"/>
        <item x="8"/>
        <item x="9"/>
        <item x="32"/>
        <item x="31"/>
        <item x="37"/>
        <item x="10"/>
        <item x="18"/>
        <item x="14"/>
        <item x="2"/>
        <item x="13"/>
        <item x="12"/>
        <item x="16"/>
        <item x="4"/>
        <item x="28"/>
        <item x="17"/>
        <item x="23"/>
        <item x="25"/>
        <item x="7"/>
        <item x="26"/>
        <item x="21"/>
        <item x="19"/>
        <item x="3"/>
        <item x="20"/>
        <item x="33"/>
        <item x="35"/>
        <item x="29"/>
        <item x="6"/>
        <item x="0"/>
        <item x="27"/>
        <item x="22"/>
        <item x="11"/>
        <item x="34"/>
        <item x="15"/>
        <item x="36"/>
        <item x="1"/>
        <item x="30"/>
        <item h="1" m="1" x="38"/>
        <item t="default"/>
      </items>
    </pivotField>
    <pivotField axis="axisPage" compact="0" outline="0" subtotalTop="0" multipleItemSelectionAllowed="1" showAll="0" includeNewItemsInFilter="1">
      <items count="27"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h="1" x="12"/>
        <item h="1" x="13"/>
        <item h="1" x="14"/>
        <item h="1" x="15"/>
        <item h="1" x="16"/>
        <item h="1" x="17"/>
        <item h="1" x="18"/>
        <item h="1" x="25"/>
        <item x="19"/>
        <item h="1" x="20"/>
        <item h="1" x="21"/>
        <item h="1" x="22"/>
        <item h="1" x="23"/>
        <item h="1" x="24"/>
        <item t="default"/>
      </items>
    </pivotField>
    <pivotField axis="axisPage" compact="0" outline="0" subtotalTop="0" showAll="0" includeNewItemsInFilter="1">
      <items count="3">
        <item m="1" x="1"/>
        <item x="0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Fields count="1">
    <field x="-2"/>
  </colFields>
  <colItems count="3">
    <i>
      <x/>
    </i>
    <i i="1">
      <x v="1"/>
    </i>
    <i i="2">
      <x v="2"/>
    </i>
  </colItems>
  <pageFields count="2">
    <pageField fld="2" item="1" hier="0"/>
    <pageField fld="1" hier="-1"/>
  </pageFields>
  <dataFields count="3">
    <dataField name="Sum of controllable cost per composite flight hour" fld="21" baseField="0" baseItem="0" numFmtId="3"/>
    <dataField name="Gate-to-gate ATM/CNS provision costs_x000a_" fld="3" baseField="0" baseItem="0" numFmtId="3"/>
    <dataField name="Composite flight-hours" fld="4" baseField="0" baseItem="0" numFmtId="3"/>
  </dataFields>
  <formats count="9">
    <format dxfId="697">
      <pivotArea type="all" dataOnly="0" outline="0" fieldPosition="0"/>
    </format>
    <format dxfId="696">
      <pivotArea field="1" type="button" dataOnly="0" labelOnly="1" outline="0" axis="axisPage" fieldPosition="1"/>
    </format>
    <format dxfId="695">
      <pivotArea field="0" type="button" dataOnly="0" labelOnly="1" outline="0" axis="axisRow" fieldPosition="0"/>
    </format>
    <format dxfId="694">
      <pivotArea dataOnly="0" labelOnly="1" outline="0" fieldPosition="0">
        <references count="1">
          <reference field="4294967294" count="0"/>
        </references>
      </pivotArea>
    </format>
    <format dxfId="693">
      <pivotArea field="1" type="button" dataOnly="0" labelOnly="1" outline="0" axis="axisPage" fieldPosition="1"/>
    </format>
    <format dxfId="692">
      <pivotArea field="0" type="button" dataOnly="0" labelOnly="1" outline="0" axis="axisRow" fieldPosition="0"/>
    </format>
    <format dxfId="691">
      <pivotArea dataOnly="0" labelOnly="1" outline="0" fieldPosition="0">
        <references count="1">
          <reference field="4294967294" count="0"/>
        </references>
      </pivotArea>
    </format>
    <format dxfId="69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89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1AEBC3-6840-4694-A223-CAFFE9660ECA}" name="PivotTable1" cacheId="29" applyNumberFormats="0" applyBorderFormats="0" applyFontFormats="0" applyPatternFormats="0" applyAlignmentFormats="0" applyWidthHeightFormats="1" dataCaption="Data" errorCaption="0" updatedVersion="8" asteriskTotals="1" showMemberPropertyTips="0" rowGrandTotals="0" colGrandTotals="0" itemPrintTitles="1" createdVersion="1" indent="0" compact="0" compactData="0" gridDropZones="1" fieldListSortAscending="1">
  <location ref="A6:D45" firstHeaderRow="1" firstDataRow="2" firstDataCol="1" rowPageCount="2" colPageCount="1"/>
  <pivotFields count="43">
    <pivotField axis="axisRow" compact="0" outline="0" subtotalTop="0" includeNewItemsInFilter="1" sortType="ascending">
      <items count="40">
        <item x="24"/>
        <item x="5"/>
        <item x="8"/>
        <item x="9"/>
        <item x="32"/>
        <item x="31"/>
        <item x="37"/>
        <item x="10"/>
        <item x="18"/>
        <item x="14"/>
        <item x="2"/>
        <item x="13"/>
        <item x="12"/>
        <item x="16"/>
        <item x="4"/>
        <item x="28"/>
        <item x="17"/>
        <item x="23"/>
        <item x="25"/>
        <item x="7"/>
        <item x="26"/>
        <item x="21"/>
        <item x="19"/>
        <item x="3"/>
        <item x="20"/>
        <item x="33"/>
        <item x="35"/>
        <item x="29"/>
        <item x="6"/>
        <item x="0"/>
        <item x="27"/>
        <item x="22"/>
        <item x="11"/>
        <item x="34"/>
        <item x="15"/>
        <item x="36"/>
        <item x="1"/>
        <item x="30"/>
        <item h="1" m="1" x="38"/>
        <item t="default"/>
      </items>
    </pivotField>
    <pivotField axis="axisPage" compact="0" outline="0" subtotalTop="0" multipleItemSelectionAllowed="1" showAll="0" includeNewItemsInFilter="1" sortType="descending">
      <items count="27">
        <item h="1" x="24"/>
        <item h="1" x="23"/>
        <item h="1" x="22"/>
        <item h="1" x="21"/>
        <item h="1" x="20"/>
        <item x="19"/>
        <item h="1" x="25"/>
        <item h="1" x="18"/>
        <item h="1"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axis="axisPage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Fields count="1">
    <field x="-2"/>
  </colFields>
  <colItems count="3">
    <i>
      <x/>
    </i>
    <i i="1">
      <x v="1"/>
    </i>
    <i i="2">
      <x v="2"/>
    </i>
  </colItems>
  <pageFields count="2">
    <pageField fld="2" item="1" hier="0"/>
    <pageField fld="1" hier="-1"/>
  </pageFields>
  <dataFields count="3">
    <dataField name=" ATCO-hour productivity" fld="22" baseField="0" baseItem="0" numFmtId="4"/>
    <dataField name="Composite flight-hours" fld="4" baseField="0" baseItem="0" numFmtId="3"/>
    <dataField name=" ATCO_ON_DUTY_HR" fld="5" baseField="0" baseItem="0" numFmtId="3"/>
  </dataFields>
  <formats count="12">
    <format dxfId="688">
      <pivotArea field="1" type="button" dataOnly="0" labelOnly="1" outline="0" axis="axisPage" fieldPosition="1"/>
    </format>
    <format dxfId="687">
      <pivotArea field="0" type="button" dataOnly="0" labelOnly="1" outline="0" axis="axisRow" fieldPosition="0"/>
    </format>
    <format dxfId="686">
      <pivotArea dataOnly="0" labelOnly="1" outline="0" fieldPosition="0">
        <references count="1">
          <reference field="4294967294" count="0"/>
        </references>
      </pivotArea>
    </format>
    <format dxfId="685">
      <pivotArea field="1" type="button" dataOnly="0" labelOnly="1" outline="0" axis="axisPage" fieldPosition="1"/>
    </format>
    <format dxfId="684">
      <pivotArea field="0" type="button" dataOnly="0" labelOnly="1" outline="0" axis="axisRow" fieldPosition="0"/>
    </format>
    <format dxfId="683">
      <pivotArea dataOnly="0" labelOnly="1" outline="0" fieldPosition="0">
        <references count="1">
          <reference field="4294967294" count="0"/>
        </references>
      </pivotArea>
    </format>
    <format dxfId="682">
      <pivotArea outline="0" fieldPosition="0">
        <references count="1">
          <reference field="4294967294" count="1">
            <x v="0"/>
          </reference>
        </references>
      </pivotArea>
    </format>
    <format dxfId="681">
      <pivotArea dataOnly="0" labelOnly="1" outline="0" fieldPosition="0">
        <references count="1">
          <reference field="4294967294" count="0"/>
        </references>
      </pivotArea>
    </format>
    <format dxfId="680">
      <pivotArea outline="0" fieldPosition="0">
        <references count="1">
          <reference field="4294967294" count="1" selected="0">
            <x v="0"/>
          </reference>
        </references>
      </pivotArea>
    </format>
    <format dxfId="679">
      <pivotArea outline="0" fieldPosition="0">
        <references count="1">
          <reference field="4294967294" count="1" selected="0">
            <x v="2"/>
          </reference>
        </references>
      </pivotArea>
    </format>
    <format dxfId="678">
      <pivotArea type="all" dataOnly="0" outline="0" fieldPosition="0"/>
    </format>
    <format dxfId="677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P_2019.accdb_1" adjustColumnWidth="0" connectionId="14" xr16:uid="{2BC06D6E-F3E9-4834-9B42-250383D2AEE1}" autoFormatId="16" applyNumberFormats="0" applyBorderFormats="0" applyFontFormats="0" applyPatternFormats="0" applyAlignmentFormats="0" applyWidthHeightFormats="0">
  <queryTableRefresh preserveSortFilterLayout="0" nextId="3" unboundColumnsRight="1">
    <queryTableFields count="2">
      <queryTableField id="1" name="ANSP_NAME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D764F6-4295-4692-8A42-E5E31617596A}" name="Table_PP_ER_ADJ_COST" displayName="Table_PP_ER_ADJ_COST" ref="A8:B47" tableType="queryTable" totalsRowShown="0">
  <autoFilter ref="A8:B47" xr:uid="{B7D764F6-4295-4692-8A42-E5E31617596A}"/>
  <tableColumns count="2">
    <tableColumn id="1" xr3:uid="{70711D43-FCCB-49D9-948C-E443C9E81AF9}" uniqueName="1" name="ANSP_NAME" queryTableFieldId="1"/>
    <tableColumn id="2" xr3:uid="{D69B5146-4038-476F-A0A0-6164AA5B5E12}" uniqueName="2" name="status" queryTableFieldId="2" dataDxfId="2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99ED-3F59-4D3E-90C9-B2D010E42E07}">
  <sheetPr>
    <tabColor theme="0" tint="-0.249977111117893"/>
  </sheetPr>
  <dimension ref="A1:E19"/>
  <sheetViews>
    <sheetView tabSelected="1" workbookViewId="0">
      <pane ySplit="2" topLeftCell="A3" activePane="bottomLeft" state="frozen"/>
      <selection pane="bottomLeft" activeCell="E18" sqref="E18"/>
    </sheetView>
  </sheetViews>
  <sheetFormatPr defaultRowHeight="12.75" x14ac:dyDescent="0.2"/>
  <cols>
    <col min="1" max="1" width="32.28515625" style="40" customWidth="1"/>
    <col min="2" max="2" width="17" style="40" customWidth="1"/>
    <col min="3" max="3" width="26.85546875" style="40" customWidth="1"/>
    <col min="4" max="4" width="13.5703125" style="40" customWidth="1"/>
    <col min="5" max="5" width="13.28515625" style="40" customWidth="1"/>
    <col min="6" max="16384" width="9.140625" style="40"/>
  </cols>
  <sheetData>
    <row r="1" spans="1:5" x14ac:dyDescent="0.2">
      <c r="C1" s="40" t="s">
        <v>160</v>
      </c>
      <c r="D1" s="42">
        <f>MIN(D3:D19)</f>
        <v>2022</v>
      </c>
      <c r="E1" s="42">
        <f>MIN(E3:E19)</f>
        <v>2022</v>
      </c>
    </row>
    <row r="2" spans="1:5" x14ac:dyDescent="0.2">
      <c r="A2" s="38" t="s">
        <v>137</v>
      </c>
      <c r="B2" s="38" t="s">
        <v>138</v>
      </c>
      <c r="C2" s="38" t="s">
        <v>139</v>
      </c>
      <c r="D2" s="39" t="s">
        <v>140</v>
      </c>
      <c r="E2" s="39" t="s">
        <v>141</v>
      </c>
    </row>
    <row r="3" spans="1:5" x14ac:dyDescent="0.2">
      <c r="A3" s="40" t="s">
        <v>145</v>
      </c>
      <c r="B3" s="40" t="str">
        <f ca="1">CELL("address",F_Revenue!A4)</f>
        <v>[hlsr2022_data.xlsx]F_Revenue!$A$4</v>
      </c>
      <c r="C3" s="40" t="str">
        <f t="shared" ref="C3:C9" ca="1" si="0">RIGHT(B3,LEN(B3)-SEARCH("]",B3))</f>
        <v>F_Revenue!$A$4</v>
      </c>
      <c r="D3" s="41">
        <f>F_Revenue!B4</f>
        <v>2022</v>
      </c>
      <c r="E3" s="41">
        <f>F_Revenue!B5</f>
        <v>2022</v>
      </c>
    </row>
    <row r="4" spans="1:5" x14ac:dyDescent="0.2">
      <c r="A4" s="40" t="s">
        <v>142</v>
      </c>
      <c r="B4" s="40" t="str">
        <f ca="1">CELL("address",'F_Cost breakdown'!A4)</f>
        <v>'[hlsr2022_data.xlsx]F_Cost breakdown'!$A$4</v>
      </c>
      <c r="C4" s="40" t="str">
        <f t="shared" ca="1" si="0"/>
        <v>F_Cost breakdown'!$A$4</v>
      </c>
      <c r="D4" s="41">
        <f>'F_Cost breakdown'!B4</f>
        <v>2022</v>
      </c>
      <c r="E4" s="41">
        <f>'F_Cost breakdown'!B5</f>
        <v>2022</v>
      </c>
    </row>
    <row r="5" spans="1:5" x14ac:dyDescent="0.2">
      <c r="A5" s="40" t="s">
        <v>143</v>
      </c>
      <c r="B5" s="40" t="str">
        <f ca="1">CELL("address",'F_Cost breakdown'!G4)</f>
        <v>'[hlsr2022_data.xlsx]F_Cost breakdown'!$G$4</v>
      </c>
      <c r="C5" s="40" t="str">
        <f t="shared" ca="1" si="0"/>
        <v>F_Cost breakdown'!$G$4</v>
      </c>
      <c r="D5" s="41">
        <f>'F_Cost breakdown'!H4</f>
        <v>2022</v>
      </c>
      <c r="E5" s="41">
        <f>'F_Cost breakdown'!H5</f>
        <v>2022</v>
      </c>
    </row>
    <row r="6" spans="1:5" x14ac:dyDescent="0.2">
      <c r="A6" s="40" t="s">
        <v>144</v>
      </c>
      <c r="B6" s="40" t="str">
        <f ca="1">CELL("address",F_Staff!A5)</f>
        <v>[hlsr2022_data.xlsx]F_Staff!$A$5</v>
      </c>
      <c r="C6" s="40" t="str">
        <f t="shared" ca="1" si="0"/>
        <v>F_Staff!$A$5</v>
      </c>
      <c r="D6" s="41">
        <f>F_Staff!B5</f>
        <v>2022</v>
      </c>
      <c r="E6" s="41" t="s">
        <v>147</v>
      </c>
    </row>
    <row r="7" spans="1:5" x14ac:dyDescent="0.2">
      <c r="A7" s="40" t="s">
        <v>146</v>
      </c>
      <c r="B7" s="40" t="str">
        <f ca="1">CELL("address",F_Costs!A4)</f>
        <v>[hlsr2022_data.xlsx]F_Costs!$A$4</v>
      </c>
      <c r="C7" s="40" t="str">
        <f t="shared" ca="1" si="0"/>
        <v>F_Costs!$A$4</v>
      </c>
      <c r="D7" s="41">
        <f>F_Costs!B4</f>
        <v>2022</v>
      </c>
      <c r="E7" s="41" t="s">
        <v>147</v>
      </c>
    </row>
    <row r="8" spans="1:5" x14ac:dyDescent="0.2">
      <c r="A8" s="40" t="s">
        <v>148</v>
      </c>
      <c r="B8" s="40" t="str">
        <f ca="1">CELL("address",F_Costs!F3)</f>
        <v>[hlsr2022_data.xlsx]F_Costs!$F$3</v>
      </c>
      <c r="C8" s="40" t="str">
        <f t="shared" ca="1" si="0"/>
        <v>F_Costs!$F$3</v>
      </c>
      <c r="D8" s="41">
        <f>F_Costs!G3</f>
        <v>2022</v>
      </c>
      <c r="E8" s="41" t="s">
        <v>147</v>
      </c>
    </row>
    <row r="9" spans="1:5" x14ac:dyDescent="0.2">
      <c r="A9" s="40" t="s">
        <v>149</v>
      </c>
      <c r="B9" s="40" t="str">
        <f ca="1">CELL("address",'F_Unit cost'!B3)</f>
        <v>'[hlsr2022_data.xlsx]F_Unit cost'!$B$3</v>
      </c>
      <c r="C9" s="40" t="str">
        <f t="shared" ca="1" si="0"/>
        <v>F_Unit cost'!$B$3</v>
      </c>
      <c r="D9" s="41">
        <f>'F_Unit cost'!C3</f>
        <v>2022</v>
      </c>
      <c r="E9" s="41">
        <f>MAX('F_Unit cost'!B:B)</f>
        <v>2022</v>
      </c>
    </row>
    <row r="10" spans="1:5" x14ac:dyDescent="0.2">
      <c r="A10" s="40" t="s">
        <v>150</v>
      </c>
      <c r="B10" s="40" t="str">
        <f ca="1">CELL("address",'F_Fin CE'!A3)</f>
        <v>'[hlsr2022_data.xlsx]F_Fin CE'!$A$3</v>
      </c>
      <c r="C10" s="40" t="str">
        <f t="shared" ref="C10:C19" ca="1" si="1">RIGHT(B10,LEN(B10)-SEARCH("]",B10))</f>
        <v>F_Fin CE'!$A$3</v>
      </c>
      <c r="D10" s="41">
        <f>'F_Fin CE'!B3</f>
        <v>2022</v>
      </c>
      <c r="E10" s="41">
        <f>'F_Fin CE'!B4</f>
        <v>2022</v>
      </c>
    </row>
    <row r="11" spans="1:5" x14ac:dyDescent="0.2">
      <c r="A11" s="40" t="s">
        <v>151</v>
      </c>
      <c r="B11" s="40" t="str">
        <f ca="1">CELL("address",F_Prod!A3)</f>
        <v>[hlsr2022_data.xlsx]F_Prod!$A$3</v>
      </c>
      <c r="C11" s="40" t="str">
        <f t="shared" ca="1" si="1"/>
        <v>F_Prod!$A$3</v>
      </c>
      <c r="D11" s="41">
        <f>F_Prod!B3</f>
        <v>2022</v>
      </c>
      <c r="E11" s="41">
        <f>F_Prod!B4</f>
        <v>2022</v>
      </c>
    </row>
    <row r="12" spans="1:5" x14ac:dyDescent="0.2">
      <c r="A12" s="40" t="s">
        <v>152</v>
      </c>
      <c r="B12" s="40" t="str">
        <f ca="1">CELL("address",'F_ATCO cost per h'!A3)</f>
        <v>'[hlsr2022_data.xlsx]F_ATCO cost per h'!$A$3</v>
      </c>
      <c r="C12" s="40" t="str">
        <f t="shared" ca="1" si="1"/>
        <v>F_ATCO cost per h'!$A$3</v>
      </c>
      <c r="D12" s="41">
        <f>'F_ATCO cost per h'!B3</f>
        <v>2022</v>
      </c>
      <c r="E12" s="41">
        <f>'F_ATCO cost per h'!B4</f>
        <v>2022</v>
      </c>
    </row>
    <row r="13" spans="1:5" x14ac:dyDescent="0.2">
      <c r="A13" s="40" t="s">
        <v>153</v>
      </c>
      <c r="B13" s="40" t="str">
        <f ca="1">CELL("address",F_Support!A3)</f>
        <v>[hlsr2022_data.xlsx]F_Support!$A$3</v>
      </c>
      <c r="C13" s="40" t="str">
        <f t="shared" ca="1" si="1"/>
        <v>F_Support!$A$3</v>
      </c>
      <c r="D13" s="41">
        <f>F_Support!B3</f>
        <v>2022</v>
      </c>
      <c r="E13" s="41">
        <f>F_Support!B4</f>
        <v>2022</v>
      </c>
    </row>
    <row r="14" spans="1:5" x14ac:dyDescent="0.2">
      <c r="A14" s="40" t="s">
        <v>154</v>
      </c>
      <c r="B14" s="40" t="str">
        <f ca="1">CELL("address",'F_Eco CE'!A4)</f>
        <v>'[hlsr2022_data.xlsx]F_Eco CE'!$A$4</v>
      </c>
      <c r="C14" s="40" t="str">
        <f t="shared" ca="1" si="1"/>
        <v>F_Eco CE'!$A$4</v>
      </c>
      <c r="D14" s="41">
        <f>'F_Eco CE'!B4</f>
        <v>2022</v>
      </c>
      <c r="E14" s="41" t="s">
        <v>147</v>
      </c>
    </row>
    <row r="15" spans="1:5" x14ac:dyDescent="0.2">
      <c r="A15" s="40" t="s">
        <v>155</v>
      </c>
      <c r="B15" s="40" t="str">
        <f ca="1">CELL("address",'F_Eco CE'!E3)</f>
        <v>'[hlsr2022_data.xlsx]F_Eco CE'!$E$3</v>
      </c>
      <c r="C15" s="40" t="str">
        <f t="shared" ca="1" si="1"/>
        <v>F_Eco CE'!$E$3</v>
      </c>
      <c r="D15" s="41">
        <f>'F_Eco CE'!F3</f>
        <v>2022</v>
      </c>
      <c r="E15" s="41">
        <f>'F_Eco CE'!F4</f>
        <v>2022</v>
      </c>
    </row>
    <row r="16" spans="1:5" x14ac:dyDescent="0.2">
      <c r="A16" s="40" t="s">
        <v>156</v>
      </c>
      <c r="B16" s="40" t="str">
        <f ca="1">CELL("address",'F_Eco CE'!I3)</f>
        <v>'[hlsr2022_data.xlsx]F_Eco CE'!$I$3</v>
      </c>
      <c r="C16" s="40" t="str">
        <f t="shared" ca="1" si="1"/>
        <v>F_Eco CE'!$I$3</v>
      </c>
      <c r="D16" s="41">
        <f>'F_Eco CE'!J3</f>
        <v>2022</v>
      </c>
      <c r="E16" s="41">
        <f>'F_Eco CE'!J4</f>
        <v>2022</v>
      </c>
    </row>
    <row r="17" spans="1:5" x14ac:dyDescent="0.2">
      <c r="A17" s="40" t="s">
        <v>157</v>
      </c>
      <c r="B17" s="40" t="str">
        <f ca="1">CELL("address",E_EcoCostEff!A3)</f>
        <v>[hlsr2022_data.xlsx]E_EcoCostEff!$A$3</v>
      </c>
      <c r="C17" s="40" t="str">
        <f t="shared" ca="1" si="1"/>
        <v>E_EcoCostEff!$A$3</v>
      </c>
      <c r="D17" s="41">
        <f>MAX(E_EcoCostEff!A:A)</f>
        <v>2022</v>
      </c>
      <c r="E17" s="41" t="s">
        <v>147</v>
      </c>
    </row>
    <row r="18" spans="1:5" x14ac:dyDescent="0.2">
      <c r="A18" s="40" t="s">
        <v>158</v>
      </c>
      <c r="B18" s="40" t="str">
        <f ca="1">CELL("address",E_EcoCostEff!E3)</f>
        <v>[hlsr2022_data.xlsx]E_EcoCostEff!$E$3</v>
      </c>
      <c r="C18" s="40" t="str">
        <f t="shared" ca="1" si="1"/>
        <v>E_EcoCostEff!$E$3</v>
      </c>
      <c r="D18" s="41">
        <f>E_EcoCostEff!F3</f>
        <v>2022</v>
      </c>
      <c r="E18" s="41">
        <f>MAX(E_EcoCostEff!E:E)</f>
        <v>2022</v>
      </c>
    </row>
    <row r="19" spans="1:5" x14ac:dyDescent="0.2">
      <c r="A19" s="40" t="s">
        <v>159</v>
      </c>
      <c r="B19" s="40" t="str">
        <f ca="1">CELL("address",E_EcoCostEff!I3)</f>
        <v>[hlsr2022_data.xlsx]E_EcoCostEff!$I$3</v>
      </c>
      <c r="C19" s="40" t="str">
        <f t="shared" ca="1" si="1"/>
        <v>E_EcoCostEff!$I$3</v>
      </c>
      <c r="D19" s="41">
        <f>E_EcoCostEff!J3</f>
        <v>2022</v>
      </c>
      <c r="E19" s="41">
        <f>MAX(E_EcoCostEff!I:I)</f>
        <v>2022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AB210-65C4-417E-AA68-C1C419C5A975}">
  <dimension ref="A1:G136"/>
  <sheetViews>
    <sheetView workbookViewId="0">
      <selection activeCell="A3" sqref="A3"/>
    </sheetView>
  </sheetViews>
  <sheetFormatPr defaultRowHeight="15" x14ac:dyDescent="0.25"/>
  <cols>
    <col min="1" max="1" width="44.140625" style="27" bestFit="1" customWidth="1"/>
    <col min="2" max="2" width="29.42578125" style="27" bestFit="1" customWidth="1"/>
    <col min="3" max="3" width="25.42578125" style="27" bestFit="1" customWidth="1"/>
    <col min="4" max="4" width="21.85546875" style="27" customWidth="1"/>
    <col min="5" max="5" width="28.7109375" style="27" customWidth="1"/>
    <col min="6" max="7" width="17.42578125" style="27" customWidth="1"/>
  </cols>
  <sheetData>
    <row r="1" spans="1:7" x14ac:dyDescent="0.25">
      <c r="A1" t="s">
        <v>45</v>
      </c>
    </row>
    <row r="3" spans="1:7" x14ac:dyDescent="0.25">
      <c r="A3" s="109" t="s">
        <v>46</v>
      </c>
      <c r="B3" s="110">
        <v>2022</v>
      </c>
      <c r="C3" s="25"/>
      <c r="D3" s="25"/>
      <c r="E3" s="25"/>
      <c r="F3" s="25"/>
      <c r="G3" s="25"/>
    </row>
    <row r="4" spans="1:7" ht="23.25" x14ac:dyDescent="0.35">
      <c r="A4" s="111" t="s">
        <v>47</v>
      </c>
      <c r="B4" s="110">
        <v>2022</v>
      </c>
      <c r="D4" s="30"/>
    </row>
    <row r="6" spans="1:7" x14ac:dyDescent="0.25">
      <c r="A6" s="112"/>
      <c r="B6" s="113" t="s">
        <v>49</v>
      </c>
      <c r="C6" s="114"/>
      <c r="D6" s="114"/>
      <c r="E6" s="114"/>
      <c r="F6" s="115"/>
      <c r="G6"/>
    </row>
    <row r="7" spans="1:7" ht="45" x14ac:dyDescent="0.25">
      <c r="A7" s="116" t="s">
        <v>41</v>
      </c>
      <c r="B7" s="117" t="s">
        <v>104</v>
      </c>
      <c r="C7" s="118" t="s">
        <v>126</v>
      </c>
      <c r="D7" s="119" t="s">
        <v>125</v>
      </c>
      <c r="E7" s="119" t="s">
        <v>127</v>
      </c>
      <c r="F7" s="120" t="s">
        <v>102</v>
      </c>
      <c r="G7"/>
    </row>
    <row r="8" spans="1:7" x14ac:dyDescent="0.25">
      <c r="A8" s="112" t="s">
        <v>28</v>
      </c>
      <c r="B8" s="121">
        <v>35.262187409707096</v>
      </c>
      <c r="C8" s="122">
        <v>2536655.9756920994</v>
      </c>
      <c r="D8" s="123">
        <v>71937</v>
      </c>
      <c r="E8" s="124">
        <v>40.562549766771326</v>
      </c>
      <c r="F8" s="125">
        <v>62536.896479079762</v>
      </c>
      <c r="G8"/>
    </row>
    <row r="9" spans="1:7" x14ac:dyDescent="0.25">
      <c r="A9" s="126" t="s">
        <v>13</v>
      </c>
      <c r="B9" s="127">
        <v>94.590731016529332</v>
      </c>
      <c r="C9" s="128">
        <v>33306291.505468834</v>
      </c>
      <c r="D9" s="129">
        <v>352109.46302601998</v>
      </c>
      <c r="E9" s="130">
        <v>158.81421921509678</v>
      </c>
      <c r="F9" s="131">
        <v>209718.57350102288</v>
      </c>
      <c r="G9"/>
    </row>
    <row r="10" spans="1:7" x14ac:dyDescent="0.25">
      <c r="A10" s="126" t="s">
        <v>14</v>
      </c>
      <c r="B10" s="127">
        <v>28.027896960466382</v>
      </c>
      <c r="C10" s="128">
        <v>2917123.8961174684</v>
      </c>
      <c r="D10" s="129">
        <v>104079.29999999999</v>
      </c>
      <c r="E10" s="130">
        <v>102.53210420485885</v>
      </c>
      <c r="F10" s="131">
        <v>28450.834192274677</v>
      </c>
      <c r="G10"/>
    </row>
    <row r="11" spans="1:7" x14ac:dyDescent="0.25">
      <c r="A11" s="126" t="s">
        <v>5</v>
      </c>
      <c r="B11" s="127">
        <v>176.60230928015523</v>
      </c>
      <c r="C11" s="128">
        <v>72636000</v>
      </c>
      <c r="D11" s="129">
        <v>411297</v>
      </c>
      <c r="E11" s="130">
        <v>185.03079668128143</v>
      </c>
      <c r="F11" s="131">
        <v>392561.67785472324</v>
      </c>
      <c r="G11"/>
    </row>
    <row r="12" spans="1:7" x14ac:dyDescent="0.25">
      <c r="A12" s="126" t="s">
        <v>24</v>
      </c>
      <c r="B12" s="127">
        <v>144.25271500616066</v>
      </c>
      <c r="C12" s="128">
        <v>81313091.658247665</v>
      </c>
      <c r="D12" s="129">
        <v>563685</v>
      </c>
      <c r="E12" s="130">
        <v>165.97898078417646</v>
      </c>
      <c r="F12" s="131">
        <v>489899.93355833169</v>
      </c>
      <c r="G12"/>
    </row>
    <row r="13" spans="1:7" x14ac:dyDescent="0.25">
      <c r="A13" s="126" t="s">
        <v>30</v>
      </c>
      <c r="B13" s="127">
        <v>43.527360226134569</v>
      </c>
      <c r="C13" s="128">
        <v>7652109.9277544571</v>
      </c>
      <c r="D13" s="129">
        <v>175800</v>
      </c>
      <c r="E13" s="130">
        <v>83.7118555556833</v>
      </c>
      <c r="F13" s="131">
        <v>91410.110037095525</v>
      </c>
      <c r="G13"/>
    </row>
    <row r="14" spans="1:7" x14ac:dyDescent="0.25">
      <c r="A14" s="126" t="s">
        <v>21</v>
      </c>
      <c r="B14" s="127">
        <v>98.905694423640455</v>
      </c>
      <c r="C14" s="128">
        <v>35920273.38369447</v>
      </c>
      <c r="D14" s="129">
        <v>363177</v>
      </c>
      <c r="E14" s="130">
        <v>115.09552797280705</v>
      </c>
      <c r="F14" s="131">
        <v>312090.95623751031</v>
      </c>
      <c r="G14"/>
    </row>
    <row r="15" spans="1:7" x14ac:dyDescent="0.25">
      <c r="A15" s="126" t="s">
        <v>29</v>
      </c>
      <c r="B15" s="132">
        <v>92.944462300877206</v>
      </c>
      <c r="C15" s="133">
        <v>28994210.903683245</v>
      </c>
      <c r="D15" s="134">
        <v>311952</v>
      </c>
      <c r="E15" s="135">
        <v>103.45883762051339</v>
      </c>
      <c r="F15" s="136">
        <v>280248.75951181568</v>
      </c>
      <c r="G15"/>
    </row>
    <row r="16" spans="1:7" x14ac:dyDescent="0.25">
      <c r="A16" s="126" t="s">
        <v>37</v>
      </c>
      <c r="B16" s="127">
        <v>57.732685224025666</v>
      </c>
      <c r="C16" s="128">
        <v>12916242.400170799</v>
      </c>
      <c r="D16" s="129">
        <v>223724.95493758289</v>
      </c>
      <c r="E16" s="130">
        <v>68.919452305914561</v>
      </c>
      <c r="F16" s="131">
        <v>187410.69419471209</v>
      </c>
      <c r="G16"/>
    </row>
    <row r="17" spans="1:7" x14ac:dyDescent="0.25">
      <c r="A17" s="126" t="s">
        <v>3</v>
      </c>
      <c r="B17" s="132">
        <v>242.97660110856032</v>
      </c>
      <c r="C17" s="133">
        <v>428562000</v>
      </c>
      <c r="D17" s="134">
        <v>1763799.468939486</v>
      </c>
      <c r="E17" s="135">
        <v>256.74946178323148</v>
      </c>
      <c r="F17" s="136">
        <v>1669183.6353753544</v>
      </c>
      <c r="G17"/>
    </row>
    <row r="18" spans="1:7" x14ac:dyDescent="0.25">
      <c r="A18" s="126" t="s">
        <v>34</v>
      </c>
      <c r="B18" s="132">
        <v>54.75563889750596</v>
      </c>
      <c r="C18" s="133">
        <v>109193366.555573</v>
      </c>
      <c r="D18" s="134">
        <v>1994194</v>
      </c>
      <c r="E18" s="135">
        <v>65.836357059483248</v>
      </c>
      <c r="F18" s="136">
        <v>1658557.2384710873</v>
      </c>
      <c r="G18"/>
    </row>
    <row r="19" spans="1:7" x14ac:dyDescent="0.25">
      <c r="A19" s="137" t="s">
        <v>4</v>
      </c>
      <c r="B19" s="132">
        <v>121.46019074610069</v>
      </c>
      <c r="C19" s="133">
        <v>385958000</v>
      </c>
      <c r="D19" s="134">
        <v>3177650.20480499</v>
      </c>
      <c r="E19" s="135">
        <v>145.30192605786476</v>
      </c>
      <c r="F19" s="136">
        <v>2656248.3407570031</v>
      </c>
      <c r="G19"/>
    </row>
    <row r="20" spans="1:7" x14ac:dyDescent="0.25">
      <c r="A20" s="126" t="s">
        <v>22</v>
      </c>
      <c r="B20" s="132">
        <v>107.03498949192242</v>
      </c>
      <c r="C20" s="133">
        <v>6671812</v>
      </c>
      <c r="D20" s="134">
        <v>62333</v>
      </c>
      <c r="E20" s="135">
        <v>114.81357989246425</v>
      </c>
      <c r="F20" s="136">
        <v>58109.95534020364</v>
      </c>
      <c r="G20"/>
    </row>
    <row r="21" spans="1:7" x14ac:dyDescent="0.25">
      <c r="A21" s="126" t="s">
        <v>15</v>
      </c>
      <c r="B21" s="132">
        <v>163.16132010697925</v>
      </c>
      <c r="C21" s="133">
        <v>336704006</v>
      </c>
      <c r="D21" s="134">
        <v>2063626.39</v>
      </c>
      <c r="E21" s="135">
        <v>172.25796817348166</v>
      </c>
      <c r="F21" s="136">
        <v>1954649.8171910637</v>
      </c>
      <c r="G21"/>
    </row>
    <row r="22" spans="1:7" x14ac:dyDescent="0.25">
      <c r="A22" s="126" t="s">
        <v>8</v>
      </c>
      <c r="B22" s="132">
        <v>152.73874302735226</v>
      </c>
      <c r="C22" s="133">
        <v>246087927.391146</v>
      </c>
      <c r="D22" s="134">
        <v>1611168.9969000001</v>
      </c>
      <c r="E22" s="135">
        <v>166.97125543830626</v>
      </c>
      <c r="F22" s="136">
        <v>1473834.0844665465</v>
      </c>
      <c r="G22"/>
    </row>
    <row r="23" spans="1:7" x14ac:dyDescent="0.25">
      <c r="A23" s="126" t="s">
        <v>17</v>
      </c>
      <c r="B23" s="127">
        <v>73.374865812352738</v>
      </c>
      <c r="C23" s="128">
        <v>19100000</v>
      </c>
      <c r="D23" s="129">
        <v>260307.12</v>
      </c>
      <c r="E23" s="130">
        <v>139.08216088523216</v>
      </c>
      <c r="F23" s="131">
        <v>137328.8988208987</v>
      </c>
      <c r="G23"/>
    </row>
    <row r="24" spans="1:7" x14ac:dyDescent="0.25">
      <c r="A24" s="126" t="s">
        <v>35</v>
      </c>
      <c r="B24" s="127">
        <v>78.050119475027984</v>
      </c>
      <c r="C24" s="128">
        <v>63305827.505239397</v>
      </c>
      <c r="D24" s="129">
        <v>811092</v>
      </c>
      <c r="E24" s="130">
        <v>80.096695560359535</v>
      </c>
      <c r="F24" s="131">
        <v>790367.53092433361</v>
      </c>
      <c r="G24"/>
    </row>
    <row r="25" spans="1:7" x14ac:dyDescent="0.25">
      <c r="A25" s="126" t="s">
        <v>23</v>
      </c>
      <c r="B25" s="127">
        <v>80.421001655272121</v>
      </c>
      <c r="C25" s="128">
        <v>21985332.59051498</v>
      </c>
      <c r="D25" s="129">
        <v>273378</v>
      </c>
      <c r="E25" s="130">
        <v>71.905296330702683</v>
      </c>
      <c r="F25" s="131">
        <v>305754.00856984593</v>
      </c>
      <c r="G25"/>
    </row>
    <row r="26" spans="1:7" x14ac:dyDescent="0.25">
      <c r="A26" s="126" t="s">
        <v>19</v>
      </c>
      <c r="B26" s="127">
        <v>110.52748349880747</v>
      </c>
      <c r="C26" s="128">
        <v>39854000</v>
      </c>
      <c r="D26" s="129">
        <v>360580</v>
      </c>
      <c r="E26" s="130">
        <v>111.49883722828959</v>
      </c>
      <c r="F26" s="131">
        <v>357438.70510865026</v>
      </c>
      <c r="G26"/>
    </row>
    <row r="27" spans="1:7" x14ac:dyDescent="0.25">
      <c r="A27" s="126" t="s">
        <v>11</v>
      </c>
      <c r="B27" s="132">
        <v>132.29262164143347</v>
      </c>
      <c r="C27" s="133">
        <v>86354299.820213303</v>
      </c>
      <c r="D27" s="129">
        <v>652752.19999999995</v>
      </c>
      <c r="E27" s="130">
        <v>205.45197424703852</v>
      </c>
      <c r="F27" s="131">
        <v>420313.79906030791</v>
      </c>
      <c r="G27"/>
    </row>
    <row r="28" spans="1:7" x14ac:dyDescent="0.25">
      <c r="A28" s="126" t="s">
        <v>33</v>
      </c>
      <c r="B28" s="127">
        <v>51.590618422775201</v>
      </c>
      <c r="C28" s="128">
        <v>5123000</v>
      </c>
      <c r="D28" s="129">
        <v>99301</v>
      </c>
      <c r="E28" s="130">
        <v>75.761735830484056</v>
      </c>
      <c r="F28" s="131">
        <v>67619.886791699828</v>
      </c>
      <c r="G28"/>
    </row>
    <row r="29" spans="1:7" x14ac:dyDescent="0.25">
      <c r="A29" s="126" t="s">
        <v>10</v>
      </c>
      <c r="B29" s="127">
        <v>108.97062951670046</v>
      </c>
      <c r="C29" s="128">
        <v>17925132.420000002</v>
      </c>
      <c r="D29" s="129">
        <v>164495.07999999999</v>
      </c>
      <c r="E29" s="130">
        <v>190.89578876344984</v>
      </c>
      <c r="F29" s="131">
        <v>93900.093533294668</v>
      </c>
      <c r="G29"/>
    </row>
    <row r="30" spans="1:7" x14ac:dyDescent="0.25">
      <c r="A30" s="126" t="s">
        <v>2</v>
      </c>
      <c r="B30" s="127">
        <v>104.79025699374994</v>
      </c>
      <c r="C30" s="128">
        <v>34111262.772868603</v>
      </c>
      <c r="D30" s="129">
        <v>325519.41136000003</v>
      </c>
      <c r="E30" s="130">
        <v>127.18394147063313</v>
      </c>
      <c r="F30" s="131">
        <v>268204.16460158944</v>
      </c>
      <c r="G30"/>
    </row>
    <row r="31" spans="1:7" x14ac:dyDescent="0.25">
      <c r="A31" s="126" t="s">
        <v>36</v>
      </c>
      <c r="B31" s="127">
        <v>50.088869782710645</v>
      </c>
      <c r="C31" s="128">
        <v>5767533</v>
      </c>
      <c r="D31" s="129">
        <v>115146</v>
      </c>
      <c r="E31" s="130">
        <v>75.87081761937327</v>
      </c>
      <c r="F31" s="131">
        <v>76017.804749836869</v>
      </c>
      <c r="G31"/>
    </row>
    <row r="32" spans="1:7" x14ac:dyDescent="0.25">
      <c r="A32" s="126" t="s">
        <v>32</v>
      </c>
      <c r="B32" s="127">
        <v>60.117704360656411</v>
      </c>
      <c r="C32" s="128">
        <v>5649958.0441414667</v>
      </c>
      <c r="D32" s="129">
        <v>93981.6</v>
      </c>
      <c r="E32" s="130">
        <v>123.4118129490974</v>
      </c>
      <c r="F32" s="131">
        <v>45781.33899120221</v>
      </c>
      <c r="G32"/>
    </row>
    <row r="33" spans="1:7" x14ac:dyDescent="0.25">
      <c r="A33" s="126" t="s">
        <v>20</v>
      </c>
      <c r="B33" s="127">
        <v>19.457117159372917</v>
      </c>
      <c r="C33" s="128">
        <v>1609103.5890801402</v>
      </c>
      <c r="D33" s="129">
        <v>82700</v>
      </c>
      <c r="E33" s="130">
        <v>163.79408044102439</v>
      </c>
      <c r="F33" s="131">
        <v>9823.9422618176559</v>
      </c>
      <c r="G33"/>
    </row>
    <row r="34" spans="1:7" x14ac:dyDescent="0.25">
      <c r="A34" s="126" t="s">
        <v>16</v>
      </c>
      <c r="B34" s="127">
        <v>327.74188280023657</v>
      </c>
      <c r="C34" s="128">
        <v>88388954.178807899</v>
      </c>
      <c r="D34" s="129">
        <v>269690.75</v>
      </c>
      <c r="E34" s="130">
        <v>161.98797433307462</v>
      </c>
      <c r="F34" s="131">
        <v>545651.33333333302</v>
      </c>
      <c r="G34"/>
    </row>
    <row r="35" spans="1:7" x14ac:dyDescent="0.25">
      <c r="A35" s="126" t="s">
        <v>6</v>
      </c>
      <c r="B35" s="127">
        <v>158.15609920901673</v>
      </c>
      <c r="C35" s="128">
        <v>241028134.24803984</v>
      </c>
      <c r="D35" s="129">
        <v>1523988.8657692592</v>
      </c>
      <c r="E35" s="130">
        <v>149.89037027093201</v>
      </c>
      <c r="F35" s="131">
        <v>1608029.4805621814</v>
      </c>
      <c r="G35"/>
    </row>
    <row r="36" spans="1:7" x14ac:dyDescent="0.25">
      <c r="A36" s="126" t="s">
        <v>25</v>
      </c>
      <c r="B36" s="127">
        <v>150.81065553646846</v>
      </c>
      <c r="C36" s="128">
        <v>62507397.264133297</v>
      </c>
      <c r="D36" s="129">
        <v>414476</v>
      </c>
      <c r="E36" s="130">
        <v>121.43834513127675</v>
      </c>
      <c r="F36" s="131">
        <v>514725.37110549246</v>
      </c>
      <c r="G36"/>
    </row>
    <row r="37" spans="1:7" x14ac:dyDescent="0.25">
      <c r="A37" s="126" t="s">
        <v>7</v>
      </c>
      <c r="B37" s="127">
        <v>126.76196200762755</v>
      </c>
      <c r="C37" s="128">
        <v>37158895.06286785</v>
      </c>
      <c r="D37" s="129">
        <v>293139.15999999997</v>
      </c>
      <c r="E37" s="130">
        <v>142.14419149670897</v>
      </c>
      <c r="F37" s="131">
        <v>261416.90822257893</v>
      </c>
      <c r="G37"/>
    </row>
    <row r="38" spans="1:7" x14ac:dyDescent="0.25">
      <c r="A38" s="126" t="s">
        <v>31</v>
      </c>
      <c r="B38" s="127">
        <v>52.806140200031756</v>
      </c>
      <c r="C38" s="128">
        <v>6752373.9535182603</v>
      </c>
      <c r="D38" s="129">
        <v>127871</v>
      </c>
      <c r="E38" s="130">
        <v>109.09295945348553</v>
      </c>
      <c r="F38" s="131">
        <v>61895.597913422644</v>
      </c>
      <c r="G38"/>
    </row>
    <row r="39" spans="1:7" x14ac:dyDescent="0.25">
      <c r="A39" s="126" t="s">
        <v>27</v>
      </c>
      <c r="B39" s="127">
        <v>126.35832223729551</v>
      </c>
      <c r="C39" s="128">
        <v>71646947.833723664</v>
      </c>
      <c r="D39" s="129">
        <v>567014.08000000007</v>
      </c>
      <c r="E39" s="130">
        <v>153.59963763736215</v>
      </c>
      <c r="F39" s="131">
        <v>466452.58371557505</v>
      </c>
      <c r="G39"/>
    </row>
    <row r="40" spans="1:7" x14ac:dyDescent="0.25">
      <c r="A40" s="126" t="s">
        <v>9</v>
      </c>
      <c r="B40" s="127">
        <v>120.68401509597759</v>
      </c>
      <c r="C40" s="128">
        <v>77990792.137669206</v>
      </c>
      <c r="D40" s="129">
        <v>646239.62067921495</v>
      </c>
      <c r="E40" s="130">
        <v>178.52986077785772</v>
      </c>
      <c r="F40" s="131">
        <v>436850.12578770838</v>
      </c>
      <c r="G40"/>
    </row>
    <row r="41" spans="1:7" x14ac:dyDescent="0.25">
      <c r="A41" s="126" t="s">
        <v>18</v>
      </c>
      <c r="B41" s="127">
        <v>21.936781682061724</v>
      </c>
      <c r="C41" s="128">
        <v>3410028.838913131</v>
      </c>
      <c r="D41" s="129">
        <v>155448</v>
      </c>
      <c r="E41" s="130">
        <v>50.984170641191156</v>
      </c>
      <c r="F41" s="131">
        <v>66884.070016784754</v>
      </c>
      <c r="G41"/>
    </row>
    <row r="42" spans="1:7" x14ac:dyDescent="0.25">
      <c r="A42" s="126" t="s">
        <v>1</v>
      </c>
      <c r="B42" s="127">
        <v>178.07173808626311</v>
      </c>
      <c r="C42" s="128">
        <v>45781531.575025901</v>
      </c>
      <c r="D42" s="129">
        <v>257096</v>
      </c>
      <c r="E42" s="130">
        <v>248.78824770998156</v>
      </c>
      <c r="F42" s="131">
        <v>184018.06353969956</v>
      </c>
      <c r="G42"/>
    </row>
    <row r="43" spans="1:7" x14ac:dyDescent="0.25">
      <c r="A43" s="126" t="s">
        <v>0</v>
      </c>
      <c r="B43" s="127">
        <v>228.51876567288164</v>
      </c>
      <c r="C43" s="128">
        <v>105357514.30145022</v>
      </c>
      <c r="D43" s="129">
        <v>461045.35000099998</v>
      </c>
      <c r="E43" s="130">
        <v>246.35827255609433</v>
      </c>
      <c r="F43" s="131">
        <v>427659.73802426679</v>
      </c>
      <c r="G43"/>
    </row>
    <row r="44" spans="1:7" x14ac:dyDescent="0.25">
      <c r="A44" s="126" t="s">
        <v>12</v>
      </c>
      <c r="B44" s="127">
        <v>107.57752218032702</v>
      </c>
      <c r="C44" s="128">
        <v>12639526.2888285</v>
      </c>
      <c r="D44" s="129">
        <v>117492.2607683924</v>
      </c>
      <c r="E44" s="130">
        <v>186.58616639734805</v>
      </c>
      <c r="F44" s="131">
        <v>67740.961363190028</v>
      </c>
      <c r="G44"/>
    </row>
    <row r="45" spans="1:7" x14ac:dyDescent="0.25">
      <c r="A45" s="138" t="s">
        <v>26</v>
      </c>
      <c r="B45" s="139">
        <v>72.15945637357639</v>
      </c>
      <c r="C45" s="140">
        <v>25314114.571501587</v>
      </c>
      <c r="D45" s="129">
        <v>350808</v>
      </c>
      <c r="E45" s="141">
        <v>94.86584563534845</v>
      </c>
      <c r="F45" s="142">
        <v>266841.18401058309</v>
      </c>
      <c r="G45"/>
    </row>
    <row r="46" spans="1:7" x14ac:dyDescent="0.25">
      <c r="A46"/>
      <c r="B46"/>
      <c r="C46"/>
      <c r="D46"/>
      <c r="E46"/>
      <c r="F46"/>
      <c r="G46"/>
    </row>
    <row r="47" spans="1:7" x14ac:dyDescent="0.25">
      <c r="A47"/>
      <c r="B47"/>
      <c r="C47"/>
      <c r="D47"/>
      <c r="E47"/>
      <c r="F47"/>
      <c r="G47"/>
    </row>
    <row r="48" spans="1:7" x14ac:dyDescent="0.25">
      <c r="A48"/>
      <c r="B48"/>
      <c r="C48"/>
      <c r="D48"/>
      <c r="E48"/>
      <c r="F48"/>
      <c r="G48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spans="1:7" x14ac:dyDescent="0.25">
      <c r="A81"/>
      <c r="B81"/>
      <c r="C81"/>
      <c r="D81"/>
      <c r="E81"/>
      <c r="F81"/>
      <c r="G81"/>
    </row>
    <row r="82" spans="1:7" x14ac:dyDescent="0.25">
      <c r="A82"/>
      <c r="B82"/>
      <c r="C82"/>
      <c r="D82"/>
      <c r="E82"/>
      <c r="F82"/>
      <c r="G82"/>
    </row>
    <row r="83" spans="1:7" x14ac:dyDescent="0.25">
      <c r="A83"/>
      <c r="B83"/>
      <c r="C83"/>
      <c r="D83"/>
      <c r="E83"/>
      <c r="F83"/>
      <c r="G83"/>
    </row>
    <row r="84" spans="1:7" x14ac:dyDescent="0.25">
      <c r="A84"/>
      <c r="B84"/>
      <c r="C84"/>
      <c r="D84"/>
      <c r="E84"/>
      <c r="F84"/>
      <c r="G84"/>
    </row>
    <row r="85" spans="1:7" x14ac:dyDescent="0.25">
      <c r="A85"/>
      <c r="B85"/>
      <c r="C85"/>
      <c r="D85"/>
      <c r="E85"/>
      <c r="F85"/>
      <c r="G85"/>
    </row>
    <row r="86" spans="1:7" x14ac:dyDescent="0.25">
      <c r="A86"/>
      <c r="B86"/>
      <c r="C86"/>
      <c r="D86"/>
      <c r="E86"/>
      <c r="F86"/>
      <c r="G86"/>
    </row>
    <row r="87" spans="1:7" x14ac:dyDescent="0.25">
      <c r="A87"/>
      <c r="B87"/>
      <c r="C87"/>
      <c r="D87"/>
      <c r="E87"/>
      <c r="F87"/>
      <c r="G87"/>
    </row>
    <row r="88" spans="1:7" x14ac:dyDescent="0.25">
      <c r="A88" s="31"/>
      <c r="B88" s="31"/>
      <c r="C88" s="31"/>
      <c r="D88" s="31"/>
      <c r="E88" s="31"/>
      <c r="F88" s="31"/>
    </row>
    <row r="89" spans="1:7" x14ac:dyDescent="0.25">
      <c r="A89" s="31"/>
      <c r="B89" s="31"/>
      <c r="C89" s="31"/>
      <c r="D89" s="31"/>
      <c r="E89" s="31"/>
      <c r="F89" s="31"/>
    </row>
    <row r="90" spans="1:7" x14ac:dyDescent="0.25">
      <c r="A90" s="31"/>
      <c r="B90" s="31"/>
      <c r="C90" s="31"/>
      <c r="D90" s="31"/>
      <c r="E90" s="31"/>
      <c r="F90" s="31"/>
    </row>
    <row r="91" spans="1:7" x14ac:dyDescent="0.25">
      <c r="A91" s="31"/>
      <c r="B91" s="31"/>
      <c r="C91" s="31"/>
      <c r="D91" s="31"/>
      <c r="E91" s="31"/>
      <c r="F91" s="31"/>
    </row>
    <row r="92" spans="1:7" x14ac:dyDescent="0.25">
      <c r="A92" s="31"/>
      <c r="B92" s="31"/>
      <c r="C92" s="31"/>
      <c r="D92" s="31"/>
      <c r="E92" s="31"/>
      <c r="F92" s="31"/>
    </row>
    <row r="93" spans="1:7" x14ac:dyDescent="0.25">
      <c r="A93" s="31"/>
      <c r="B93" s="31"/>
      <c r="C93" s="31"/>
      <c r="D93" s="31"/>
      <c r="E93" s="31"/>
      <c r="F93" s="31"/>
    </row>
    <row r="94" spans="1:7" x14ac:dyDescent="0.25">
      <c r="A94" s="31"/>
      <c r="B94" s="31"/>
      <c r="C94" s="31"/>
      <c r="D94" s="31"/>
      <c r="E94" s="31"/>
      <c r="F94" s="31"/>
    </row>
    <row r="95" spans="1:7" x14ac:dyDescent="0.25">
      <c r="A95" s="31"/>
      <c r="B95" s="31"/>
      <c r="C95" s="31"/>
      <c r="D95" s="31"/>
      <c r="E95" s="31"/>
      <c r="F95" s="31"/>
    </row>
    <row r="96" spans="1:7" x14ac:dyDescent="0.25">
      <c r="A96" s="31"/>
      <c r="B96" s="31"/>
      <c r="C96" s="31"/>
      <c r="D96" s="31"/>
      <c r="E96" s="31"/>
      <c r="F96" s="31"/>
    </row>
    <row r="97" spans="1:6" x14ac:dyDescent="0.25">
      <c r="A97" s="31"/>
      <c r="B97" s="31"/>
      <c r="C97" s="31"/>
      <c r="D97" s="31"/>
      <c r="E97" s="31"/>
      <c r="F97" s="31"/>
    </row>
    <row r="98" spans="1:6" x14ac:dyDescent="0.25">
      <c r="A98" s="31"/>
      <c r="B98" s="31"/>
      <c r="C98" s="31"/>
      <c r="D98" s="31"/>
      <c r="E98" s="31"/>
      <c r="F98" s="31"/>
    </row>
    <row r="99" spans="1:6" x14ac:dyDescent="0.25">
      <c r="A99" s="31"/>
      <c r="B99" s="31"/>
      <c r="C99" s="31"/>
      <c r="D99" s="31"/>
      <c r="E99" s="31"/>
      <c r="F99" s="31"/>
    </row>
    <row r="100" spans="1:6" x14ac:dyDescent="0.25">
      <c r="A100" s="31"/>
      <c r="B100" s="31"/>
      <c r="C100" s="31"/>
      <c r="D100" s="31"/>
      <c r="E100" s="31"/>
      <c r="F100" s="31"/>
    </row>
    <row r="101" spans="1:6" x14ac:dyDescent="0.25">
      <c r="A101" s="31"/>
      <c r="B101" s="31"/>
      <c r="C101" s="31"/>
      <c r="D101" s="31"/>
      <c r="E101" s="31"/>
      <c r="F101" s="31"/>
    </row>
    <row r="102" spans="1:6" x14ac:dyDescent="0.25">
      <c r="A102" s="31"/>
      <c r="B102" s="31"/>
      <c r="C102" s="31"/>
      <c r="D102" s="31"/>
      <c r="E102" s="31"/>
      <c r="F102" s="31"/>
    </row>
    <row r="103" spans="1:6" x14ac:dyDescent="0.25">
      <c r="A103" s="31"/>
      <c r="B103" s="31"/>
      <c r="C103" s="31"/>
      <c r="D103" s="31"/>
      <c r="E103" s="31"/>
      <c r="F103" s="31"/>
    </row>
    <row r="104" spans="1:6" x14ac:dyDescent="0.25">
      <c r="A104" s="31"/>
      <c r="B104" s="31"/>
      <c r="C104" s="31"/>
      <c r="D104" s="31"/>
      <c r="E104" s="31"/>
      <c r="F104" s="31"/>
    </row>
    <row r="109" spans="1:6" x14ac:dyDescent="0.25">
      <c r="A109"/>
      <c r="B109"/>
      <c r="C109"/>
      <c r="D109"/>
      <c r="E109"/>
    </row>
    <row r="110" spans="1:6" x14ac:dyDescent="0.25">
      <c r="A110"/>
      <c r="B110"/>
      <c r="C110"/>
      <c r="D110"/>
      <c r="E110"/>
    </row>
    <row r="111" spans="1:6" x14ac:dyDescent="0.25">
      <c r="A111"/>
      <c r="B111"/>
      <c r="C111"/>
      <c r="D111"/>
      <c r="E111"/>
    </row>
    <row r="112" spans="1:6" x14ac:dyDescent="0.25">
      <c r="A112"/>
      <c r="B112"/>
      <c r="C112"/>
      <c r="D112"/>
      <c r="E112"/>
    </row>
    <row r="113" spans="1:5" x14ac:dyDescent="0.25">
      <c r="A113"/>
      <c r="B113"/>
      <c r="C113"/>
      <c r="D113"/>
      <c r="E113"/>
    </row>
    <row r="114" spans="1:5" x14ac:dyDescent="0.25">
      <c r="A114"/>
      <c r="B114"/>
      <c r="C114"/>
      <c r="D114"/>
      <c r="E114"/>
    </row>
    <row r="115" spans="1:5" x14ac:dyDescent="0.25">
      <c r="A115"/>
      <c r="B115"/>
      <c r="C115"/>
      <c r="D115"/>
      <c r="E115"/>
    </row>
    <row r="116" spans="1:5" x14ac:dyDescent="0.25">
      <c r="A116"/>
      <c r="B116"/>
      <c r="C116"/>
      <c r="D116"/>
      <c r="E116"/>
    </row>
    <row r="117" spans="1:5" x14ac:dyDescent="0.25">
      <c r="A117"/>
      <c r="B117"/>
      <c r="C117"/>
      <c r="D117"/>
      <c r="E117"/>
    </row>
    <row r="118" spans="1:5" x14ac:dyDescent="0.25">
      <c r="A118"/>
      <c r="B118"/>
      <c r="C118"/>
      <c r="D118"/>
      <c r="E118"/>
    </row>
    <row r="119" spans="1:5" x14ac:dyDescent="0.25">
      <c r="A119"/>
      <c r="B119"/>
      <c r="C119"/>
      <c r="D119"/>
      <c r="E119"/>
    </row>
    <row r="120" spans="1:5" x14ac:dyDescent="0.25">
      <c r="A120"/>
      <c r="B120"/>
      <c r="C120"/>
      <c r="D120"/>
      <c r="E120"/>
    </row>
    <row r="121" spans="1:5" x14ac:dyDescent="0.25">
      <c r="A121"/>
      <c r="B121"/>
      <c r="C121"/>
      <c r="D121"/>
      <c r="E121"/>
    </row>
    <row r="122" spans="1:5" x14ac:dyDescent="0.25">
      <c r="A122"/>
      <c r="B122"/>
      <c r="C122"/>
      <c r="D122"/>
      <c r="E122"/>
    </row>
    <row r="123" spans="1:5" x14ac:dyDescent="0.25">
      <c r="A123"/>
      <c r="B123"/>
      <c r="C123"/>
      <c r="D123"/>
      <c r="E123"/>
    </row>
    <row r="124" spans="1:5" x14ac:dyDescent="0.25">
      <c r="A124"/>
      <c r="B124"/>
      <c r="C124"/>
      <c r="D124"/>
      <c r="E124"/>
    </row>
    <row r="125" spans="1:5" x14ac:dyDescent="0.25">
      <c r="A125"/>
      <c r="B125"/>
      <c r="C125"/>
      <c r="D125"/>
      <c r="E125"/>
    </row>
    <row r="126" spans="1:5" x14ac:dyDescent="0.25">
      <c r="A126"/>
      <c r="B126"/>
      <c r="C126"/>
      <c r="D126"/>
      <c r="E126"/>
    </row>
    <row r="127" spans="1:5" x14ac:dyDescent="0.25">
      <c r="A127"/>
      <c r="B127"/>
      <c r="C127"/>
      <c r="D127"/>
      <c r="E127"/>
    </row>
    <row r="128" spans="1:5" x14ac:dyDescent="0.25">
      <c r="A128"/>
      <c r="B128"/>
      <c r="C128"/>
      <c r="D128"/>
      <c r="E128"/>
    </row>
    <row r="129" spans="1:5" x14ac:dyDescent="0.25">
      <c r="A129"/>
      <c r="B129"/>
      <c r="C129"/>
      <c r="D129"/>
      <c r="E129"/>
    </row>
    <row r="130" spans="1:5" x14ac:dyDescent="0.25">
      <c r="A130"/>
      <c r="B130"/>
      <c r="C130"/>
      <c r="D130"/>
      <c r="E130"/>
    </row>
    <row r="131" spans="1:5" x14ac:dyDescent="0.25">
      <c r="A131"/>
      <c r="B131"/>
      <c r="C131"/>
      <c r="D131"/>
      <c r="E131"/>
    </row>
    <row r="132" spans="1:5" x14ac:dyDescent="0.25">
      <c r="A132"/>
      <c r="B132"/>
      <c r="C132"/>
      <c r="D132"/>
      <c r="E132"/>
    </row>
    <row r="133" spans="1:5" x14ac:dyDescent="0.25">
      <c r="A133"/>
      <c r="B133"/>
      <c r="C133"/>
      <c r="D133"/>
      <c r="E133"/>
    </row>
    <row r="134" spans="1:5" x14ac:dyDescent="0.25">
      <c r="A134"/>
      <c r="B134"/>
      <c r="C134"/>
      <c r="D134"/>
      <c r="E134"/>
    </row>
    <row r="135" spans="1:5" x14ac:dyDescent="0.25">
      <c r="A135"/>
      <c r="B135"/>
      <c r="C135"/>
      <c r="D135"/>
      <c r="E135"/>
    </row>
    <row r="136" spans="1:5" x14ac:dyDescent="0.25">
      <c r="A136"/>
      <c r="B136"/>
      <c r="C136"/>
      <c r="D136"/>
      <c r="E13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18646-FE76-4FD7-B4E4-4C2AE7E7EA4B}">
  <dimension ref="A1:H94"/>
  <sheetViews>
    <sheetView workbookViewId="0">
      <selection activeCell="A3" sqref="A3"/>
    </sheetView>
  </sheetViews>
  <sheetFormatPr defaultRowHeight="15.75" x14ac:dyDescent="0.25"/>
  <cols>
    <col min="1" max="2" width="29.42578125" style="29" bestFit="1" customWidth="1"/>
    <col min="3" max="6" width="18.42578125" style="29" bestFit="1" customWidth="1"/>
    <col min="7" max="7" width="23" style="29" customWidth="1"/>
    <col min="8" max="8" width="10.7109375" style="29" bestFit="1" customWidth="1"/>
  </cols>
  <sheetData>
    <row r="1" spans="1:8" x14ac:dyDescent="0.25">
      <c r="A1" t="s">
        <v>45</v>
      </c>
    </row>
    <row r="3" spans="1:8" x14ac:dyDescent="0.25">
      <c r="A3" s="83" t="s">
        <v>46</v>
      </c>
      <c r="B3" s="84">
        <v>2022</v>
      </c>
    </row>
    <row r="4" spans="1:8" x14ac:dyDescent="0.25">
      <c r="A4" s="85" t="s">
        <v>47</v>
      </c>
      <c r="B4" s="84">
        <v>2022</v>
      </c>
    </row>
    <row r="5" spans="1:8" ht="15" x14ac:dyDescent="0.25">
      <c r="A5"/>
      <c r="B5"/>
      <c r="C5"/>
      <c r="D5"/>
      <c r="E5"/>
      <c r="F5"/>
      <c r="G5"/>
      <c r="H5"/>
    </row>
    <row r="6" spans="1:8" x14ac:dyDescent="0.25">
      <c r="A6" s="86"/>
      <c r="B6" s="87" t="s">
        <v>49</v>
      </c>
      <c r="C6" s="88"/>
      <c r="D6" s="88"/>
      <c r="E6" s="88"/>
      <c r="F6" s="88"/>
      <c r="G6" s="88"/>
      <c r="H6" s="89"/>
    </row>
    <row r="7" spans="1:8" ht="94.5" x14ac:dyDescent="0.25">
      <c r="A7" s="90" t="s">
        <v>41</v>
      </c>
      <c r="B7" s="91" t="s">
        <v>129</v>
      </c>
      <c r="C7" s="92" t="s">
        <v>130</v>
      </c>
      <c r="D7" s="92" t="s">
        <v>131</v>
      </c>
      <c r="E7" s="92" t="s">
        <v>132</v>
      </c>
      <c r="F7" s="92" t="s">
        <v>105</v>
      </c>
      <c r="G7" s="92" t="s">
        <v>128</v>
      </c>
      <c r="H7" s="93" t="s">
        <v>123</v>
      </c>
    </row>
    <row r="8" spans="1:8" x14ac:dyDescent="0.25">
      <c r="A8" s="86" t="s">
        <v>28</v>
      </c>
      <c r="B8" s="94">
        <v>67.122562331536543</v>
      </c>
      <c r="C8" s="95">
        <v>119.87049112308208</v>
      </c>
      <c r="D8" s="105">
        <v>0</v>
      </c>
      <c r="E8" s="95">
        <v>180.064260636531</v>
      </c>
      <c r="F8" s="95">
        <v>367.05731409114964</v>
      </c>
      <c r="G8" s="95">
        <v>22954625.253207289</v>
      </c>
      <c r="H8" s="96">
        <v>62536.896479079762</v>
      </c>
    </row>
    <row r="9" spans="1:8" x14ac:dyDescent="0.25">
      <c r="A9" s="97" t="s">
        <v>13</v>
      </c>
      <c r="B9" s="98">
        <v>194.25097828842868</v>
      </c>
      <c r="C9" s="99">
        <v>93.597364200818973</v>
      </c>
      <c r="D9" s="99">
        <v>0</v>
      </c>
      <c r="E9" s="99">
        <v>172.82952546406676</v>
      </c>
      <c r="F9" s="99">
        <v>460.67786795331438</v>
      </c>
      <c r="G9" s="99">
        <v>96612705.310661674</v>
      </c>
      <c r="H9" s="100">
        <v>209718.57350102288</v>
      </c>
    </row>
    <row r="10" spans="1:8" x14ac:dyDescent="0.25">
      <c r="A10" s="97" t="s">
        <v>14</v>
      </c>
      <c r="B10" s="98">
        <v>179.61867575699677</v>
      </c>
      <c r="C10" s="99">
        <v>54.717461193069177</v>
      </c>
      <c r="D10" s="106">
        <v>53.056805377838963</v>
      </c>
      <c r="E10" s="99">
        <v>98.483777355749254</v>
      </c>
      <c r="F10" s="99">
        <v>385.87671968365413</v>
      </c>
      <c r="G10" s="99">
        <v>10978514.570378497</v>
      </c>
      <c r="H10" s="100">
        <v>28450.834192274677</v>
      </c>
    </row>
    <row r="11" spans="1:8" x14ac:dyDescent="0.25">
      <c r="A11" s="97" t="s">
        <v>5</v>
      </c>
      <c r="B11" s="98">
        <v>257.0653369719538</v>
      </c>
      <c r="C11" s="99">
        <v>67.263315523559072</v>
      </c>
      <c r="D11" s="106">
        <v>13.200473434693546</v>
      </c>
      <c r="E11" s="99">
        <v>72.989804192256699</v>
      </c>
      <c r="F11" s="99">
        <v>410.51893012246308</v>
      </c>
      <c r="G11" s="99">
        <v>161154000</v>
      </c>
      <c r="H11" s="100">
        <v>392561.67785472324</v>
      </c>
    </row>
    <row r="12" spans="1:8" x14ac:dyDescent="0.25">
      <c r="A12" s="97" t="s">
        <v>24</v>
      </c>
      <c r="B12" s="98">
        <v>98.582743273647822</v>
      </c>
      <c r="C12" s="99">
        <v>62.082886525229263</v>
      </c>
      <c r="D12" s="106">
        <v>0</v>
      </c>
      <c r="E12" s="99">
        <v>54.911479554359872</v>
      </c>
      <c r="F12" s="99">
        <v>215.57710935323689</v>
      </c>
      <c r="G12" s="99">
        <v>105611211.54884796</v>
      </c>
      <c r="H12" s="100">
        <v>489899.93355833169</v>
      </c>
    </row>
    <row r="13" spans="1:8" x14ac:dyDescent="0.25">
      <c r="A13" s="97" t="s">
        <v>30</v>
      </c>
      <c r="B13" s="98">
        <v>126.85632632485265</v>
      </c>
      <c r="C13" s="99">
        <v>57.234700312849469</v>
      </c>
      <c r="D13" s="106">
        <v>0</v>
      </c>
      <c r="E13" s="99">
        <v>46.572281674299909</v>
      </c>
      <c r="F13" s="99">
        <v>230.66330831200239</v>
      </c>
      <c r="G13" s="99">
        <v>21084958.39432063</v>
      </c>
      <c r="H13" s="100">
        <v>91410.110037095525</v>
      </c>
    </row>
    <row r="14" spans="1:8" x14ac:dyDescent="0.25">
      <c r="A14" s="97" t="s">
        <v>21</v>
      </c>
      <c r="B14" s="98">
        <v>134.41789926830549</v>
      </c>
      <c r="C14" s="99">
        <v>38.365019959626345</v>
      </c>
      <c r="D14" s="106">
        <v>0</v>
      </c>
      <c r="E14" s="99">
        <v>80.12937103541293</v>
      </c>
      <c r="F14" s="99">
        <v>252.91229026334437</v>
      </c>
      <c r="G14" s="99">
        <v>78931638.512505919</v>
      </c>
      <c r="H14" s="100">
        <v>312090.95623751031</v>
      </c>
    </row>
    <row r="15" spans="1:8" x14ac:dyDescent="0.25">
      <c r="A15" s="97" t="s">
        <v>29</v>
      </c>
      <c r="B15" s="98">
        <v>98.071320683434294</v>
      </c>
      <c r="C15" s="99">
        <v>57.332814145627744</v>
      </c>
      <c r="D15" s="106">
        <v>0</v>
      </c>
      <c r="E15" s="99">
        <v>52.453034667511318</v>
      </c>
      <c r="F15" s="99">
        <v>207.8571694965735</v>
      </c>
      <c r="G15" s="99">
        <v>58251713.907051936</v>
      </c>
      <c r="H15" s="100">
        <v>280248.75951181568</v>
      </c>
    </row>
    <row r="16" spans="1:8" x14ac:dyDescent="0.25">
      <c r="A16" s="97" t="s">
        <v>37</v>
      </c>
      <c r="B16" s="98">
        <v>45.531790687332709</v>
      </c>
      <c r="C16" s="99">
        <v>92.81004529844823</v>
      </c>
      <c r="D16" s="106">
        <v>0</v>
      </c>
      <c r="E16" s="99">
        <v>22.399498391413562</v>
      </c>
      <c r="F16" s="99">
        <v>160.74133437719459</v>
      </c>
      <c r="G16" s="99">
        <v>30124645.06141438</v>
      </c>
      <c r="H16" s="100">
        <v>187410.69419471209</v>
      </c>
    </row>
    <row r="17" spans="1:8" x14ac:dyDescent="0.25">
      <c r="A17" s="97" t="s">
        <v>3</v>
      </c>
      <c r="B17" s="98">
        <v>251.18353973421094</v>
      </c>
      <c r="C17" s="99">
        <v>75.519937008999761</v>
      </c>
      <c r="D17" s="106">
        <v>0</v>
      </c>
      <c r="E17" s="99">
        <v>98.800416266311416</v>
      </c>
      <c r="F17" s="99">
        <v>425.50389300952213</v>
      </c>
      <c r="G17" s="99">
        <v>710244135</v>
      </c>
      <c r="H17" s="100">
        <v>1669183.6353753544</v>
      </c>
    </row>
    <row r="18" spans="1:8" x14ac:dyDescent="0.25">
      <c r="A18" s="97" t="s">
        <v>34</v>
      </c>
      <c r="B18" s="98">
        <v>47.457097840099486</v>
      </c>
      <c r="C18" s="99">
        <v>111.17703595758741</v>
      </c>
      <c r="D18" s="106">
        <v>0</v>
      </c>
      <c r="E18" s="99">
        <v>134.40733925391115</v>
      </c>
      <c r="F18" s="99">
        <v>293.04147305159808</v>
      </c>
      <c r="G18" s="99">
        <v>486026056.30195808</v>
      </c>
      <c r="H18" s="100">
        <v>1658557.2384710873</v>
      </c>
    </row>
    <row r="19" spans="1:8" x14ac:dyDescent="0.25">
      <c r="A19" s="97" t="s">
        <v>4</v>
      </c>
      <c r="B19" s="98">
        <v>194.78551038678702</v>
      </c>
      <c r="C19" s="99">
        <v>111.05079440375049</v>
      </c>
      <c r="D19" s="106">
        <v>0</v>
      </c>
      <c r="E19" s="99">
        <v>65.673941693760028</v>
      </c>
      <c r="F19" s="99">
        <v>371.51024648429734</v>
      </c>
      <c r="G19" s="99">
        <v>986823475.79814005</v>
      </c>
      <c r="H19" s="100">
        <v>2656248.3407570031</v>
      </c>
    </row>
    <row r="20" spans="1:8" x14ac:dyDescent="0.25">
      <c r="A20" s="97" t="s">
        <v>22</v>
      </c>
      <c r="B20" s="108">
        <v>105.45181052239518</v>
      </c>
      <c r="C20" s="99">
        <v>66.073807448679844</v>
      </c>
      <c r="D20" s="106">
        <v>0</v>
      </c>
      <c r="E20" s="99">
        <v>88.600309015173949</v>
      </c>
      <c r="F20" s="99">
        <v>260.12592698624894</v>
      </c>
      <c r="G20" s="99">
        <v>15115906</v>
      </c>
      <c r="H20" s="100">
        <v>58109.95534020364</v>
      </c>
    </row>
    <row r="21" spans="1:8" x14ac:dyDescent="0.25">
      <c r="A21" s="97" t="s">
        <v>15</v>
      </c>
      <c r="B21" s="98">
        <v>186.14750327139237</v>
      </c>
      <c r="C21" s="99">
        <v>36.549251744061507</v>
      </c>
      <c r="D21" s="106">
        <v>0</v>
      </c>
      <c r="E21" s="99">
        <v>59.858858299012326</v>
      </c>
      <c r="F21" s="99">
        <v>282.55561331446609</v>
      </c>
      <c r="G21" s="99">
        <v>552297277.91143</v>
      </c>
      <c r="H21" s="100">
        <v>1954649.8171910637</v>
      </c>
    </row>
    <row r="22" spans="1:8" x14ac:dyDescent="0.25">
      <c r="A22" s="97" t="s">
        <v>8</v>
      </c>
      <c r="B22" s="98">
        <v>114.09637364500713</v>
      </c>
      <c r="C22" s="99">
        <v>94.785540252532414</v>
      </c>
      <c r="D22" s="106">
        <v>0</v>
      </c>
      <c r="E22" s="99">
        <v>109.96833217957887</v>
      </c>
      <c r="F22" s="99">
        <v>318.85024607711858</v>
      </c>
      <c r="G22" s="99">
        <v>469932360.5090031</v>
      </c>
      <c r="H22" s="100">
        <v>1473834.0844665465</v>
      </c>
    </row>
    <row r="23" spans="1:8" x14ac:dyDescent="0.25">
      <c r="A23" s="97" t="s">
        <v>17</v>
      </c>
      <c r="B23" s="98">
        <v>106.31096568785885</v>
      </c>
      <c r="C23" s="99">
        <v>138.12096479953317</v>
      </c>
      <c r="D23" s="106">
        <v>0</v>
      </c>
      <c r="E23" s="99">
        <v>26.964837726762308</v>
      </c>
      <c r="F23" s="99">
        <v>271.39676821415435</v>
      </c>
      <c r="G23" s="99">
        <v>37270619.322400495</v>
      </c>
      <c r="H23" s="100">
        <v>137328.8988208987</v>
      </c>
    </row>
    <row r="24" spans="1:8" x14ac:dyDescent="0.25">
      <c r="A24" s="97" t="s">
        <v>35</v>
      </c>
      <c r="B24" s="98">
        <v>92.262797548729012</v>
      </c>
      <c r="C24" s="99">
        <v>27.159363410204474</v>
      </c>
      <c r="D24" s="106">
        <v>0</v>
      </c>
      <c r="E24" s="99">
        <v>3.6323746708603704</v>
      </c>
      <c r="F24" s="99">
        <v>123.05453562979385</v>
      </c>
      <c r="G24" s="99">
        <v>97258309.494760603</v>
      </c>
      <c r="H24" s="100">
        <v>790367.53092433361</v>
      </c>
    </row>
    <row r="25" spans="1:8" x14ac:dyDescent="0.25">
      <c r="A25" s="97" t="s">
        <v>23</v>
      </c>
      <c r="B25" s="98">
        <v>102.74052479970578</v>
      </c>
      <c r="C25" s="99">
        <v>71.087059063893776</v>
      </c>
      <c r="D25" s="106">
        <v>0</v>
      </c>
      <c r="E25" s="99">
        <v>84.292683230894838</v>
      </c>
      <c r="F25" s="99">
        <v>258.12026709449395</v>
      </c>
      <c r="G25" s="99">
        <v>78921306.357260823</v>
      </c>
      <c r="H25" s="100">
        <v>305754.00856984593</v>
      </c>
    </row>
    <row r="26" spans="1:8" x14ac:dyDescent="0.25">
      <c r="A26" s="97" t="s">
        <v>19</v>
      </c>
      <c r="B26" s="98">
        <v>91.392197635872179</v>
      </c>
      <c r="C26" s="99">
        <v>100.98230414618432</v>
      </c>
      <c r="D26" s="106">
        <v>0</v>
      </c>
      <c r="E26" s="99">
        <v>47.665129031902609</v>
      </c>
      <c r="F26" s="99">
        <v>240.03963081395909</v>
      </c>
      <c r="G26" s="99">
        <v>85799454.812900007</v>
      </c>
      <c r="H26" s="100">
        <v>357438.70510865026</v>
      </c>
    </row>
    <row r="27" spans="1:8" x14ac:dyDescent="0.25">
      <c r="A27" s="97" t="s">
        <v>11</v>
      </c>
      <c r="B27" s="108">
        <v>93.437156865973478</v>
      </c>
      <c r="C27" s="99">
        <v>73.94385890813075</v>
      </c>
      <c r="D27" s="106">
        <v>0</v>
      </c>
      <c r="E27" s="99">
        <v>69.407445358749257</v>
      </c>
      <c r="F27" s="99">
        <v>236.78846113285508</v>
      </c>
      <c r="G27" s="99">
        <v>99525457.67239438</v>
      </c>
      <c r="H27" s="100">
        <v>420313.79906030791</v>
      </c>
    </row>
    <row r="28" spans="1:8" x14ac:dyDescent="0.25">
      <c r="A28" s="97" t="s">
        <v>33</v>
      </c>
      <c r="B28" s="98">
        <v>126.42730423868986</v>
      </c>
      <c r="C28" s="99">
        <v>43.31565962277724</v>
      </c>
      <c r="D28" s="106">
        <v>0</v>
      </c>
      <c r="E28" s="99">
        <v>85.108098712558203</v>
      </c>
      <c r="F28" s="99">
        <v>254.85106257402529</v>
      </c>
      <c r="G28" s="99">
        <v>17233000</v>
      </c>
      <c r="H28" s="100">
        <v>67619.886791699828</v>
      </c>
    </row>
    <row r="29" spans="1:8" x14ac:dyDescent="0.25">
      <c r="A29" s="97" t="s">
        <v>10</v>
      </c>
      <c r="B29" s="98">
        <v>243.17495918393993</v>
      </c>
      <c r="C29" s="99">
        <v>102.729570812479</v>
      </c>
      <c r="D29" s="106">
        <v>0</v>
      </c>
      <c r="E29" s="99">
        <v>98.549558220411527</v>
      </c>
      <c r="F29" s="99">
        <v>444.45408821683048</v>
      </c>
      <c r="G29" s="99">
        <v>41734280.454815581</v>
      </c>
      <c r="H29" s="100">
        <v>93900.093533294668</v>
      </c>
    </row>
    <row r="30" spans="1:8" x14ac:dyDescent="0.25">
      <c r="A30" s="97" t="s">
        <v>2</v>
      </c>
      <c r="B30" s="98">
        <v>461.15517039364579</v>
      </c>
      <c r="C30" s="99">
        <v>194.5776646590175</v>
      </c>
      <c r="D30" s="106">
        <v>0</v>
      </c>
      <c r="E30" s="99">
        <v>65.593537766772414</v>
      </c>
      <c r="F30" s="99">
        <v>721.32637281943573</v>
      </c>
      <c r="G30" s="99">
        <v>193462737.2271314</v>
      </c>
      <c r="H30" s="100">
        <v>268204.16460158944</v>
      </c>
    </row>
    <row r="31" spans="1:8" x14ac:dyDescent="0.25">
      <c r="A31" s="97" t="s">
        <v>36</v>
      </c>
      <c r="B31" s="98">
        <v>86.211026766253255</v>
      </c>
      <c r="C31" s="99">
        <v>57.318821746287675</v>
      </c>
      <c r="D31" s="106">
        <v>0</v>
      </c>
      <c r="E31" s="99">
        <v>36.187680097482733</v>
      </c>
      <c r="F31" s="99">
        <v>179.71752861002366</v>
      </c>
      <c r="G31" s="99">
        <v>13661732</v>
      </c>
      <c r="H31" s="100">
        <v>76017.804749836869</v>
      </c>
    </row>
    <row r="32" spans="1:8" x14ac:dyDescent="0.25">
      <c r="A32" s="97" t="s">
        <v>32</v>
      </c>
      <c r="B32" s="98">
        <v>196.65598545410234</v>
      </c>
      <c r="C32" s="99">
        <v>49.129008240384252</v>
      </c>
      <c r="D32" s="106">
        <v>0</v>
      </c>
      <c r="E32" s="99">
        <v>23.323402574447762</v>
      </c>
      <c r="F32" s="99">
        <v>269.10839626893437</v>
      </c>
      <c r="G32" s="99">
        <v>12320142.71496686</v>
      </c>
      <c r="H32" s="100">
        <v>45781.33899120221</v>
      </c>
    </row>
    <row r="33" spans="1:8" x14ac:dyDescent="0.25">
      <c r="A33" s="97" t="s">
        <v>20</v>
      </c>
      <c r="B33" s="98">
        <v>313.81789440578797</v>
      </c>
      <c r="C33" s="99">
        <v>136.3878107503208</v>
      </c>
      <c r="D33" s="106">
        <v>0</v>
      </c>
      <c r="E33" s="99">
        <v>108.79439556287613</v>
      </c>
      <c r="F33" s="99">
        <v>559.00010071898487</v>
      </c>
      <c r="G33" s="99">
        <v>5491584.7138135619</v>
      </c>
      <c r="H33" s="100">
        <v>9823.9422618176559</v>
      </c>
    </row>
    <row r="34" spans="1:8" x14ac:dyDescent="0.25">
      <c r="A34" s="97" t="s">
        <v>16</v>
      </c>
      <c r="B34" s="98">
        <v>179.83945088473865</v>
      </c>
      <c r="C34" s="99">
        <v>47.730231118284351</v>
      </c>
      <c r="D34" s="106">
        <v>0</v>
      </c>
      <c r="E34" s="99">
        <v>10.511569549297056</v>
      </c>
      <c r="F34" s="99">
        <v>238.08125155232005</v>
      </c>
      <c r="G34" s="99">
        <v>129909352.3511921</v>
      </c>
      <c r="H34" s="100">
        <v>545651.33333333302</v>
      </c>
    </row>
    <row r="35" spans="1:8" x14ac:dyDescent="0.25">
      <c r="A35" s="97" t="s">
        <v>6</v>
      </c>
      <c r="B35" s="98">
        <v>137.30134993726824</v>
      </c>
      <c r="C35" s="99">
        <v>57.267960466466093</v>
      </c>
      <c r="D35" s="106">
        <v>4.3550603355015198</v>
      </c>
      <c r="E35" s="99">
        <v>90.393962722398811</v>
      </c>
      <c r="F35" s="99">
        <v>289.31833346163444</v>
      </c>
      <c r="G35" s="99">
        <v>465232409.47342801</v>
      </c>
      <c r="H35" s="100">
        <v>1608029.4805621814</v>
      </c>
    </row>
    <row r="36" spans="1:8" x14ac:dyDescent="0.25">
      <c r="A36" s="97" t="s">
        <v>25</v>
      </c>
      <c r="B36" s="98">
        <v>95.449452013867813</v>
      </c>
      <c r="C36" s="99">
        <v>26.600589324467741</v>
      </c>
      <c r="D36" s="106">
        <v>0</v>
      </c>
      <c r="E36" s="99">
        <v>29.271303724800156</v>
      </c>
      <c r="F36" s="99">
        <v>151.32134506313531</v>
      </c>
      <c r="G36" s="99">
        <v>77888935.493804604</v>
      </c>
      <c r="H36" s="100">
        <v>514725.37110549246</v>
      </c>
    </row>
    <row r="37" spans="1:8" x14ac:dyDescent="0.25">
      <c r="A37" s="97" t="s">
        <v>7</v>
      </c>
      <c r="B37" s="98">
        <v>140.30340897241348</v>
      </c>
      <c r="C37" s="99">
        <v>90.309146791605741</v>
      </c>
      <c r="D37" s="106">
        <v>0</v>
      </c>
      <c r="E37" s="99">
        <v>88.855155294400973</v>
      </c>
      <c r="F37" s="99">
        <v>319.46771105842021</v>
      </c>
      <c r="G37" s="99">
        <v>83514261.301836401</v>
      </c>
      <c r="H37" s="100">
        <v>261416.90822257893</v>
      </c>
    </row>
    <row r="38" spans="1:8" x14ac:dyDescent="0.25">
      <c r="A38" s="97" t="s">
        <v>31</v>
      </c>
      <c r="B38" s="98">
        <v>167.34679065497005</v>
      </c>
      <c r="C38" s="99">
        <v>67.84995462640606</v>
      </c>
      <c r="D38" s="106">
        <v>0</v>
      </c>
      <c r="E38" s="99">
        <v>84.026057350229564</v>
      </c>
      <c r="F38" s="99">
        <v>319.22280263160565</v>
      </c>
      <c r="G38" s="99">
        <v>19758486.236481737</v>
      </c>
      <c r="H38" s="100">
        <v>61895.597913422644</v>
      </c>
    </row>
    <row r="39" spans="1:8" x14ac:dyDescent="0.25">
      <c r="A39" s="97" t="s">
        <v>27</v>
      </c>
      <c r="B39" s="98">
        <v>135.60267562554944</v>
      </c>
      <c r="C39" s="99">
        <v>54.46985655375255</v>
      </c>
      <c r="D39" s="106">
        <v>0</v>
      </c>
      <c r="E39" s="99">
        <v>89.241633260269481</v>
      </c>
      <c r="F39" s="99">
        <v>279.31416543957141</v>
      </c>
      <c r="G39" s="99">
        <v>130286814.13764766</v>
      </c>
      <c r="H39" s="100">
        <v>466452.58371557505</v>
      </c>
    </row>
    <row r="40" spans="1:8" x14ac:dyDescent="0.25">
      <c r="A40" s="97" t="s">
        <v>9</v>
      </c>
      <c r="B40" s="98">
        <v>255.36953154959741</v>
      </c>
      <c r="C40" s="99">
        <v>54.126509564574398</v>
      </c>
      <c r="D40" s="106">
        <v>0</v>
      </c>
      <c r="E40" s="99">
        <v>44.551902219359754</v>
      </c>
      <c r="F40" s="99">
        <v>354.04794333353209</v>
      </c>
      <c r="G40" s="99">
        <v>154665888.58013293</v>
      </c>
      <c r="H40" s="100">
        <v>436850.12578770838</v>
      </c>
    </row>
    <row r="41" spans="1:8" x14ac:dyDescent="0.25">
      <c r="A41" s="97" t="s">
        <v>18</v>
      </c>
      <c r="B41" s="98">
        <v>195.92738044656195</v>
      </c>
      <c r="C41" s="99">
        <v>100.92774264674225</v>
      </c>
      <c r="D41" s="106">
        <v>0</v>
      </c>
      <c r="E41" s="99">
        <v>114.85297568230831</v>
      </c>
      <c r="F41" s="99">
        <v>411.70809877561265</v>
      </c>
      <c r="G41" s="99">
        <v>27536713.304985411</v>
      </c>
      <c r="H41" s="100">
        <v>66884.070016784754</v>
      </c>
    </row>
    <row r="42" spans="1:8" x14ac:dyDescent="0.25">
      <c r="A42" s="97" t="s">
        <v>1</v>
      </c>
      <c r="B42" s="98">
        <v>552.018902962212</v>
      </c>
      <c r="C42" s="99">
        <v>195.05144342383937</v>
      </c>
      <c r="D42" s="106">
        <v>8.125245811411505E-2</v>
      </c>
      <c r="E42" s="99">
        <v>72.521524241294784</v>
      </c>
      <c r="F42" s="99">
        <v>819.67312308546229</v>
      </c>
      <c r="G42" s="99">
        <v>150834660.84572458</v>
      </c>
      <c r="H42" s="100">
        <v>184018.06353969956</v>
      </c>
    </row>
    <row r="43" spans="1:8" x14ac:dyDescent="0.25">
      <c r="A43" s="97" t="s">
        <v>0</v>
      </c>
      <c r="B43" s="98">
        <v>341.45916191675241</v>
      </c>
      <c r="C43" s="99">
        <v>165.83692230561473</v>
      </c>
      <c r="D43" s="106">
        <v>3.6614219441620861</v>
      </c>
      <c r="E43" s="99">
        <v>168.94309391489674</v>
      </c>
      <c r="F43" s="99">
        <v>679.90060008142802</v>
      </c>
      <c r="G43" s="99">
        <v>290766112.51336527</v>
      </c>
      <c r="H43" s="100">
        <v>427659.73802426679</v>
      </c>
    </row>
    <row r="44" spans="1:8" x14ac:dyDescent="0.25">
      <c r="A44" s="97" t="s">
        <v>12</v>
      </c>
      <c r="B44" s="98">
        <v>192.96358271458612</v>
      </c>
      <c r="C44" s="99">
        <v>68.575804306849932</v>
      </c>
      <c r="D44" s="106">
        <v>0</v>
      </c>
      <c r="E44" s="99">
        <v>67.544516177125132</v>
      </c>
      <c r="F44" s="99">
        <v>329.08390319856142</v>
      </c>
      <c r="G44" s="99">
        <v>22292459.971821517</v>
      </c>
      <c r="H44" s="100">
        <v>67740.961363190028</v>
      </c>
    </row>
    <row r="45" spans="1:8" x14ac:dyDescent="0.25">
      <c r="A45" s="101" t="s">
        <v>26</v>
      </c>
      <c r="B45" s="102">
        <v>105.03377419121352</v>
      </c>
      <c r="C45" s="103">
        <v>49.260977095291445</v>
      </c>
      <c r="D45" s="107">
        <v>0.72153194952196542</v>
      </c>
      <c r="E45" s="103">
        <v>111.60537783912918</v>
      </c>
      <c r="F45" s="103">
        <v>266.62166107515588</v>
      </c>
      <c r="G45" s="103">
        <v>71145639.724162996</v>
      </c>
      <c r="H45" s="104">
        <v>266841.18401058309</v>
      </c>
    </row>
    <row r="46" spans="1:8" ht="15" x14ac:dyDescent="0.25">
      <c r="A46"/>
      <c r="B46"/>
      <c r="C46"/>
      <c r="D46"/>
      <c r="E46"/>
      <c r="F46"/>
      <c r="G46"/>
      <c r="H46"/>
    </row>
    <row r="47" spans="1:8" ht="15" x14ac:dyDescent="0.25">
      <c r="A47"/>
      <c r="B47"/>
      <c r="C47"/>
      <c r="D47"/>
      <c r="E47"/>
      <c r="F47"/>
      <c r="G47"/>
      <c r="H47"/>
    </row>
    <row r="48" spans="1:8" x14ac:dyDescent="0.25">
      <c r="B48" s="32"/>
    </row>
    <row r="49" spans="1:8" x14ac:dyDescent="0.25">
      <c r="B49" s="28"/>
    </row>
    <row r="50" spans="1:8" x14ac:dyDescent="0.25">
      <c r="B50" s="28"/>
      <c r="C50" s="32"/>
      <c r="D50" s="32"/>
      <c r="F50" s="32"/>
      <c r="G50" s="32"/>
    </row>
    <row r="51" spans="1:8" x14ac:dyDescent="0.25">
      <c r="B51" s="28"/>
    </row>
    <row r="55" spans="1:8" x14ac:dyDescent="0.25">
      <c r="B55" s="28"/>
      <c r="C55" s="28"/>
      <c r="D55" s="28"/>
      <c r="E55" s="28"/>
      <c r="F55" s="28"/>
      <c r="G55" s="28"/>
      <c r="H55" s="28"/>
    </row>
    <row r="57" spans="1:8" ht="15" x14ac:dyDescent="0.25">
      <c r="A57"/>
      <c r="B57"/>
      <c r="C57"/>
      <c r="D57"/>
      <c r="E57"/>
      <c r="F57"/>
      <c r="G57"/>
      <c r="H57"/>
    </row>
    <row r="58" spans="1:8" ht="15" x14ac:dyDescent="0.25">
      <c r="A58"/>
      <c r="B58"/>
      <c r="C58"/>
      <c r="D58"/>
      <c r="E58"/>
      <c r="F58"/>
      <c r="G58"/>
      <c r="H58"/>
    </row>
    <row r="59" spans="1:8" ht="15" x14ac:dyDescent="0.25">
      <c r="A59"/>
      <c r="B59"/>
      <c r="C59"/>
      <c r="D59"/>
      <c r="E59"/>
      <c r="F59"/>
      <c r="G59"/>
      <c r="H59"/>
    </row>
    <row r="60" spans="1:8" ht="15" x14ac:dyDescent="0.25">
      <c r="A60"/>
      <c r="B60"/>
      <c r="C60"/>
      <c r="D60"/>
      <c r="E60"/>
      <c r="F60"/>
      <c r="G60"/>
      <c r="H60"/>
    </row>
    <row r="61" spans="1:8" ht="15" x14ac:dyDescent="0.25">
      <c r="A61"/>
      <c r="B61"/>
      <c r="C61"/>
      <c r="D61"/>
      <c r="E61"/>
      <c r="F61"/>
      <c r="G61"/>
      <c r="H61"/>
    </row>
    <row r="62" spans="1:8" ht="15" x14ac:dyDescent="0.25">
      <c r="A62"/>
      <c r="B62"/>
      <c r="C62"/>
      <c r="D62"/>
      <c r="E62"/>
      <c r="F62"/>
      <c r="G62"/>
      <c r="H62"/>
    </row>
    <row r="63" spans="1:8" ht="15" x14ac:dyDescent="0.25">
      <c r="A63"/>
      <c r="B63"/>
      <c r="C63"/>
      <c r="D63"/>
      <c r="E63"/>
      <c r="F63"/>
      <c r="G63"/>
      <c r="H63"/>
    </row>
    <row r="64" spans="1:8" ht="15" x14ac:dyDescent="0.25">
      <c r="A64"/>
      <c r="B64"/>
      <c r="C64"/>
      <c r="D64"/>
      <c r="E64"/>
      <c r="F64"/>
      <c r="G64"/>
      <c r="H64"/>
    </row>
    <row r="65" customFormat="1" ht="15" x14ac:dyDescent="0.25"/>
    <row r="66" customFormat="1" ht="15" x14ac:dyDescent="0.25"/>
    <row r="67" customFormat="1" ht="15" x14ac:dyDescent="0.25"/>
    <row r="68" customFormat="1" ht="15" x14ac:dyDescent="0.25"/>
    <row r="69" customFormat="1" ht="15" x14ac:dyDescent="0.25"/>
    <row r="70" customFormat="1" ht="15" x14ac:dyDescent="0.25"/>
    <row r="71" customFormat="1" ht="15" x14ac:dyDescent="0.25"/>
    <row r="72" customFormat="1" ht="15" x14ac:dyDescent="0.25"/>
    <row r="73" customFormat="1" ht="15" x14ac:dyDescent="0.25"/>
    <row r="74" customFormat="1" ht="15" x14ac:dyDescent="0.25"/>
    <row r="75" customFormat="1" ht="15" x14ac:dyDescent="0.25"/>
    <row r="76" customFormat="1" ht="15" x14ac:dyDescent="0.25"/>
    <row r="77" customFormat="1" ht="15" x14ac:dyDescent="0.25"/>
    <row r="78" customFormat="1" ht="15" x14ac:dyDescent="0.25"/>
    <row r="79" customFormat="1" ht="15" x14ac:dyDescent="0.25"/>
    <row r="80" customFormat="1" ht="15" x14ac:dyDescent="0.25"/>
    <row r="81" customFormat="1" ht="15" x14ac:dyDescent="0.25"/>
    <row r="82" customFormat="1" ht="15" x14ac:dyDescent="0.25"/>
    <row r="83" customFormat="1" ht="15" x14ac:dyDescent="0.25"/>
    <row r="84" customFormat="1" ht="15" x14ac:dyDescent="0.25"/>
    <row r="85" customFormat="1" ht="15" x14ac:dyDescent="0.25"/>
    <row r="86" customFormat="1" ht="15" x14ac:dyDescent="0.25"/>
    <row r="87" customFormat="1" ht="15" x14ac:dyDescent="0.25"/>
    <row r="88" customFormat="1" ht="15" x14ac:dyDescent="0.25"/>
    <row r="89" customFormat="1" ht="15" x14ac:dyDescent="0.25"/>
    <row r="90" customFormat="1" ht="15" x14ac:dyDescent="0.25"/>
    <row r="91" customFormat="1" ht="15" x14ac:dyDescent="0.25"/>
    <row r="92" customFormat="1" ht="15" x14ac:dyDescent="0.25"/>
    <row r="93" customFormat="1" ht="15" x14ac:dyDescent="0.25"/>
    <row r="94" customFormat="1" ht="15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A8910-0A4C-4B85-B2DE-7D86A8C17AC7}">
  <dimension ref="A1:J46"/>
  <sheetViews>
    <sheetView workbookViewId="0">
      <selection activeCell="I7" sqref="I7"/>
    </sheetView>
  </sheetViews>
  <sheetFormatPr defaultRowHeight="15" x14ac:dyDescent="0.25"/>
  <cols>
    <col min="1" max="1" width="28.28515625" customWidth="1"/>
    <col min="2" max="2" width="12.7109375" customWidth="1"/>
    <col min="3" max="3" width="19.42578125" bestFit="1" customWidth="1"/>
    <col min="4" max="4" width="19" bestFit="1" customWidth="1"/>
    <col min="5" max="5" width="28.28515625" customWidth="1"/>
    <col min="6" max="6" width="15.85546875" customWidth="1"/>
    <col min="7" max="7" width="19.42578125" bestFit="1" customWidth="1"/>
    <col min="8" max="8" width="19" bestFit="1" customWidth="1"/>
    <col min="9" max="10" width="9.140625" style="34"/>
  </cols>
  <sheetData>
    <row r="1" spans="1:10" ht="15.75" x14ac:dyDescent="0.25">
      <c r="A1" t="s">
        <v>45</v>
      </c>
      <c r="B1" s="33"/>
      <c r="C1" s="33"/>
      <c r="D1" s="33"/>
      <c r="E1" t="s">
        <v>45</v>
      </c>
    </row>
    <row r="2" spans="1:10" ht="15.75" x14ac:dyDescent="0.25">
      <c r="B2" s="33"/>
      <c r="C2" s="33"/>
      <c r="D2" s="33"/>
      <c r="I2" s="35"/>
      <c r="J2" s="35"/>
    </row>
    <row r="3" spans="1:10" ht="15.75" x14ac:dyDescent="0.25">
      <c r="B3" s="33"/>
      <c r="C3" s="33"/>
      <c r="D3" s="33"/>
      <c r="E3" s="58" t="s">
        <v>46</v>
      </c>
      <c r="F3" s="59">
        <v>2022</v>
      </c>
      <c r="H3" s="33"/>
      <c r="I3" s="43" t="s">
        <v>46</v>
      </c>
      <c r="J3" s="44">
        <v>2022</v>
      </c>
    </row>
    <row r="4" spans="1:10" ht="31.5" x14ac:dyDescent="0.25">
      <c r="A4" s="58" t="s">
        <v>133</v>
      </c>
      <c r="B4" s="59">
        <v>2022</v>
      </c>
      <c r="C4" s="33"/>
      <c r="D4" s="33"/>
      <c r="E4" s="60" t="s">
        <v>47</v>
      </c>
      <c r="F4" s="59">
        <v>2022</v>
      </c>
      <c r="G4" s="33"/>
      <c r="H4" s="33"/>
      <c r="I4" s="45" t="s">
        <v>47</v>
      </c>
      <c r="J4" s="44">
        <v>2022</v>
      </c>
    </row>
    <row r="5" spans="1:10" ht="15.75" x14ac:dyDescent="0.25">
      <c r="A5" s="33"/>
      <c r="B5" s="33"/>
      <c r="C5" s="33"/>
      <c r="D5" s="33"/>
      <c r="E5" s="33"/>
      <c r="F5" s="33"/>
      <c r="G5" s="33"/>
      <c r="I5" s="36"/>
      <c r="J5" s="36"/>
    </row>
    <row r="6" spans="1:10" ht="15.75" x14ac:dyDescent="0.25">
      <c r="A6" s="62"/>
      <c r="B6" s="63" t="s">
        <v>49</v>
      </c>
      <c r="C6" s="64"/>
      <c r="E6" s="62"/>
      <c r="F6" s="63" t="s">
        <v>49</v>
      </c>
      <c r="G6" s="64"/>
      <c r="I6" s="46" t="s">
        <v>136</v>
      </c>
      <c r="J6" s="47"/>
    </row>
    <row r="7" spans="1:10" ht="118.5" x14ac:dyDescent="0.25">
      <c r="A7" s="63" t="s">
        <v>41</v>
      </c>
      <c r="B7" s="75" t="s">
        <v>134</v>
      </c>
      <c r="C7" s="76" t="s">
        <v>135</v>
      </c>
      <c r="E7" s="65" t="s">
        <v>41</v>
      </c>
      <c r="F7" s="75" t="s">
        <v>101</v>
      </c>
      <c r="G7" s="66" t="s">
        <v>102</v>
      </c>
      <c r="I7" s="48" t="s">
        <v>41</v>
      </c>
      <c r="J7" s="47" t="s">
        <v>67</v>
      </c>
    </row>
    <row r="8" spans="1:10" ht="15.75" x14ac:dyDescent="0.25">
      <c r="A8" s="62" t="s">
        <v>28</v>
      </c>
      <c r="B8" s="77">
        <v>0</v>
      </c>
      <c r="C8" s="78">
        <v>1349</v>
      </c>
      <c r="E8" s="62" t="s">
        <v>28</v>
      </c>
      <c r="F8" s="67">
        <v>25491281.22889939</v>
      </c>
      <c r="G8" s="68">
        <v>62536.896479079762</v>
      </c>
      <c r="I8" s="49" t="s">
        <v>28</v>
      </c>
      <c r="J8" s="52">
        <v>119</v>
      </c>
    </row>
    <row r="9" spans="1:10" ht="15.75" x14ac:dyDescent="0.25">
      <c r="A9" s="69" t="s">
        <v>13</v>
      </c>
      <c r="B9" s="79">
        <v>6362</v>
      </c>
      <c r="C9" s="80">
        <v>798202</v>
      </c>
      <c r="E9" s="69" t="s">
        <v>13</v>
      </c>
      <c r="F9" s="70">
        <v>129918996.8161305</v>
      </c>
      <c r="G9" s="71">
        <v>209718.57350102288</v>
      </c>
      <c r="I9" s="50" t="s">
        <v>13</v>
      </c>
      <c r="J9" s="53">
        <v>119</v>
      </c>
    </row>
    <row r="10" spans="1:10" ht="15.75" x14ac:dyDescent="0.25">
      <c r="A10" s="69" t="s">
        <v>14</v>
      </c>
      <c r="B10" s="79">
        <v>0</v>
      </c>
      <c r="C10" s="80"/>
      <c r="E10" s="69" t="s">
        <v>14</v>
      </c>
      <c r="F10" s="70">
        <v>13895638.466495967</v>
      </c>
      <c r="G10" s="71">
        <v>28450.834192274677</v>
      </c>
      <c r="I10" s="50" t="s">
        <v>14</v>
      </c>
      <c r="J10" s="53">
        <v>119</v>
      </c>
    </row>
    <row r="11" spans="1:10" ht="15.75" x14ac:dyDescent="0.25">
      <c r="A11" s="69" t="s">
        <v>5</v>
      </c>
      <c r="B11" s="79">
        <v>21203</v>
      </c>
      <c r="C11" s="80">
        <v>78166</v>
      </c>
      <c r="E11" s="69" t="s">
        <v>5</v>
      </c>
      <c r="F11" s="70">
        <v>233790000</v>
      </c>
      <c r="G11" s="71">
        <v>392561.67785472324</v>
      </c>
      <c r="I11" s="50" t="s">
        <v>5</v>
      </c>
      <c r="J11" s="53">
        <v>119</v>
      </c>
    </row>
    <row r="12" spans="1:10" ht="15.75" x14ac:dyDescent="0.25">
      <c r="A12" s="69" t="s">
        <v>24</v>
      </c>
      <c r="B12" s="79">
        <v>20339</v>
      </c>
      <c r="C12" s="80">
        <v>3266</v>
      </c>
      <c r="E12" s="69" t="s">
        <v>24</v>
      </c>
      <c r="F12" s="70">
        <v>186924303.20709562</v>
      </c>
      <c r="G12" s="71">
        <v>489899.93355833169</v>
      </c>
      <c r="I12" s="50" t="s">
        <v>24</v>
      </c>
      <c r="J12" s="53">
        <v>119</v>
      </c>
    </row>
    <row r="13" spans="1:10" ht="15.75" x14ac:dyDescent="0.25">
      <c r="A13" s="69" t="s">
        <v>30</v>
      </c>
      <c r="B13" s="79">
        <v>25</v>
      </c>
      <c r="C13" s="80">
        <v>183177</v>
      </c>
      <c r="E13" s="69" t="s">
        <v>30</v>
      </c>
      <c r="F13" s="70">
        <v>28737068.322075088</v>
      </c>
      <c r="G13" s="71">
        <v>91410.110037095525</v>
      </c>
      <c r="I13" s="50" t="s">
        <v>30</v>
      </c>
      <c r="J13" s="53">
        <v>119</v>
      </c>
    </row>
    <row r="14" spans="1:10" ht="15.75" x14ac:dyDescent="0.25">
      <c r="A14" s="69" t="s">
        <v>21</v>
      </c>
      <c r="B14" s="79">
        <v>0</v>
      </c>
      <c r="C14" s="80">
        <v>50</v>
      </c>
      <c r="E14" s="69" t="s">
        <v>21</v>
      </c>
      <c r="F14" s="70">
        <v>114851911.89620039</v>
      </c>
      <c r="G14" s="71">
        <v>312090.95623751031</v>
      </c>
      <c r="I14" s="50" t="s">
        <v>21</v>
      </c>
      <c r="J14" s="53">
        <v>119</v>
      </c>
    </row>
    <row r="15" spans="1:10" ht="15.75" x14ac:dyDescent="0.25">
      <c r="A15" s="69" t="s">
        <v>29</v>
      </c>
      <c r="B15" s="79">
        <v>0</v>
      </c>
      <c r="C15" s="80">
        <v>407715</v>
      </c>
      <c r="E15" s="69" t="s">
        <v>29</v>
      </c>
      <c r="F15" s="70">
        <v>87245924.810735181</v>
      </c>
      <c r="G15" s="71">
        <v>280248.75951181568</v>
      </c>
      <c r="I15" s="50" t="s">
        <v>29</v>
      </c>
      <c r="J15" s="53">
        <v>119</v>
      </c>
    </row>
    <row r="16" spans="1:10" ht="15.75" x14ac:dyDescent="0.25">
      <c r="A16" s="69" t="s">
        <v>37</v>
      </c>
      <c r="B16" s="79">
        <v>2283</v>
      </c>
      <c r="C16" s="80">
        <v>222</v>
      </c>
      <c r="E16" s="69" t="s">
        <v>37</v>
      </c>
      <c r="F16" s="70">
        <v>43040887.461585179</v>
      </c>
      <c r="G16" s="71">
        <v>187410.69419471209</v>
      </c>
      <c r="I16" s="50" t="s">
        <v>37</v>
      </c>
      <c r="J16" s="53">
        <v>119</v>
      </c>
    </row>
    <row r="17" spans="1:10" ht="15.75" x14ac:dyDescent="0.25">
      <c r="A17" s="69" t="s">
        <v>3</v>
      </c>
      <c r="B17" s="79">
        <v>210322</v>
      </c>
      <c r="C17" s="80">
        <v>5634773</v>
      </c>
      <c r="E17" s="69" t="s">
        <v>3</v>
      </c>
      <c r="F17" s="70">
        <v>1138806135</v>
      </c>
      <c r="G17" s="71">
        <v>1669183.6353753544</v>
      </c>
      <c r="I17" s="50" t="s">
        <v>3</v>
      </c>
      <c r="J17" s="53">
        <v>119</v>
      </c>
    </row>
    <row r="18" spans="1:10" ht="15.75" x14ac:dyDescent="0.25">
      <c r="A18" s="69" t="s">
        <v>34</v>
      </c>
      <c r="B18" s="79">
        <v>161226</v>
      </c>
      <c r="C18" s="80">
        <v>0</v>
      </c>
      <c r="E18" s="69" t="s">
        <v>34</v>
      </c>
      <c r="F18" s="70">
        <v>595219422.85753107</v>
      </c>
      <c r="G18" s="71">
        <v>1658557.2384710873</v>
      </c>
      <c r="I18" s="50" t="s">
        <v>34</v>
      </c>
      <c r="J18" s="53">
        <v>119</v>
      </c>
    </row>
    <row r="19" spans="1:10" ht="15.75" x14ac:dyDescent="0.25">
      <c r="A19" s="69" t="s">
        <v>4</v>
      </c>
      <c r="B19" s="79">
        <v>547637</v>
      </c>
      <c r="C19" s="80">
        <v>4342492</v>
      </c>
      <c r="E19" s="69" t="s">
        <v>4</v>
      </c>
      <c r="F19" s="70">
        <v>1372781475.79814</v>
      </c>
      <c r="G19" s="71">
        <v>2656248.3407570031</v>
      </c>
      <c r="I19" s="50" t="s">
        <v>4</v>
      </c>
      <c r="J19" s="53">
        <v>119</v>
      </c>
    </row>
    <row r="20" spans="1:10" ht="15.75" x14ac:dyDescent="0.25">
      <c r="A20" s="69" t="s">
        <v>22</v>
      </c>
      <c r="B20" s="79">
        <v>0</v>
      </c>
      <c r="C20" s="80">
        <v>80</v>
      </c>
      <c r="E20" s="69" t="s">
        <v>22</v>
      </c>
      <c r="F20" s="70">
        <v>21787718</v>
      </c>
      <c r="G20" s="71">
        <v>58109.95534020364</v>
      </c>
      <c r="I20" s="50" t="s">
        <v>22</v>
      </c>
      <c r="J20" s="53">
        <v>119</v>
      </c>
    </row>
    <row r="21" spans="1:10" ht="15.75" x14ac:dyDescent="0.25">
      <c r="A21" s="69" t="s">
        <v>15</v>
      </c>
      <c r="B21" s="79">
        <v>330836</v>
      </c>
      <c r="C21" s="80">
        <v>598463</v>
      </c>
      <c r="E21" s="69" t="s">
        <v>15</v>
      </c>
      <c r="F21" s="70">
        <v>889001283.91143</v>
      </c>
      <c r="G21" s="71">
        <v>1954649.8171910637</v>
      </c>
      <c r="I21" s="50" t="s">
        <v>15</v>
      </c>
      <c r="J21" s="53">
        <v>119</v>
      </c>
    </row>
    <row r="22" spans="1:10" ht="15.75" x14ac:dyDescent="0.25">
      <c r="A22" s="69" t="s">
        <v>8</v>
      </c>
      <c r="B22" s="79">
        <v>93673</v>
      </c>
      <c r="C22" s="80">
        <v>253695</v>
      </c>
      <c r="E22" s="69" t="s">
        <v>8</v>
      </c>
      <c r="F22" s="70">
        <v>716020287.90014911</v>
      </c>
      <c r="G22" s="71">
        <v>1473834.0844665465</v>
      </c>
      <c r="I22" s="50" t="s">
        <v>8</v>
      </c>
      <c r="J22" s="53">
        <v>119</v>
      </c>
    </row>
    <row r="23" spans="1:10" ht="15.75" x14ac:dyDescent="0.25">
      <c r="A23" s="69" t="s">
        <v>17</v>
      </c>
      <c r="B23" s="79">
        <v>4215</v>
      </c>
      <c r="C23" s="80">
        <v>0</v>
      </c>
      <c r="E23" s="69" t="s">
        <v>17</v>
      </c>
      <c r="F23" s="70">
        <v>56370619.322400495</v>
      </c>
      <c r="G23" s="71">
        <v>137328.8988208987</v>
      </c>
      <c r="I23" s="50" t="s">
        <v>17</v>
      </c>
      <c r="J23" s="53">
        <v>119</v>
      </c>
    </row>
    <row r="24" spans="1:10" ht="15.75" x14ac:dyDescent="0.25">
      <c r="A24" s="69" t="s">
        <v>35</v>
      </c>
      <c r="B24" s="79">
        <v>335504</v>
      </c>
      <c r="C24" s="80">
        <v>138090</v>
      </c>
      <c r="E24" s="69" t="s">
        <v>35</v>
      </c>
      <c r="F24" s="70">
        <v>160564137</v>
      </c>
      <c r="G24" s="71">
        <v>790367.53092433361</v>
      </c>
      <c r="I24" s="50" t="s">
        <v>35</v>
      </c>
      <c r="J24" s="53">
        <v>119</v>
      </c>
    </row>
    <row r="25" spans="1:10" ht="15.75" x14ac:dyDescent="0.25">
      <c r="A25" s="69" t="s">
        <v>23</v>
      </c>
      <c r="B25" s="79">
        <v>0</v>
      </c>
      <c r="C25" s="80">
        <v>674240</v>
      </c>
      <c r="E25" s="69" t="s">
        <v>23</v>
      </c>
      <c r="F25" s="70">
        <v>100906638.94777581</v>
      </c>
      <c r="G25" s="71">
        <v>305754.00856984593</v>
      </c>
      <c r="I25" s="50" t="s">
        <v>23</v>
      </c>
      <c r="J25" s="53">
        <v>119</v>
      </c>
    </row>
    <row r="26" spans="1:10" ht="15.75" x14ac:dyDescent="0.25">
      <c r="A26" s="69" t="s">
        <v>19</v>
      </c>
      <c r="B26" s="79">
        <v>18441</v>
      </c>
      <c r="C26" s="80">
        <v>603</v>
      </c>
      <c r="E26" s="69" t="s">
        <v>19</v>
      </c>
      <c r="F26" s="70">
        <v>125653454.81290001</v>
      </c>
      <c r="G26" s="71">
        <v>357438.70510865026</v>
      </c>
      <c r="I26" s="50" t="s">
        <v>19</v>
      </c>
      <c r="J26" s="53">
        <v>119</v>
      </c>
    </row>
    <row r="27" spans="1:10" ht="15.75" x14ac:dyDescent="0.25">
      <c r="A27" s="69" t="s">
        <v>11</v>
      </c>
      <c r="B27" s="79">
        <v>8279</v>
      </c>
      <c r="C27" s="80">
        <v>22147</v>
      </c>
      <c r="E27" s="69" t="s">
        <v>11</v>
      </c>
      <c r="F27" s="70">
        <v>185879757.49260768</v>
      </c>
      <c r="G27" s="71">
        <v>420313.79906030791</v>
      </c>
      <c r="I27" s="50" t="s">
        <v>11</v>
      </c>
      <c r="J27" s="53">
        <v>119</v>
      </c>
    </row>
    <row r="28" spans="1:10" ht="15.75" x14ac:dyDescent="0.25">
      <c r="A28" s="69" t="s">
        <v>33</v>
      </c>
      <c r="B28" s="79">
        <v>17</v>
      </c>
      <c r="C28" s="80">
        <v>0</v>
      </c>
      <c r="E28" s="69" t="s">
        <v>33</v>
      </c>
      <c r="F28" s="70">
        <v>22356000</v>
      </c>
      <c r="G28" s="71">
        <v>67619.886791699828</v>
      </c>
      <c r="I28" s="50" t="s">
        <v>33</v>
      </c>
      <c r="J28" s="53">
        <v>119</v>
      </c>
    </row>
    <row r="29" spans="1:10" ht="15.75" x14ac:dyDescent="0.25">
      <c r="A29" s="69" t="s">
        <v>10</v>
      </c>
      <c r="B29" s="79">
        <v>0</v>
      </c>
      <c r="C29" s="80">
        <v>1955</v>
      </c>
      <c r="E29" s="69" t="s">
        <v>10</v>
      </c>
      <c r="F29" s="70">
        <v>59659412.874815583</v>
      </c>
      <c r="G29" s="71">
        <v>93900.093533294668</v>
      </c>
      <c r="I29" s="50" t="s">
        <v>10</v>
      </c>
      <c r="J29" s="53">
        <v>119</v>
      </c>
    </row>
    <row r="30" spans="1:10" ht="15.75" x14ac:dyDescent="0.25">
      <c r="A30" s="69" t="s">
        <v>2</v>
      </c>
      <c r="B30" s="79">
        <v>413076</v>
      </c>
      <c r="C30" s="80">
        <v>20097</v>
      </c>
      <c r="E30" s="69" t="s">
        <v>2</v>
      </c>
      <c r="F30" s="70">
        <v>227574000</v>
      </c>
      <c r="G30" s="71">
        <v>268204.16460158944</v>
      </c>
      <c r="I30" s="50" t="s">
        <v>2</v>
      </c>
      <c r="J30" s="53">
        <v>119</v>
      </c>
    </row>
    <row r="31" spans="1:10" ht="15.75" x14ac:dyDescent="0.25">
      <c r="A31" s="69" t="s">
        <v>36</v>
      </c>
      <c r="B31" s="79">
        <v>0</v>
      </c>
      <c r="C31" s="80"/>
      <c r="E31" s="69" t="s">
        <v>36</v>
      </c>
      <c r="F31" s="70">
        <v>19429265</v>
      </c>
      <c r="G31" s="71">
        <v>76017.804749836869</v>
      </c>
      <c r="I31" s="50" t="s">
        <v>36</v>
      </c>
      <c r="J31" s="53">
        <v>119</v>
      </c>
    </row>
    <row r="32" spans="1:10" ht="15.75" x14ac:dyDescent="0.25">
      <c r="A32" s="69" t="s">
        <v>32</v>
      </c>
      <c r="B32" s="79">
        <v>0</v>
      </c>
      <c r="C32" s="80">
        <v>29614</v>
      </c>
      <c r="E32" s="69" t="s">
        <v>32</v>
      </c>
      <c r="F32" s="70">
        <v>17970100.759108327</v>
      </c>
      <c r="G32" s="71">
        <v>45781.33899120221</v>
      </c>
      <c r="I32" s="50" t="s">
        <v>32</v>
      </c>
      <c r="J32" s="53">
        <v>119</v>
      </c>
    </row>
    <row r="33" spans="1:10" ht="15.75" x14ac:dyDescent="0.25">
      <c r="A33" s="69" t="s">
        <v>20</v>
      </c>
      <c r="B33" s="79">
        <v>0</v>
      </c>
      <c r="C33" s="80"/>
      <c r="E33" s="69" t="s">
        <v>20</v>
      </c>
      <c r="F33" s="70">
        <v>7100688.3028937019</v>
      </c>
      <c r="G33" s="71">
        <v>9823.9422618176559</v>
      </c>
      <c r="I33" s="50" t="s">
        <v>20</v>
      </c>
      <c r="J33" s="53">
        <v>119</v>
      </c>
    </row>
    <row r="34" spans="1:10" ht="15.75" x14ac:dyDescent="0.25">
      <c r="A34" s="69" t="s">
        <v>16</v>
      </c>
      <c r="B34" s="79"/>
      <c r="C34" s="80">
        <v>137573</v>
      </c>
      <c r="E34" s="69" t="s">
        <v>16</v>
      </c>
      <c r="F34" s="70">
        <v>218298306.53</v>
      </c>
      <c r="G34" s="71">
        <v>545651.33333333302</v>
      </c>
      <c r="I34" s="50" t="s">
        <v>16</v>
      </c>
      <c r="J34" s="53">
        <v>119</v>
      </c>
    </row>
    <row r="35" spans="1:10" ht="15.75" x14ac:dyDescent="0.25">
      <c r="A35" s="69" t="s">
        <v>6</v>
      </c>
      <c r="B35" s="79">
        <v>322453</v>
      </c>
      <c r="C35" s="80">
        <v>530329</v>
      </c>
      <c r="E35" s="69" t="s">
        <v>6</v>
      </c>
      <c r="F35" s="70">
        <v>706260543.72146785</v>
      </c>
      <c r="G35" s="71">
        <v>1608029.4805621814</v>
      </c>
      <c r="I35" s="50" t="s">
        <v>6</v>
      </c>
      <c r="J35" s="53">
        <v>119</v>
      </c>
    </row>
    <row r="36" spans="1:10" ht="15.75" x14ac:dyDescent="0.25">
      <c r="A36" s="69" t="s">
        <v>25</v>
      </c>
      <c r="B36" s="79">
        <v>492589</v>
      </c>
      <c r="C36" s="80">
        <v>404196</v>
      </c>
      <c r="E36" s="69" t="s">
        <v>25</v>
      </c>
      <c r="F36" s="70">
        <v>140396332.75793791</v>
      </c>
      <c r="G36" s="71">
        <v>514725.37110549246</v>
      </c>
      <c r="I36" s="50" t="s">
        <v>25</v>
      </c>
      <c r="J36" s="53">
        <v>119</v>
      </c>
    </row>
    <row r="37" spans="1:10" ht="15.75" x14ac:dyDescent="0.25">
      <c r="A37" s="69" t="s">
        <v>7</v>
      </c>
      <c r="B37" s="79">
        <v>1592</v>
      </c>
      <c r="C37" s="80">
        <v>762</v>
      </c>
      <c r="E37" s="69" t="s">
        <v>7</v>
      </c>
      <c r="F37" s="70">
        <v>120673156.36470425</v>
      </c>
      <c r="G37" s="71">
        <v>261416.90822257893</v>
      </c>
      <c r="I37" s="50" t="s">
        <v>7</v>
      </c>
      <c r="J37" s="53">
        <v>119</v>
      </c>
    </row>
    <row r="38" spans="1:10" ht="15.75" x14ac:dyDescent="0.25">
      <c r="A38" s="69" t="s">
        <v>31</v>
      </c>
      <c r="B38" s="79">
        <v>402</v>
      </c>
      <c r="C38" s="80">
        <v>0</v>
      </c>
      <c r="E38" s="69" t="s">
        <v>31</v>
      </c>
      <c r="F38" s="70">
        <v>26510860.189999998</v>
      </c>
      <c r="G38" s="71">
        <v>61895.597913422644</v>
      </c>
      <c r="I38" s="50" t="s">
        <v>31</v>
      </c>
      <c r="J38" s="53">
        <v>119</v>
      </c>
    </row>
    <row r="39" spans="1:10" ht="15.75" x14ac:dyDescent="0.25">
      <c r="A39" s="69" t="s">
        <v>27</v>
      </c>
      <c r="B39" s="79">
        <v>11272</v>
      </c>
      <c r="C39" s="80">
        <v>799668</v>
      </c>
      <c r="E39" s="69" t="s">
        <v>27</v>
      </c>
      <c r="F39" s="70">
        <v>201933761.97137132</v>
      </c>
      <c r="G39" s="71">
        <v>466452.58371557505</v>
      </c>
      <c r="I39" s="50" t="s">
        <v>27</v>
      </c>
      <c r="J39" s="53">
        <v>119</v>
      </c>
    </row>
    <row r="40" spans="1:10" ht="15.75" x14ac:dyDescent="0.25">
      <c r="A40" s="69" t="s">
        <v>9</v>
      </c>
      <c r="B40" s="79">
        <v>4890</v>
      </c>
      <c r="C40" s="80">
        <v>0</v>
      </c>
      <c r="E40" s="69" t="s">
        <v>9</v>
      </c>
      <c r="F40" s="70">
        <v>232656680.71780214</v>
      </c>
      <c r="G40" s="71">
        <v>436850.12578770838</v>
      </c>
      <c r="I40" s="50" t="s">
        <v>9</v>
      </c>
      <c r="J40" s="53">
        <v>119</v>
      </c>
    </row>
    <row r="41" spans="1:10" ht="15.75" x14ac:dyDescent="0.25">
      <c r="A41" s="69" t="s">
        <v>18</v>
      </c>
      <c r="B41" s="79">
        <v>0</v>
      </c>
      <c r="C41" s="80"/>
      <c r="E41" s="69" t="s">
        <v>18</v>
      </c>
      <c r="F41" s="70">
        <v>30946742.143898543</v>
      </c>
      <c r="G41" s="71">
        <v>66884.070016784754</v>
      </c>
      <c r="I41" s="50" t="s">
        <v>18</v>
      </c>
      <c r="J41" s="53">
        <v>119</v>
      </c>
    </row>
    <row r="42" spans="1:10" ht="15.75" x14ac:dyDescent="0.25">
      <c r="A42" s="69" t="s">
        <v>1</v>
      </c>
      <c r="B42" s="79">
        <v>11277</v>
      </c>
      <c r="C42" s="80">
        <v>90000</v>
      </c>
      <c r="E42" s="69" t="s">
        <v>1</v>
      </c>
      <c r="F42" s="70">
        <v>196616192.4207505</v>
      </c>
      <c r="G42" s="71">
        <v>184018.06353969956</v>
      </c>
      <c r="I42" s="50" t="s">
        <v>1</v>
      </c>
      <c r="J42" s="53">
        <v>119</v>
      </c>
    </row>
    <row r="43" spans="1:10" ht="15.75" x14ac:dyDescent="0.25">
      <c r="A43" s="69" t="s">
        <v>0</v>
      </c>
      <c r="B43" s="79">
        <v>139735</v>
      </c>
      <c r="C43" s="80">
        <v>241643</v>
      </c>
      <c r="E43" s="69" t="s">
        <v>0</v>
      </c>
      <c r="F43" s="70">
        <v>396123626.81481552</v>
      </c>
      <c r="G43" s="71">
        <v>427659.73802426679</v>
      </c>
      <c r="I43" s="50" t="s">
        <v>0</v>
      </c>
      <c r="J43" s="53">
        <v>119</v>
      </c>
    </row>
    <row r="44" spans="1:10" ht="15.75" x14ac:dyDescent="0.25">
      <c r="A44" s="69" t="s">
        <v>12</v>
      </c>
      <c r="B44" s="79">
        <v>0</v>
      </c>
      <c r="C44" s="80">
        <v>156</v>
      </c>
      <c r="E44" s="69" t="s">
        <v>12</v>
      </c>
      <c r="F44" s="70">
        <v>34931986.260650016</v>
      </c>
      <c r="G44" s="71">
        <v>67740.961363190028</v>
      </c>
      <c r="I44" s="50" t="s">
        <v>12</v>
      </c>
      <c r="J44" s="53">
        <v>119</v>
      </c>
    </row>
    <row r="45" spans="1:10" ht="15.75" x14ac:dyDescent="0.25">
      <c r="A45" s="72" t="s">
        <v>26</v>
      </c>
      <c r="B45" s="81">
        <v>631</v>
      </c>
      <c r="C45" s="82">
        <v>711456</v>
      </c>
      <c r="E45" s="72" t="s">
        <v>26</v>
      </c>
      <c r="F45" s="73">
        <v>96459754.295664579</v>
      </c>
      <c r="G45" s="74">
        <v>266841.18401058309</v>
      </c>
      <c r="I45" s="51" t="s">
        <v>26</v>
      </c>
      <c r="J45" s="54">
        <v>119</v>
      </c>
    </row>
    <row r="46" spans="1:10" x14ac:dyDescent="0.25">
      <c r="I46"/>
      <c r="J4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3B91F-6A96-43D8-90A6-2620A46874C9}">
  <dimension ref="A1:W279"/>
  <sheetViews>
    <sheetView topLeftCell="A5" workbookViewId="0">
      <selection activeCell="I7" sqref="I7"/>
    </sheetView>
  </sheetViews>
  <sheetFormatPr defaultRowHeight="15" x14ac:dyDescent="0.25"/>
  <cols>
    <col min="1" max="1" width="28.28515625" customWidth="1"/>
    <col min="2" max="2" width="12.7109375" customWidth="1"/>
    <col min="3" max="3" width="19.42578125" bestFit="1" customWidth="1"/>
    <col min="4" max="4" width="19" bestFit="1" customWidth="1"/>
    <col min="5" max="5" width="28.28515625" customWidth="1"/>
    <col min="6" max="6" width="15.85546875" customWidth="1"/>
    <col min="7" max="7" width="19.42578125" bestFit="1" customWidth="1"/>
    <col min="8" max="8" width="19" bestFit="1" customWidth="1"/>
    <col min="9" max="10" width="9.140625" style="34"/>
    <col min="11" max="11" width="19.7109375" bestFit="1" customWidth="1"/>
    <col min="12" max="12" width="20.140625" bestFit="1" customWidth="1"/>
    <col min="13" max="13" width="18.85546875" bestFit="1" customWidth="1"/>
    <col min="14" max="14" width="18.5703125" bestFit="1" customWidth="1"/>
    <col min="15" max="15" width="23.5703125" bestFit="1" customWidth="1"/>
    <col min="16" max="16" width="21.28515625" customWidth="1"/>
    <col min="17" max="17" width="17.42578125" customWidth="1"/>
    <col min="18" max="18" width="17.28515625" customWidth="1"/>
    <col min="19" max="19" width="16.42578125" customWidth="1"/>
    <col min="20" max="20" width="17.140625" customWidth="1"/>
    <col min="21" max="21" width="19.5703125" customWidth="1"/>
    <col min="22" max="22" width="15" customWidth="1"/>
    <col min="23" max="23" width="15" style="16" customWidth="1"/>
  </cols>
  <sheetData>
    <row r="1" spans="1:23" ht="15.75" x14ac:dyDescent="0.25">
      <c r="A1" t="s">
        <v>45</v>
      </c>
      <c r="B1" s="33"/>
      <c r="C1" s="37"/>
      <c r="D1" s="33"/>
      <c r="E1" t="s">
        <v>45</v>
      </c>
    </row>
    <row r="2" spans="1:23" ht="15.75" x14ac:dyDescent="0.25">
      <c r="B2" s="33"/>
      <c r="C2" s="33"/>
      <c r="D2" s="33"/>
      <c r="I2" s="35"/>
      <c r="J2" s="35"/>
    </row>
    <row r="3" spans="1:23" ht="15.75" x14ac:dyDescent="0.25">
      <c r="B3" s="33"/>
      <c r="C3" s="33"/>
      <c r="D3" s="33"/>
      <c r="E3" s="58" t="s">
        <v>46</v>
      </c>
      <c r="F3" s="59">
        <v>2022</v>
      </c>
      <c r="H3" s="33"/>
      <c r="I3" s="43" t="s">
        <v>46</v>
      </c>
      <c r="J3" s="44">
        <v>2022</v>
      </c>
    </row>
    <row r="4" spans="1:23" ht="31.5" x14ac:dyDescent="0.25">
      <c r="A4" s="58" t="s">
        <v>41</v>
      </c>
      <c r="B4" s="61" t="s">
        <v>48</v>
      </c>
      <c r="C4" s="33"/>
      <c r="D4" s="33"/>
      <c r="E4" s="60" t="s">
        <v>41</v>
      </c>
      <c r="F4" s="61" t="s">
        <v>161</v>
      </c>
      <c r="G4" s="33"/>
      <c r="H4" s="33"/>
      <c r="I4" s="55" t="s">
        <v>41</v>
      </c>
      <c r="J4" s="56" t="s">
        <v>28</v>
      </c>
    </row>
    <row r="5" spans="1:23" ht="15.75" x14ac:dyDescent="0.25">
      <c r="A5" s="33"/>
      <c r="B5" s="33"/>
      <c r="C5" s="33"/>
      <c r="D5" s="33"/>
      <c r="E5" s="33"/>
      <c r="F5" s="33"/>
      <c r="G5" s="33"/>
      <c r="I5" s="36"/>
      <c r="J5" s="36"/>
      <c r="W5"/>
    </row>
    <row r="6" spans="1:23" ht="15.75" x14ac:dyDescent="0.25">
      <c r="A6" s="62"/>
      <c r="B6" s="63" t="s">
        <v>49</v>
      </c>
      <c r="C6" s="64"/>
      <c r="E6" s="62"/>
      <c r="F6" s="63" t="s">
        <v>49</v>
      </c>
      <c r="G6" s="64"/>
      <c r="I6" s="46" t="s">
        <v>136</v>
      </c>
      <c r="J6" s="47"/>
      <c r="W6"/>
    </row>
    <row r="7" spans="1:23" ht="118.5" x14ac:dyDescent="0.25">
      <c r="A7" s="63" t="s">
        <v>133</v>
      </c>
      <c r="B7" s="75" t="s">
        <v>134</v>
      </c>
      <c r="C7" s="76" t="s">
        <v>135</v>
      </c>
      <c r="E7" s="65" t="s">
        <v>47</v>
      </c>
      <c r="F7" s="75" t="s">
        <v>101</v>
      </c>
      <c r="G7" s="76" t="s">
        <v>102</v>
      </c>
      <c r="I7" s="57" t="s">
        <v>47</v>
      </c>
      <c r="J7" s="47" t="s">
        <v>67</v>
      </c>
      <c r="W7"/>
    </row>
    <row r="8" spans="1:23" ht="15.75" x14ac:dyDescent="0.25">
      <c r="A8" s="62">
        <v>2022</v>
      </c>
      <c r="B8" s="77">
        <v>3158279</v>
      </c>
      <c r="C8" s="78">
        <v>16104179</v>
      </c>
      <c r="E8" s="62">
        <v>2022</v>
      </c>
      <c r="F8" s="67">
        <v>8982784354.3780308</v>
      </c>
      <c r="G8" s="68">
        <v>19005627.098176122</v>
      </c>
      <c r="I8" s="49">
        <v>2022</v>
      </c>
      <c r="J8" s="52">
        <v>119</v>
      </c>
      <c r="W8"/>
    </row>
    <row r="9" spans="1:23" ht="15.75" x14ac:dyDescent="0.25">
      <c r="A9" s="69">
        <v>2021</v>
      </c>
      <c r="B9" s="79">
        <v>1068469</v>
      </c>
      <c r="C9" s="80">
        <v>1792929</v>
      </c>
      <c r="E9" s="69">
        <v>2021</v>
      </c>
      <c r="F9" s="70">
        <v>8624702030.7452488</v>
      </c>
      <c r="G9" s="71">
        <v>11988772.542857692</v>
      </c>
      <c r="I9" s="50">
        <v>2021</v>
      </c>
      <c r="J9" s="53">
        <v>119</v>
      </c>
      <c r="W9"/>
    </row>
    <row r="10" spans="1:23" ht="15.75" x14ac:dyDescent="0.25">
      <c r="A10" s="69">
        <v>2020</v>
      </c>
      <c r="B10" s="79">
        <v>963377</v>
      </c>
      <c r="C10" s="80">
        <v>1604281</v>
      </c>
      <c r="E10" s="69">
        <v>2020</v>
      </c>
      <c r="F10" s="70">
        <v>9078479211.7096462</v>
      </c>
      <c r="G10" s="71">
        <v>9427546.5099221431</v>
      </c>
      <c r="I10" s="50">
        <v>2020</v>
      </c>
      <c r="J10" s="53">
        <v>119</v>
      </c>
      <c r="W10"/>
    </row>
    <row r="11" spans="1:23" ht="15.75" x14ac:dyDescent="0.25">
      <c r="A11" s="69">
        <v>2019</v>
      </c>
      <c r="B11" s="79">
        <v>5922328</v>
      </c>
      <c r="C11" s="80">
        <v>17455823</v>
      </c>
      <c r="E11" s="69">
        <v>2019</v>
      </c>
      <c r="F11" s="70">
        <v>9475373441.3449364</v>
      </c>
      <c r="G11" s="71">
        <v>21779609.768002011</v>
      </c>
      <c r="I11" s="50">
        <v>2019</v>
      </c>
      <c r="J11" s="53">
        <v>119</v>
      </c>
      <c r="W11"/>
    </row>
    <row r="12" spans="1:23" ht="15.75" x14ac:dyDescent="0.25">
      <c r="A12" s="69">
        <v>2018</v>
      </c>
      <c r="B12" s="79">
        <v>5831041</v>
      </c>
      <c r="C12" s="80">
        <v>18958713</v>
      </c>
      <c r="E12" s="69">
        <v>2018</v>
      </c>
      <c r="F12" s="70">
        <v>9343476090.0941372</v>
      </c>
      <c r="G12" s="71">
        <v>21424621.71475229</v>
      </c>
      <c r="I12" s="50">
        <v>2018</v>
      </c>
      <c r="J12" s="53">
        <v>119</v>
      </c>
      <c r="W12"/>
    </row>
    <row r="13" spans="1:23" ht="15.75" x14ac:dyDescent="0.25">
      <c r="A13" s="69">
        <v>2017</v>
      </c>
      <c r="B13" s="79">
        <v>5781844</v>
      </c>
      <c r="C13" s="80">
        <v>9295782</v>
      </c>
      <c r="E13" s="69">
        <v>2017</v>
      </c>
      <c r="F13" s="70">
        <v>9204284391.8050804</v>
      </c>
      <c r="G13" s="71">
        <v>20341747.607577186</v>
      </c>
      <c r="I13" s="50">
        <v>2017</v>
      </c>
      <c r="J13" s="53">
        <v>119</v>
      </c>
      <c r="W13"/>
    </row>
    <row r="14" spans="1:23" ht="15.75" x14ac:dyDescent="0.25">
      <c r="A14" s="72">
        <v>2016</v>
      </c>
      <c r="B14" s="81">
        <v>6207724</v>
      </c>
      <c r="C14" s="82">
        <v>8697332</v>
      </c>
      <c r="E14" s="72">
        <v>2016</v>
      </c>
      <c r="F14" s="73">
        <v>9122511274.426487</v>
      </c>
      <c r="G14" s="74">
        <v>19437879.2136265</v>
      </c>
      <c r="I14" s="51">
        <v>2016</v>
      </c>
      <c r="J14" s="54">
        <v>119</v>
      </c>
      <c r="W14"/>
    </row>
    <row r="15" spans="1:23" ht="15.75" x14ac:dyDescent="0.25">
      <c r="I15"/>
      <c r="J15"/>
      <c r="W15"/>
    </row>
    <row r="16" spans="1:23" x14ac:dyDescent="0.25">
      <c r="I16"/>
      <c r="J16"/>
      <c r="W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spans="9:23" x14ac:dyDescent="0.25">
      <c r="I33"/>
      <c r="J33"/>
      <c r="W33"/>
    </row>
    <row r="34" spans="9:23" x14ac:dyDescent="0.25">
      <c r="I34"/>
      <c r="J34"/>
      <c r="W34"/>
    </row>
    <row r="35" spans="9:23" x14ac:dyDescent="0.25">
      <c r="I35"/>
      <c r="J35"/>
      <c r="W35"/>
    </row>
    <row r="36" spans="9:23" x14ac:dyDescent="0.25">
      <c r="I36"/>
      <c r="J36"/>
      <c r="W36"/>
    </row>
    <row r="37" spans="9:23" x14ac:dyDescent="0.25">
      <c r="I37"/>
      <c r="J37"/>
      <c r="W37"/>
    </row>
    <row r="38" spans="9:23" x14ac:dyDescent="0.25">
      <c r="I38"/>
      <c r="J38"/>
      <c r="W38"/>
    </row>
    <row r="39" spans="9:23" x14ac:dyDescent="0.25">
      <c r="I39"/>
      <c r="J39"/>
      <c r="W39"/>
    </row>
    <row r="40" spans="9:23" x14ac:dyDescent="0.25">
      <c r="I40"/>
      <c r="J40"/>
      <c r="W40"/>
    </row>
    <row r="41" spans="9:23" x14ac:dyDescent="0.25">
      <c r="I41"/>
      <c r="J41"/>
      <c r="W41"/>
    </row>
    <row r="42" spans="9:23" x14ac:dyDescent="0.25">
      <c r="I42"/>
      <c r="J42"/>
      <c r="W42"/>
    </row>
    <row r="43" spans="9:23" x14ac:dyDescent="0.25">
      <c r="I43"/>
      <c r="J43"/>
      <c r="W43"/>
    </row>
    <row r="44" spans="9:23" x14ac:dyDescent="0.25">
      <c r="I44"/>
      <c r="J44"/>
      <c r="W44"/>
    </row>
    <row r="45" spans="9:23" x14ac:dyDescent="0.25">
      <c r="I45"/>
      <c r="J45"/>
      <c r="W45"/>
    </row>
    <row r="46" spans="9:23" x14ac:dyDescent="0.25">
      <c r="I46"/>
      <c r="J46"/>
      <c r="W46"/>
    </row>
    <row r="47" spans="9:23" x14ac:dyDescent="0.25">
      <c r="W47"/>
    </row>
    <row r="48" spans="9:23" x14ac:dyDescent="0.25">
      <c r="W48"/>
    </row>
    <row r="49" spans="23:23" x14ac:dyDescent="0.25">
      <c r="W49"/>
    </row>
    <row r="50" spans="23:23" x14ac:dyDescent="0.25">
      <c r="W50"/>
    </row>
    <row r="51" spans="23:23" x14ac:dyDescent="0.25">
      <c r="W51"/>
    </row>
    <row r="52" spans="23:23" x14ac:dyDescent="0.25">
      <c r="W52"/>
    </row>
    <row r="53" spans="23:23" x14ac:dyDescent="0.25">
      <c r="W53"/>
    </row>
    <row r="54" spans="23:23" x14ac:dyDescent="0.25">
      <c r="W54"/>
    </row>
    <row r="55" spans="23:23" x14ac:dyDescent="0.25">
      <c r="W55"/>
    </row>
    <row r="56" spans="23:23" x14ac:dyDescent="0.25">
      <c r="W56"/>
    </row>
    <row r="57" spans="23:23" x14ac:dyDescent="0.25">
      <c r="W57"/>
    </row>
    <row r="58" spans="23:23" x14ac:dyDescent="0.25">
      <c r="W58"/>
    </row>
    <row r="59" spans="23:23" x14ac:dyDescent="0.25">
      <c r="W59"/>
    </row>
    <row r="60" spans="23:23" x14ac:dyDescent="0.25">
      <c r="W60"/>
    </row>
    <row r="61" spans="23:23" x14ac:dyDescent="0.25">
      <c r="W61"/>
    </row>
    <row r="62" spans="23:23" x14ac:dyDescent="0.25">
      <c r="W62"/>
    </row>
    <row r="63" spans="23:23" x14ac:dyDescent="0.25">
      <c r="W63"/>
    </row>
    <row r="64" spans="23:23" x14ac:dyDescent="0.25">
      <c r="W64"/>
    </row>
    <row r="65" spans="23:23" x14ac:dyDescent="0.25">
      <c r="W65"/>
    </row>
    <row r="66" spans="23:23" x14ac:dyDescent="0.25">
      <c r="W66"/>
    </row>
    <row r="67" spans="23:23" x14ac:dyDescent="0.25">
      <c r="W67"/>
    </row>
    <row r="68" spans="23:23" x14ac:dyDescent="0.25">
      <c r="W68"/>
    </row>
    <row r="69" spans="23:23" x14ac:dyDescent="0.25">
      <c r="W69"/>
    </row>
    <row r="70" spans="23:23" x14ac:dyDescent="0.25">
      <c r="W70"/>
    </row>
    <row r="71" spans="23:23" x14ac:dyDescent="0.25">
      <c r="W71"/>
    </row>
    <row r="72" spans="23:23" x14ac:dyDescent="0.25">
      <c r="W72"/>
    </row>
    <row r="73" spans="23:23" x14ac:dyDescent="0.25">
      <c r="W73"/>
    </row>
    <row r="74" spans="23:23" x14ac:dyDescent="0.25">
      <c r="W74"/>
    </row>
    <row r="75" spans="23:23" x14ac:dyDescent="0.25">
      <c r="W75"/>
    </row>
    <row r="76" spans="23:23" x14ac:dyDescent="0.25">
      <c r="W76"/>
    </row>
    <row r="77" spans="23:23" x14ac:dyDescent="0.25">
      <c r="W77"/>
    </row>
    <row r="78" spans="23:23" x14ac:dyDescent="0.25">
      <c r="W78"/>
    </row>
    <row r="79" spans="23:23" x14ac:dyDescent="0.25">
      <c r="W79"/>
    </row>
    <row r="80" spans="23:23" x14ac:dyDescent="0.25">
      <c r="W80"/>
    </row>
    <row r="81" spans="23:23" x14ac:dyDescent="0.25">
      <c r="W81"/>
    </row>
    <row r="82" spans="23:23" x14ac:dyDescent="0.25">
      <c r="W82"/>
    </row>
    <row r="83" spans="23:23" x14ac:dyDescent="0.25">
      <c r="W83"/>
    </row>
    <row r="84" spans="23:23" x14ac:dyDescent="0.25">
      <c r="W84"/>
    </row>
    <row r="85" spans="23:23" x14ac:dyDescent="0.25">
      <c r="W85"/>
    </row>
    <row r="86" spans="23:23" x14ac:dyDescent="0.25">
      <c r="W86"/>
    </row>
    <row r="87" spans="23:23" x14ac:dyDescent="0.25">
      <c r="W87"/>
    </row>
    <row r="88" spans="23:23" x14ac:dyDescent="0.25">
      <c r="W88"/>
    </row>
    <row r="89" spans="23:23" x14ac:dyDescent="0.25">
      <c r="W89"/>
    </row>
    <row r="90" spans="23:23" x14ac:dyDescent="0.25">
      <c r="W90"/>
    </row>
    <row r="91" spans="23:23" x14ac:dyDescent="0.25">
      <c r="W91"/>
    </row>
    <row r="92" spans="23:23" x14ac:dyDescent="0.25">
      <c r="W92"/>
    </row>
    <row r="93" spans="23:23" x14ac:dyDescent="0.25">
      <c r="W93"/>
    </row>
    <row r="94" spans="23:23" x14ac:dyDescent="0.25">
      <c r="W94"/>
    </row>
    <row r="95" spans="23:23" x14ac:dyDescent="0.25">
      <c r="W95"/>
    </row>
    <row r="96" spans="23:23" x14ac:dyDescent="0.25">
      <c r="W96"/>
    </row>
    <row r="97" spans="23:23" x14ac:dyDescent="0.25">
      <c r="W97"/>
    </row>
    <row r="98" spans="23:23" x14ac:dyDescent="0.25">
      <c r="W98"/>
    </row>
    <row r="99" spans="23:23" x14ac:dyDescent="0.25">
      <c r="W99"/>
    </row>
    <row r="100" spans="23:23" x14ac:dyDescent="0.25">
      <c r="W100"/>
    </row>
    <row r="101" spans="23:23" x14ac:dyDescent="0.25">
      <c r="W101"/>
    </row>
    <row r="102" spans="23:23" x14ac:dyDescent="0.25">
      <c r="W102"/>
    </row>
    <row r="103" spans="23:23" x14ac:dyDescent="0.25">
      <c r="W103"/>
    </row>
    <row r="104" spans="23:23" x14ac:dyDescent="0.25">
      <c r="W104"/>
    </row>
    <row r="105" spans="23:23" x14ac:dyDescent="0.25">
      <c r="W105"/>
    </row>
    <row r="106" spans="23:23" x14ac:dyDescent="0.25">
      <c r="W106"/>
    </row>
    <row r="107" spans="23:23" x14ac:dyDescent="0.25">
      <c r="W107"/>
    </row>
    <row r="108" spans="23:23" x14ac:dyDescent="0.25">
      <c r="W108"/>
    </row>
    <row r="109" spans="23:23" x14ac:dyDescent="0.25">
      <c r="W109"/>
    </row>
    <row r="110" spans="23:23" x14ac:dyDescent="0.25">
      <c r="W110"/>
    </row>
    <row r="111" spans="23:23" x14ac:dyDescent="0.25">
      <c r="W111"/>
    </row>
    <row r="112" spans="23:23" x14ac:dyDescent="0.25">
      <c r="W112"/>
    </row>
    <row r="113" spans="23:23" x14ac:dyDescent="0.25">
      <c r="W113"/>
    </row>
    <row r="114" spans="23:23" x14ac:dyDescent="0.25">
      <c r="W114"/>
    </row>
    <row r="115" spans="23:23" x14ac:dyDescent="0.25">
      <c r="W115"/>
    </row>
    <row r="116" spans="23:23" x14ac:dyDescent="0.25">
      <c r="W116"/>
    </row>
    <row r="117" spans="23:23" x14ac:dyDescent="0.25">
      <c r="W117"/>
    </row>
    <row r="118" spans="23:23" x14ac:dyDescent="0.25">
      <c r="W118"/>
    </row>
    <row r="119" spans="23:23" x14ac:dyDescent="0.25">
      <c r="W119"/>
    </row>
    <row r="120" spans="23:23" x14ac:dyDescent="0.25">
      <c r="W120"/>
    </row>
    <row r="121" spans="23:23" x14ac:dyDescent="0.25">
      <c r="W121"/>
    </row>
    <row r="122" spans="23:23" x14ac:dyDescent="0.25">
      <c r="W122"/>
    </row>
    <row r="123" spans="23:23" x14ac:dyDescent="0.25">
      <c r="W123"/>
    </row>
    <row r="124" spans="23:23" x14ac:dyDescent="0.25">
      <c r="W124"/>
    </row>
    <row r="125" spans="23:23" x14ac:dyDescent="0.25">
      <c r="W125"/>
    </row>
    <row r="126" spans="23:23" x14ac:dyDescent="0.25">
      <c r="W126"/>
    </row>
    <row r="127" spans="23:23" x14ac:dyDescent="0.25">
      <c r="W127"/>
    </row>
    <row r="128" spans="23:23" x14ac:dyDescent="0.25">
      <c r="W128"/>
    </row>
    <row r="129" spans="23:23" x14ac:dyDescent="0.25">
      <c r="W129"/>
    </row>
    <row r="130" spans="23:23" x14ac:dyDescent="0.25">
      <c r="W130"/>
    </row>
    <row r="131" spans="23:23" x14ac:dyDescent="0.25">
      <c r="W131"/>
    </row>
    <row r="132" spans="23:23" x14ac:dyDescent="0.25">
      <c r="W132"/>
    </row>
    <row r="133" spans="23:23" x14ac:dyDescent="0.25">
      <c r="W133"/>
    </row>
    <row r="134" spans="23:23" x14ac:dyDescent="0.25">
      <c r="W134"/>
    </row>
    <row r="135" spans="23:23" x14ac:dyDescent="0.25">
      <c r="W135"/>
    </row>
    <row r="136" spans="23:23" x14ac:dyDescent="0.25">
      <c r="W136"/>
    </row>
    <row r="137" spans="23:23" x14ac:dyDescent="0.25">
      <c r="W137"/>
    </row>
    <row r="138" spans="23:23" x14ac:dyDescent="0.25">
      <c r="W138"/>
    </row>
    <row r="139" spans="23:23" x14ac:dyDescent="0.25">
      <c r="W139"/>
    </row>
    <row r="140" spans="23:23" x14ac:dyDescent="0.25">
      <c r="W140"/>
    </row>
    <row r="141" spans="23:23" x14ac:dyDescent="0.25">
      <c r="W141"/>
    </row>
    <row r="142" spans="23:23" x14ac:dyDescent="0.25">
      <c r="W142"/>
    </row>
    <row r="143" spans="23:23" x14ac:dyDescent="0.25">
      <c r="W143"/>
    </row>
    <row r="144" spans="23:23" x14ac:dyDescent="0.25">
      <c r="W144"/>
    </row>
    <row r="145" spans="23:23" x14ac:dyDescent="0.25">
      <c r="W145"/>
    </row>
    <row r="146" spans="23:23" x14ac:dyDescent="0.25">
      <c r="W146"/>
    </row>
    <row r="147" spans="23:23" x14ac:dyDescent="0.25">
      <c r="W147"/>
    </row>
    <row r="148" spans="23:23" x14ac:dyDescent="0.25">
      <c r="W148"/>
    </row>
    <row r="149" spans="23:23" x14ac:dyDescent="0.25">
      <c r="W149"/>
    </row>
    <row r="150" spans="23:23" x14ac:dyDescent="0.25">
      <c r="W150"/>
    </row>
    <row r="151" spans="23:23" x14ac:dyDescent="0.25">
      <c r="W151"/>
    </row>
    <row r="152" spans="23:23" x14ac:dyDescent="0.25">
      <c r="W152"/>
    </row>
    <row r="153" spans="23:23" x14ac:dyDescent="0.25">
      <c r="W153"/>
    </row>
    <row r="154" spans="23:23" x14ac:dyDescent="0.25">
      <c r="W154"/>
    </row>
    <row r="155" spans="23:23" x14ac:dyDescent="0.25">
      <c r="W155"/>
    </row>
    <row r="156" spans="23:23" x14ac:dyDescent="0.25">
      <c r="W156"/>
    </row>
    <row r="157" spans="23:23" x14ac:dyDescent="0.25">
      <c r="W157"/>
    </row>
    <row r="158" spans="23:23" x14ac:dyDescent="0.25">
      <c r="W158"/>
    </row>
    <row r="159" spans="23:23" x14ac:dyDescent="0.25">
      <c r="W159"/>
    </row>
    <row r="160" spans="23:23" x14ac:dyDescent="0.25">
      <c r="W160"/>
    </row>
    <row r="161" spans="23:23" x14ac:dyDescent="0.25">
      <c r="W161"/>
    </row>
    <row r="162" spans="23:23" x14ac:dyDescent="0.25">
      <c r="W162"/>
    </row>
    <row r="163" spans="23:23" x14ac:dyDescent="0.25">
      <c r="W163"/>
    </row>
    <row r="164" spans="23:23" x14ac:dyDescent="0.25">
      <c r="W164"/>
    </row>
    <row r="165" spans="23:23" x14ac:dyDescent="0.25">
      <c r="W165"/>
    </row>
    <row r="166" spans="23:23" x14ac:dyDescent="0.25">
      <c r="W166"/>
    </row>
    <row r="167" spans="23:23" x14ac:dyDescent="0.25">
      <c r="W167"/>
    </row>
    <row r="168" spans="23:23" x14ac:dyDescent="0.25">
      <c r="W168"/>
    </row>
    <row r="169" spans="23:23" x14ac:dyDescent="0.25">
      <c r="W169"/>
    </row>
    <row r="170" spans="23:23" x14ac:dyDescent="0.25">
      <c r="W170"/>
    </row>
    <row r="171" spans="23:23" x14ac:dyDescent="0.25">
      <c r="W171"/>
    </row>
    <row r="172" spans="23:23" x14ac:dyDescent="0.25">
      <c r="W172"/>
    </row>
    <row r="173" spans="23:23" x14ac:dyDescent="0.25">
      <c r="W173"/>
    </row>
    <row r="174" spans="23:23" x14ac:dyDescent="0.25">
      <c r="W174"/>
    </row>
    <row r="175" spans="23:23" x14ac:dyDescent="0.25">
      <c r="W175"/>
    </row>
    <row r="176" spans="23:23" x14ac:dyDescent="0.25">
      <c r="W176"/>
    </row>
    <row r="177" spans="23:23" x14ac:dyDescent="0.25">
      <c r="W177"/>
    </row>
    <row r="178" spans="23:23" x14ac:dyDescent="0.25">
      <c r="W178"/>
    </row>
    <row r="179" spans="23:23" x14ac:dyDescent="0.25">
      <c r="W179"/>
    </row>
    <row r="180" spans="23:23" x14ac:dyDescent="0.25">
      <c r="W180"/>
    </row>
    <row r="181" spans="23:23" x14ac:dyDescent="0.25">
      <c r="W181"/>
    </row>
    <row r="182" spans="23:23" x14ac:dyDescent="0.25">
      <c r="W182"/>
    </row>
    <row r="183" spans="23:23" x14ac:dyDescent="0.25">
      <c r="W183"/>
    </row>
    <row r="184" spans="23:23" x14ac:dyDescent="0.25">
      <c r="W184"/>
    </row>
    <row r="185" spans="23:23" x14ac:dyDescent="0.25">
      <c r="W185"/>
    </row>
    <row r="186" spans="23:23" x14ac:dyDescent="0.25">
      <c r="W186"/>
    </row>
    <row r="187" spans="23:23" x14ac:dyDescent="0.25">
      <c r="W187"/>
    </row>
    <row r="188" spans="23:23" x14ac:dyDescent="0.25">
      <c r="W188"/>
    </row>
    <row r="189" spans="23:23" x14ac:dyDescent="0.25">
      <c r="W189"/>
    </row>
    <row r="190" spans="23:23" x14ac:dyDescent="0.25">
      <c r="W190"/>
    </row>
    <row r="191" spans="23:23" x14ac:dyDescent="0.25">
      <c r="W191"/>
    </row>
    <row r="192" spans="23:23" x14ac:dyDescent="0.25">
      <c r="W192"/>
    </row>
    <row r="193" spans="23:23" x14ac:dyDescent="0.25">
      <c r="W193"/>
    </row>
    <row r="194" spans="23:23" x14ac:dyDescent="0.25">
      <c r="W194"/>
    </row>
    <row r="195" spans="23:23" x14ac:dyDescent="0.25">
      <c r="W195"/>
    </row>
    <row r="196" spans="23:23" x14ac:dyDescent="0.25">
      <c r="W196"/>
    </row>
    <row r="197" spans="23:23" x14ac:dyDescent="0.25">
      <c r="W197"/>
    </row>
    <row r="198" spans="23:23" x14ac:dyDescent="0.25">
      <c r="W198"/>
    </row>
    <row r="199" spans="23:23" x14ac:dyDescent="0.25">
      <c r="W199"/>
    </row>
    <row r="200" spans="23:23" x14ac:dyDescent="0.25">
      <c r="W200"/>
    </row>
    <row r="201" spans="23:23" x14ac:dyDescent="0.25">
      <c r="W201"/>
    </row>
    <row r="202" spans="23:23" x14ac:dyDescent="0.25">
      <c r="W202"/>
    </row>
    <row r="203" spans="23:23" x14ac:dyDescent="0.25">
      <c r="W203"/>
    </row>
    <row r="204" spans="23:23" x14ac:dyDescent="0.25">
      <c r="W204"/>
    </row>
    <row r="205" spans="23:23" x14ac:dyDescent="0.25">
      <c r="W205"/>
    </row>
    <row r="206" spans="23:23" x14ac:dyDescent="0.25">
      <c r="W206"/>
    </row>
    <row r="207" spans="23:23" x14ac:dyDescent="0.25">
      <c r="W207"/>
    </row>
    <row r="208" spans="23:23" x14ac:dyDescent="0.25">
      <c r="W208"/>
    </row>
    <row r="209" spans="23:23" x14ac:dyDescent="0.25">
      <c r="W209"/>
    </row>
    <row r="210" spans="23:23" x14ac:dyDescent="0.25">
      <c r="W210"/>
    </row>
    <row r="211" spans="23:23" x14ac:dyDescent="0.25">
      <c r="W211"/>
    </row>
    <row r="212" spans="23:23" x14ac:dyDescent="0.25">
      <c r="W212"/>
    </row>
    <row r="213" spans="23:23" x14ac:dyDescent="0.25">
      <c r="W213"/>
    </row>
    <row r="214" spans="23:23" x14ac:dyDescent="0.25">
      <c r="W214"/>
    </row>
    <row r="215" spans="23:23" x14ac:dyDescent="0.25">
      <c r="W215"/>
    </row>
    <row r="216" spans="23:23" x14ac:dyDescent="0.25">
      <c r="W216"/>
    </row>
    <row r="217" spans="23:23" x14ac:dyDescent="0.25">
      <c r="W217"/>
    </row>
    <row r="218" spans="23:23" x14ac:dyDescent="0.25">
      <c r="W218"/>
    </row>
    <row r="219" spans="23:23" x14ac:dyDescent="0.25">
      <c r="W219"/>
    </row>
    <row r="220" spans="23:23" x14ac:dyDescent="0.25">
      <c r="W220"/>
    </row>
    <row r="221" spans="23:23" x14ac:dyDescent="0.25">
      <c r="W221"/>
    </row>
    <row r="222" spans="23:23" x14ac:dyDescent="0.25">
      <c r="W222"/>
    </row>
    <row r="223" spans="23:23" x14ac:dyDescent="0.25">
      <c r="W223"/>
    </row>
    <row r="224" spans="23:23" x14ac:dyDescent="0.25">
      <c r="W224"/>
    </row>
    <row r="225" spans="23:23" x14ac:dyDescent="0.25">
      <c r="W225"/>
    </row>
    <row r="226" spans="23:23" x14ac:dyDescent="0.25">
      <c r="W226"/>
    </row>
    <row r="227" spans="23:23" x14ac:dyDescent="0.25">
      <c r="W227"/>
    </row>
    <row r="228" spans="23:23" x14ac:dyDescent="0.25">
      <c r="W228"/>
    </row>
    <row r="229" spans="23:23" x14ac:dyDescent="0.25">
      <c r="W229"/>
    </row>
    <row r="230" spans="23:23" x14ac:dyDescent="0.25">
      <c r="W230"/>
    </row>
    <row r="231" spans="23:23" x14ac:dyDescent="0.25">
      <c r="W231"/>
    </row>
    <row r="232" spans="23:23" x14ac:dyDescent="0.25">
      <c r="W232"/>
    </row>
    <row r="233" spans="23:23" x14ac:dyDescent="0.25">
      <c r="W233"/>
    </row>
    <row r="234" spans="23:23" x14ac:dyDescent="0.25">
      <c r="W234"/>
    </row>
    <row r="235" spans="23:23" x14ac:dyDescent="0.25">
      <c r="W235"/>
    </row>
    <row r="236" spans="23:23" x14ac:dyDescent="0.25">
      <c r="W236"/>
    </row>
    <row r="237" spans="23:23" x14ac:dyDescent="0.25">
      <c r="W237"/>
    </row>
    <row r="238" spans="23:23" x14ac:dyDescent="0.25">
      <c r="W238"/>
    </row>
    <row r="239" spans="23:23" x14ac:dyDescent="0.25">
      <c r="W239"/>
    </row>
    <row r="240" spans="23:23" x14ac:dyDescent="0.25">
      <c r="W240"/>
    </row>
    <row r="241" spans="23:23" x14ac:dyDescent="0.25">
      <c r="W241"/>
    </row>
    <row r="242" spans="23:23" x14ac:dyDescent="0.25">
      <c r="W242"/>
    </row>
    <row r="243" spans="23:23" x14ac:dyDescent="0.25">
      <c r="W243"/>
    </row>
    <row r="244" spans="23:23" x14ac:dyDescent="0.25">
      <c r="W244"/>
    </row>
    <row r="245" spans="23:23" x14ac:dyDescent="0.25">
      <c r="W245"/>
    </row>
    <row r="246" spans="23:23" x14ac:dyDescent="0.25">
      <c r="W246"/>
    </row>
    <row r="247" spans="23:23" x14ac:dyDescent="0.25">
      <c r="W247"/>
    </row>
    <row r="248" spans="23:23" x14ac:dyDescent="0.25">
      <c r="W248"/>
    </row>
    <row r="249" spans="23:23" x14ac:dyDescent="0.25">
      <c r="W249"/>
    </row>
    <row r="250" spans="23:23" x14ac:dyDescent="0.25">
      <c r="W250"/>
    </row>
    <row r="251" spans="23:23" x14ac:dyDescent="0.25">
      <c r="W251"/>
    </row>
    <row r="252" spans="23:23" x14ac:dyDescent="0.25">
      <c r="W252"/>
    </row>
    <row r="253" spans="23:23" x14ac:dyDescent="0.25">
      <c r="W253"/>
    </row>
    <row r="254" spans="23:23" x14ac:dyDescent="0.25">
      <c r="W254"/>
    </row>
    <row r="255" spans="23:23" x14ac:dyDescent="0.25">
      <c r="W255"/>
    </row>
    <row r="256" spans="23:23" x14ac:dyDescent="0.25">
      <c r="W256"/>
    </row>
    <row r="257" spans="23:23" x14ac:dyDescent="0.25">
      <c r="W257"/>
    </row>
    <row r="258" spans="23:23" x14ac:dyDescent="0.25">
      <c r="W258"/>
    </row>
    <row r="259" spans="23:23" x14ac:dyDescent="0.25">
      <c r="W259"/>
    </row>
    <row r="260" spans="23:23" x14ac:dyDescent="0.25">
      <c r="W260"/>
    </row>
    <row r="261" spans="23:23" x14ac:dyDescent="0.25">
      <c r="W261"/>
    </row>
    <row r="262" spans="23:23" x14ac:dyDescent="0.25">
      <c r="W262"/>
    </row>
    <row r="263" spans="23:23" x14ac:dyDescent="0.25">
      <c r="W263"/>
    </row>
    <row r="264" spans="23:23" x14ac:dyDescent="0.25">
      <c r="W264"/>
    </row>
    <row r="265" spans="23:23" x14ac:dyDescent="0.25">
      <c r="W265"/>
    </row>
    <row r="266" spans="23:23" x14ac:dyDescent="0.25">
      <c r="W266"/>
    </row>
    <row r="267" spans="23:23" x14ac:dyDescent="0.25">
      <c r="W267"/>
    </row>
    <row r="268" spans="23:23" x14ac:dyDescent="0.25">
      <c r="W268"/>
    </row>
    <row r="269" spans="23:23" x14ac:dyDescent="0.25">
      <c r="W269"/>
    </row>
    <row r="270" spans="23:23" x14ac:dyDescent="0.25">
      <c r="W270"/>
    </row>
    <row r="271" spans="23:23" x14ac:dyDescent="0.25">
      <c r="W271"/>
    </row>
    <row r="272" spans="23:23" x14ac:dyDescent="0.25">
      <c r="W272"/>
    </row>
    <row r="273" spans="23:23" x14ac:dyDescent="0.25">
      <c r="W273"/>
    </row>
    <row r="274" spans="23:23" x14ac:dyDescent="0.25">
      <c r="W274"/>
    </row>
    <row r="275" spans="23:23" x14ac:dyDescent="0.25">
      <c r="W275"/>
    </row>
    <row r="276" spans="23:23" x14ac:dyDescent="0.25">
      <c r="W276"/>
    </row>
    <row r="277" spans="23:23" x14ac:dyDescent="0.25">
      <c r="W277"/>
    </row>
    <row r="278" spans="23:23" x14ac:dyDescent="0.25">
      <c r="W278"/>
    </row>
    <row r="279" spans="23:23" x14ac:dyDescent="0.25">
      <c r="W27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showGridLines="0" topLeftCell="A30" workbookViewId="0">
      <selection activeCell="A15" sqref="A15"/>
    </sheetView>
  </sheetViews>
  <sheetFormatPr defaultRowHeight="15" x14ac:dyDescent="0.25"/>
  <cols>
    <col min="1" max="1" width="30.28515625" bestFit="1" customWidth="1"/>
    <col min="2" max="2" width="18.140625" customWidth="1"/>
  </cols>
  <sheetData>
    <row r="1" spans="1:2" x14ac:dyDescent="0.25">
      <c r="A1" t="s">
        <v>38</v>
      </c>
    </row>
    <row r="3" spans="1:2" ht="26.25" x14ac:dyDescent="0.4">
      <c r="A3" s="2">
        <v>44869</v>
      </c>
    </row>
    <row r="4" spans="1:2" s="1" customFormat="1" x14ac:dyDescent="0.25">
      <c r="A4"/>
      <c r="B4"/>
    </row>
    <row r="5" spans="1:2" s="1" customFormat="1" x14ac:dyDescent="0.25">
      <c r="A5" t="s">
        <v>74</v>
      </c>
      <c r="B5" t="s">
        <v>44</v>
      </c>
    </row>
    <row r="6" spans="1:2" x14ac:dyDescent="0.25">
      <c r="A6" s="3" t="s">
        <v>39</v>
      </c>
      <c r="B6" s="4" t="s">
        <v>40</v>
      </c>
    </row>
    <row r="8" spans="1:2" x14ac:dyDescent="0.25">
      <c r="A8" t="s">
        <v>41</v>
      </c>
      <c r="B8" t="s">
        <v>43</v>
      </c>
    </row>
    <row r="9" spans="1:2" x14ac:dyDescent="0.25">
      <c r="A9" t="s">
        <v>28</v>
      </c>
      <c r="B9" s="5"/>
    </row>
    <row r="10" spans="1:2" x14ac:dyDescent="0.25">
      <c r="A10" t="s">
        <v>13</v>
      </c>
      <c r="B10" s="5"/>
    </row>
    <row r="11" spans="1:2" x14ac:dyDescent="0.25">
      <c r="A11" t="s">
        <v>14</v>
      </c>
      <c r="B11" s="5">
        <v>1</v>
      </c>
    </row>
    <row r="12" spans="1:2" x14ac:dyDescent="0.25">
      <c r="A12" t="s">
        <v>5</v>
      </c>
      <c r="B12" s="5"/>
    </row>
    <row r="13" spans="1:2" x14ac:dyDescent="0.25">
      <c r="A13" t="s">
        <v>24</v>
      </c>
      <c r="B13" s="5"/>
    </row>
    <row r="14" spans="1:2" x14ac:dyDescent="0.25">
      <c r="A14" t="s">
        <v>30</v>
      </c>
      <c r="B14" s="5">
        <v>1</v>
      </c>
    </row>
    <row r="15" spans="1:2" x14ac:dyDescent="0.25">
      <c r="A15" t="s">
        <v>21</v>
      </c>
      <c r="B15" s="5"/>
    </row>
    <row r="16" spans="1:2" x14ac:dyDescent="0.25">
      <c r="A16" t="s">
        <v>29</v>
      </c>
      <c r="B16" s="5"/>
    </row>
    <row r="17" spans="1:2" x14ac:dyDescent="0.25">
      <c r="A17" t="s">
        <v>37</v>
      </c>
      <c r="B17" s="5">
        <v>1</v>
      </c>
    </row>
    <row r="18" spans="1:2" x14ac:dyDescent="0.25">
      <c r="A18" t="s">
        <v>3</v>
      </c>
      <c r="B18" s="5">
        <v>1</v>
      </c>
    </row>
    <row r="19" spans="1:2" x14ac:dyDescent="0.25">
      <c r="A19" t="s">
        <v>34</v>
      </c>
      <c r="B19" s="5">
        <v>1</v>
      </c>
    </row>
    <row r="20" spans="1:2" x14ac:dyDescent="0.25">
      <c r="A20" t="s">
        <v>4</v>
      </c>
      <c r="B20" s="5">
        <v>1</v>
      </c>
    </row>
    <row r="21" spans="1:2" x14ac:dyDescent="0.25">
      <c r="A21" t="s">
        <v>22</v>
      </c>
      <c r="B21" s="5">
        <v>1</v>
      </c>
    </row>
    <row r="22" spans="1:2" x14ac:dyDescent="0.25">
      <c r="A22" t="s">
        <v>15</v>
      </c>
      <c r="B22" s="5">
        <v>1</v>
      </c>
    </row>
    <row r="23" spans="1:2" x14ac:dyDescent="0.25">
      <c r="A23" t="s">
        <v>8</v>
      </c>
      <c r="B23" s="5">
        <v>1</v>
      </c>
    </row>
    <row r="24" spans="1:2" x14ac:dyDescent="0.25">
      <c r="A24" t="s">
        <v>17</v>
      </c>
      <c r="B24" s="5"/>
    </row>
    <row r="25" spans="1:2" x14ac:dyDescent="0.25">
      <c r="A25" t="s">
        <v>35</v>
      </c>
      <c r="B25" s="5">
        <v>1</v>
      </c>
    </row>
    <row r="26" spans="1:2" x14ac:dyDescent="0.25">
      <c r="A26" t="s">
        <v>23</v>
      </c>
      <c r="B26" s="5"/>
    </row>
    <row r="27" spans="1:2" x14ac:dyDescent="0.25">
      <c r="A27" t="s">
        <v>19</v>
      </c>
      <c r="B27" s="5">
        <v>1</v>
      </c>
    </row>
    <row r="28" spans="1:2" x14ac:dyDescent="0.25">
      <c r="A28" t="s">
        <v>11</v>
      </c>
      <c r="B28" s="5"/>
    </row>
    <row r="29" spans="1:2" x14ac:dyDescent="0.25">
      <c r="A29" t="s">
        <v>33</v>
      </c>
      <c r="B29" s="5"/>
    </row>
    <row r="30" spans="1:2" x14ac:dyDescent="0.25">
      <c r="A30" t="s">
        <v>10</v>
      </c>
      <c r="B30" s="5"/>
    </row>
    <row r="31" spans="1:2" x14ac:dyDescent="0.25">
      <c r="A31" t="s">
        <v>2</v>
      </c>
      <c r="B31" s="5"/>
    </row>
    <row r="32" spans="1:2" x14ac:dyDescent="0.25">
      <c r="A32" t="s">
        <v>36</v>
      </c>
      <c r="B32" s="5"/>
    </row>
    <row r="33" spans="1:2" x14ac:dyDescent="0.25">
      <c r="A33" t="s">
        <v>32</v>
      </c>
      <c r="B33" s="5"/>
    </row>
    <row r="34" spans="1:2" x14ac:dyDescent="0.25">
      <c r="A34" t="s">
        <v>20</v>
      </c>
      <c r="B34" s="5">
        <v>1</v>
      </c>
    </row>
    <row r="35" spans="1:2" x14ac:dyDescent="0.25">
      <c r="A35" t="s">
        <v>16</v>
      </c>
      <c r="B35" s="5"/>
    </row>
    <row r="36" spans="1:2" x14ac:dyDescent="0.25">
      <c r="A36" t="s">
        <v>6</v>
      </c>
      <c r="B36" s="5">
        <v>1</v>
      </c>
    </row>
    <row r="37" spans="1:2" x14ac:dyDescent="0.25">
      <c r="A37" t="s">
        <v>25</v>
      </c>
      <c r="B37" s="5"/>
    </row>
    <row r="38" spans="1:2" x14ac:dyDescent="0.25">
      <c r="A38" t="s">
        <v>7</v>
      </c>
      <c r="B38" s="5">
        <v>1</v>
      </c>
    </row>
    <row r="39" spans="1:2" x14ac:dyDescent="0.25">
      <c r="A39" t="s">
        <v>31</v>
      </c>
      <c r="B39" s="5"/>
    </row>
    <row r="40" spans="1:2" x14ac:dyDescent="0.25">
      <c r="A40" t="s">
        <v>27</v>
      </c>
      <c r="B40" s="5"/>
    </row>
    <row r="41" spans="1:2" x14ac:dyDescent="0.25">
      <c r="A41" t="s">
        <v>9</v>
      </c>
      <c r="B41" s="5"/>
    </row>
    <row r="42" spans="1:2" x14ac:dyDescent="0.25">
      <c r="A42" t="s">
        <v>18</v>
      </c>
      <c r="B42" s="5"/>
    </row>
    <row r="43" spans="1:2" x14ac:dyDescent="0.25">
      <c r="A43" t="s">
        <v>1</v>
      </c>
      <c r="B43" s="5"/>
    </row>
    <row r="44" spans="1:2" x14ac:dyDescent="0.25">
      <c r="A44" t="s">
        <v>0</v>
      </c>
      <c r="B44" s="5"/>
    </row>
    <row r="45" spans="1:2" x14ac:dyDescent="0.25">
      <c r="A45" t="s">
        <v>12</v>
      </c>
      <c r="B45" s="5"/>
    </row>
    <row r="46" spans="1:2" x14ac:dyDescent="0.25">
      <c r="A46" t="s">
        <v>26</v>
      </c>
      <c r="B46" s="5"/>
    </row>
    <row r="47" spans="1:2" x14ac:dyDescent="0.25">
      <c r="A47" t="s">
        <v>42</v>
      </c>
      <c r="B47" s="5"/>
    </row>
  </sheetData>
  <sortState xmlns:xlrd2="http://schemas.microsoft.com/office/spreadsheetml/2017/richdata2" ref="A6:A43">
    <sortCondition ref="A6:A43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448F6-74D2-4B91-8403-7578B97A6A25}">
  <dimension ref="A1:D19"/>
  <sheetViews>
    <sheetView workbookViewId="0">
      <selection activeCell="D10" sqref="D10"/>
    </sheetView>
  </sheetViews>
  <sheetFormatPr defaultRowHeight="15" x14ac:dyDescent="0.25"/>
  <cols>
    <col min="1" max="1" width="18.5703125" bestFit="1" customWidth="1"/>
    <col min="2" max="3" width="14" bestFit="1" customWidth="1"/>
    <col min="4" max="4" width="10.85546875" bestFit="1" customWidth="1"/>
    <col min="5" max="5" width="15.7109375" bestFit="1" customWidth="1"/>
    <col min="6" max="6" width="17.85546875" bestFit="1" customWidth="1"/>
    <col min="7" max="7" width="16.42578125" bestFit="1" customWidth="1"/>
    <col min="8" max="8" width="16.5703125" bestFit="1" customWidth="1"/>
    <col min="9" max="9" width="14" bestFit="1" customWidth="1"/>
    <col min="10" max="10" width="18.5703125" bestFit="1" customWidth="1"/>
    <col min="11" max="11" width="15.5703125" bestFit="1" customWidth="1"/>
  </cols>
  <sheetData>
    <row r="1" spans="1:4" x14ac:dyDescent="0.25">
      <c r="B1" t="s">
        <v>90</v>
      </c>
    </row>
    <row r="2" spans="1:4" x14ac:dyDescent="0.25">
      <c r="B2" t="s">
        <v>45</v>
      </c>
    </row>
    <row r="4" spans="1:4" x14ac:dyDescent="0.25">
      <c r="A4" s="187" t="s">
        <v>46</v>
      </c>
      <c r="B4" s="188">
        <v>2022</v>
      </c>
      <c r="C4" s="6"/>
    </row>
    <row r="5" spans="1:4" x14ac:dyDescent="0.25">
      <c r="A5" s="187" t="s">
        <v>47</v>
      </c>
      <c r="B5" s="188">
        <v>2022</v>
      </c>
      <c r="C5" s="6"/>
    </row>
    <row r="6" spans="1:4" x14ac:dyDescent="0.25">
      <c r="A6" s="187" t="s">
        <v>41</v>
      </c>
      <c r="B6" s="189" t="s">
        <v>48</v>
      </c>
      <c r="C6" s="7"/>
    </row>
    <row r="7" spans="1:4" x14ac:dyDescent="0.25">
      <c r="A7" s="8"/>
      <c r="B7" s="8"/>
      <c r="C7" s="9"/>
    </row>
    <row r="8" spans="1:4" x14ac:dyDescent="0.25">
      <c r="A8" s="190"/>
      <c r="B8" s="191" t="s">
        <v>50</v>
      </c>
      <c r="C8" s="192"/>
      <c r="D8" s="193"/>
    </row>
    <row r="9" spans="1:4" x14ac:dyDescent="0.25">
      <c r="A9" s="191" t="s">
        <v>49</v>
      </c>
      <c r="B9" s="190" t="s">
        <v>61</v>
      </c>
      <c r="C9" s="194" t="s">
        <v>62</v>
      </c>
      <c r="D9" s="195" t="s">
        <v>63</v>
      </c>
    </row>
    <row r="10" spans="1:4" x14ac:dyDescent="0.25">
      <c r="A10" s="190" t="s">
        <v>51</v>
      </c>
      <c r="B10" s="190">
        <v>6860820392.5557556</v>
      </c>
      <c r="C10" s="194">
        <v>1224865949.9222004</v>
      </c>
      <c r="D10" s="195">
        <v>8085686342.4779558</v>
      </c>
    </row>
    <row r="11" spans="1:4" x14ac:dyDescent="0.25">
      <c r="A11" s="196" t="s">
        <v>52</v>
      </c>
      <c r="B11" s="196">
        <v>0</v>
      </c>
      <c r="C11" s="197">
        <v>383359383.73607743</v>
      </c>
      <c r="D11" s="198">
        <v>383359383.73607743</v>
      </c>
    </row>
    <row r="12" spans="1:4" x14ac:dyDescent="0.25">
      <c r="A12" s="196" t="s">
        <v>53</v>
      </c>
      <c r="B12" s="196">
        <v>48571621.142239884</v>
      </c>
      <c r="C12" s="197">
        <v>0</v>
      </c>
      <c r="D12" s="198">
        <v>48571621.142239884</v>
      </c>
    </row>
    <row r="13" spans="1:4" x14ac:dyDescent="0.25">
      <c r="A13" s="196" t="s">
        <v>54</v>
      </c>
      <c r="B13" s="196">
        <v>992433.96515344805</v>
      </c>
      <c r="C13" s="197">
        <v>679330.70484655246</v>
      </c>
      <c r="D13" s="198">
        <v>1671764.6700000004</v>
      </c>
    </row>
    <row r="14" spans="1:4" x14ac:dyDescent="0.25">
      <c r="A14" s="196" t="s">
        <v>55</v>
      </c>
      <c r="B14" s="196">
        <v>50161812.18686717</v>
      </c>
      <c r="C14" s="197">
        <v>30790863.096272711</v>
      </c>
      <c r="D14" s="198">
        <v>80952675.283139884</v>
      </c>
    </row>
    <row r="15" spans="1:4" x14ac:dyDescent="0.25">
      <c r="A15" s="196" t="s">
        <v>56</v>
      </c>
      <c r="B15" s="196">
        <v>61594798.045946963</v>
      </c>
      <c r="C15" s="197">
        <v>48594178.996120982</v>
      </c>
      <c r="D15" s="198">
        <v>110188977.04206795</v>
      </c>
    </row>
    <row r="16" spans="1:4" x14ac:dyDescent="0.25">
      <c r="A16" s="196" t="s">
        <v>57</v>
      </c>
      <c r="B16" s="196">
        <v>121731100.3926484</v>
      </c>
      <c r="C16" s="197">
        <v>38497558.525906511</v>
      </c>
      <c r="D16" s="198">
        <v>160228658.9185549</v>
      </c>
    </row>
    <row r="17" spans="1:4" x14ac:dyDescent="0.25">
      <c r="A17" s="196" t="s">
        <v>58</v>
      </c>
      <c r="B17" s="196">
        <v>56243010.025439784</v>
      </c>
      <c r="C17" s="197">
        <v>49025988.78926596</v>
      </c>
      <c r="D17" s="198">
        <v>105268998.81470574</v>
      </c>
    </row>
    <row r="18" spans="1:4" x14ac:dyDescent="0.25">
      <c r="A18" s="196" t="s">
        <v>59</v>
      </c>
      <c r="B18" s="196">
        <v>931329.38479064906</v>
      </c>
      <c r="C18" s="197">
        <v>585293.6845749818</v>
      </c>
      <c r="D18" s="198">
        <v>1516623.0693656309</v>
      </c>
    </row>
    <row r="19" spans="1:4" x14ac:dyDescent="0.25">
      <c r="A19" s="199" t="s">
        <v>60</v>
      </c>
      <c r="B19" s="199">
        <v>7201046497.698842</v>
      </c>
      <c r="C19" s="200">
        <v>1776398547.4552648</v>
      </c>
      <c r="D19" s="201">
        <v>8977445045.1541061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0FD7-7859-4E62-AD5E-8A26EAE60010}">
  <dimension ref="A1:O14"/>
  <sheetViews>
    <sheetView workbookViewId="0">
      <selection activeCell="H11" sqref="H11"/>
    </sheetView>
  </sheetViews>
  <sheetFormatPr defaultRowHeight="15" x14ac:dyDescent="0.25"/>
  <cols>
    <col min="1" max="1" width="23.7109375" customWidth="1"/>
    <col min="2" max="2" width="14" bestFit="1" customWidth="1"/>
    <col min="3" max="3" width="10.85546875" bestFit="1" customWidth="1"/>
    <col min="4" max="4" width="13.28515625" customWidth="1"/>
    <col min="7" max="7" width="17" bestFit="1" customWidth="1"/>
    <col min="8" max="8" width="14" bestFit="1" customWidth="1"/>
    <col min="9" max="9" width="14" customWidth="1"/>
    <col min="10" max="10" width="12" bestFit="1" customWidth="1"/>
    <col min="11" max="11" width="12" customWidth="1"/>
    <col min="12" max="12" width="18.42578125" customWidth="1"/>
    <col min="13" max="13" width="13.42578125" customWidth="1"/>
    <col min="14" max="14" width="11" bestFit="1" customWidth="1"/>
    <col min="15" max="15" width="12" bestFit="1" customWidth="1"/>
  </cols>
  <sheetData>
    <row r="1" spans="1:15" x14ac:dyDescent="0.25">
      <c r="A1" t="s">
        <v>45</v>
      </c>
      <c r="C1" t="s">
        <v>90</v>
      </c>
    </row>
    <row r="2" spans="1:15" x14ac:dyDescent="0.25">
      <c r="A2" t="s">
        <v>73</v>
      </c>
      <c r="G2" t="s">
        <v>72</v>
      </c>
    </row>
    <row r="4" spans="1:15" x14ac:dyDescent="0.25">
      <c r="A4" s="187" t="s">
        <v>46</v>
      </c>
      <c r="B4" s="188">
        <v>2022</v>
      </c>
      <c r="G4" s="187" t="s">
        <v>46</v>
      </c>
      <c r="H4" s="188">
        <v>2022</v>
      </c>
      <c r="I4" s="14"/>
    </row>
    <row r="5" spans="1:15" x14ac:dyDescent="0.25">
      <c r="A5" s="187" t="s">
        <v>47</v>
      </c>
      <c r="B5" s="188">
        <v>2022</v>
      </c>
      <c r="C5" s="10"/>
      <c r="G5" s="187" t="s">
        <v>47</v>
      </c>
      <c r="H5" s="188">
        <v>2022</v>
      </c>
      <c r="I5" s="14"/>
    </row>
    <row r="6" spans="1:15" x14ac:dyDescent="0.25">
      <c r="A6" s="187" t="s">
        <v>41</v>
      </c>
      <c r="B6" s="189" t="s">
        <v>48</v>
      </c>
      <c r="C6" s="11"/>
      <c r="G6" s="187" t="s">
        <v>64</v>
      </c>
      <c r="H6" s="189" t="s">
        <v>65</v>
      </c>
      <c r="I6" s="15"/>
    </row>
    <row r="7" spans="1:15" x14ac:dyDescent="0.25">
      <c r="A7" s="12"/>
      <c r="B7" s="12"/>
      <c r="C7" s="10"/>
      <c r="G7" s="187" t="s">
        <v>41</v>
      </c>
      <c r="H7" s="189" t="s">
        <v>48</v>
      </c>
      <c r="I7" s="15"/>
      <c r="L7" t="s">
        <v>99</v>
      </c>
    </row>
    <row r="8" spans="1:15" x14ac:dyDescent="0.25">
      <c r="A8" s="190"/>
      <c r="B8" s="191" t="s">
        <v>50</v>
      </c>
      <c r="C8" s="192"/>
      <c r="D8" s="193"/>
      <c r="G8" s="12"/>
      <c r="H8" s="12"/>
      <c r="I8" s="12"/>
    </row>
    <row r="9" spans="1:15" x14ac:dyDescent="0.25">
      <c r="A9" s="191" t="s">
        <v>49</v>
      </c>
      <c r="B9" s="190" t="s">
        <v>61</v>
      </c>
      <c r="C9" s="194" t="s">
        <v>62</v>
      </c>
      <c r="D9" s="195" t="s">
        <v>63</v>
      </c>
      <c r="G9" s="190"/>
      <c r="H9" s="191" t="s">
        <v>49</v>
      </c>
      <c r="I9" s="192"/>
      <c r="J9" s="193"/>
      <c r="K9" s="15"/>
      <c r="L9" s="13" t="s">
        <v>70</v>
      </c>
      <c r="M9" s="13" t="s">
        <v>71</v>
      </c>
      <c r="N9" t="s">
        <v>61</v>
      </c>
      <c r="O9" t="s">
        <v>62</v>
      </c>
    </row>
    <row r="10" spans="1:15" x14ac:dyDescent="0.25">
      <c r="A10" s="190" t="s">
        <v>91</v>
      </c>
      <c r="B10" s="190">
        <v>4651501692.3399181</v>
      </c>
      <c r="C10" s="194">
        <v>1317254118.5376222</v>
      </c>
      <c r="D10" s="195">
        <v>5968755810.8775406</v>
      </c>
      <c r="G10" s="202"/>
      <c r="H10" s="190" t="s">
        <v>92</v>
      </c>
      <c r="I10" s="194" t="s">
        <v>93</v>
      </c>
      <c r="J10" s="203" t="s">
        <v>94</v>
      </c>
      <c r="K10" s="15"/>
      <c r="L10" s="13" t="s">
        <v>69</v>
      </c>
      <c r="M10" s="13">
        <f>GETPIVOTDATA("STAF_COST_ATCO",$G$9)</f>
        <v>2870130771.5940852</v>
      </c>
      <c r="N10">
        <f>GETPIVOTDATA(" STAF_COST_ATCO_ERT",$G$9)</f>
        <v>2236904799.2404194</v>
      </c>
      <c r="O10">
        <f>GETPIVOTDATA(" STAF_COST_ATCO_TRM",$G$9)</f>
        <v>633225972.35366559</v>
      </c>
    </row>
    <row r="11" spans="1:15" x14ac:dyDescent="0.25">
      <c r="A11" s="196" t="s">
        <v>95</v>
      </c>
      <c r="B11" s="196">
        <v>1151759674.0982339</v>
      </c>
      <c r="C11" s="197">
        <v>346908110.1871987</v>
      </c>
      <c r="D11" s="198">
        <v>1498667784.2854326</v>
      </c>
      <c r="G11" s="204" t="s">
        <v>67</v>
      </c>
      <c r="H11" s="204">
        <v>2236904799.2404194</v>
      </c>
      <c r="I11" s="205">
        <v>633225972.35366559</v>
      </c>
      <c r="J11" s="206">
        <v>2870130771.5940852</v>
      </c>
      <c r="K11" s="15"/>
      <c r="L11" s="13" t="s">
        <v>68</v>
      </c>
      <c r="M11" s="13">
        <f>GETPIVOTDATA(" COST_STAFF",$A$8)-M10</f>
        <v>3098625039.2834554</v>
      </c>
      <c r="N11" s="13">
        <f>GETPIVOTDATA(" COST_STAFF",$A$8,"TYPE","ERT")-N10</f>
        <v>2414596893.0994987</v>
      </c>
      <c r="O11" s="13">
        <f>GETPIVOTDATA(" COST_STAFF",$A$8,"TYPE","TRM")-O10</f>
        <v>684028146.18395662</v>
      </c>
    </row>
    <row r="12" spans="1:15" x14ac:dyDescent="0.25">
      <c r="A12" s="196" t="s">
        <v>96</v>
      </c>
      <c r="B12" s="196">
        <v>698258804.5293752</v>
      </c>
      <c r="C12" s="197">
        <v>171818063.62424058</v>
      </c>
      <c r="D12" s="198">
        <v>870076868.15361571</v>
      </c>
    </row>
    <row r="13" spans="1:15" x14ac:dyDescent="0.25">
      <c r="A13" s="196" t="s">
        <v>97</v>
      </c>
      <c r="B13" s="196">
        <v>488680119.70549577</v>
      </c>
      <c r="C13" s="197">
        <v>141135866.4651067</v>
      </c>
      <c r="D13" s="198">
        <v>629815986.17060244</v>
      </c>
    </row>
    <row r="14" spans="1:15" x14ac:dyDescent="0.25">
      <c r="A14" s="199" t="s">
        <v>98</v>
      </c>
      <c r="B14" s="199">
        <v>11144813.860649077</v>
      </c>
      <c r="C14" s="200">
        <v>4323091.030189639</v>
      </c>
      <c r="D14" s="201">
        <v>15467904.890838716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770FC-0A52-4D9E-A6D4-A09B079A5832}">
  <dimension ref="A1:C345"/>
  <sheetViews>
    <sheetView workbookViewId="0">
      <selection activeCell="A12" sqref="A12"/>
    </sheetView>
  </sheetViews>
  <sheetFormatPr defaultRowHeight="15" x14ac:dyDescent="0.25"/>
  <cols>
    <col min="1" max="1" width="22.28515625" bestFit="1" customWidth="1"/>
    <col min="2" max="2" width="14" bestFit="1" customWidth="1"/>
  </cols>
  <sheetData>
    <row r="1" spans="1:3" x14ac:dyDescent="0.25">
      <c r="A1" t="s">
        <v>90</v>
      </c>
    </row>
    <row r="2" spans="1:3" x14ac:dyDescent="0.25">
      <c r="A2" t="s">
        <v>45</v>
      </c>
    </row>
    <row r="5" spans="1:3" x14ac:dyDescent="0.25">
      <c r="A5" s="187" t="s">
        <v>46</v>
      </c>
      <c r="B5" s="188">
        <v>2022</v>
      </c>
    </row>
    <row r="6" spans="1:3" x14ac:dyDescent="0.25">
      <c r="A6" s="187" t="s">
        <v>64</v>
      </c>
      <c r="B6" s="189" t="s">
        <v>65</v>
      </c>
    </row>
    <row r="7" spans="1:3" x14ac:dyDescent="0.25">
      <c r="A7" s="187" t="s">
        <v>41</v>
      </c>
      <c r="B7" s="189" t="s">
        <v>48</v>
      </c>
    </row>
    <row r="8" spans="1:3" x14ac:dyDescent="0.25">
      <c r="A8" s="12"/>
      <c r="B8" s="12"/>
    </row>
    <row r="9" spans="1:3" x14ac:dyDescent="0.25">
      <c r="A9" s="191" t="s">
        <v>47</v>
      </c>
      <c r="B9" s="191" t="s">
        <v>49</v>
      </c>
      <c r="C9" s="195" t="s">
        <v>67</v>
      </c>
    </row>
    <row r="10" spans="1:3" x14ac:dyDescent="0.25">
      <c r="A10" s="190">
        <v>2002</v>
      </c>
      <c r="B10" s="190" t="s">
        <v>75</v>
      </c>
      <c r="C10" s="195">
        <v>13353.04</v>
      </c>
    </row>
    <row r="11" spans="1:3" x14ac:dyDescent="0.25">
      <c r="A11" s="202">
        <v>2002</v>
      </c>
      <c r="B11" s="196" t="s">
        <v>76</v>
      </c>
      <c r="C11" s="198">
        <v>1657.5</v>
      </c>
    </row>
    <row r="12" spans="1:3" x14ac:dyDescent="0.25">
      <c r="A12" s="202">
        <v>2002</v>
      </c>
      <c r="B12" s="196" t="s">
        <v>77</v>
      </c>
      <c r="C12" s="198">
        <v>1314.42</v>
      </c>
    </row>
    <row r="13" spans="1:3" x14ac:dyDescent="0.25">
      <c r="A13" s="202">
        <v>2002</v>
      </c>
      <c r="B13" s="196" t="s">
        <v>78</v>
      </c>
      <c r="C13" s="198">
        <v>1211</v>
      </c>
    </row>
    <row r="14" spans="1:3" x14ac:dyDescent="0.25">
      <c r="A14" s="202">
        <v>2002</v>
      </c>
      <c r="B14" s="196" t="s">
        <v>79</v>
      </c>
      <c r="C14" s="198">
        <v>3825.2699999999995</v>
      </c>
    </row>
    <row r="15" spans="1:3" x14ac:dyDescent="0.25">
      <c r="A15" s="202">
        <v>2002</v>
      </c>
      <c r="B15" s="196" t="s">
        <v>80</v>
      </c>
      <c r="C15" s="198">
        <v>0</v>
      </c>
    </row>
    <row r="16" spans="1:3" x14ac:dyDescent="0.25">
      <c r="A16" s="202">
        <v>2002</v>
      </c>
      <c r="B16" s="196" t="s">
        <v>81</v>
      </c>
      <c r="C16" s="198">
        <v>0</v>
      </c>
    </row>
    <row r="17" spans="1:3" x14ac:dyDescent="0.25">
      <c r="A17" s="202">
        <v>2002</v>
      </c>
      <c r="B17" s="196" t="s">
        <v>82</v>
      </c>
      <c r="C17" s="198">
        <v>0</v>
      </c>
    </row>
    <row r="18" spans="1:3" x14ac:dyDescent="0.25">
      <c r="A18" s="202">
        <v>2002</v>
      </c>
      <c r="B18" s="196" t="s">
        <v>83</v>
      </c>
      <c r="C18" s="198">
        <v>8943.15</v>
      </c>
    </row>
    <row r="19" spans="1:3" x14ac:dyDescent="0.25">
      <c r="A19" s="202">
        <v>2002</v>
      </c>
      <c r="B19" s="196" t="s">
        <v>84</v>
      </c>
      <c r="C19" s="198">
        <v>2475</v>
      </c>
    </row>
    <row r="20" spans="1:3" x14ac:dyDescent="0.25">
      <c r="A20" s="202">
        <v>2002</v>
      </c>
      <c r="B20" s="196" t="s">
        <v>85</v>
      </c>
      <c r="C20" s="198">
        <v>2661.71</v>
      </c>
    </row>
    <row r="21" spans="1:3" x14ac:dyDescent="0.25">
      <c r="A21" s="202">
        <v>2002</v>
      </c>
      <c r="B21" s="196" t="s">
        <v>86</v>
      </c>
      <c r="C21" s="198">
        <v>7756.53</v>
      </c>
    </row>
    <row r="22" spans="1:3" x14ac:dyDescent="0.25">
      <c r="A22" s="202">
        <v>2002</v>
      </c>
      <c r="B22" s="196" t="s">
        <v>87</v>
      </c>
      <c r="C22" s="198">
        <v>11452185.200000001</v>
      </c>
    </row>
    <row r="23" spans="1:3" x14ac:dyDescent="0.25">
      <c r="A23" s="202">
        <v>2002</v>
      </c>
      <c r="B23" s="196" t="s">
        <v>88</v>
      </c>
      <c r="C23" s="198">
        <v>5596.51</v>
      </c>
    </row>
    <row r="24" spans="1:3" x14ac:dyDescent="0.25">
      <c r="A24" s="202">
        <v>2002</v>
      </c>
      <c r="B24" s="196" t="s">
        <v>89</v>
      </c>
      <c r="C24" s="198">
        <v>8376868.9399999995</v>
      </c>
    </row>
    <row r="25" spans="1:3" x14ac:dyDescent="0.25">
      <c r="A25" s="202">
        <v>2002</v>
      </c>
      <c r="B25" s="196" t="s">
        <v>66</v>
      </c>
      <c r="C25" s="198">
        <v>1883665355.5149493</v>
      </c>
    </row>
    <row r="26" spans="1:3" x14ac:dyDescent="0.25">
      <c r="A26" s="190">
        <v>2003</v>
      </c>
      <c r="B26" s="190" t="s">
        <v>75</v>
      </c>
      <c r="C26" s="195">
        <v>14059.6468</v>
      </c>
    </row>
    <row r="27" spans="1:3" x14ac:dyDescent="0.25">
      <c r="A27" s="202">
        <v>2003</v>
      </c>
      <c r="B27" s="196" t="s">
        <v>76</v>
      </c>
      <c r="C27" s="198">
        <v>1756.1432</v>
      </c>
    </row>
    <row r="28" spans="1:3" x14ac:dyDescent="0.25">
      <c r="A28" s="202">
        <v>2003</v>
      </c>
      <c r="B28" s="196" t="s">
        <v>77</v>
      </c>
      <c r="C28" s="198">
        <v>1167.6999999999998</v>
      </c>
    </row>
    <row r="29" spans="1:3" x14ac:dyDescent="0.25">
      <c r="A29" s="202">
        <v>2003</v>
      </c>
      <c r="B29" s="196" t="s">
        <v>78</v>
      </c>
      <c r="C29" s="198">
        <v>1219.06</v>
      </c>
    </row>
    <row r="30" spans="1:3" x14ac:dyDescent="0.25">
      <c r="A30" s="202">
        <v>2003</v>
      </c>
      <c r="B30" s="196" t="s">
        <v>79</v>
      </c>
      <c r="C30" s="198">
        <v>3755.58</v>
      </c>
    </row>
    <row r="31" spans="1:3" x14ac:dyDescent="0.25">
      <c r="A31" s="202">
        <v>2003</v>
      </c>
      <c r="B31" s="196" t="s">
        <v>80</v>
      </c>
      <c r="C31" s="198">
        <v>1359.43</v>
      </c>
    </row>
    <row r="32" spans="1:3" x14ac:dyDescent="0.25">
      <c r="A32" s="202">
        <v>2003</v>
      </c>
      <c r="B32" s="196" t="s">
        <v>81</v>
      </c>
      <c r="C32" s="198">
        <v>0</v>
      </c>
    </row>
    <row r="33" spans="1:3" x14ac:dyDescent="0.25">
      <c r="A33" s="202">
        <v>2003</v>
      </c>
      <c r="B33" s="196" t="s">
        <v>82</v>
      </c>
      <c r="C33" s="198">
        <v>0</v>
      </c>
    </row>
    <row r="34" spans="1:3" x14ac:dyDescent="0.25">
      <c r="A34" s="202">
        <v>2003</v>
      </c>
      <c r="B34" s="196" t="s">
        <v>83</v>
      </c>
      <c r="C34" s="198">
        <v>7500.78</v>
      </c>
    </row>
    <row r="35" spans="1:3" x14ac:dyDescent="0.25">
      <c r="A35" s="202">
        <v>2003</v>
      </c>
      <c r="B35" s="196" t="s">
        <v>84</v>
      </c>
      <c r="C35" s="198">
        <v>2321.0100000000002</v>
      </c>
    </row>
    <row r="36" spans="1:3" x14ac:dyDescent="0.25">
      <c r="A36" s="202">
        <v>2003</v>
      </c>
      <c r="B36" s="196" t="s">
        <v>85</v>
      </c>
      <c r="C36" s="198">
        <v>2657.56</v>
      </c>
    </row>
    <row r="37" spans="1:3" x14ac:dyDescent="0.25">
      <c r="A37" s="202">
        <v>2003</v>
      </c>
      <c r="B37" s="196" t="s">
        <v>86</v>
      </c>
      <c r="C37" s="198">
        <v>7947.3768</v>
      </c>
    </row>
    <row r="38" spans="1:3" x14ac:dyDescent="0.25">
      <c r="A38" s="202">
        <v>2003</v>
      </c>
      <c r="B38" s="196" t="s">
        <v>87</v>
      </c>
      <c r="C38" s="198">
        <v>11405231.76909779</v>
      </c>
    </row>
    <row r="39" spans="1:3" x14ac:dyDescent="0.25">
      <c r="A39" s="202">
        <v>2003</v>
      </c>
      <c r="B39" s="196" t="s">
        <v>88</v>
      </c>
      <c r="C39" s="198">
        <v>6112.2699999999995</v>
      </c>
    </row>
    <row r="40" spans="1:3" x14ac:dyDescent="0.25">
      <c r="A40" s="202">
        <v>2003</v>
      </c>
      <c r="B40" s="196" t="s">
        <v>89</v>
      </c>
      <c r="C40" s="198">
        <v>9077522.0448047053</v>
      </c>
    </row>
    <row r="41" spans="1:3" x14ac:dyDescent="0.25">
      <c r="A41" s="202">
        <v>2003</v>
      </c>
      <c r="B41" s="196" t="s">
        <v>66</v>
      </c>
      <c r="C41" s="198">
        <v>2185083084.1787848</v>
      </c>
    </row>
    <row r="42" spans="1:3" x14ac:dyDescent="0.25">
      <c r="A42" s="190">
        <v>2004</v>
      </c>
      <c r="B42" s="190" t="s">
        <v>75</v>
      </c>
      <c r="C42" s="195">
        <v>14252.75</v>
      </c>
    </row>
    <row r="43" spans="1:3" x14ac:dyDescent="0.25">
      <c r="A43" s="202">
        <v>2004</v>
      </c>
      <c r="B43" s="196" t="s">
        <v>76</v>
      </c>
      <c r="C43" s="198">
        <v>1913.9199999999998</v>
      </c>
    </row>
    <row r="44" spans="1:3" x14ac:dyDescent="0.25">
      <c r="A44" s="202">
        <v>2004</v>
      </c>
      <c r="B44" s="196" t="s">
        <v>77</v>
      </c>
      <c r="C44" s="198">
        <v>1102.3</v>
      </c>
    </row>
    <row r="45" spans="1:3" x14ac:dyDescent="0.25">
      <c r="A45" s="202">
        <v>2004</v>
      </c>
      <c r="B45" s="196" t="s">
        <v>78</v>
      </c>
      <c r="C45" s="198">
        <v>1142.79</v>
      </c>
    </row>
    <row r="46" spans="1:3" x14ac:dyDescent="0.25">
      <c r="A46" s="202">
        <v>2004</v>
      </c>
      <c r="B46" s="196" t="s">
        <v>79</v>
      </c>
      <c r="C46" s="198">
        <v>3609.996486486486</v>
      </c>
    </row>
    <row r="47" spans="1:3" x14ac:dyDescent="0.25">
      <c r="A47" s="202">
        <v>2004</v>
      </c>
      <c r="B47" s="196" t="s">
        <v>80</v>
      </c>
      <c r="C47" s="198">
        <v>1360.7</v>
      </c>
    </row>
    <row r="48" spans="1:3" x14ac:dyDescent="0.25">
      <c r="A48" s="202">
        <v>2004</v>
      </c>
      <c r="B48" s="196" t="s">
        <v>81</v>
      </c>
      <c r="C48" s="198">
        <v>0</v>
      </c>
    </row>
    <row r="49" spans="1:3" x14ac:dyDescent="0.25">
      <c r="A49" s="202">
        <v>2004</v>
      </c>
      <c r="B49" s="196" t="s">
        <v>82</v>
      </c>
      <c r="C49" s="198">
        <v>0</v>
      </c>
    </row>
    <row r="50" spans="1:3" x14ac:dyDescent="0.25">
      <c r="A50" s="202">
        <v>2004</v>
      </c>
      <c r="B50" s="196" t="s">
        <v>83</v>
      </c>
      <c r="C50" s="198">
        <v>7144.78</v>
      </c>
    </row>
    <row r="51" spans="1:3" x14ac:dyDescent="0.25">
      <c r="A51" s="202">
        <v>2004</v>
      </c>
      <c r="B51" s="196" t="s">
        <v>84</v>
      </c>
      <c r="C51" s="198">
        <v>2298.13</v>
      </c>
    </row>
    <row r="52" spans="1:3" x14ac:dyDescent="0.25">
      <c r="A52" s="202">
        <v>2004</v>
      </c>
      <c r="B52" s="196" t="s">
        <v>85</v>
      </c>
      <c r="C52" s="198">
        <v>2254.4</v>
      </c>
    </row>
    <row r="53" spans="1:3" x14ac:dyDescent="0.25">
      <c r="A53" s="202">
        <v>2004</v>
      </c>
      <c r="B53" s="196" t="s">
        <v>86</v>
      </c>
      <c r="C53" s="198">
        <v>8020.7815199999995</v>
      </c>
    </row>
    <row r="54" spans="1:3" x14ac:dyDescent="0.25">
      <c r="A54" s="202">
        <v>2004</v>
      </c>
      <c r="B54" s="196" t="s">
        <v>87</v>
      </c>
      <c r="C54" s="198">
        <v>11608829.803199999</v>
      </c>
    </row>
    <row r="55" spans="1:3" x14ac:dyDescent="0.25">
      <c r="A55" s="202">
        <v>2004</v>
      </c>
      <c r="B55" s="196" t="s">
        <v>88</v>
      </c>
      <c r="C55" s="198">
        <v>6231.9684799999995</v>
      </c>
    </row>
    <row r="56" spans="1:3" x14ac:dyDescent="0.25">
      <c r="A56" s="202">
        <v>2004</v>
      </c>
      <c r="B56" s="196" t="s">
        <v>89</v>
      </c>
      <c r="C56" s="198">
        <v>9237253.2153517175</v>
      </c>
    </row>
    <row r="57" spans="1:3" x14ac:dyDescent="0.25">
      <c r="A57" s="202">
        <v>2004</v>
      </c>
      <c r="B57" s="196" t="s">
        <v>66</v>
      </c>
      <c r="C57" s="198">
        <v>2324379414.824224</v>
      </c>
    </row>
    <row r="58" spans="1:3" x14ac:dyDescent="0.25">
      <c r="A58" s="190">
        <v>2005</v>
      </c>
      <c r="B58" s="190" t="s">
        <v>75</v>
      </c>
      <c r="C58" s="195">
        <v>15165.362499999999</v>
      </c>
    </row>
    <row r="59" spans="1:3" x14ac:dyDescent="0.25">
      <c r="A59" s="202">
        <v>2005</v>
      </c>
      <c r="B59" s="196" t="s">
        <v>76</v>
      </c>
      <c r="C59" s="198">
        <v>1757.73</v>
      </c>
    </row>
    <row r="60" spans="1:3" x14ac:dyDescent="0.25">
      <c r="A60" s="202">
        <v>2005</v>
      </c>
      <c r="B60" s="196" t="s">
        <v>77</v>
      </c>
      <c r="C60" s="198">
        <v>1170.4000000000001</v>
      </c>
    </row>
    <row r="61" spans="1:3" x14ac:dyDescent="0.25">
      <c r="A61" s="202">
        <v>2005</v>
      </c>
      <c r="B61" s="196" t="s">
        <v>78</v>
      </c>
      <c r="C61" s="198">
        <v>1035.82</v>
      </c>
    </row>
    <row r="62" spans="1:3" x14ac:dyDescent="0.25">
      <c r="A62" s="202">
        <v>2005</v>
      </c>
      <c r="B62" s="196" t="s">
        <v>79</v>
      </c>
      <c r="C62" s="198">
        <v>3598.7799999999997</v>
      </c>
    </row>
    <row r="63" spans="1:3" x14ac:dyDescent="0.25">
      <c r="A63" s="202">
        <v>2005</v>
      </c>
      <c r="B63" s="196" t="s">
        <v>80</v>
      </c>
      <c r="C63" s="198">
        <v>1776.47</v>
      </c>
    </row>
    <row r="64" spans="1:3" x14ac:dyDescent="0.25">
      <c r="A64" s="202">
        <v>2005</v>
      </c>
      <c r="B64" s="196" t="s">
        <v>81</v>
      </c>
      <c r="C64" s="198">
        <v>0</v>
      </c>
    </row>
    <row r="65" spans="1:3" x14ac:dyDescent="0.25">
      <c r="A65" s="202">
        <v>2005</v>
      </c>
      <c r="B65" s="196" t="s">
        <v>82</v>
      </c>
      <c r="C65" s="198">
        <v>0</v>
      </c>
    </row>
    <row r="66" spans="1:3" x14ac:dyDescent="0.25">
      <c r="A66" s="202">
        <v>2005</v>
      </c>
      <c r="B66" s="196" t="s">
        <v>83</v>
      </c>
      <c r="C66" s="198">
        <v>7138.8200000000006</v>
      </c>
    </row>
    <row r="67" spans="1:3" x14ac:dyDescent="0.25">
      <c r="A67" s="202">
        <v>2005</v>
      </c>
      <c r="B67" s="196" t="s">
        <v>84</v>
      </c>
      <c r="C67" s="198">
        <v>2358.04</v>
      </c>
    </row>
    <row r="68" spans="1:3" x14ac:dyDescent="0.25">
      <c r="A68" s="202">
        <v>2005</v>
      </c>
      <c r="B68" s="196" t="s">
        <v>85</v>
      </c>
      <c r="C68" s="198">
        <v>2383.7799999999997</v>
      </c>
    </row>
    <row r="69" spans="1:3" x14ac:dyDescent="0.25">
      <c r="A69" s="202">
        <v>2005</v>
      </c>
      <c r="B69" s="196" t="s">
        <v>86</v>
      </c>
      <c r="C69" s="198">
        <v>8772.7525000000005</v>
      </c>
    </row>
    <row r="70" spans="1:3" x14ac:dyDescent="0.25">
      <c r="A70" s="202">
        <v>2005</v>
      </c>
      <c r="B70" s="196" t="s">
        <v>87</v>
      </c>
      <c r="C70" s="198">
        <v>11993799.233090905</v>
      </c>
    </row>
    <row r="71" spans="1:3" x14ac:dyDescent="0.25">
      <c r="A71" s="202">
        <v>2005</v>
      </c>
      <c r="B71" s="196" t="s">
        <v>88</v>
      </c>
      <c r="C71" s="198">
        <v>6392.61</v>
      </c>
    </row>
    <row r="72" spans="1:3" x14ac:dyDescent="0.25">
      <c r="A72" s="202">
        <v>2005</v>
      </c>
      <c r="B72" s="196" t="s">
        <v>89</v>
      </c>
      <c r="C72" s="198">
        <v>9515073.6815328486</v>
      </c>
    </row>
    <row r="73" spans="1:3" x14ac:dyDescent="0.25">
      <c r="A73" s="202">
        <v>2005</v>
      </c>
      <c r="B73" s="196" t="s">
        <v>66</v>
      </c>
      <c r="C73" s="198">
        <v>2488781113.1110868</v>
      </c>
    </row>
    <row r="74" spans="1:3" x14ac:dyDescent="0.25">
      <c r="A74" s="190">
        <v>2006</v>
      </c>
      <c r="B74" s="190" t="s">
        <v>75</v>
      </c>
      <c r="C74" s="195">
        <v>15415.17</v>
      </c>
    </row>
    <row r="75" spans="1:3" x14ac:dyDescent="0.25">
      <c r="A75" s="202">
        <v>2006</v>
      </c>
      <c r="B75" s="196" t="s">
        <v>76</v>
      </c>
      <c r="C75" s="198">
        <v>1973.97</v>
      </c>
    </row>
    <row r="76" spans="1:3" x14ac:dyDescent="0.25">
      <c r="A76" s="202">
        <v>2006</v>
      </c>
      <c r="B76" s="196" t="s">
        <v>77</v>
      </c>
      <c r="C76" s="198">
        <v>1117.33</v>
      </c>
    </row>
    <row r="77" spans="1:3" x14ac:dyDescent="0.25">
      <c r="A77" s="202">
        <v>2006</v>
      </c>
      <c r="B77" s="196" t="s">
        <v>78</v>
      </c>
      <c r="C77" s="198">
        <v>1101.17</v>
      </c>
    </row>
    <row r="78" spans="1:3" x14ac:dyDescent="0.25">
      <c r="A78" s="202">
        <v>2006</v>
      </c>
      <c r="B78" s="196" t="s">
        <v>79</v>
      </c>
      <c r="C78" s="198">
        <v>3329.42</v>
      </c>
    </row>
    <row r="79" spans="1:3" x14ac:dyDescent="0.25">
      <c r="A79" s="202">
        <v>2006</v>
      </c>
      <c r="B79" s="196" t="s">
        <v>80</v>
      </c>
      <c r="C79" s="198">
        <v>1950.73</v>
      </c>
    </row>
    <row r="80" spans="1:3" x14ac:dyDescent="0.25">
      <c r="A80" s="202">
        <v>2006</v>
      </c>
      <c r="B80" s="196" t="s">
        <v>81</v>
      </c>
      <c r="C80" s="198">
        <v>0</v>
      </c>
    </row>
    <row r="81" spans="1:3" x14ac:dyDescent="0.25">
      <c r="A81" s="202">
        <v>2006</v>
      </c>
      <c r="B81" s="196" t="s">
        <v>82</v>
      </c>
      <c r="C81" s="198">
        <v>0</v>
      </c>
    </row>
    <row r="82" spans="1:3" x14ac:dyDescent="0.25">
      <c r="A82" s="202">
        <v>2006</v>
      </c>
      <c r="B82" s="196" t="s">
        <v>83</v>
      </c>
      <c r="C82" s="198">
        <v>7403.9000000000005</v>
      </c>
    </row>
    <row r="83" spans="1:3" x14ac:dyDescent="0.25">
      <c r="A83" s="202">
        <v>2006</v>
      </c>
      <c r="B83" s="196" t="s">
        <v>84</v>
      </c>
      <c r="C83" s="198">
        <v>2691.77</v>
      </c>
    </row>
    <row r="84" spans="1:3" x14ac:dyDescent="0.25">
      <c r="A84" s="202">
        <v>2006</v>
      </c>
      <c r="B84" s="196" t="s">
        <v>85</v>
      </c>
      <c r="C84" s="198">
        <v>2805.09</v>
      </c>
    </row>
    <row r="85" spans="1:3" x14ac:dyDescent="0.25">
      <c r="A85" s="202">
        <v>2006</v>
      </c>
      <c r="B85" s="196" t="s">
        <v>86</v>
      </c>
      <c r="C85" s="198">
        <v>8594.0700000000015</v>
      </c>
    </row>
    <row r="86" spans="1:3" x14ac:dyDescent="0.25">
      <c r="A86" s="202">
        <v>2006</v>
      </c>
      <c r="B86" s="196" t="s">
        <v>87</v>
      </c>
      <c r="C86" s="198">
        <v>12677976.761650441</v>
      </c>
    </row>
    <row r="87" spans="1:3" x14ac:dyDescent="0.25">
      <c r="A87" s="202">
        <v>2006</v>
      </c>
      <c r="B87" s="196" t="s">
        <v>88</v>
      </c>
      <c r="C87" s="198">
        <v>6821.05</v>
      </c>
    </row>
    <row r="88" spans="1:3" x14ac:dyDescent="0.25">
      <c r="A88" s="202">
        <v>2006</v>
      </c>
      <c r="B88" s="196" t="s">
        <v>89</v>
      </c>
      <c r="C88" s="198">
        <v>10331747.297728868</v>
      </c>
    </row>
    <row r="89" spans="1:3" x14ac:dyDescent="0.25">
      <c r="A89" s="202">
        <v>2006</v>
      </c>
      <c r="B89" s="196" t="s">
        <v>66</v>
      </c>
      <c r="C89" s="198">
        <v>2710193475.3876781</v>
      </c>
    </row>
    <row r="90" spans="1:3" x14ac:dyDescent="0.25">
      <c r="A90" s="190">
        <v>2007</v>
      </c>
      <c r="B90" s="190" t="s">
        <v>75</v>
      </c>
      <c r="C90" s="195">
        <v>15657.326000000001</v>
      </c>
    </row>
    <row r="91" spans="1:3" x14ac:dyDescent="0.25">
      <c r="A91" s="202">
        <v>2007</v>
      </c>
      <c r="B91" s="196" t="s">
        <v>76</v>
      </c>
      <c r="C91" s="198">
        <v>1797.394</v>
      </c>
    </row>
    <row r="92" spans="1:3" x14ac:dyDescent="0.25">
      <c r="A92" s="202">
        <v>2007</v>
      </c>
      <c r="B92" s="196" t="s">
        <v>77</v>
      </c>
      <c r="C92" s="198">
        <v>1092.96</v>
      </c>
    </row>
    <row r="93" spans="1:3" x14ac:dyDescent="0.25">
      <c r="A93" s="202">
        <v>2007</v>
      </c>
      <c r="B93" s="196" t="s">
        <v>78</v>
      </c>
      <c r="C93" s="198">
        <v>1127.7620000000002</v>
      </c>
    </row>
    <row r="94" spans="1:3" x14ac:dyDescent="0.25">
      <c r="A94" s="202">
        <v>2007</v>
      </c>
      <c r="B94" s="196" t="s">
        <v>79</v>
      </c>
      <c r="C94" s="198">
        <v>2790.9179999999997</v>
      </c>
    </row>
    <row r="95" spans="1:3" x14ac:dyDescent="0.25">
      <c r="A95" s="202">
        <v>2007</v>
      </c>
      <c r="B95" s="196" t="s">
        <v>80</v>
      </c>
      <c r="C95" s="198">
        <v>2190.0219999999999</v>
      </c>
    </row>
    <row r="96" spans="1:3" x14ac:dyDescent="0.25">
      <c r="A96" s="202">
        <v>2007</v>
      </c>
      <c r="B96" s="196" t="s">
        <v>81</v>
      </c>
      <c r="C96" s="198">
        <v>0</v>
      </c>
    </row>
    <row r="97" spans="1:3" x14ac:dyDescent="0.25">
      <c r="A97" s="202">
        <v>2007</v>
      </c>
      <c r="B97" s="196" t="s">
        <v>82</v>
      </c>
      <c r="C97" s="198">
        <v>0</v>
      </c>
    </row>
    <row r="98" spans="1:3" x14ac:dyDescent="0.25">
      <c r="A98" s="202">
        <v>2007</v>
      </c>
      <c r="B98" s="196" t="s">
        <v>83</v>
      </c>
      <c r="C98" s="198">
        <v>7706.8249999999998</v>
      </c>
    </row>
    <row r="99" spans="1:3" x14ac:dyDescent="0.25">
      <c r="A99" s="202">
        <v>2007</v>
      </c>
      <c r="B99" s="196" t="s">
        <v>84</v>
      </c>
      <c r="C99" s="198">
        <v>3118.0410000000002</v>
      </c>
    </row>
    <row r="100" spans="1:3" x14ac:dyDescent="0.25">
      <c r="A100" s="202">
        <v>2007</v>
      </c>
      <c r="B100" s="196" t="s">
        <v>85</v>
      </c>
      <c r="C100" s="198">
        <v>2646.6026486238243</v>
      </c>
    </row>
    <row r="101" spans="1:3" x14ac:dyDescent="0.25">
      <c r="A101" s="202">
        <v>2007</v>
      </c>
      <c r="B101" s="196" t="s">
        <v>86</v>
      </c>
      <c r="C101" s="198">
        <v>8706.4174999999996</v>
      </c>
    </row>
    <row r="102" spans="1:3" x14ac:dyDescent="0.25">
      <c r="A102" s="202">
        <v>2007</v>
      </c>
      <c r="B102" s="196" t="s">
        <v>87</v>
      </c>
      <c r="C102" s="198">
        <v>12807499.556607546</v>
      </c>
    </row>
    <row r="103" spans="1:3" x14ac:dyDescent="0.25">
      <c r="A103" s="202">
        <v>2007</v>
      </c>
      <c r="B103" s="196" t="s">
        <v>88</v>
      </c>
      <c r="C103" s="198">
        <v>6950.9084999999995</v>
      </c>
    </row>
    <row r="104" spans="1:3" x14ac:dyDescent="0.25">
      <c r="A104" s="202">
        <v>2007</v>
      </c>
      <c r="B104" s="196" t="s">
        <v>89</v>
      </c>
      <c r="C104" s="198">
        <v>10509516.44273396</v>
      </c>
    </row>
    <row r="105" spans="1:3" x14ac:dyDescent="0.25">
      <c r="A105" s="202">
        <v>2007</v>
      </c>
      <c r="B105" s="196" t="s">
        <v>66</v>
      </c>
      <c r="C105" s="198">
        <v>2936346634.6835899</v>
      </c>
    </row>
    <row r="106" spans="1:3" x14ac:dyDescent="0.25">
      <c r="A106" s="190">
        <v>2008</v>
      </c>
      <c r="B106" s="190" t="s">
        <v>75</v>
      </c>
      <c r="C106" s="195">
        <v>15676.655360000001</v>
      </c>
    </row>
    <row r="107" spans="1:3" x14ac:dyDescent="0.25">
      <c r="A107" s="202">
        <v>2008</v>
      </c>
      <c r="B107" s="196" t="s">
        <v>76</v>
      </c>
      <c r="C107" s="198">
        <v>1987.07294</v>
      </c>
    </row>
    <row r="108" spans="1:3" x14ac:dyDescent="0.25">
      <c r="A108" s="202">
        <v>2008</v>
      </c>
      <c r="B108" s="196" t="s">
        <v>77</v>
      </c>
      <c r="C108" s="198">
        <v>1138.53</v>
      </c>
    </row>
    <row r="109" spans="1:3" x14ac:dyDescent="0.25">
      <c r="A109" s="202">
        <v>2008</v>
      </c>
      <c r="B109" s="196" t="s">
        <v>78</v>
      </c>
      <c r="C109" s="198">
        <v>1095.28</v>
      </c>
    </row>
    <row r="110" spans="1:3" x14ac:dyDescent="0.25">
      <c r="A110" s="202">
        <v>2008</v>
      </c>
      <c r="B110" s="196" t="s">
        <v>79</v>
      </c>
      <c r="C110" s="198">
        <v>2465.3900000000003</v>
      </c>
    </row>
    <row r="111" spans="1:3" x14ac:dyDescent="0.25">
      <c r="A111" s="202">
        <v>2008</v>
      </c>
      <c r="B111" s="196" t="s">
        <v>80</v>
      </c>
      <c r="C111" s="198">
        <v>3830.7</v>
      </c>
    </row>
    <row r="112" spans="1:3" x14ac:dyDescent="0.25">
      <c r="A112" s="202">
        <v>2008</v>
      </c>
      <c r="B112" s="196" t="s">
        <v>81</v>
      </c>
      <c r="C112" s="198">
        <v>9140.57</v>
      </c>
    </row>
    <row r="113" spans="1:3" x14ac:dyDescent="0.25">
      <c r="A113" s="202">
        <v>2008</v>
      </c>
      <c r="B113" s="196" t="s">
        <v>82</v>
      </c>
      <c r="C113" s="198">
        <v>2623.71</v>
      </c>
    </row>
    <row r="114" spans="1:3" x14ac:dyDescent="0.25">
      <c r="A114" s="202">
        <v>2008</v>
      </c>
      <c r="B114" s="196" t="s">
        <v>83</v>
      </c>
      <c r="C114" s="198">
        <v>7888.8799999999992</v>
      </c>
    </row>
    <row r="115" spans="1:3" x14ac:dyDescent="0.25">
      <c r="A115" s="202">
        <v>2008</v>
      </c>
      <c r="B115" s="196" t="s">
        <v>84</v>
      </c>
      <c r="C115" s="198">
        <v>3205.6289999999999</v>
      </c>
    </row>
    <row r="116" spans="1:3" x14ac:dyDescent="0.25">
      <c r="A116" s="202">
        <v>2008</v>
      </c>
      <c r="B116" s="196" t="s">
        <v>85</v>
      </c>
      <c r="C116" s="198">
        <v>2565.06</v>
      </c>
    </row>
    <row r="117" spans="1:3" x14ac:dyDescent="0.25">
      <c r="A117" s="202">
        <v>2008</v>
      </c>
      <c r="B117" s="196" t="s">
        <v>86</v>
      </c>
      <c r="C117" s="198">
        <v>8775.8053600000021</v>
      </c>
    </row>
    <row r="118" spans="1:3" x14ac:dyDescent="0.25">
      <c r="A118" s="202">
        <v>2008</v>
      </c>
      <c r="B118" s="196" t="s">
        <v>87</v>
      </c>
      <c r="C118" s="198">
        <v>12620070.656000003</v>
      </c>
    </row>
    <row r="119" spans="1:3" x14ac:dyDescent="0.25">
      <c r="A119" s="202">
        <v>2008</v>
      </c>
      <c r="B119" s="196" t="s">
        <v>88</v>
      </c>
      <c r="C119" s="198">
        <v>6900.37</v>
      </c>
    </row>
    <row r="120" spans="1:3" x14ac:dyDescent="0.25">
      <c r="A120" s="202">
        <v>2008</v>
      </c>
      <c r="B120" s="196" t="s">
        <v>89</v>
      </c>
      <c r="C120" s="198">
        <v>10318291.625866666</v>
      </c>
    </row>
    <row r="121" spans="1:3" x14ac:dyDescent="0.25">
      <c r="A121" s="202">
        <v>2008</v>
      </c>
      <c r="B121" s="196" t="s">
        <v>66</v>
      </c>
      <c r="C121" s="198">
        <v>2962642931.6928983</v>
      </c>
    </row>
    <row r="122" spans="1:3" x14ac:dyDescent="0.25">
      <c r="A122" s="190">
        <v>2009</v>
      </c>
      <c r="B122" s="190" t="s">
        <v>75</v>
      </c>
      <c r="C122" s="195">
        <v>15955.2521</v>
      </c>
    </row>
    <row r="123" spans="1:3" x14ac:dyDescent="0.25">
      <c r="A123" s="202">
        <v>2009</v>
      </c>
      <c r="B123" s="196" t="s">
        <v>76</v>
      </c>
      <c r="C123" s="198">
        <v>2083.4161183333335</v>
      </c>
    </row>
    <row r="124" spans="1:3" x14ac:dyDescent="0.25">
      <c r="A124" s="202">
        <v>2009</v>
      </c>
      <c r="B124" s="196" t="s">
        <v>77</v>
      </c>
      <c r="C124" s="198">
        <v>1090.3400000000001</v>
      </c>
    </row>
    <row r="125" spans="1:3" x14ac:dyDescent="0.25">
      <c r="A125" s="202">
        <v>2009</v>
      </c>
      <c r="B125" s="196" t="s">
        <v>78</v>
      </c>
      <c r="C125" s="198">
        <v>1068.1500000000001</v>
      </c>
    </row>
    <row r="126" spans="1:3" x14ac:dyDescent="0.25">
      <c r="A126" s="202">
        <v>2009</v>
      </c>
      <c r="B126" s="196" t="s">
        <v>79</v>
      </c>
      <c r="C126" s="198">
        <v>2442.433591666666</v>
      </c>
    </row>
    <row r="127" spans="1:3" x14ac:dyDescent="0.25">
      <c r="A127" s="202">
        <v>2009</v>
      </c>
      <c r="B127" s="196" t="s">
        <v>80</v>
      </c>
      <c r="C127" s="198">
        <v>3498.09</v>
      </c>
    </row>
    <row r="128" spans="1:3" x14ac:dyDescent="0.25">
      <c r="A128" s="202">
        <v>2009</v>
      </c>
      <c r="B128" s="196" t="s">
        <v>81</v>
      </c>
      <c r="C128" s="198">
        <v>9077.0921666666654</v>
      </c>
    </row>
    <row r="129" spans="1:3" x14ac:dyDescent="0.25">
      <c r="A129" s="202">
        <v>2009</v>
      </c>
      <c r="B129" s="196" t="s">
        <v>82</v>
      </c>
      <c r="C129" s="198">
        <v>2756.62</v>
      </c>
    </row>
    <row r="130" spans="1:3" x14ac:dyDescent="0.25">
      <c r="A130" s="202">
        <v>2009</v>
      </c>
      <c r="B130" s="196" t="s">
        <v>83</v>
      </c>
      <c r="C130" s="198">
        <v>8161.48</v>
      </c>
    </row>
    <row r="131" spans="1:3" x14ac:dyDescent="0.25">
      <c r="A131" s="202">
        <v>2009</v>
      </c>
      <c r="B131" s="196" t="s">
        <v>84</v>
      </c>
      <c r="C131" s="198">
        <v>3050.4424999999997</v>
      </c>
    </row>
    <row r="132" spans="1:3" x14ac:dyDescent="0.25">
      <c r="A132" s="202">
        <v>2009</v>
      </c>
      <c r="B132" s="196" t="s">
        <v>85</v>
      </c>
      <c r="C132" s="198">
        <v>2694.87</v>
      </c>
    </row>
    <row r="133" spans="1:3" x14ac:dyDescent="0.25">
      <c r="A133" s="202">
        <v>2009</v>
      </c>
      <c r="B133" s="196" t="s">
        <v>86</v>
      </c>
      <c r="C133" s="198">
        <v>8943.380000000001</v>
      </c>
    </row>
    <row r="134" spans="1:3" x14ac:dyDescent="0.25">
      <c r="A134" s="202">
        <v>2009</v>
      </c>
      <c r="B134" s="196" t="s">
        <v>87</v>
      </c>
      <c r="C134" s="198">
        <v>12636156.65007906</v>
      </c>
    </row>
    <row r="135" spans="1:3" x14ac:dyDescent="0.25">
      <c r="A135" s="202">
        <v>2009</v>
      </c>
      <c r="B135" s="196" t="s">
        <v>88</v>
      </c>
      <c r="C135" s="198">
        <v>7011.8721000000005</v>
      </c>
    </row>
    <row r="136" spans="1:3" x14ac:dyDescent="0.25">
      <c r="A136" s="202">
        <v>2009</v>
      </c>
      <c r="B136" s="196" t="s">
        <v>89</v>
      </c>
      <c r="C136" s="198">
        <v>10320829.267296061</v>
      </c>
    </row>
    <row r="137" spans="1:3" x14ac:dyDescent="0.25">
      <c r="A137" s="202">
        <v>2009</v>
      </c>
      <c r="B137" s="196" t="s">
        <v>66</v>
      </c>
      <c r="C137" s="198">
        <v>3004234226.6551108</v>
      </c>
    </row>
    <row r="138" spans="1:3" x14ac:dyDescent="0.25">
      <c r="A138" s="190">
        <v>2010</v>
      </c>
      <c r="B138" s="190" t="s">
        <v>75</v>
      </c>
      <c r="C138" s="195">
        <v>15917.13041758978</v>
      </c>
    </row>
    <row r="139" spans="1:3" x14ac:dyDescent="0.25">
      <c r="A139" s="202">
        <v>2010</v>
      </c>
      <c r="B139" s="196" t="s">
        <v>76</v>
      </c>
      <c r="C139" s="198">
        <v>2183.1401999999998</v>
      </c>
    </row>
    <row r="140" spans="1:3" x14ac:dyDescent="0.25">
      <c r="A140" s="202">
        <v>2010</v>
      </c>
      <c r="B140" s="196" t="s">
        <v>77</v>
      </c>
      <c r="C140" s="198">
        <v>1028.22</v>
      </c>
    </row>
    <row r="141" spans="1:3" x14ac:dyDescent="0.25">
      <c r="A141" s="202">
        <v>2010</v>
      </c>
      <c r="B141" s="196" t="s">
        <v>78</v>
      </c>
      <c r="C141" s="198">
        <v>1199.318698</v>
      </c>
    </row>
    <row r="142" spans="1:3" x14ac:dyDescent="0.25">
      <c r="A142" s="202">
        <v>2010</v>
      </c>
      <c r="B142" s="196" t="s">
        <v>79</v>
      </c>
      <c r="C142" s="198">
        <v>2417.9431</v>
      </c>
    </row>
    <row r="143" spans="1:3" x14ac:dyDescent="0.25">
      <c r="A143" s="202">
        <v>2010</v>
      </c>
      <c r="B143" s="196" t="s">
        <v>80</v>
      </c>
      <c r="C143" s="198">
        <v>3606.5621939677712</v>
      </c>
    </row>
    <row r="144" spans="1:3" x14ac:dyDescent="0.25">
      <c r="A144" s="202">
        <v>2010</v>
      </c>
      <c r="B144" s="196" t="s">
        <v>81</v>
      </c>
      <c r="C144" s="198">
        <v>9020.2682156830924</v>
      </c>
    </row>
    <row r="145" spans="1:3" x14ac:dyDescent="0.25">
      <c r="A145" s="202">
        <v>2010</v>
      </c>
      <c r="B145" s="196" t="s">
        <v>82</v>
      </c>
      <c r="C145" s="198">
        <v>2634.5535453974162</v>
      </c>
    </row>
    <row r="146" spans="1:3" x14ac:dyDescent="0.25">
      <c r="A146" s="202">
        <v>2010</v>
      </c>
      <c r="B146" s="196" t="s">
        <v>83</v>
      </c>
      <c r="C146" s="198">
        <v>8168.4245968225532</v>
      </c>
    </row>
    <row r="147" spans="1:3" x14ac:dyDescent="0.25">
      <c r="A147" s="202">
        <v>2010</v>
      </c>
      <c r="B147" s="196" t="s">
        <v>84</v>
      </c>
      <c r="C147" s="198">
        <v>2946.3572915463901</v>
      </c>
    </row>
    <row r="148" spans="1:3" x14ac:dyDescent="0.25">
      <c r="A148" s="202">
        <v>2010</v>
      </c>
      <c r="B148" s="196" t="s">
        <v>85</v>
      </c>
      <c r="C148" s="198">
        <v>2844.0720731714991</v>
      </c>
    </row>
    <row r="149" spans="1:3" x14ac:dyDescent="0.25">
      <c r="A149" s="202">
        <v>2010</v>
      </c>
      <c r="B149" s="196" t="s">
        <v>86</v>
      </c>
      <c r="C149" s="198">
        <v>8814.3900000000012</v>
      </c>
    </row>
    <row r="150" spans="1:3" x14ac:dyDescent="0.25">
      <c r="A150" s="202">
        <v>2010</v>
      </c>
      <c r="B150" s="196" t="s">
        <v>87</v>
      </c>
      <c r="C150" s="198">
        <v>11855829.02879704</v>
      </c>
    </row>
    <row r="151" spans="1:3" x14ac:dyDescent="0.25">
      <c r="A151" s="202">
        <v>2010</v>
      </c>
      <c r="B151" s="196" t="s">
        <v>88</v>
      </c>
      <c r="C151" s="198">
        <v>7102.7804870764867</v>
      </c>
    </row>
    <row r="152" spans="1:3" x14ac:dyDescent="0.25">
      <c r="A152" s="202">
        <v>2010</v>
      </c>
      <c r="B152" s="196" t="s">
        <v>89</v>
      </c>
      <c r="C152" s="198">
        <v>9906355.9343399592</v>
      </c>
    </row>
    <row r="153" spans="1:3" x14ac:dyDescent="0.25">
      <c r="A153" s="202">
        <v>2010</v>
      </c>
      <c r="B153" s="196" t="s">
        <v>66</v>
      </c>
      <c r="C153" s="198">
        <v>2709055514.6523633</v>
      </c>
    </row>
    <row r="154" spans="1:3" x14ac:dyDescent="0.25">
      <c r="A154" s="190">
        <v>2011</v>
      </c>
      <c r="B154" s="190" t="s">
        <v>75</v>
      </c>
      <c r="C154" s="195">
        <v>16242.549454290169</v>
      </c>
    </row>
    <row r="155" spans="1:3" x14ac:dyDescent="0.25">
      <c r="A155" s="202">
        <v>2011</v>
      </c>
      <c r="B155" s="196" t="s">
        <v>76</v>
      </c>
      <c r="C155" s="198">
        <v>2274.1573211577588</v>
      </c>
    </row>
    <row r="156" spans="1:3" x14ac:dyDescent="0.25">
      <c r="A156" s="202">
        <v>2011</v>
      </c>
      <c r="B156" s="196" t="s">
        <v>77</v>
      </c>
      <c r="C156" s="198">
        <v>891.07791893526917</v>
      </c>
    </row>
    <row r="157" spans="1:3" x14ac:dyDescent="0.25">
      <c r="A157" s="202">
        <v>2011</v>
      </c>
      <c r="B157" s="196" t="s">
        <v>78</v>
      </c>
      <c r="C157" s="198">
        <v>980.22799226084101</v>
      </c>
    </row>
    <row r="158" spans="1:3" x14ac:dyDescent="0.25">
      <c r="A158" s="202">
        <v>2011</v>
      </c>
      <c r="B158" s="196" t="s">
        <v>79</v>
      </c>
      <c r="C158" s="198">
        <v>2374.5304470000001</v>
      </c>
    </row>
    <row r="159" spans="1:3" x14ac:dyDescent="0.25">
      <c r="A159" s="202">
        <v>2011</v>
      </c>
      <c r="B159" s="196" t="s">
        <v>80</v>
      </c>
      <c r="C159" s="198">
        <v>3726.6163059641881</v>
      </c>
    </row>
    <row r="160" spans="1:3" x14ac:dyDescent="0.25">
      <c r="A160" s="202">
        <v>2011</v>
      </c>
      <c r="B160" s="196" t="s">
        <v>81</v>
      </c>
      <c r="C160" s="198">
        <v>9231.7283171591916</v>
      </c>
    </row>
    <row r="161" spans="1:3" x14ac:dyDescent="0.25">
      <c r="A161" s="202">
        <v>2011</v>
      </c>
      <c r="B161" s="196" t="s">
        <v>82</v>
      </c>
      <c r="C161" s="198">
        <v>2603.9537012732117</v>
      </c>
    </row>
    <row r="162" spans="1:3" x14ac:dyDescent="0.25">
      <c r="A162" s="202">
        <v>2011</v>
      </c>
      <c r="B162" s="196" t="s">
        <v>83</v>
      </c>
      <c r="C162" s="198">
        <v>7980.2448416234447</v>
      </c>
    </row>
    <row r="163" spans="1:3" x14ac:dyDescent="0.25">
      <c r="A163" s="202">
        <v>2011</v>
      </c>
      <c r="B163" s="196" t="s">
        <v>84</v>
      </c>
      <c r="C163" s="198">
        <v>2870.555455543019</v>
      </c>
    </row>
    <row r="164" spans="1:3" x14ac:dyDescent="0.25">
      <c r="A164" s="202">
        <v>2011</v>
      </c>
      <c r="B164" s="196" t="s">
        <v>85</v>
      </c>
      <c r="C164" s="198">
        <v>2695.0581783278444</v>
      </c>
    </row>
    <row r="165" spans="1:3" x14ac:dyDescent="0.25">
      <c r="A165" s="202">
        <v>2011</v>
      </c>
      <c r="B165" s="196" t="s">
        <v>86</v>
      </c>
      <c r="C165" s="198">
        <v>9006.0025920145072</v>
      </c>
    </row>
    <row r="166" spans="1:3" x14ac:dyDescent="0.25">
      <c r="A166" s="202">
        <v>2011</v>
      </c>
      <c r="B166" s="196" t="s">
        <v>87</v>
      </c>
      <c r="C166" s="198">
        <v>11974617.747303758</v>
      </c>
    </row>
    <row r="167" spans="1:3" x14ac:dyDescent="0.25">
      <c r="A167" s="202">
        <v>2011</v>
      </c>
      <c r="B167" s="196" t="s">
        <v>88</v>
      </c>
      <c r="C167" s="198">
        <v>7236.5468622756607</v>
      </c>
    </row>
    <row r="168" spans="1:3" x14ac:dyDescent="0.25">
      <c r="A168" s="202">
        <v>2011</v>
      </c>
      <c r="B168" s="196" t="s">
        <v>89</v>
      </c>
      <c r="C168" s="198">
        <v>10028324.208885401</v>
      </c>
    </row>
    <row r="169" spans="1:3" x14ac:dyDescent="0.25">
      <c r="A169" s="202">
        <v>2011</v>
      </c>
      <c r="B169" s="196" t="s">
        <v>66</v>
      </c>
      <c r="C169" s="198">
        <v>2792842601.7492704</v>
      </c>
    </row>
    <row r="170" spans="1:3" x14ac:dyDescent="0.25">
      <c r="A170" s="190">
        <v>2012</v>
      </c>
      <c r="B170" s="190" t="s">
        <v>75</v>
      </c>
      <c r="C170" s="195">
        <v>16402.51768044562</v>
      </c>
    </row>
    <row r="171" spans="1:3" x14ac:dyDescent="0.25">
      <c r="A171" s="202">
        <v>2012</v>
      </c>
      <c r="B171" s="196" t="s">
        <v>76</v>
      </c>
      <c r="C171" s="198">
        <v>2298.3940981750807</v>
      </c>
    </row>
    <row r="172" spans="1:3" x14ac:dyDescent="0.25">
      <c r="A172" s="202">
        <v>2012</v>
      </c>
      <c r="B172" s="196" t="s">
        <v>77</v>
      </c>
      <c r="C172" s="198">
        <v>859.54079999999999</v>
      </c>
    </row>
    <row r="173" spans="1:3" x14ac:dyDescent="0.25">
      <c r="A173" s="202">
        <v>2012</v>
      </c>
      <c r="B173" s="196" t="s">
        <v>78</v>
      </c>
      <c r="C173" s="198">
        <v>934.99579999999992</v>
      </c>
    </row>
    <row r="174" spans="1:3" x14ac:dyDescent="0.25">
      <c r="A174" s="202">
        <v>2012</v>
      </c>
      <c r="B174" s="196" t="s">
        <v>79</v>
      </c>
      <c r="C174" s="198">
        <v>2260.2807666666663</v>
      </c>
    </row>
    <row r="175" spans="1:3" x14ac:dyDescent="0.25">
      <c r="A175" s="202">
        <v>2012</v>
      </c>
      <c r="B175" s="196" t="s">
        <v>80</v>
      </c>
      <c r="C175" s="198">
        <v>3764.0837819150606</v>
      </c>
    </row>
    <row r="176" spans="1:3" x14ac:dyDescent="0.25">
      <c r="A176" s="202">
        <v>2012</v>
      </c>
      <c r="B176" s="196" t="s">
        <v>81</v>
      </c>
      <c r="C176" s="198">
        <v>9109.7401814430505</v>
      </c>
    </row>
    <row r="177" spans="1:3" x14ac:dyDescent="0.25">
      <c r="A177" s="202">
        <v>2012</v>
      </c>
      <c r="B177" s="196" t="s">
        <v>82</v>
      </c>
      <c r="C177" s="198">
        <v>2592.5092482243663</v>
      </c>
    </row>
    <row r="178" spans="1:3" x14ac:dyDescent="0.25">
      <c r="A178" s="202">
        <v>2012</v>
      </c>
      <c r="B178" s="196" t="s">
        <v>83</v>
      </c>
      <c r="C178" s="198">
        <v>8123.5993708320048</v>
      </c>
    </row>
    <row r="179" spans="1:3" x14ac:dyDescent="0.25">
      <c r="A179" s="202">
        <v>2012</v>
      </c>
      <c r="B179" s="196" t="s">
        <v>84</v>
      </c>
      <c r="C179" s="198">
        <v>2842.9738615151273</v>
      </c>
    </row>
    <row r="180" spans="1:3" x14ac:dyDescent="0.25">
      <c r="A180" s="202">
        <v>2012</v>
      </c>
      <c r="B180" s="196" t="s">
        <v>85</v>
      </c>
      <c r="C180" s="198">
        <v>2743.2068244337488</v>
      </c>
    </row>
    <row r="181" spans="1:3" x14ac:dyDescent="0.25">
      <c r="A181" s="202">
        <v>2012</v>
      </c>
      <c r="B181" s="196" t="s">
        <v>86</v>
      </c>
      <c r="C181" s="198">
        <v>9146.752767325801</v>
      </c>
    </row>
    <row r="182" spans="1:3" x14ac:dyDescent="0.25">
      <c r="A182" s="202">
        <v>2012</v>
      </c>
      <c r="B182" s="196" t="s">
        <v>87</v>
      </c>
      <c r="C182" s="198">
        <v>11797809.932780595</v>
      </c>
    </row>
    <row r="183" spans="1:3" x14ac:dyDescent="0.25">
      <c r="A183" s="202">
        <v>2012</v>
      </c>
      <c r="B183" s="196" t="s">
        <v>88</v>
      </c>
      <c r="C183" s="198">
        <v>7255.9909131198183</v>
      </c>
    </row>
    <row r="184" spans="1:3" x14ac:dyDescent="0.25">
      <c r="A184" s="202">
        <v>2012</v>
      </c>
      <c r="B184" s="196" t="s">
        <v>89</v>
      </c>
      <c r="C184" s="198">
        <v>9753907.5970128197</v>
      </c>
    </row>
    <row r="185" spans="1:3" x14ac:dyDescent="0.25">
      <c r="A185" s="202">
        <v>2012</v>
      </c>
      <c r="B185" s="196" t="s">
        <v>66</v>
      </c>
      <c r="C185" s="198">
        <v>2767346335.059968</v>
      </c>
    </row>
    <row r="186" spans="1:3" x14ac:dyDescent="0.25">
      <c r="A186" s="190">
        <v>2013</v>
      </c>
      <c r="B186" s="190" t="s">
        <v>75</v>
      </c>
      <c r="C186" s="195">
        <v>16566.032692744877</v>
      </c>
    </row>
    <row r="187" spans="1:3" x14ac:dyDescent="0.25">
      <c r="A187" s="202">
        <v>2013</v>
      </c>
      <c r="B187" s="196" t="s">
        <v>76</v>
      </c>
      <c r="C187" s="198">
        <v>2242.029321179114</v>
      </c>
    </row>
    <row r="188" spans="1:3" x14ac:dyDescent="0.25">
      <c r="A188" s="202">
        <v>2013</v>
      </c>
      <c r="B188" s="196" t="s">
        <v>77</v>
      </c>
      <c r="C188" s="198">
        <v>744.23599999999999</v>
      </c>
    </row>
    <row r="189" spans="1:3" x14ac:dyDescent="0.25">
      <c r="A189" s="202">
        <v>2013</v>
      </c>
      <c r="B189" s="196" t="s">
        <v>78</v>
      </c>
      <c r="C189" s="198">
        <v>937.24266666666665</v>
      </c>
    </row>
    <row r="190" spans="1:3" x14ac:dyDescent="0.25">
      <c r="A190" s="202">
        <v>2013</v>
      </c>
      <c r="B190" s="196" t="s">
        <v>79</v>
      </c>
      <c r="C190" s="198">
        <v>2128.9401333333335</v>
      </c>
    </row>
    <row r="191" spans="1:3" x14ac:dyDescent="0.25">
      <c r="A191" s="202">
        <v>2013</v>
      </c>
      <c r="B191" s="196" t="s">
        <v>80</v>
      </c>
      <c r="C191" s="198">
        <v>3779.9762331268021</v>
      </c>
    </row>
    <row r="192" spans="1:3" x14ac:dyDescent="0.25">
      <c r="A192" s="202">
        <v>2013</v>
      </c>
      <c r="B192" s="196" t="s">
        <v>81</v>
      </c>
      <c r="C192" s="198">
        <v>9016.6956926775401</v>
      </c>
    </row>
    <row r="193" spans="1:3" x14ac:dyDescent="0.25">
      <c r="A193" s="202">
        <v>2013</v>
      </c>
      <c r="B193" s="196" t="s">
        <v>82</v>
      </c>
      <c r="C193" s="198">
        <v>2570.7017175528758</v>
      </c>
    </row>
    <row r="194" spans="1:3" x14ac:dyDescent="0.25">
      <c r="A194" s="202">
        <v>2013</v>
      </c>
      <c r="B194" s="196" t="s">
        <v>83</v>
      </c>
      <c r="C194" s="198">
        <v>8192.0221390586721</v>
      </c>
    </row>
    <row r="195" spans="1:3" x14ac:dyDescent="0.25">
      <c r="A195" s="202">
        <v>2013</v>
      </c>
      <c r="B195" s="196" t="s">
        <v>84</v>
      </c>
      <c r="C195" s="198">
        <v>2808.6108938421939</v>
      </c>
    </row>
    <row r="196" spans="1:3" x14ac:dyDescent="0.25">
      <c r="A196" s="202">
        <v>2013</v>
      </c>
      <c r="B196" s="196" t="s">
        <v>85</v>
      </c>
      <c r="C196" s="198">
        <v>2654.685916981246</v>
      </c>
    </row>
    <row r="197" spans="1:3" x14ac:dyDescent="0.25">
      <c r="A197" s="202">
        <v>2013</v>
      </c>
      <c r="B197" s="196" t="s">
        <v>86</v>
      </c>
      <c r="C197" s="198">
        <v>9291.44388474265</v>
      </c>
    </row>
    <row r="198" spans="1:3" x14ac:dyDescent="0.25">
      <c r="A198" s="202">
        <v>2013</v>
      </c>
      <c r="B198" s="196" t="s">
        <v>87</v>
      </c>
      <c r="C198" s="198">
        <v>11659681.662882579</v>
      </c>
    </row>
    <row r="199" spans="1:3" x14ac:dyDescent="0.25">
      <c r="A199" s="202">
        <v>2013</v>
      </c>
      <c r="B199" s="196" t="s">
        <v>88</v>
      </c>
      <c r="C199" s="198">
        <v>7274.4728080022287</v>
      </c>
    </row>
    <row r="200" spans="1:3" x14ac:dyDescent="0.25">
      <c r="A200" s="202">
        <v>2013</v>
      </c>
      <c r="B200" s="196" t="s">
        <v>89</v>
      </c>
      <c r="C200" s="198">
        <v>9680149.4601076767</v>
      </c>
    </row>
    <row r="201" spans="1:3" x14ac:dyDescent="0.25">
      <c r="A201" s="202">
        <v>2013</v>
      </c>
      <c r="B201" s="196" t="s">
        <v>66</v>
      </c>
      <c r="C201" s="198">
        <v>2768112913.8202329</v>
      </c>
    </row>
    <row r="202" spans="1:3" x14ac:dyDescent="0.25">
      <c r="A202" s="190">
        <v>2014</v>
      </c>
      <c r="B202" s="190" t="s">
        <v>75</v>
      </c>
      <c r="C202" s="195">
        <v>16793.483231843151</v>
      </c>
    </row>
    <row r="203" spans="1:3" x14ac:dyDescent="0.25">
      <c r="A203" s="202">
        <v>2014</v>
      </c>
      <c r="B203" s="196" t="s">
        <v>76</v>
      </c>
      <c r="C203" s="198">
        <v>2140.1513611986784</v>
      </c>
    </row>
    <row r="204" spans="1:3" x14ac:dyDescent="0.25">
      <c r="A204" s="202">
        <v>2014</v>
      </c>
      <c r="B204" s="196" t="s">
        <v>77</v>
      </c>
      <c r="C204" s="198">
        <v>555.63351762346213</v>
      </c>
    </row>
    <row r="205" spans="1:3" x14ac:dyDescent="0.25">
      <c r="A205" s="202">
        <v>2014</v>
      </c>
      <c r="B205" s="196" t="s">
        <v>78</v>
      </c>
      <c r="C205" s="198">
        <v>954.93182475986328</v>
      </c>
    </row>
    <row r="206" spans="1:3" x14ac:dyDescent="0.25">
      <c r="A206" s="202">
        <v>2014</v>
      </c>
      <c r="B206" s="196" t="s">
        <v>79</v>
      </c>
      <c r="C206" s="198">
        <v>2179.0985112359144</v>
      </c>
    </row>
    <row r="207" spans="1:3" x14ac:dyDescent="0.25">
      <c r="A207" s="202">
        <v>2014</v>
      </c>
      <c r="B207" s="196" t="s">
        <v>80</v>
      </c>
      <c r="C207" s="198">
        <v>3749.9193123596101</v>
      </c>
    </row>
    <row r="208" spans="1:3" x14ac:dyDescent="0.25">
      <c r="A208" s="202">
        <v>2014</v>
      </c>
      <c r="B208" s="196" t="s">
        <v>81</v>
      </c>
      <c r="C208" s="198">
        <v>9153.2855435406564</v>
      </c>
    </row>
    <row r="209" spans="1:3" x14ac:dyDescent="0.25">
      <c r="A209" s="202">
        <v>2014</v>
      </c>
      <c r="B209" s="196" t="s">
        <v>82</v>
      </c>
      <c r="C209" s="198">
        <v>2411.6743408344237</v>
      </c>
    </row>
    <row r="210" spans="1:3" x14ac:dyDescent="0.25">
      <c r="A210" s="202">
        <v>2014</v>
      </c>
      <c r="B210" s="196" t="s">
        <v>83</v>
      </c>
      <c r="C210" s="198">
        <v>8215.6889245310067</v>
      </c>
    </row>
    <row r="211" spans="1:3" x14ac:dyDescent="0.25">
      <c r="A211" s="202">
        <v>2014</v>
      </c>
      <c r="B211" s="196" t="s">
        <v>84</v>
      </c>
      <c r="C211" s="198">
        <v>1884.5941694037351</v>
      </c>
    </row>
    <row r="212" spans="1:3" x14ac:dyDescent="0.25">
      <c r="A212" s="202">
        <v>2014</v>
      </c>
      <c r="B212" s="196" t="s">
        <v>85</v>
      </c>
      <c r="C212" s="198">
        <v>2735.7031249955539</v>
      </c>
    </row>
    <row r="213" spans="1:3" x14ac:dyDescent="0.25">
      <c r="A213" s="202">
        <v>2014</v>
      </c>
      <c r="B213" s="196" t="s">
        <v>86</v>
      </c>
      <c r="C213" s="198">
        <v>9365.4937923321304</v>
      </c>
    </row>
    <row r="214" spans="1:3" x14ac:dyDescent="0.25">
      <c r="A214" s="202">
        <v>2014</v>
      </c>
      <c r="B214" s="196" t="s">
        <v>87</v>
      </c>
      <c r="C214" s="198">
        <v>11789202.079072205</v>
      </c>
    </row>
    <row r="215" spans="1:3" x14ac:dyDescent="0.25">
      <c r="A215" s="202">
        <v>2014</v>
      </c>
      <c r="B215" s="196" t="s">
        <v>88</v>
      </c>
      <c r="C215" s="198">
        <v>7427.9424187587438</v>
      </c>
    </row>
    <row r="216" spans="1:3" x14ac:dyDescent="0.25">
      <c r="A216" s="202">
        <v>2014</v>
      </c>
      <c r="B216" s="196" t="s">
        <v>89</v>
      </c>
      <c r="C216" s="198">
        <v>10012239.390594814</v>
      </c>
    </row>
    <row r="217" spans="1:3" x14ac:dyDescent="0.25">
      <c r="A217" s="202">
        <v>2014</v>
      </c>
      <c r="B217" s="196" t="s">
        <v>66</v>
      </c>
      <c r="C217" s="198">
        <v>2825154735.8609157</v>
      </c>
    </row>
    <row r="218" spans="1:3" x14ac:dyDescent="0.25">
      <c r="A218" s="190">
        <v>2015</v>
      </c>
      <c r="B218" s="190" t="s">
        <v>75</v>
      </c>
      <c r="C218" s="195">
        <v>16831.811687039626</v>
      </c>
    </row>
    <row r="219" spans="1:3" x14ac:dyDescent="0.25">
      <c r="A219" s="202">
        <v>2015</v>
      </c>
      <c r="B219" s="196" t="s">
        <v>76</v>
      </c>
      <c r="C219" s="198">
        <v>2214.7682952385117</v>
      </c>
    </row>
    <row r="220" spans="1:3" x14ac:dyDescent="0.25">
      <c r="A220" s="202">
        <v>2015</v>
      </c>
      <c r="B220" s="196" t="s">
        <v>77</v>
      </c>
      <c r="C220" s="198">
        <v>577.48618055468</v>
      </c>
    </row>
    <row r="221" spans="1:3" x14ac:dyDescent="0.25">
      <c r="A221" s="202">
        <v>2015</v>
      </c>
      <c r="B221" s="196" t="s">
        <v>78</v>
      </c>
      <c r="C221" s="198">
        <v>799.79352570750746</v>
      </c>
    </row>
    <row r="222" spans="1:3" x14ac:dyDescent="0.25">
      <c r="A222" s="202">
        <v>2015</v>
      </c>
      <c r="B222" s="196" t="s">
        <v>79</v>
      </c>
      <c r="C222" s="198">
        <v>2131.5566548199567</v>
      </c>
    </row>
    <row r="223" spans="1:3" x14ac:dyDescent="0.25">
      <c r="A223" s="202">
        <v>2015</v>
      </c>
      <c r="B223" s="196" t="s">
        <v>80</v>
      </c>
      <c r="C223" s="198">
        <v>3586.2357554326677</v>
      </c>
    </row>
    <row r="224" spans="1:3" x14ac:dyDescent="0.25">
      <c r="A224" s="202">
        <v>2015</v>
      </c>
      <c r="B224" s="196" t="s">
        <v>81</v>
      </c>
      <c r="C224" s="198">
        <v>9056.011739741647</v>
      </c>
    </row>
    <row r="225" spans="1:3" x14ac:dyDescent="0.25">
      <c r="A225" s="202">
        <v>2015</v>
      </c>
      <c r="B225" s="196" t="s">
        <v>82</v>
      </c>
      <c r="C225" s="198">
        <v>2469.4089893085638</v>
      </c>
    </row>
    <row r="226" spans="1:3" x14ac:dyDescent="0.25">
      <c r="A226" s="202">
        <v>2015</v>
      </c>
      <c r="B226" s="196" t="s">
        <v>83</v>
      </c>
      <c r="C226" s="198">
        <v>8576.9723262907955</v>
      </c>
    </row>
    <row r="227" spans="1:3" x14ac:dyDescent="0.25">
      <c r="A227" s="202">
        <v>2015</v>
      </c>
      <c r="B227" s="196" t="s">
        <v>84</v>
      </c>
      <c r="C227" s="198">
        <v>1841.8571131910276</v>
      </c>
    </row>
    <row r="228" spans="1:3" x14ac:dyDescent="0.25">
      <c r="A228" s="202">
        <v>2015</v>
      </c>
      <c r="B228" s="196" t="s">
        <v>85</v>
      </c>
      <c r="C228" s="198">
        <v>2726.8336531106552</v>
      </c>
    </row>
    <row r="229" spans="1:3" x14ac:dyDescent="0.25">
      <c r="A229" s="202">
        <v>2015</v>
      </c>
      <c r="B229" s="196" t="s">
        <v>86</v>
      </c>
      <c r="C229" s="198">
        <v>9338.4226627916432</v>
      </c>
    </row>
    <row r="230" spans="1:3" x14ac:dyDescent="0.25">
      <c r="A230" s="202">
        <v>2015</v>
      </c>
      <c r="B230" s="196" t="s">
        <v>87</v>
      </c>
      <c r="C230" s="198">
        <v>11684504.972044066</v>
      </c>
    </row>
    <row r="231" spans="1:3" x14ac:dyDescent="0.25">
      <c r="A231" s="202">
        <v>2015</v>
      </c>
      <c r="B231" s="196" t="s">
        <v>88</v>
      </c>
      <c r="C231" s="198">
        <v>7493.3890284337604</v>
      </c>
    </row>
    <row r="232" spans="1:3" x14ac:dyDescent="0.25">
      <c r="A232" s="202">
        <v>2015</v>
      </c>
      <c r="B232" s="196" t="s">
        <v>89</v>
      </c>
      <c r="C232" s="198">
        <v>10145626.861242257</v>
      </c>
    </row>
    <row r="233" spans="1:3" x14ac:dyDescent="0.25">
      <c r="A233" s="202">
        <v>2015</v>
      </c>
      <c r="B233" s="196" t="s">
        <v>66</v>
      </c>
      <c r="C233" s="198">
        <v>2891861595.3354897</v>
      </c>
    </row>
    <row r="234" spans="1:3" x14ac:dyDescent="0.25">
      <c r="A234" s="190">
        <v>2016</v>
      </c>
      <c r="B234" s="190" t="s">
        <v>75</v>
      </c>
      <c r="C234" s="195">
        <v>17075.751146014409</v>
      </c>
    </row>
    <row r="235" spans="1:3" x14ac:dyDescent="0.25">
      <c r="A235" s="202">
        <v>2016</v>
      </c>
      <c r="B235" s="196" t="s">
        <v>76</v>
      </c>
      <c r="C235" s="198">
        <v>2091.5930685456251</v>
      </c>
    </row>
    <row r="236" spans="1:3" x14ac:dyDescent="0.25">
      <c r="A236" s="202">
        <v>2016</v>
      </c>
      <c r="B236" s="196" t="s">
        <v>77</v>
      </c>
      <c r="C236" s="198">
        <v>590.78667521376315</v>
      </c>
    </row>
    <row r="237" spans="1:3" x14ac:dyDescent="0.25">
      <c r="A237" s="202">
        <v>2016</v>
      </c>
      <c r="B237" s="196" t="s">
        <v>78</v>
      </c>
      <c r="C237" s="198">
        <v>699.5415199721964</v>
      </c>
    </row>
    <row r="238" spans="1:3" x14ac:dyDescent="0.25">
      <c r="A238" s="202">
        <v>2016</v>
      </c>
      <c r="B238" s="196" t="s">
        <v>79</v>
      </c>
      <c r="C238" s="198">
        <v>2049.51182925475</v>
      </c>
    </row>
    <row r="239" spans="1:3" x14ac:dyDescent="0.25">
      <c r="A239" s="202">
        <v>2016</v>
      </c>
      <c r="B239" s="196" t="s">
        <v>80</v>
      </c>
      <c r="C239" s="198">
        <v>3645.016897800318</v>
      </c>
    </row>
    <row r="240" spans="1:3" x14ac:dyDescent="0.25">
      <c r="A240" s="202">
        <v>2016</v>
      </c>
      <c r="B240" s="196" t="s">
        <v>81</v>
      </c>
      <c r="C240" s="198">
        <v>8983.9408470060662</v>
      </c>
    </row>
    <row r="241" spans="1:3" x14ac:dyDescent="0.25">
      <c r="A241" s="202">
        <v>2016</v>
      </c>
      <c r="B241" s="196" t="s">
        <v>82</v>
      </c>
      <c r="C241" s="198">
        <v>2572.3224110354986</v>
      </c>
    </row>
    <row r="242" spans="1:3" x14ac:dyDescent="0.25">
      <c r="A242" s="202">
        <v>2016</v>
      </c>
      <c r="B242" s="196" t="s">
        <v>83</v>
      </c>
      <c r="C242" s="198">
        <v>8486.2061882623912</v>
      </c>
    </row>
    <row r="243" spans="1:3" x14ac:dyDescent="0.25">
      <c r="A243" s="202">
        <v>2016</v>
      </c>
      <c r="B243" s="196" t="s">
        <v>84</v>
      </c>
      <c r="C243" s="198">
        <v>1805.1016621492704</v>
      </c>
    </row>
    <row r="244" spans="1:3" x14ac:dyDescent="0.25">
      <c r="A244" s="202">
        <v>2016</v>
      </c>
      <c r="B244" s="196" t="s">
        <v>85</v>
      </c>
      <c r="C244" s="198">
        <v>2675.6592545004924</v>
      </c>
    </row>
    <row r="245" spans="1:3" x14ac:dyDescent="0.25">
      <c r="A245" s="202">
        <v>2016</v>
      </c>
      <c r="B245" s="196" t="s">
        <v>86</v>
      </c>
      <c r="C245" s="198">
        <v>9400.0150898785669</v>
      </c>
    </row>
    <row r="246" spans="1:3" x14ac:dyDescent="0.25">
      <c r="A246" s="202">
        <v>2016</v>
      </c>
      <c r="B246" s="196" t="s">
        <v>87</v>
      </c>
      <c r="C246" s="198">
        <v>11880331.628902005</v>
      </c>
    </row>
    <row r="247" spans="1:3" x14ac:dyDescent="0.25">
      <c r="A247" s="202">
        <v>2016</v>
      </c>
      <c r="B247" s="196" t="s">
        <v>88</v>
      </c>
      <c r="C247" s="198">
        <v>7676.0355455906911</v>
      </c>
    </row>
    <row r="248" spans="1:3" x14ac:dyDescent="0.25">
      <c r="A248" s="202">
        <v>2016</v>
      </c>
      <c r="B248" s="196" t="s">
        <v>89</v>
      </c>
      <c r="C248" s="198">
        <v>10123933.2954528</v>
      </c>
    </row>
    <row r="249" spans="1:3" x14ac:dyDescent="0.25">
      <c r="A249" s="202">
        <v>2016</v>
      </c>
      <c r="B249" s="196" t="s">
        <v>66</v>
      </c>
      <c r="C249" s="198">
        <v>2962828424.79532</v>
      </c>
    </row>
    <row r="250" spans="1:3" x14ac:dyDescent="0.25">
      <c r="A250" s="190">
        <v>2017</v>
      </c>
      <c r="B250" s="190" t="s">
        <v>75</v>
      </c>
      <c r="C250" s="195">
        <v>17168.091908424009</v>
      </c>
    </row>
    <row r="251" spans="1:3" x14ac:dyDescent="0.25">
      <c r="A251" s="202">
        <v>2017</v>
      </c>
      <c r="B251" s="196" t="s">
        <v>76</v>
      </c>
      <c r="C251" s="198">
        <v>2008.9812910156418</v>
      </c>
    </row>
    <row r="252" spans="1:3" x14ac:dyDescent="0.25">
      <c r="A252" s="202">
        <v>2017</v>
      </c>
      <c r="B252" s="196" t="s">
        <v>77</v>
      </c>
      <c r="C252" s="198">
        <v>664.83138753065487</v>
      </c>
    </row>
    <row r="253" spans="1:3" x14ac:dyDescent="0.25">
      <c r="A253" s="202">
        <v>2017</v>
      </c>
      <c r="B253" s="196" t="s">
        <v>78</v>
      </c>
      <c r="C253" s="198">
        <v>799.47899032758312</v>
      </c>
    </row>
    <row r="254" spans="1:3" x14ac:dyDescent="0.25">
      <c r="A254" s="202">
        <v>2017</v>
      </c>
      <c r="B254" s="196" t="s">
        <v>79</v>
      </c>
      <c r="C254" s="198">
        <v>1958.9889877548412</v>
      </c>
    </row>
    <row r="255" spans="1:3" x14ac:dyDescent="0.25">
      <c r="A255" s="202">
        <v>2017</v>
      </c>
      <c r="B255" s="196" t="s">
        <v>80</v>
      </c>
      <c r="C255" s="198">
        <v>3634.1502349452253</v>
      </c>
    </row>
    <row r="256" spans="1:3" x14ac:dyDescent="0.25">
      <c r="A256" s="202">
        <v>2017</v>
      </c>
      <c r="B256" s="196" t="s">
        <v>81</v>
      </c>
      <c r="C256" s="198">
        <v>8718.065301992061</v>
      </c>
    </row>
    <row r="257" spans="1:3" x14ac:dyDescent="0.25">
      <c r="A257" s="202">
        <v>2017</v>
      </c>
      <c r="B257" s="196" t="s">
        <v>82</v>
      </c>
      <c r="C257" s="198">
        <v>3010.7572504632949</v>
      </c>
    </row>
    <row r="258" spans="1:3" x14ac:dyDescent="0.25">
      <c r="A258" s="202">
        <v>2017</v>
      </c>
      <c r="B258" s="196" t="s">
        <v>83</v>
      </c>
      <c r="C258" s="198">
        <v>8454.2203477276362</v>
      </c>
    </row>
    <row r="259" spans="1:3" x14ac:dyDescent="0.25">
      <c r="A259" s="202">
        <v>2017</v>
      </c>
      <c r="B259" s="196" t="s">
        <v>84</v>
      </c>
      <c r="C259" s="198">
        <v>1828.7202744226906</v>
      </c>
    </row>
    <row r="260" spans="1:3" x14ac:dyDescent="0.25">
      <c r="A260" s="202">
        <v>2017</v>
      </c>
      <c r="B260" s="196" t="s">
        <v>85</v>
      </c>
      <c r="C260" s="198">
        <v>2800.0512318853271</v>
      </c>
    </row>
    <row r="261" spans="1:3" x14ac:dyDescent="0.25">
      <c r="A261" s="202">
        <v>2017</v>
      </c>
      <c r="B261" s="196" t="s">
        <v>86</v>
      </c>
      <c r="C261" s="198">
        <v>9506.7091803471376</v>
      </c>
    </row>
    <row r="262" spans="1:3" x14ac:dyDescent="0.25">
      <c r="A262" s="202">
        <v>2017</v>
      </c>
      <c r="B262" s="196" t="s">
        <v>87</v>
      </c>
      <c r="C262" s="198">
        <v>11984713.384358101</v>
      </c>
    </row>
    <row r="263" spans="1:3" x14ac:dyDescent="0.25">
      <c r="A263" s="202">
        <v>2017</v>
      </c>
      <c r="B263" s="196" t="s">
        <v>88</v>
      </c>
      <c r="C263" s="198">
        <v>7661.5736374143416</v>
      </c>
    </row>
    <row r="264" spans="1:3" x14ac:dyDescent="0.25">
      <c r="A264" s="202">
        <v>2017</v>
      </c>
      <c r="B264" s="196" t="s">
        <v>89</v>
      </c>
      <c r="C264" s="198">
        <v>10111644.573939851</v>
      </c>
    </row>
    <row r="265" spans="1:3" x14ac:dyDescent="0.25">
      <c r="A265" s="202">
        <v>2017</v>
      </c>
      <c r="B265" s="196" t="s">
        <v>66</v>
      </c>
      <c r="C265" s="198">
        <v>3008911436.2447658</v>
      </c>
    </row>
    <row r="266" spans="1:3" x14ac:dyDescent="0.25">
      <c r="A266" s="190">
        <v>2018</v>
      </c>
      <c r="B266" s="190" t="s">
        <v>75</v>
      </c>
      <c r="C266" s="195">
        <v>16983.092282537356</v>
      </c>
    </row>
    <row r="267" spans="1:3" x14ac:dyDescent="0.25">
      <c r="A267" s="202">
        <v>2018</v>
      </c>
      <c r="B267" s="196" t="s">
        <v>76</v>
      </c>
      <c r="C267" s="198">
        <v>2088.5843013302551</v>
      </c>
    </row>
    <row r="268" spans="1:3" x14ac:dyDescent="0.25">
      <c r="A268" s="202">
        <v>2018</v>
      </c>
      <c r="B268" s="196" t="s">
        <v>77</v>
      </c>
      <c r="C268" s="198">
        <v>904.24161324499437</v>
      </c>
    </row>
    <row r="269" spans="1:3" x14ac:dyDescent="0.25">
      <c r="A269" s="202">
        <v>2018</v>
      </c>
      <c r="B269" s="196" t="s">
        <v>78</v>
      </c>
      <c r="C269" s="198">
        <v>861.25517698429258</v>
      </c>
    </row>
    <row r="270" spans="1:3" x14ac:dyDescent="0.25">
      <c r="A270" s="202">
        <v>2018</v>
      </c>
      <c r="B270" s="196" t="s">
        <v>79</v>
      </c>
      <c r="C270" s="198">
        <v>1919.7420652674996</v>
      </c>
    </row>
    <row r="271" spans="1:3" x14ac:dyDescent="0.25">
      <c r="A271" s="202">
        <v>2018</v>
      </c>
      <c r="B271" s="196" t="s">
        <v>80</v>
      </c>
      <c r="C271" s="198">
        <v>3968.1023919586846</v>
      </c>
    </row>
    <row r="272" spans="1:3" x14ac:dyDescent="0.25">
      <c r="A272" s="202">
        <v>2018</v>
      </c>
      <c r="B272" s="196" t="s">
        <v>81</v>
      </c>
      <c r="C272" s="198">
        <v>8723.3388954059646</v>
      </c>
    </row>
    <row r="273" spans="1:3" x14ac:dyDescent="0.25">
      <c r="A273" s="202">
        <v>2018</v>
      </c>
      <c r="B273" s="196" t="s">
        <v>82</v>
      </c>
      <c r="C273" s="198">
        <v>2952.6199957455246</v>
      </c>
    </row>
    <row r="274" spans="1:3" x14ac:dyDescent="0.25">
      <c r="A274" s="202">
        <v>2018</v>
      </c>
      <c r="B274" s="196" t="s">
        <v>83</v>
      </c>
      <c r="C274" s="198">
        <v>8605.8038408682332</v>
      </c>
    </row>
    <row r="275" spans="1:3" x14ac:dyDescent="0.25">
      <c r="A275" s="202">
        <v>2018</v>
      </c>
      <c r="B275" s="196" t="s">
        <v>84</v>
      </c>
      <c r="C275" s="198">
        <v>1820.2590196557867</v>
      </c>
    </row>
    <row r="276" spans="1:3" x14ac:dyDescent="0.25">
      <c r="A276" s="202">
        <v>2018</v>
      </c>
      <c r="B276" s="196" t="s">
        <v>85</v>
      </c>
      <c r="C276" s="198">
        <v>2760.6772999121577</v>
      </c>
    </row>
    <row r="277" spans="1:3" x14ac:dyDescent="0.25">
      <c r="A277" s="202">
        <v>2018</v>
      </c>
      <c r="B277" s="196" t="s">
        <v>86</v>
      </c>
      <c r="C277" s="198">
        <v>9334.2779788180396</v>
      </c>
    </row>
    <row r="278" spans="1:3" x14ac:dyDescent="0.25">
      <c r="A278" s="202">
        <v>2018</v>
      </c>
      <c r="B278" s="196" t="s">
        <v>87</v>
      </c>
      <c r="C278" s="198">
        <v>11998121.250707969</v>
      </c>
    </row>
    <row r="279" spans="1:3" x14ac:dyDescent="0.25">
      <c r="A279" s="202">
        <v>2018</v>
      </c>
      <c r="B279" s="196" t="s">
        <v>88</v>
      </c>
      <c r="C279" s="198">
        <v>7648.9414037193201</v>
      </c>
    </row>
    <row r="280" spans="1:3" x14ac:dyDescent="0.25">
      <c r="A280" s="202">
        <v>2018</v>
      </c>
      <c r="B280" s="196" t="s">
        <v>89</v>
      </c>
      <c r="C280" s="198">
        <v>10184499.124952236</v>
      </c>
    </row>
    <row r="281" spans="1:3" x14ac:dyDescent="0.25">
      <c r="A281" s="202">
        <v>2018</v>
      </c>
      <c r="B281" s="196" t="s">
        <v>66</v>
      </c>
      <c r="C281" s="198">
        <v>3019751104.7088022</v>
      </c>
    </row>
    <row r="282" spans="1:3" x14ac:dyDescent="0.25">
      <c r="A282" s="190">
        <v>2019</v>
      </c>
      <c r="B282" s="190" t="s">
        <v>75</v>
      </c>
      <c r="C282" s="195">
        <v>17114.754175495091</v>
      </c>
    </row>
    <row r="283" spans="1:3" x14ac:dyDescent="0.25">
      <c r="A283" s="202">
        <v>2019</v>
      </c>
      <c r="B283" s="196" t="s">
        <v>76</v>
      </c>
      <c r="C283" s="198">
        <v>2132.8248953811349</v>
      </c>
    </row>
    <row r="284" spans="1:3" x14ac:dyDescent="0.25">
      <c r="A284" s="202">
        <v>2019</v>
      </c>
      <c r="B284" s="196" t="s">
        <v>77</v>
      </c>
      <c r="C284" s="198">
        <v>1014.6175437737832</v>
      </c>
    </row>
    <row r="285" spans="1:3" x14ac:dyDescent="0.25">
      <c r="A285" s="202">
        <v>2019</v>
      </c>
      <c r="B285" s="196" t="s">
        <v>78</v>
      </c>
      <c r="C285" s="198">
        <v>958.37010141646181</v>
      </c>
    </row>
    <row r="286" spans="1:3" x14ac:dyDescent="0.25">
      <c r="A286" s="202">
        <v>2019</v>
      </c>
      <c r="B286" s="196" t="s">
        <v>79</v>
      </c>
      <c r="C286" s="198">
        <v>1927.2025753107935</v>
      </c>
    </row>
    <row r="287" spans="1:3" x14ac:dyDescent="0.25">
      <c r="A287" s="202">
        <v>2019</v>
      </c>
      <c r="B287" s="196" t="s">
        <v>80</v>
      </c>
      <c r="C287" s="198">
        <v>3992.4969468685763</v>
      </c>
    </row>
    <row r="288" spans="1:3" x14ac:dyDescent="0.25">
      <c r="A288" s="202">
        <v>2019</v>
      </c>
      <c r="B288" s="196" t="s">
        <v>81</v>
      </c>
      <c r="C288" s="198">
        <v>8673.0606362168055</v>
      </c>
    </row>
    <row r="289" spans="1:3" x14ac:dyDescent="0.25">
      <c r="A289" s="202">
        <v>2019</v>
      </c>
      <c r="B289" s="196" t="s">
        <v>82</v>
      </c>
      <c r="C289" s="198">
        <v>3140.4777138932886</v>
      </c>
    </row>
    <row r="290" spans="1:3" x14ac:dyDescent="0.25">
      <c r="A290" s="202">
        <v>2019</v>
      </c>
      <c r="B290" s="196" t="s">
        <v>83</v>
      </c>
      <c r="C290" s="198">
        <v>9080.2521653808726</v>
      </c>
    </row>
    <row r="291" spans="1:3" x14ac:dyDescent="0.25">
      <c r="A291" s="202">
        <v>2019</v>
      </c>
      <c r="B291" s="196" t="s">
        <v>84</v>
      </c>
      <c r="C291" s="198">
        <v>1842.6388888589404</v>
      </c>
    </row>
    <row r="292" spans="1:3" x14ac:dyDescent="0.25">
      <c r="A292" s="202">
        <v>2019</v>
      </c>
      <c r="B292" s="196" t="s">
        <v>85</v>
      </c>
      <c r="C292" s="198">
        <v>2674.120058733974</v>
      </c>
    </row>
    <row r="293" spans="1:3" x14ac:dyDescent="0.25">
      <c r="A293" s="202">
        <v>2019</v>
      </c>
      <c r="B293" s="196" t="s">
        <v>86</v>
      </c>
      <c r="C293" s="198">
        <v>9472.2858336673016</v>
      </c>
    </row>
    <row r="294" spans="1:3" x14ac:dyDescent="0.25">
      <c r="A294" s="202">
        <v>2019</v>
      </c>
      <c r="B294" s="196" t="s">
        <v>87</v>
      </c>
      <c r="C294" s="198">
        <v>12209901.55937626</v>
      </c>
    </row>
    <row r="295" spans="1:3" x14ac:dyDescent="0.25">
      <c r="A295" s="202">
        <v>2019</v>
      </c>
      <c r="B295" s="196" t="s">
        <v>88</v>
      </c>
      <c r="C295" s="198">
        <v>7642.5136908746963</v>
      </c>
    </row>
    <row r="296" spans="1:3" x14ac:dyDescent="0.25">
      <c r="A296" s="202">
        <v>2019</v>
      </c>
      <c r="B296" s="196" t="s">
        <v>89</v>
      </c>
      <c r="C296" s="198">
        <v>10113730.125961142</v>
      </c>
    </row>
    <row r="297" spans="1:3" x14ac:dyDescent="0.25">
      <c r="A297" s="202">
        <v>2019</v>
      </c>
      <c r="B297" s="196" t="s">
        <v>66</v>
      </c>
      <c r="C297" s="198">
        <v>3057617080.7375574</v>
      </c>
    </row>
    <row r="298" spans="1:3" x14ac:dyDescent="0.25">
      <c r="A298" s="190">
        <v>2020</v>
      </c>
      <c r="B298" s="190" t="s">
        <v>75</v>
      </c>
      <c r="C298" s="195">
        <v>16982.61211056056</v>
      </c>
    </row>
    <row r="299" spans="1:3" x14ac:dyDescent="0.25">
      <c r="A299" s="202">
        <v>2020</v>
      </c>
      <c r="B299" s="196" t="s">
        <v>76</v>
      </c>
      <c r="C299" s="198">
        <v>2304.7171432905252</v>
      </c>
    </row>
    <row r="300" spans="1:3" x14ac:dyDescent="0.25">
      <c r="A300" s="202">
        <v>2020</v>
      </c>
      <c r="B300" s="196" t="s">
        <v>77</v>
      </c>
      <c r="C300" s="198">
        <v>1007.9115686822181</v>
      </c>
    </row>
    <row r="301" spans="1:3" x14ac:dyDescent="0.25">
      <c r="A301" s="202">
        <v>2020</v>
      </c>
      <c r="B301" s="196" t="s">
        <v>78</v>
      </c>
      <c r="C301" s="198">
        <v>1100.335084203746</v>
      </c>
    </row>
    <row r="302" spans="1:3" x14ac:dyDescent="0.25">
      <c r="A302" s="202">
        <v>2020</v>
      </c>
      <c r="B302" s="196" t="s">
        <v>79</v>
      </c>
      <c r="C302" s="198">
        <v>1884.8345874349741</v>
      </c>
    </row>
    <row r="303" spans="1:3" x14ac:dyDescent="0.25">
      <c r="A303" s="202">
        <v>2020</v>
      </c>
      <c r="B303" s="196" t="s">
        <v>80</v>
      </c>
      <c r="C303" s="198">
        <v>4076.1572118979029</v>
      </c>
    </row>
    <row r="304" spans="1:3" x14ac:dyDescent="0.25">
      <c r="A304" s="202">
        <v>2020</v>
      </c>
      <c r="B304" s="196" t="s">
        <v>81</v>
      </c>
      <c r="C304" s="198">
        <v>8770.6644486268651</v>
      </c>
    </row>
    <row r="305" spans="1:3" x14ac:dyDescent="0.25">
      <c r="A305" s="202">
        <v>2020</v>
      </c>
      <c r="B305" s="196" t="s">
        <v>82</v>
      </c>
      <c r="C305" s="198">
        <v>3189.5212015574843</v>
      </c>
    </row>
    <row r="306" spans="1:3" x14ac:dyDescent="0.25">
      <c r="A306" s="202">
        <v>2020</v>
      </c>
      <c r="B306" s="196" t="s">
        <v>83</v>
      </c>
      <c r="C306" s="198">
        <v>9120.8524319604312</v>
      </c>
    </row>
    <row r="307" spans="1:3" x14ac:dyDescent="0.25">
      <c r="A307" s="202">
        <v>2020</v>
      </c>
      <c r="B307" s="196" t="s">
        <v>84</v>
      </c>
      <c r="C307" s="198">
        <v>1816.7315925978733</v>
      </c>
    </row>
    <row r="308" spans="1:3" x14ac:dyDescent="0.25">
      <c r="A308" s="202">
        <v>2020</v>
      </c>
      <c r="B308" s="196" t="s">
        <v>85</v>
      </c>
      <c r="C308" s="198">
        <v>2681.5258284101742</v>
      </c>
    </row>
    <row r="309" spans="1:3" x14ac:dyDescent="0.25">
      <c r="A309" s="202">
        <v>2020</v>
      </c>
      <c r="B309" s="196" t="s">
        <v>86</v>
      </c>
      <c r="C309" s="198">
        <v>9367.6295121844378</v>
      </c>
    </row>
    <row r="310" spans="1:3" x14ac:dyDescent="0.25">
      <c r="A310" s="202">
        <v>2020</v>
      </c>
      <c r="B310" s="196" t="s">
        <v>87</v>
      </c>
      <c r="C310" s="198">
        <v>10627249.082163457</v>
      </c>
    </row>
    <row r="311" spans="1:3" x14ac:dyDescent="0.25">
      <c r="A311" s="202">
        <v>2020</v>
      </c>
      <c r="B311" s="196" t="s">
        <v>88</v>
      </c>
      <c r="C311" s="198">
        <v>7615.0052625859107</v>
      </c>
    </row>
    <row r="312" spans="1:3" x14ac:dyDescent="0.25">
      <c r="A312" s="202">
        <v>2020</v>
      </c>
      <c r="B312" s="196" t="s">
        <v>89</v>
      </c>
      <c r="C312" s="198">
        <v>8974374.2126862258</v>
      </c>
    </row>
    <row r="313" spans="1:3" x14ac:dyDescent="0.25">
      <c r="A313" s="202">
        <v>2020</v>
      </c>
      <c r="B313" s="196" t="s">
        <v>66</v>
      </c>
      <c r="C313" s="198">
        <v>2912240992.4993753</v>
      </c>
    </row>
    <row r="314" spans="1:3" x14ac:dyDescent="0.25">
      <c r="A314" s="190">
        <v>2021</v>
      </c>
      <c r="B314" s="190" t="s">
        <v>75</v>
      </c>
      <c r="C314" s="195">
        <v>16785.396340148251</v>
      </c>
    </row>
    <row r="315" spans="1:3" x14ac:dyDescent="0.25">
      <c r="A315" s="202">
        <v>2021</v>
      </c>
      <c r="B315" s="196" t="s">
        <v>76</v>
      </c>
      <c r="C315" s="198">
        <v>2462.8613605125179</v>
      </c>
    </row>
    <row r="316" spans="1:3" x14ac:dyDescent="0.25">
      <c r="A316" s="202">
        <v>2021</v>
      </c>
      <c r="B316" s="196" t="s">
        <v>77</v>
      </c>
      <c r="C316" s="198">
        <v>881.46061071815006</v>
      </c>
    </row>
    <row r="317" spans="1:3" x14ac:dyDescent="0.25">
      <c r="A317" s="202">
        <v>2021</v>
      </c>
      <c r="B317" s="196" t="s">
        <v>78</v>
      </c>
      <c r="C317" s="198">
        <v>1078.7642651367921</v>
      </c>
    </row>
    <row r="318" spans="1:3" x14ac:dyDescent="0.25">
      <c r="A318" s="202">
        <v>2021</v>
      </c>
      <c r="B318" s="196" t="s">
        <v>79</v>
      </c>
      <c r="C318" s="198">
        <v>1845.8640169603295</v>
      </c>
    </row>
    <row r="319" spans="1:3" x14ac:dyDescent="0.25">
      <c r="A319" s="202">
        <v>2021</v>
      </c>
      <c r="B319" s="196" t="s">
        <v>80</v>
      </c>
      <c r="C319" s="198">
        <v>4004.4839364227096</v>
      </c>
    </row>
    <row r="320" spans="1:3" x14ac:dyDescent="0.25">
      <c r="A320" s="202">
        <v>2021</v>
      </c>
      <c r="B320" s="196" t="s">
        <v>81</v>
      </c>
      <c r="C320" s="198">
        <v>8751.2596761637396</v>
      </c>
    </row>
    <row r="321" spans="1:3" x14ac:dyDescent="0.25">
      <c r="A321" s="202">
        <v>2021</v>
      </c>
      <c r="B321" s="196" t="s">
        <v>82</v>
      </c>
      <c r="C321" s="198">
        <v>3087.8306044532433</v>
      </c>
    </row>
    <row r="322" spans="1:3" x14ac:dyDescent="0.25">
      <c r="A322" s="202">
        <v>2021</v>
      </c>
      <c r="B322" s="196" t="s">
        <v>83</v>
      </c>
      <c r="C322" s="198">
        <v>8814.8629328896332</v>
      </c>
    </row>
    <row r="323" spans="1:3" x14ac:dyDescent="0.25">
      <c r="A323" s="202">
        <v>2021</v>
      </c>
      <c r="B323" s="196" t="s">
        <v>84</v>
      </c>
      <c r="C323" s="198">
        <v>1830.2918974594756</v>
      </c>
    </row>
    <row r="324" spans="1:3" x14ac:dyDescent="0.25">
      <c r="A324" s="202">
        <v>2021</v>
      </c>
      <c r="B324" s="196" t="s">
        <v>85</v>
      </c>
      <c r="C324" s="198">
        <v>2610.0078774028543</v>
      </c>
    </row>
    <row r="325" spans="1:3" x14ac:dyDescent="0.25">
      <c r="A325" s="202">
        <v>2021</v>
      </c>
      <c r="B325" s="196" t="s">
        <v>86</v>
      </c>
      <c r="C325" s="198">
        <v>9175.49459230705</v>
      </c>
    </row>
    <row r="326" spans="1:3" x14ac:dyDescent="0.25">
      <c r="A326" s="202">
        <v>2021</v>
      </c>
      <c r="B326" s="196" t="s">
        <v>87</v>
      </c>
      <c r="C326" s="198">
        <v>10736095.440749753</v>
      </c>
    </row>
    <row r="327" spans="1:3" x14ac:dyDescent="0.25">
      <c r="A327" s="202">
        <v>2021</v>
      </c>
      <c r="B327" s="196" t="s">
        <v>88</v>
      </c>
      <c r="C327" s="198">
        <v>7609.8987474281248</v>
      </c>
    </row>
    <row r="328" spans="1:3" x14ac:dyDescent="0.25">
      <c r="A328" s="202">
        <v>2021</v>
      </c>
      <c r="B328" s="196" t="s">
        <v>89</v>
      </c>
      <c r="C328" s="198">
        <v>9185987.7856329847</v>
      </c>
    </row>
    <row r="329" spans="1:3" x14ac:dyDescent="0.25">
      <c r="A329" s="202">
        <v>2021</v>
      </c>
      <c r="B329" s="196" t="s">
        <v>66</v>
      </c>
      <c r="C329" s="198">
        <v>2716583554.9735494</v>
      </c>
    </row>
    <row r="330" spans="1:3" x14ac:dyDescent="0.25">
      <c r="A330" s="190">
        <v>2022</v>
      </c>
      <c r="B330" s="190" t="s">
        <v>75</v>
      </c>
      <c r="C330" s="195">
        <v>17335.010790850458</v>
      </c>
    </row>
    <row r="331" spans="1:3" x14ac:dyDescent="0.25">
      <c r="A331" s="202">
        <v>2022</v>
      </c>
      <c r="B331" s="196" t="s">
        <v>76</v>
      </c>
      <c r="C331" s="198">
        <v>2284.8905971775566</v>
      </c>
    </row>
    <row r="332" spans="1:3" x14ac:dyDescent="0.25">
      <c r="A332" s="202">
        <v>2022</v>
      </c>
      <c r="B332" s="196" t="s">
        <v>77</v>
      </c>
      <c r="C332" s="198">
        <v>851.5898781614577</v>
      </c>
    </row>
    <row r="333" spans="1:3" x14ac:dyDescent="0.25">
      <c r="A333" s="202">
        <v>2022</v>
      </c>
      <c r="B333" s="196" t="s">
        <v>78</v>
      </c>
      <c r="C333" s="198">
        <v>1086.8375280785388</v>
      </c>
    </row>
    <row r="334" spans="1:3" x14ac:dyDescent="0.25">
      <c r="A334" s="202">
        <v>2022</v>
      </c>
      <c r="B334" s="196" t="s">
        <v>79</v>
      </c>
      <c r="C334" s="198">
        <v>1788.7860055687952</v>
      </c>
    </row>
    <row r="335" spans="1:3" x14ac:dyDescent="0.25">
      <c r="A335" s="202">
        <v>2022</v>
      </c>
      <c r="B335" s="196" t="s">
        <v>80</v>
      </c>
      <c r="C335" s="198">
        <v>3924.3816332161059</v>
      </c>
    </row>
    <row r="336" spans="1:3" x14ac:dyDescent="0.25">
      <c r="A336" s="202">
        <v>2022</v>
      </c>
      <c r="B336" s="196" t="s">
        <v>81</v>
      </c>
      <c r="C336" s="198">
        <v>8770.5073634963173</v>
      </c>
    </row>
    <row r="337" spans="1:3" x14ac:dyDescent="0.25">
      <c r="A337" s="202">
        <v>2022</v>
      </c>
      <c r="B337" s="196" t="s">
        <v>82</v>
      </c>
      <c r="C337" s="198">
        <v>3049.9062835699933</v>
      </c>
    </row>
    <row r="338" spans="1:3" x14ac:dyDescent="0.25">
      <c r="A338" s="202">
        <v>2022</v>
      </c>
      <c r="B338" s="196" t="s">
        <v>83</v>
      </c>
      <c r="C338" s="198">
        <v>8457.6342404401548</v>
      </c>
    </row>
    <row r="339" spans="1:3" x14ac:dyDescent="0.25">
      <c r="A339" s="202">
        <v>2022</v>
      </c>
      <c r="B339" s="196" t="s">
        <v>84</v>
      </c>
      <c r="C339" s="198">
        <v>1871.4049126235259</v>
      </c>
    </row>
    <row r="340" spans="1:3" x14ac:dyDescent="0.25">
      <c r="A340" s="202">
        <v>2022</v>
      </c>
      <c r="B340" s="196" t="s">
        <v>85</v>
      </c>
      <c r="C340" s="198">
        <v>2604.7931099560033</v>
      </c>
    </row>
    <row r="341" spans="1:3" x14ac:dyDescent="0.25">
      <c r="A341" s="202">
        <v>2022</v>
      </c>
      <c r="B341" s="196" t="s">
        <v>86</v>
      </c>
      <c r="C341" s="198">
        <v>9370.5238830039762</v>
      </c>
    </row>
    <row r="342" spans="1:3" x14ac:dyDescent="0.25">
      <c r="A342" s="202">
        <v>2022</v>
      </c>
      <c r="B342" s="196" t="s">
        <v>87</v>
      </c>
      <c r="C342" s="198">
        <v>11665687.12178391</v>
      </c>
    </row>
    <row r="343" spans="1:3" x14ac:dyDescent="0.25">
      <c r="A343" s="202">
        <v>2022</v>
      </c>
      <c r="B343" s="196" t="s">
        <v>88</v>
      </c>
      <c r="C343" s="198">
        <v>7964.4437990470979</v>
      </c>
    </row>
    <row r="344" spans="1:3" x14ac:dyDescent="0.25">
      <c r="A344" s="202">
        <v>2022</v>
      </c>
      <c r="B344" s="196" t="s">
        <v>89</v>
      </c>
      <c r="C344" s="198">
        <v>10008408.15540204</v>
      </c>
    </row>
    <row r="345" spans="1:3" x14ac:dyDescent="0.25">
      <c r="A345" s="207">
        <v>2022</v>
      </c>
      <c r="B345" s="199" t="s">
        <v>66</v>
      </c>
      <c r="C345" s="201">
        <v>2870130771.5940852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4F37C-5852-4D5F-8B96-AE618010A067}">
  <dimension ref="A1:H865"/>
  <sheetViews>
    <sheetView topLeftCell="D1" workbookViewId="0">
      <selection activeCell="G9" sqref="G9"/>
    </sheetView>
  </sheetViews>
  <sheetFormatPr defaultRowHeight="15" x14ac:dyDescent="0.25"/>
  <cols>
    <col min="1" max="1" width="23.140625" style="27" bestFit="1" customWidth="1"/>
    <col min="2" max="2" width="28.140625" style="27" bestFit="1" customWidth="1"/>
    <col min="3" max="3" width="24.42578125" style="27" bestFit="1" customWidth="1"/>
    <col min="4" max="4" width="19.5703125" style="27" customWidth="1"/>
    <col min="5" max="5" width="12.7109375" style="27" customWidth="1"/>
    <col min="6" max="6" width="23.140625" style="27" bestFit="1" customWidth="1"/>
    <col min="7" max="7" width="28.140625" style="27" bestFit="1" customWidth="1"/>
    <col min="8" max="8" width="24.42578125" style="27" bestFit="1" customWidth="1"/>
  </cols>
  <sheetData>
    <row r="1" spans="1:8" x14ac:dyDescent="0.25">
      <c r="A1" t="s">
        <v>45</v>
      </c>
      <c r="F1" t="s">
        <v>45</v>
      </c>
    </row>
    <row r="3" spans="1:8" x14ac:dyDescent="0.25">
      <c r="A3"/>
      <c r="B3"/>
      <c r="C3" s="25"/>
      <c r="D3" s="25"/>
      <c r="E3" s="25"/>
      <c r="F3" s="146" t="s">
        <v>46</v>
      </c>
      <c r="G3" s="147">
        <v>2022</v>
      </c>
      <c r="H3" s="25"/>
    </row>
    <row r="4" spans="1:8" x14ac:dyDescent="0.25">
      <c r="A4" s="146" t="s">
        <v>46</v>
      </c>
      <c r="B4" s="147">
        <v>2022</v>
      </c>
      <c r="C4" s="26"/>
      <c r="D4" s="26"/>
      <c r="E4" s="26"/>
      <c r="F4" s="148" t="s">
        <v>41</v>
      </c>
      <c r="G4" s="149" t="s">
        <v>48</v>
      </c>
      <c r="H4" s="26"/>
    </row>
    <row r="5" spans="1:8" x14ac:dyDescent="0.25">
      <c r="A5" s="26"/>
      <c r="B5" s="26"/>
      <c r="C5" s="26"/>
      <c r="D5" s="26"/>
      <c r="E5" s="26"/>
      <c r="F5" s="26"/>
      <c r="G5" s="26"/>
      <c r="H5" s="26"/>
    </row>
    <row r="6" spans="1:8" x14ac:dyDescent="0.25">
      <c r="A6" s="150" t="s">
        <v>122</v>
      </c>
      <c r="B6" s="159"/>
      <c r="C6" s="151"/>
      <c r="D6"/>
      <c r="E6"/>
      <c r="F6" s="150" t="s">
        <v>122</v>
      </c>
      <c r="G6" s="151"/>
      <c r="H6"/>
    </row>
    <row r="7" spans="1:8" x14ac:dyDescent="0.25">
      <c r="A7" s="152" t="s">
        <v>41</v>
      </c>
      <c r="B7" s="152" t="s">
        <v>47</v>
      </c>
      <c r="C7" s="151" t="s">
        <v>67</v>
      </c>
      <c r="D7"/>
      <c r="E7"/>
      <c r="F7" s="152" t="s">
        <v>47</v>
      </c>
      <c r="G7" s="151" t="s">
        <v>67</v>
      </c>
      <c r="H7"/>
    </row>
    <row r="8" spans="1:8" x14ac:dyDescent="0.25">
      <c r="A8" s="153" t="s">
        <v>28</v>
      </c>
      <c r="B8" s="153">
        <v>2019</v>
      </c>
      <c r="C8" s="154">
        <v>33599983.853965059</v>
      </c>
      <c r="D8"/>
      <c r="E8"/>
      <c r="F8" s="153">
        <v>2002</v>
      </c>
      <c r="G8" s="154">
        <v>7801248075.9055347</v>
      </c>
      <c r="H8"/>
    </row>
    <row r="9" spans="1:8" x14ac:dyDescent="0.25">
      <c r="A9" s="160" t="s">
        <v>28</v>
      </c>
      <c r="B9" s="155">
        <v>2020</v>
      </c>
      <c r="C9" s="156">
        <v>19611574.033179548</v>
      </c>
      <c r="D9"/>
      <c r="E9"/>
      <c r="F9" s="155">
        <v>2003</v>
      </c>
      <c r="G9" s="156">
        <v>8235877971.6917086</v>
      </c>
      <c r="H9"/>
    </row>
    <row r="10" spans="1:8" x14ac:dyDescent="0.25">
      <c r="A10" s="160" t="s">
        <v>28</v>
      </c>
      <c r="B10" s="155">
        <v>2021</v>
      </c>
      <c r="C10" s="156">
        <v>19933807.201569859</v>
      </c>
      <c r="D10"/>
      <c r="E10"/>
      <c r="F10" s="155">
        <v>2004</v>
      </c>
      <c r="G10" s="156">
        <v>8382432816.4843435</v>
      </c>
      <c r="H10"/>
    </row>
    <row r="11" spans="1:8" x14ac:dyDescent="0.25">
      <c r="A11" s="160" t="s">
        <v>28</v>
      </c>
      <c r="B11" s="155">
        <v>2027</v>
      </c>
      <c r="C11" s="156">
        <v>26420620.711844556</v>
      </c>
      <c r="D11"/>
      <c r="E11"/>
      <c r="F11" s="155">
        <v>2005</v>
      </c>
      <c r="G11" s="156">
        <v>8603078535.0314159</v>
      </c>
      <c r="H11"/>
    </row>
    <row r="12" spans="1:8" x14ac:dyDescent="0.25">
      <c r="A12" s="153" t="s">
        <v>13</v>
      </c>
      <c r="B12" s="153">
        <v>2019</v>
      </c>
      <c r="C12" s="154">
        <v>183610647.91284907</v>
      </c>
      <c r="D12"/>
      <c r="E12"/>
      <c r="F12" s="155">
        <v>2006</v>
      </c>
      <c r="G12" s="156">
        <v>8832804948.1191673</v>
      </c>
      <c r="H12"/>
    </row>
    <row r="13" spans="1:8" x14ac:dyDescent="0.25">
      <c r="A13" s="160" t="s">
        <v>13</v>
      </c>
      <c r="B13" s="155">
        <v>2020</v>
      </c>
      <c r="C13" s="156">
        <v>146099406.68891054</v>
      </c>
      <c r="D13"/>
      <c r="E13"/>
      <c r="F13" s="155">
        <v>2007</v>
      </c>
      <c r="G13" s="156">
        <v>9289497226.7962646</v>
      </c>
      <c r="H13"/>
    </row>
    <row r="14" spans="1:8" x14ac:dyDescent="0.25">
      <c r="A14" s="160" t="s">
        <v>13</v>
      </c>
      <c r="B14" s="155">
        <v>2021</v>
      </c>
      <c r="C14" s="156">
        <v>119228161.02151279</v>
      </c>
      <c r="D14"/>
      <c r="E14"/>
      <c r="F14" s="155">
        <v>2008</v>
      </c>
      <c r="G14" s="156">
        <v>9326614965.5470982</v>
      </c>
      <c r="H14"/>
    </row>
    <row r="15" spans="1:8" x14ac:dyDescent="0.25">
      <c r="A15" s="160" t="s">
        <v>13</v>
      </c>
      <c r="B15" s="155">
        <v>2027</v>
      </c>
      <c r="C15" s="156"/>
      <c r="D15"/>
      <c r="E15"/>
      <c r="F15" s="155">
        <v>2009</v>
      </c>
      <c r="G15" s="156">
        <v>9444414588.4956093</v>
      </c>
      <c r="H15"/>
    </row>
    <row r="16" spans="1:8" x14ac:dyDescent="0.25">
      <c r="A16" s="153" t="s">
        <v>14</v>
      </c>
      <c r="B16" s="153">
        <v>2019</v>
      </c>
      <c r="C16" s="154">
        <v>14258227.627541039</v>
      </c>
      <c r="D16"/>
      <c r="E16"/>
      <c r="F16" s="155">
        <v>2010</v>
      </c>
      <c r="G16" s="156">
        <v>9008353333.7240772</v>
      </c>
      <c r="H16"/>
    </row>
    <row r="17" spans="1:8" x14ac:dyDescent="0.25">
      <c r="A17" s="160" t="s">
        <v>14</v>
      </c>
      <c r="B17" s="155">
        <v>2020</v>
      </c>
      <c r="C17" s="156">
        <v>10988797.448321056</v>
      </c>
      <c r="D17"/>
      <c r="E17"/>
      <c r="F17" s="155">
        <v>2011</v>
      </c>
      <c r="G17" s="156">
        <v>9050970998.5619392</v>
      </c>
      <c r="H17"/>
    </row>
    <row r="18" spans="1:8" x14ac:dyDescent="0.25">
      <c r="A18" s="160" t="s">
        <v>14</v>
      </c>
      <c r="B18" s="155">
        <v>2021</v>
      </c>
      <c r="C18" s="156">
        <v>12606601.801048545</v>
      </c>
      <c r="D18"/>
      <c r="E18"/>
      <c r="F18" s="155">
        <v>2012</v>
      </c>
      <c r="G18" s="156">
        <v>9055349184.1894646</v>
      </c>
      <c r="H18"/>
    </row>
    <row r="19" spans="1:8" x14ac:dyDescent="0.25">
      <c r="A19" s="160" t="s">
        <v>14</v>
      </c>
      <c r="B19" s="155">
        <v>2027</v>
      </c>
      <c r="C19" s="156"/>
      <c r="D19"/>
      <c r="E19"/>
      <c r="F19" s="155">
        <v>2013</v>
      </c>
      <c r="G19" s="156">
        <v>8851209842.401474</v>
      </c>
      <c r="H19"/>
    </row>
    <row r="20" spans="1:8" x14ac:dyDescent="0.25">
      <c r="A20" s="153" t="s">
        <v>5</v>
      </c>
      <c r="B20" s="153">
        <v>2019</v>
      </c>
      <c r="C20" s="154">
        <v>262387758.1105192</v>
      </c>
      <c r="D20"/>
      <c r="E20"/>
      <c r="F20" s="155">
        <v>2014</v>
      </c>
      <c r="G20" s="156">
        <v>8924770574.7749939</v>
      </c>
      <c r="H20"/>
    </row>
    <row r="21" spans="1:8" x14ac:dyDescent="0.25">
      <c r="A21" s="160" t="s">
        <v>5</v>
      </c>
      <c r="B21" s="155">
        <v>2020</v>
      </c>
      <c r="C21" s="156">
        <v>206630985.35517588</v>
      </c>
      <c r="D21"/>
      <c r="E21"/>
      <c r="F21" s="155">
        <v>2015</v>
      </c>
      <c r="G21" s="156">
        <v>9061378175.4031372</v>
      </c>
      <c r="H21"/>
    </row>
    <row r="22" spans="1:8" x14ac:dyDescent="0.25">
      <c r="A22" s="160" t="s">
        <v>5</v>
      </c>
      <c r="B22" s="155">
        <v>2021</v>
      </c>
      <c r="C22" s="156">
        <v>219422377.44401968</v>
      </c>
      <c r="D22"/>
      <c r="E22"/>
      <c r="F22" s="155">
        <v>2016</v>
      </c>
      <c r="G22" s="156">
        <v>9122511274.4264908</v>
      </c>
      <c r="H22"/>
    </row>
    <row r="23" spans="1:8" x14ac:dyDescent="0.25">
      <c r="A23" s="160" t="s">
        <v>5</v>
      </c>
      <c r="B23" s="155">
        <v>2027</v>
      </c>
      <c r="C23" s="156"/>
      <c r="D23"/>
      <c r="E23"/>
      <c r="F23" s="155">
        <v>2017</v>
      </c>
      <c r="G23" s="156">
        <v>9204284391.8050823</v>
      </c>
      <c r="H23"/>
    </row>
    <row r="24" spans="1:8" x14ac:dyDescent="0.25">
      <c r="A24" s="153" t="s">
        <v>24</v>
      </c>
      <c r="B24" s="153">
        <v>2019</v>
      </c>
      <c r="C24" s="154">
        <v>214386589.13435489</v>
      </c>
      <c r="D24"/>
      <c r="E24"/>
      <c r="F24" s="155">
        <v>2018</v>
      </c>
      <c r="G24" s="156">
        <v>9343476090.0941334</v>
      </c>
      <c r="H24"/>
    </row>
    <row r="25" spans="1:8" x14ac:dyDescent="0.25">
      <c r="A25" s="160" t="s">
        <v>24</v>
      </c>
      <c r="B25" s="155">
        <v>2020</v>
      </c>
      <c r="C25" s="156">
        <v>184280447.94112298</v>
      </c>
      <c r="D25"/>
      <c r="E25"/>
      <c r="F25" s="155">
        <v>2019</v>
      </c>
      <c r="G25" s="156">
        <v>9475373441.3449383</v>
      </c>
      <c r="H25"/>
    </row>
    <row r="26" spans="1:8" x14ac:dyDescent="0.25">
      <c r="A26" s="160" t="s">
        <v>24</v>
      </c>
      <c r="B26" s="155">
        <v>2021</v>
      </c>
      <c r="C26" s="156">
        <v>187652393.74181238</v>
      </c>
      <c r="D26"/>
      <c r="E26"/>
      <c r="F26" s="155">
        <v>2020</v>
      </c>
      <c r="G26" s="156">
        <v>9078479211.7096462</v>
      </c>
      <c r="H26"/>
    </row>
    <row r="27" spans="1:8" x14ac:dyDescent="0.25">
      <c r="A27" s="160" t="s">
        <v>24</v>
      </c>
      <c r="B27" s="155">
        <v>2027</v>
      </c>
      <c r="C27" s="156">
        <v>155093596.64403135</v>
      </c>
      <c r="D27"/>
      <c r="E27"/>
      <c r="F27" s="155">
        <v>2021</v>
      </c>
      <c r="G27" s="156">
        <v>8624702030.7452488</v>
      </c>
      <c r="H27"/>
    </row>
    <row r="28" spans="1:8" x14ac:dyDescent="0.25">
      <c r="A28" s="153" t="s">
        <v>30</v>
      </c>
      <c r="B28" s="153">
        <v>2020</v>
      </c>
      <c r="C28" s="154">
        <v>29823932.628165413</v>
      </c>
      <c r="D28"/>
      <c r="E28"/>
      <c r="F28" s="155">
        <v>2022</v>
      </c>
      <c r="G28" s="156">
        <v>8982784354.3780308</v>
      </c>
      <c r="H28"/>
    </row>
    <row r="29" spans="1:8" x14ac:dyDescent="0.25">
      <c r="A29" s="160" t="s">
        <v>30</v>
      </c>
      <c r="B29" s="155">
        <v>2021</v>
      </c>
      <c r="C29" s="156">
        <v>26422517.041049175</v>
      </c>
      <c r="D29"/>
      <c r="E29"/>
      <c r="F29" s="155">
        <v>2023</v>
      </c>
      <c r="G29" s="156">
        <v>2359920219.2651701</v>
      </c>
      <c r="H29"/>
    </row>
    <row r="30" spans="1:8" x14ac:dyDescent="0.25">
      <c r="A30" s="160" t="s">
        <v>30</v>
      </c>
      <c r="B30" s="155">
        <v>2027</v>
      </c>
      <c r="C30" s="156"/>
      <c r="D30"/>
      <c r="E30"/>
      <c r="F30" s="155">
        <v>2024</v>
      </c>
      <c r="G30" s="156">
        <v>2545315031.3108463</v>
      </c>
      <c r="H30"/>
    </row>
    <row r="31" spans="1:8" x14ac:dyDescent="0.25">
      <c r="A31" s="153" t="s">
        <v>21</v>
      </c>
      <c r="B31" s="153">
        <v>2019</v>
      </c>
      <c r="C31" s="154">
        <v>132510527.28382815</v>
      </c>
      <c r="D31"/>
      <c r="E31"/>
      <c r="F31" s="155">
        <v>2025</v>
      </c>
      <c r="G31" s="156">
        <v>2635022025.0979948</v>
      </c>
      <c r="H31"/>
    </row>
    <row r="32" spans="1:8" x14ac:dyDescent="0.25">
      <c r="A32" s="160" t="s">
        <v>21</v>
      </c>
      <c r="B32" s="155">
        <v>2020</v>
      </c>
      <c r="C32" s="156">
        <v>112821008.71279155</v>
      </c>
      <c r="D32"/>
      <c r="E32"/>
      <c r="F32" s="155">
        <v>2026</v>
      </c>
      <c r="G32" s="156">
        <v>2698015934.840591</v>
      </c>
      <c r="H32"/>
    </row>
    <row r="33" spans="1:8" x14ac:dyDescent="0.25">
      <c r="A33" s="160" t="s">
        <v>21</v>
      </c>
      <c r="B33" s="155">
        <v>2021</v>
      </c>
      <c r="C33" s="156">
        <v>110624834.98260155</v>
      </c>
      <c r="D33"/>
      <c r="E33"/>
      <c r="F33" s="157">
        <v>2027</v>
      </c>
      <c r="G33" s="158">
        <v>2743317622.9075522</v>
      </c>
      <c r="H33"/>
    </row>
    <row r="34" spans="1:8" x14ac:dyDescent="0.25">
      <c r="A34" s="160" t="s">
        <v>21</v>
      </c>
      <c r="B34" s="155">
        <v>2027</v>
      </c>
      <c r="C34" s="156">
        <v>148180144.82029775</v>
      </c>
      <c r="D34"/>
      <c r="E34"/>
      <c r="F34"/>
      <c r="G34"/>
      <c r="H34"/>
    </row>
    <row r="35" spans="1:8" x14ac:dyDescent="0.25">
      <c r="A35" s="153" t="s">
        <v>29</v>
      </c>
      <c r="B35" s="153">
        <v>2019</v>
      </c>
      <c r="C35" s="154">
        <v>102781132.39022535</v>
      </c>
      <c r="D35"/>
      <c r="E35"/>
      <c r="F35"/>
      <c r="G35"/>
      <c r="H35"/>
    </row>
    <row r="36" spans="1:8" x14ac:dyDescent="0.25">
      <c r="A36" s="160" t="s">
        <v>29</v>
      </c>
      <c r="B36" s="155">
        <v>2020</v>
      </c>
      <c r="C36" s="156">
        <v>99996292.016819507</v>
      </c>
      <c r="D36"/>
      <c r="E36"/>
      <c r="F36"/>
      <c r="G36"/>
      <c r="H36"/>
    </row>
    <row r="37" spans="1:8" x14ac:dyDescent="0.25">
      <c r="A37" s="160" t="s">
        <v>29</v>
      </c>
      <c r="B37" s="155">
        <v>2021</v>
      </c>
      <c r="C37" s="156">
        <v>86300896.63915509</v>
      </c>
      <c r="D37"/>
      <c r="E37"/>
      <c r="F37"/>
      <c r="G37"/>
      <c r="H37"/>
    </row>
    <row r="38" spans="1:8" x14ac:dyDescent="0.25">
      <c r="A38" s="160" t="s">
        <v>29</v>
      </c>
      <c r="B38" s="155">
        <v>2027</v>
      </c>
      <c r="C38" s="156">
        <v>103014745.04083809</v>
      </c>
      <c r="D38"/>
      <c r="E38"/>
      <c r="F38"/>
      <c r="G38"/>
      <c r="H38"/>
    </row>
    <row r="39" spans="1:8" x14ac:dyDescent="0.25">
      <c r="A39" s="153" t="s">
        <v>37</v>
      </c>
      <c r="B39" s="153">
        <v>2019</v>
      </c>
      <c r="C39" s="154">
        <v>39791144.692859061</v>
      </c>
      <c r="D39"/>
      <c r="E39"/>
      <c r="F39"/>
      <c r="G39"/>
      <c r="H39"/>
    </row>
    <row r="40" spans="1:8" x14ac:dyDescent="0.25">
      <c r="A40" s="160" t="s">
        <v>37</v>
      </c>
      <c r="B40" s="155">
        <v>2020</v>
      </c>
      <c r="C40" s="156">
        <v>38105986.610737748</v>
      </c>
      <c r="D40"/>
      <c r="E40"/>
      <c r="F40"/>
      <c r="G40"/>
      <c r="H40"/>
    </row>
    <row r="41" spans="1:8" x14ac:dyDescent="0.25">
      <c r="A41" s="160" t="s">
        <v>37</v>
      </c>
      <c r="B41" s="155">
        <v>2021</v>
      </c>
      <c r="C41" s="156">
        <v>40868251.546050876</v>
      </c>
      <c r="D41"/>
      <c r="E41"/>
      <c r="F41"/>
      <c r="G41"/>
      <c r="H41"/>
    </row>
    <row r="42" spans="1:8" x14ac:dyDescent="0.25">
      <c r="A42" s="160" t="s">
        <v>37</v>
      </c>
      <c r="B42" s="155">
        <v>2027</v>
      </c>
      <c r="C42" s="156">
        <v>62424531.140989147</v>
      </c>
      <c r="D42"/>
      <c r="E42"/>
      <c r="F42"/>
      <c r="G42"/>
      <c r="H42"/>
    </row>
    <row r="43" spans="1:8" x14ac:dyDescent="0.25">
      <c r="A43" s="153" t="s">
        <v>3</v>
      </c>
      <c r="B43" s="153">
        <v>2019</v>
      </c>
      <c r="C43" s="154">
        <v>1261566460.2293541</v>
      </c>
      <c r="D43"/>
      <c r="E43"/>
      <c r="F43"/>
      <c r="G43"/>
      <c r="H43"/>
    </row>
    <row r="44" spans="1:8" x14ac:dyDescent="0.25">
      <c r="A44" s="160" t="s">
        <v>3</v>
      </c>
      <c r="B44" s="155">
        <v>2020</v>
      </c>
      <c r="C44" s="156">
        <v>1219979326.8906589</v>
      </c>
      <c r="D44"/>
      <c r="E44"/>
      <c r="F44"/>
      <c r="G44"/>
      <c r="H44"/>
    </row>
    <row r="45" spans="1:8" x14ac:dyDescent="0.25">
      <c r="A45" s="160" t="s">
        <v>3</v>
      </c>
      <c r="B45" s="155">
        <v>2021</v>
      </c>
      <c r="C45" s="156">
        <v>1177865831.8720036</v>
      </c>
      <c r="D45"/>
      <c r="E45"/>
      <c r="F45"/>
      <c r="G45"/>
      <c r="H45"/>
    </row>
    <row r="46" spans="1:8" x14ac:dyDescent="0.25">
      <c r="A46" s="160" t="s">
        <v>3</v>
      </c>
      <c r="B46" s="155">
        <v>2027</v>
      </c>
      <c r="C46" s="156"/>
      <c r="D46"/>
      <c r="E46"/>
      <c r="F46"/>
      <c r="G46"/>
      <c r="H46"/>
    </row>
    <row r="47" spans="1:8" x14ac:dyDescent="0.25">
      <c r="A47" s="153" t="s">
        <v>34</v>
      </c>
      <c r="B47" s="153">
        <v>2019</v>
      </c>
      <c r="C47" s="154">
        <v>399489336.15194136</v>
      </c>
      <c r="D47"/>
      <c r="E47"/>
      <c r="F47"/>
      <c r="G47"/>
      <c r="H47"/>
    </row>
    <row r="48" spans="1:8" x14ac:dyDescent="0.25">
      <c r="A48" s="160" t="s">
        <v>34</v>
      </c>
      <c r="B48" s="155">
        <v>2020</v>
      </c>
      <c r="C48" s="156">
        <v>405119263.05944186</v>
      </c>
      <c r="D48"/>
      <c r="E48"/>
      <c r="F48"/>
      <c r="G48"/>
      <c r="H48"/>
    </row>
    <row r="49" spans="1:8" x14ac:dyDescent="0.25">
      <c r="A49" s="160" t="s">
        <v>34</v>
      </c>
      <c r="B49" s="155">
        <v>2021</v>
      </c>
      <c r="C49" s="156">
        <v>455772265.10666299</v>
      </c>
      <c r="D49"/>
      <c r="E49"/>
      <c r="F49"/>
      <c r="G49"/>
      <c r="H49"/>
    </row>
    <row r="50" spans="1:8" x14ac:dyDescent="0.25">
      <c r="A50" s="160" t="s">
        <v>34</v>
      </c>
      <c r="B50" s="155">
        <v>2027</v>
      </c>
      <c r="C50" s="156">
        <v>807700046.67130077</v>
      </c>
      <c r="D50"/>
      <c r="E50"/>
      <c r="F50"/>
      <c r="G50"/>
      <c r="H50"/>
    </row>
    <row r="51" spans="1:8" x14ac:dyDescent="0.25">
      <c r="A51" s="153" t="s">
        <v>4</v>
      </c>
      <c r="B51" s="153">
        <v>2019</v>
      </c>
      <c r="C51" s="154">
        <v>1461346610.107903</v>
      </c>
      <c r="D51"/>
      <c r="E51"/>
      <c r="F51"/>
      <c r="G51"/>
      <c r="H51"/>
    </row>
    <row r="52" spans="1:8" x14ac:dyDescent="0.25">
      <c r="A52" s="160" t="s">
        <v>4</v>
      </c>
      <c r="B52" s="155">
        <v>2020</v>
      </c>
      <c r="C52" s="156">
        <v>1449956243.9366012</v>
      </c>
      <c r="D52"/>
      <c r="E52"/>
      <c r="F52"/>
      <c r="G52"/>
      <c r="H52"/>
    </row>
    <row r="53" spans="1:8" x14ac:dyDescent="0.25">
      <c r="A53" s="160" t="s">
        <v>4</v>
      </c>
      <c r="B53" s="155">
        <v>2021</v>
      </c>
      <c r="C53" s="156">
        <v>1409481156.4895649</v>
      </c>
      <c r="D53"/>
      <c r="E53"/>
      <c r="F53"/>
      <c r="G53"/>
      <c r="H53"/>
    </row>
    <row r="54" spans="1:8" x14ac:dyDescent="0.25">
      <c r="A54" s="160" t="s">
        <v>4</v>
      </c>
      <c r="B54" s="155">
        <v>2027</v>
      </c>
      <c r="C54" s="156"/>
      <c r="D54"/>
      <c r="E54"/>
      <c r="F54"/>
      <c r="G54"/>
      <c r="H54"/>
    </row>
    <row r="55" spans="1:8" x14ac:dyDescent="0.25">
      <c r="A55" s="153" t="s">
        <v>22</v>
      </c>
      <c r="B55" s="153">
        <v>2019</v>
      </c>
      <c r="C55" s="154">
        <v>32403016.577001821</v>
      </c>
      <c r="D55"/>
      <c r="E55"/>
      <c r="F55"/>
      <c r="G55"/>
      <c r="H55"/>
    </row>
    <row r="56" spans="1:8" x14ac:dyDescent="0.25">
      <c r="A56" s="160" t="s">
        <v>22</v>
      </c>
      <c r="B56" s="155">
        <v>2020</v>
      </c>
      <c r="C56" s="156">
        <v>28901669.081999961</v>
      </c>
      <c r="D56"/>
      <c r="E56"/>
      <c r="F56"/>
      <c r="G56"/>
      <c r="H56"/>
    </row>
    <row r="57" spans="1:8" x14ac:dyDescent="0.25">
      <c r="A57" s="160" t="s">
        <v>22</v>
      </c>
      <c r="B57" s="155">
        <v>2021</v>
      </c>
      <c r="C57" s="156">
        <v>26547628.829999927</v>
      </c>
      <c r="D57"/>
      <c r="E57"/>
      <c r="F57"/>
      <c r="G57"/>
      <c r="H57"/>
    </row>
    <row r="58" spans="1:8" x14ac:dyDescent="0.25">
      <c r="A58" s="160" t="s">
        <v>22</v>
      </c>
      <c r="B58" s="155">
        <v>2027</v>
      </c>
      <c r="C58" s="156">
        <v>28350694.649283983</v>
      </c>
      <c r="D58"/>
      <c r="E58"/>
      <c r="F58"/>
      <c r="G58"/>
      <c r="H58"/>
    </row>
    <row r="59" spans="1:8" x14ac:dyDescent="0.25">
      <c r="A59" s="153" t="s">
        <v>15</v>
      </c>
      <c r="B59" s="153">
        <v>2019</v>
      </c>
      <c r="C59" s="154">
        <v>853507472.01484609</v>
      </c>
      <c r="D59"/>
      <c r="E59"/>
      <c r="F59"/>
      <c r="G59"/>
      <c r="H59"/>
    </row>
    <row r="60" spans="1:8" x14ac:dyDescent="0.25">
      <c r="A60" s="160" t="s">
        <v>15</v>
      </c>
      <c r="B60" s="155">
        <v>2020</v>
      </c>
      <c r="C60" s="156">
        <v>820762373.84585583</v>
      </c>
      <c r="D60"/>
      <c r="E60"/>
      <c r="F60"/>
      <c r="G60"/>
      <c r="H60"/>
    </row>
    <row r="61" spans="1:8" x14ac:dyDescent="0.25">
      <c r="A61" s="160" t="s">
        <v>15</v>
      </c>
      <c r="B61" s="155">
        <v>2021</v>
      </c>
      <c r="C61" s="156">
        <v>779247057.4218241</v>
      </c>
      <c r="D61"/>
      <c r="E61"/>
      <c r="F61"/>
      <c r="G61"/>
      <c r="H61"/>
    </row>
    <row r="62" spans="1:8" x14ac:dyDescent="0.25">
      <c r="A62" s="160" t="s">
        <v>15</v>
      </c>
      <c r="B62" s="155">
        <v>2027</v>
      </c>
      <c r="C62" s="156"/>
      <c r="D62"/>
      <c r="E62"/>
      <c r="F62"/>
      <c r="G62"/>
      <c r="H62"/>
    </row>
    <row r="63" spans="1:8" x14ac:dyDescent="0.25">
      <c r="A63" s="153" t="s">
        <v>8</v>
      </c>
      <c r="B63" s="153">
        <v>2019</v>
      </c>
      <c r="C63" s="154">
        <v>769156689.82430136</v>
      </c>
      <c r="D63"/>
      <c r="E63"/>
      <c r="F63"/>
      <c r="G63"/>
      <c r="H63"/>
    </row>
    <row r="64" spans="1:8" x14ac:dyDescent="0.25">
      <c r="A64" s="160" t="s">
        <v>8</v>
      </c>
      <c r="B64" s="155">
        <v>2020</v>
      </c>
      <c r="C64" s="156">
        <v>719040275.62518799</v>
      </c>
      <c r="D64"/>
      <c r="E64"/>
      <c r="F64"/>
      <c r="G64"/>
      <c r="H64"/>
    </row>
    <row r="65" spans="1:8" x14ac:dyDescent="0.25">
      <c r="A65" s="160" t="s">
        <v>8</v>
      </c>
      <c r="B65" s="155">
        <v>2021</v>
      </c>
      <c r="C65" s="156">
        <v>736266679.13273251</v>
      </c>
      <c r="D65"/>
      <c r="E65"/>
      <c r="F65"/>
      <c r="G65"/>
      <c r="H65"/>
    </row>
    <row r="66" spans="1:8" x14ac:dyDescent="0.25">
      <c r="A66" s="160" t="s">
        <v>8</v>
      </c>
      <c r="B66" s="155">
        <v>2027</v>
      </c>
      <c r="C66" s="156"/>
      <c r="D66"/>
      <c r="E66"/>
      <c r="F66"/>
      <c r="G66"/>
      <c r="H66"/>
    </row>
    <row r="67" spans="1:8" x14ac:dyDescent="0.25">
      <c r="A67" s="153" t="s">
        <v>17</v>
      </c>
      <c r="B67" s="153">
        <v>2019</v>
      </c>
      <c r="C67" s="154">
        <v>69079525.08742404</v>
      </c>
      <c r="D67"/>
      <c r="E67"/>
      <c r="F67"/>
      <c r="G67"/>
      <c r="H67"/>
    </row>
    <row r="68" spans="1:8" x14ac:dyDescent="0.25">
      <c r="A68" s="160" t="s">
        <v>17</v>
      </c>
      <c r="B68" s="155">
        <v>2020</v>
      </c>
      <c r="C68" s="156">
        <v>59044489.626399755</v>
      </c>
      <c r="D68"/>
      <c r="E68"/>
      <c r="F68"/>
      <c r="G68"/>
      <c r="H68"/>
    </row>
    <row r="69" spans="1:8" x14ac:dyDescent="0.25">
      <c r="A69" s="160" t="s">
        <v>17</v>
      </c>
      <c r="B69" s="155">
        <v>2021</v>
      </c>
      <c r="C69" s="156">
        <v>55580701.701030463</v>
      </c>
      <c r="D69"/>
      <c r="E69"/>
      <c r="F69"/>
      <c r="G69"/>
      <c r="H69"/>
    </row>
    <row r="70" spans="1:8" x14ac:dyDescent="0.25">
      <c r="A70" s="160" t="s">
        <v>17</v>
      </c>
      <c r="B70" s="155">
        <v>2027</v>
      </c>
      <c r="C70" s="156">
        <v>66971670.32318005</v>
      </c>
      <c r="D70"/>
      <c r="E70"/>
      <c r="F70"/>
      <c r="G70"/>
      <c r="H70"/>
    </row>
    <row r="71" spans="1:8" x14ac:dyDescent="0.25">
      <c r="A71" s="153" t="s">
        <v>35</v>
      </c>
      <c r="B71" s="153">
        <v>2019</v>
      </c>
      <c r="C71" s="154">
        <v>163494431.41348606</v>
      </c>
      <c r="D71"/>
      <c r="E71"/>
      <c r="F71"/>
      <c r="G71"/>
      <c r="H71"/>
    </row>
    <row r="72" spans="1:8" x14ac:dyDescent="0.25">
      <c r="A72" s="160" t="s">
        <v>35</v>
      </c>
      <c r="B72" s="155">
        <v>2020</v>
      </c>
      <c r="C72" s="156">
        <v>126962210.0688315</v>
      </c>
      <c r="D72"/>
      <c r="E72"/>
      <c r="F72"/>
      <c r="G72"/>
      <c r="H72"/>
    </row>
    <row r="73" spans="1:8" x14ac:dyDescent="0.25">
      <c r="A73" s="160" t="s">
        <v>35</v>
      </c>
      <c r="B73" s="155">
        <v>2021</v>
      </c>
      <c r="C73" s="156">
        <v>140319394.48167762</v>
      </c>
      <c r="D73"/>
      <c r="E73"/>
      <c r="F73"/>
      <c r="G73"/>
      <c r="H73"/>
    </row>
    <row r="74" spans="1:8" x14ac:dyDescent="0.25">
      <c r="A74" s="160" t="s">
        <v>35</v>
      </c>
      <c r="B74" s="155">
        <v>2027</v>
      </c>
      <c r="C74" s="156">
        <v>213778419.84747568</v>
      </c>
      <c r="D74"/>
      <c r="E74"/>
      <c r="F74"/>
      <c r="G74"/>
      <c r="H74"/>
    </row>
    <row r="75" spans="1:8" x14ac:dyDescent="0.25">
      <c r="A75" s="153" t="s">
        <v>23</v>
      </c>
      <c r="B75" s="153">
        <v>2019</v>
      </c>
      <c r="C75" s="154">
        <v>106149813.94386497</v>
      </c>
      <c r="D75"/>
      <c r="E75"/>
      <c r="F75"/>
      <c r="G75"/>
      <c r="H75"/>
    </row>
    <row r="76" spans="1:8" x14ac:dyDescent="0.25">
      <c r="A76" s="160" t="s">
        <v>23</v>
      </c>
      <c r="B76" s="155">
        <v>2020</v>
      </c>
      <c r="C76" s="156">
        <v>94871881.623682216</v>
      </c>
      <c r="D76"/>
      <c r="E76"/>
      <c r="F76"/>
      <c r="G76"/>
      <c r="H76"/>
    </row>
    <row r="77" spans="1:8" x14ac:dyDescent="0.25">
      <c r="A77" s="160" t="s">
        <v>23</v>
      </c>
      <c r="B77" s="155">
        <v>2021</v>
      </c>
      <c r="C77" s="156">
        <v>91235699.031035468</v>
      </c>
      <c r="D77"/>
      <c r="E77"/>
      <c r="F77"/>
      <c r="G77"/>
      <c r="H77"/>
    </row>
    <row r="78" spans="1:8" x14ac:dyDescent="0.25">
      <c r="A78" s="160" t="s">
        <v>23</v>
      </c>
      <c r="B78" s="155">
        <v>2027</v>
      </c>
      <c r="C78" s="156"/>
      <c r="D78"/>
      <c r="E78"/>
      <c r="F78"/>
      <c r="G78"/>
      <c r="H78"/>
    </row>
    <row r="79" spans="1:8" x14ac:dyDescent="0.25">
      <c r="A79" s="153" t="s">
        <v>19</v>
      </c>
      <c r="B79" s="153">
        <v>2019</v>
      </c>
      <c r="C79" s="154">
        <v>129783461.09952034</v>
      </c>
      <c r="D79"/>
      <c r="E79"/>
      <c r="F79"/>
      <c r="G79"/>
      <c r="H79"/>
    </row>
    <row r="80" spans="1:8" x14ac:dyDescent="0.25">
      <c r="A80" s="160" t="s">
        <v>19</v>
      </c>
      <c r="B80" s="155">
        <v>2020</v>
      </c>
      <c r="C80" s="156">
        <v>116001089.5359998</v>
      </c>
      <c r="D80"/>
      <c r="E80"/>
      <c r="F80"/>
      <c r="G80"/>
      <c r="H80"/>
    </row>
    <row r="81" spans="1:8" x14ac:dyDescent="0.25">
      <c r="A81" s="160" t="s">
        <v>19</v>
      </c>
      <c r="B81" s="155">
        <v>2021</v>
      </c>
      <c r="C81" s="156">
        <v>110759998.62934527</v>
      </c>
      <c r="D81"/>
      <c r="E81"/>
      <c r="F81"/>
      <c r="G81"/>
      <c r="H81"/>
    </row>
    <row r="82" spans="1:8" x14ac:dyDescent="0.25">
      <c r="A82" s="160" t="s">
        <v>19</v>
      </c>
      <c r="B82" s="155">
        <v>2027</v>
      </c>
      <c r="C82" s="156">
        <v>156741054.5304288</v>
      </c>
      <c r="D82"/>
      <c r="E82"/>
      <c r="F82"/>
      <c r="G82"/>
      <c r="H82"/>
    </row>
    <row r="83" spans="1:8" x14ac:dyDescent="0.25">
      <c r="A83" s="153" t="s">
        <v>11</v>
      </c>
      <c r="B83" s="153">
        <v>2019</v>
      </c>
      <c r="C83" s="154">
        <v>193175662.02834105</v>
      </c>
      <c r="D83"/>
      <c r="E83"/>
      <c r="F83"/>
      <c r="G83"/>
      <c r="H83"/>
    </row>
    <row r="84" spans="1:8" x14ac:dyDescent="0.25">
      <c r="A84" s="160" t="s">
        <v>11</v>
      </c>
      <c r="B84" s="155">
        <v>2020</v>
      </c>
      <c r="C84" s="156">
        <v>259029727.93981326</v>
      </c>
      <c r="D84"/>
      <c r="E84"/>
      <c r="F84"/>
      <c r="G84"/>
      <c r="H84"/>
    </row>
    <row r="85" spans="1:8" x14ac:dyDescent="0.25">
      <c r="A85" s="160" t="s">
        <v>11</v>
      </c>
      <c r="B85" s="155">
        <v>2021</v>
      </c>
      <c r="C85" s="156">
        <v>181810349.63250756</v>
      </c>
      <c r="D85"/>
      <c r="E85"/>
      <c r="F85"/>
      <c r="G85"/>
      <c r="H85"/>
    </row>
    <row r="86" spans="1:8" x14ac:dyDescent="0.25">
      <c r="A86" s="160" t="s">
        <v>11</v>
      </c>
      <c r="B86" s="155">
        <v>2027</v>
      </c>
      <c r="C86" s="156"/>
      <c r="D86"/>
      <c r="E86"/>
      <c r="F86"/>
      <c r="G86"/>
      <c r="H86"/>
    </row>
    <row r="87" spans="1:8" x14ac:dyDescent="0.25">
      <c r="A87" s="153" t="s">
        <v>33</v>
      </c>
      <c r="B87" s="153">
        <v>2019</v>
      </c>
      <c r="C87" s="154">
        <v>31617783.156959955</v>
      </c>
      <c r="D87"/>
      <c r="E87"/>
      <c r="F87"/>
      <c r="G87"/>
      <c r="H87"/>
    </row>
    <row r="88" spans="1:8" x14ac:dyDescent="0.25">
      <c r="A88" s="160" t="s">
        <v>33</v>
      </c>
      <c r="B88" s="155">
        <v>2020</v>
      </c>
      <c r="C88" s="156">
        <v>26944120.607999973</v>
      </c>
      <c r="D88"/>
      <c r="E88"/>
      <c r="F88"/>
      <c r="G88"/>
      <c r="H88"/>
    </row>
    <row r="89" spans="1:8" x14ac:dyDescent="0.25">
      <c r="A89" s="160" t="s">
        <v>33</v>
      </c>
      <c r="B89" s="155">
        <v>2021</v>
      </c>
      <c r="C89" s="156">
        <v>24835852.000000022</v>
      </c>
      <c r="D89"/>
      <c r="E89"/>
      <c r="F89"/>
      <c r="G89"/>
      <c r="H89"/>
    </row>
    <row r="90" spans="1:8" x14ac:dyDescent="0.25">
      <c r="A90" s="160" t="s">
        <v>33</v>
      </c>
      <c r="B90" s="155">
        <v>2027</v>
      </c>
      <c r="C90" s="156">
        <v>23974479.787361681</v>
      </c>
      <c r="D90"/>
      <c r="E90"/>
      <c r="F90"/>
      <c r="G90"/>
      <c r="H90"/>
    </row>
    <row r="91" spans="1:8" x14ac:dyDescent="0.25">
      <c r="A91" s="153" t="s">
        <v>10</v>
      </c>
      <c r="B91" s="153">
        <v>2019</v>
      </c>
      <c r="C91" s="154">
        <v>75166765.98048006</v>
      </c>
      <c r="D91"/>
      <c r="E91"/>
      <c r="F91"/>
      <c r="G91"/>
      <c r="H91"/>
    </row>
    <row r="92" spans="1:8" x14ac:dyDescent="0.25">
      <c r="A92" s="160" t="s">
        <v>10</v>
      </c>
      <c r="B92" s="155">
        <v>2020</v>
      </c>
      <c r="C92" s="156">
        <v>50960902.135999985</v>
      </c>
      <c r="D92"/>
      <c r="E92"/>
      <c r="F92"/>
      <c r="G92"/>
      <c r="H92"/>
    </row>
    <row r="93" spans="1:8" x14ac:dyDescent="0.25">
      <c r="A93" s="160" t="s">
        <v>10</v>
      </c>
      <c r="B93" s="155">
        <v>2021</v>
      </c>
      <c r="C93" s="156">
        <v>45137065.000000112</v>
      </c>
      <c r="D93"/>
      <c r="E93"/>
      <c r="F93"/>
      <c r="G93"/>
      <c r="H93"/>
    </row>
    <row r="94" spans="1:8" x14ac:dyDescent="0.25">
      <c r="A94" s="160" t="s">
        <v>10</v>
      </c>
      <c r="B94" s="155">
        <v>2027</v>
      </c>
      <c r="C94" s="156">
        <v>54029.713627336947</v>
      </c>
      <c r="D94"/>
      <c r="E94"/>
      <c r="F94"/>
      <c r="G94"/>
      <c r="H94"/>
    </row>
    <row r="95" spans="1:8" x14ac:dyDescent="0.25">
      <c r="A95" s="153" t="s">
        <v>2</v>
      </c>
      <c r="B95" s="153">
        <v>2019</v>
      </c>
      <c r="C95" s="154">
        <v>257395526.46230331</v>
      </c>
      <c r="D95"/>
      <c r="E95"/>
      <c r="F95"/>
      <c r="G95"/>
      <c r="H95"/>
    </row>
    <row r="96" spans="1:8" x14ac:dyDescent="0.25">
      <c r="A96" s="160" t="s">
        <v>2</v>
      </c>
      <c r="B96" s="155">
        <v>2020</v>
      </c>
      <c r="C96" s="156">
        <v>258156376.74691141</v>
      </c>
      <c r="D96"/>
      <c r="E96"/>
      <c r="F96"/>
      <c r="G96"/>
      <c r="H96"/>
    </row>
    <row r="97" spans="1:8" x14ac:dyDescent="0.25">
      <c r="A97" s="160" t="s">
        <v>2</v>
      </c>
      <c r="B97" s="155">
        <v>2021</v>
      </c>
      <c r="C97" s="156">
        <v>238286276.4031204</v>
      </c>
      <c r="D97"/>
      <c r="E97"/>
      <c r="F97"/>
      <c r="G97"/>
      <c r="H97"/>
    </row>
    <row r="98" spans="1:8" x14ac:dyDescent="0.25">
      <c r="A98" s="160" t="s">
        <v>2</v>
      </c>
      <c r="B98" s="155">
        <v>2027</v>
      </c>
      <c r="C98" s="156">
        <v>254328044.96849549</v>
      </c>
      <c r="D98"/>
      <c r="E98"/>
      <c r="F98"/>
      <c r="G98"/>
      <c r="H98"/>
    </row>
    <row r="99" spans="1:8" x14ac:dyDescent="0.25">
      <c r="A99" s="153" t="s">
        <v>36</v>
      </c>
      <c r="B99" s="153">
        <v>2019</v>
      </c>
      <c r="C99" s="154">
        <v>23451733.937765963</v>
      </c>
      <c r="D99"/>
      <c r="E99"/>
      <c r="F99"/>
      <c r="G99"/>
      <c r="H99"/>
    </row>
    <row r="100" spans="1:8" x14ac:dyDescent="0.25">
      <c r="A100" s="160" t="s">
        <v>36</v>
      </c>
      <c r="B100" s="155">
        <v>2020</v>
      </c>
      <c r="C100" s="156">
        <v>18943351.742364042</v>
      </c>
      <c r="D100"/>
      <c r="E100"/>
      <c r="F100"/>
      <c r="G100"/>
      <c r="H100"/>
    </row>
    <row r="101" spans="1:8" x14ac:dyDescent="0.25">
      <c r="A101" s="160" t="s">
        <v>36</v>
      </c>
      <c r="B101" s="155">
        <v>2021</v>
      </c>
      <c r="C101" s="156">
        <v>18376923.179999985</v>
      </c>
      <c r="D101"/>
      <c r="E101"/>
      <c r="F101"/>
      <c r="G101"/>
      <c r="H101"/>
    </row>
    <row r="102" spans="1:8" x14ac:dyDescent="0.25">
      <c r="A102" s="160" t="s">
        <v>36</v>
      </c>
      <c r="B102" s="155">
        <v>2027</v>
      </c>
      <c r="C102" s="156">
        <v>21513181.068215787</v>
      </c>
      <c r="D102"/>
      <c r="E102"/>
      <c r="F102"/>
      <c r="G102"/>
      <c r="H102"/>
    </row>
    <row r="103" spans="1:8" x14ac:dyDescent="0.25">
      <c r="A103" s="153" t="s">
        <v>32</v>
      </c>
      <c r="B103" s="153">
        <v>2019</v>
      </c>
      <c r="C103" s="154">
        <v>19335703.022212032</v>
      </c>
      <c r="D103"/>
      <c r="E103"/>
      <c r="F103"/>
      <c r="G103"/>
      <c r="H103"/>
    </row>
    <row r="104" spans="1:8" x14ac:dyDescent="0.25">
      <c r="A104" s="160" t="s">
        <v>32</v>
      </c>
      <c r="B104" s="155">
        <v>2020</v>
      </c>
      <c r="C104" s="156">
        <v>15033768.540699821</v>
      </c>
      <c r="D104"/>
      <c r="E104"/>
      <c r="F104"/>
      <c r="G104"/>
      <c r="H104"/>
    </row>
    <row r="105" spans="1:8" x14ac:dyDescent="0.25">
      <c r="A105" s="160" t="s">
        <v>32</v>
      </c>
      <c r="B105" s="155">
        <v>2021</v>
      </c>
      <c r="C105" s="156">
        <v>13813647.19188462</v>
      </c>
      <c r="D105"/>
      <c r="E105"/>
      <c r="F105"/>
      <c r="G105"/>
      <c r="H105"/>
    </row>
    <row r="106" spans="1:8" x14ac:dyDescent="0.25">
      <c r="A106" s="160" t="s">
        <v>32</v>
      </c>
      <c r="B106" s="155">
        <v>2027</v>
      </c>
      <c r="C106" s="156"/>
      <c r="D106"/>
      <c r="E106"/>
      <c r="F106"/>
      <c r="G106"/>
      <c r="H106"/>
    </row>
    <row r="107" spans="1:8" x14ac:dyDescent="0.25">
      <c r="A107" s="153" t="s">
        <v>20</v>
      </c>
      <c r="B107" s="153">
        <v>2019</v>
      </c>
      <c r="C107" s="154">
        <v>12840559.591312237</v>
      </c>
      <c r="D107"/>
      <c r="E107"/>
      <c r="F107"/>
      <c r="G107"/>
      <c r="H107"/>
    </row>
    <row r="108" spans="1:8" x14ac:dyDescent="0.25">
      <c r="A108" s="160" t="s">
        <v>20</v>
      </c>
      <c r="B108" s="155">
        <v>2020</v>
      </c>
      <c r="C108" s="156">
        <v>9787680.9140249118</v>
      </c>
      <c r="D108"/>
      <c r="E108"/>
      <c r="F108"/>
      <c r="G108"/>
      <c r="H108"/>
    </row>
    <row r="109" spans="1:8" x14ac:dyDescent="0.25">
      <c r="A109" s="160" t="s">
        <v>20</v>
      </c>
      <c r="B109" s="155">
        <v>2021</v>
      </c>
      <c r="C109" s="156">
        <v>9097175.2822446171</v>
      </c>
      <c r="D109"/>
      <c r="E109"/>
      <c r="F109"/>
      <c r="G109"/>
      <c r="H109"/>
    </row>
    <row r="110" spans="1:8" x14ac:dyDescent="0.25">
      <c r="A110" s="160" t="s">
        <v>20</v>
      </c>
      <c r="B110" s="155">
        <v>2027</v>
      </c>
      <c r="C110" s="156"/>
      <c r="D110"/>
      <c r="E110"/>
      <c r="F110"/>
      <c r="G110"/>
      <c r="H110"/>
    </row>
    <row r="111" spans="1:8" x14ac:dyDescent="0.25">
      <c r="A111" s="153" t="s">
        <v>16</v>
      </c>
      <c r="B111" s="153">
        <v>2019</v>
      </c>
      <c r="C111" s="154">
        <v>197969059.69163445</v>
      </c>
      <c r="D111"/>
      <c r="E111"/>
      <c r="F111"/>
      <c r="G111"/>
      <c r="H111"/>
    </row>
    <row r="112" spans="1:8" x14ac:dyDescent="0.25">
      <c r="A112" s="160" t="s">
        <v>16</v>
      </c>
      <c r="B112" s="155">
        <v>2020</v>
      </c>
      <c r="C112" s="156">
        <v>217312413.68678349</v>
      </c>
      <c r="D112"/>
      <c r="E112"/>
      <c r="F112"/>
      <c r="G112"/>
      <c r="H112"/>
    </row>
    <row r="113" spans="1:8" x14ac:dyDescent="0.25">
      <c r="A113" s="160" t="s">
        <v>16</v>
      </c>
      <c r="B113" s="155">
        <v>2021</v>
      </c>
      <c r="C113" s="156">
        <v>209945245.25592035</v>
      </c>
      <c r="D113"/>
      <c r="E113"/>
      <c r="F113"/>
      <c r="G113"/>
      <c r="H113"/>
    </row>
    <row r="114" spans="1:8" x14ac:dyDescent="0.25">
      <c r="A114" s="160" t="s">
        <v>16</v>
      </c>
      <c r="B114" s="155">
        <v>2027</v>
      </c>
      <c r="C114" s="156"/>
      <c r="D114"/>
      <c r="E114"/>
      <c r="F114"/>
      <c r="G114"/>
      <c r="H114"/>
    </row>
    <row r="115" spans="1:8" x14ac:dyDescent="0.25">
      <c r="A115" s="153" t="s">
        <v>6</v>
      </c>
      <c r="B115" s="153">
        <v>2019</v>
      </c>
      <c r="C115" s="154">
        <v>892868434.27093017</v>
      </c>
      <c r="D115"/>
      <c r="E115"/>
      <c r="F115"/>
      <c r="G115"/>
      <c r="H115"/>
    </row>
    <row r="116" spans="1:8" x14ac:dyDescent="0.25">
      <c r="A116" s="160" t="s">
        <v>6</v>
      </c>
      <c r="B116" s="155">
        <v>2020</v>
      </c>
      <c r="C116" s="156">
        <v>879806332.31205618</v>
      </c>
      <c r="D116"/>
      <c r="E116"/>
      <c r="F116"/>
      <c r="G116"/>
      <c r="H116"/>
    </row>
    <row r="117" spans="1:8" x14ac:dyDescent="0.25">
      <c r="A117" s="160" t="s">
        <v>6</v>
      </c>
      <c r="B117" s="155">
        <v>2021</v>
      </c>
      <c r="C117" s="156">
        <v>673755137.42706823</v>
      </c>
      <c r="D117"/>
      <c r="E117"/>
      <c r="F117"/>
      <c r="G117"/>
      <c r="H117"/>
    </row>
    <row r="118" spans="1:8" x14ac:dyDescent="0.25">
      <c r="A118" s="160" t="s">
        <v>6</v>
      </c>
      <c r="B118" s="155">
        <v>2027</v>
      </c>
      <c r="C118" s="156"/>
      <c r="D118"/>
      <c r="E118"/>
      <c r="F118"/>
      <c r="G118"/>
      <c r="H118"/>
    </row>
    <row r="119" spans="1:8" x14ac:dyDescent="0.25">
      <c r="A119" s="153" t="s">
        <v>25</v>
      </c>
      <c r="B119" s="153">
        <v>2019</v>
      </c>
      <c r="C119" s="154">
        <v>170058102.71889275</v>
      </c>
      <c r="D119"/>
      <c r="E119"/>
      <c r="F119"/>
      <c r="G119"/>
      <c r="H119"/>
    </row>
    <row r="120" spans="1:8" x14ac:dyDescent="0.25">
      <c r="A120" s="160" t="s">
        <v>25</v>
      </c>
      <c r="B120" s="155">
        <v>2020</v>
      </c>
      <c r="C120" s="156">
        <v>134283218.38278469</v>
      </c>
      <c r="D120"/>
      <c r="E120"/>
      <c r="F120"/>
      <c r="G120"/>
      <c r="H120"/>
    </row>
    <row r="121" spans="1:8" x14ac:dyDescent="0.25">
      <c r="A121" s="160" t="s">
        <v>25</v>
      </c>
      <c r="B121" s="155">
        <v>2021</v>
      </c>
      <c r="C121" s="156">
        <v>135087040.8571218</v>
      </c>
      <c r="D121"/>
      <c r="E121"/>
      <c r="F121"/>
      <c r="G121"/>
      <c r="H121"/>
    </row>
    <row r="122" spans="1:8" x14ac:dyDescent="0.25">
      <c r="A122" s="160" t="s">
        <v>25</v>
      </c>
      <c r="B122" s="155">
        <v>2027</v>
      </c>
      <c r="C122" s="156"/>
      <c r="D122"/>
      <c r="E122"/>
      <c r="F122"/>
      <c r="G122"/>
      <c r="H122"/>
    </row>
    <row r="123" spans="1:8" x14ac:dyDescent="0.25">
      <c r="A123" s="153" t="s">
        <v>7</v>
      </c>
      <c r="B123" s="153">
        <v>2019</v>
      </c>
      <c r="C123" s="154">
        <v>130381308.59899697</v>
      </c>
      <c r="D123"/>
      <c r="E123"/>
      <c r="F123"/>
      <c r="G123"/>
      <c r="H123"/>
    </row>
    <row r="124" spans="1:8" x14ac:dyDescent="0.25">
      <c r="A124" s="160" t="s">
        <v>7</v>
      </c>
      <c r="B124" s="155">
        <v>2020</v>
      </c>
      <c r="C124" s="156">
        <v>141081801.22403157</v>
      </c>
      <c r="D124"/>
      <c r="E124"/>
      <c r="F124"/>
      <c r="G124"/>
      <c r="H124"/>
    </row>
    <row r="125" spans="1:8" x14ac:dyDescent="0.25">
      <c r="A125" s="160" t="s">
        <v>7</v>
      </c>
      <c r="B125" s="155">
        <v>2021</v>
      </c>
      <c r="C125" s="156">
        <v>125384431.27716818</v>
      </c>
      <c r="D125"/>
      <c r="E125"/>
      <c r="F125"/>
      <c r="G125"/>
      <c r="H125"/>
    </row>
    <row r="126" spans="1:8" x14ac:dyDescent="0.25">
      <c r="A126" s="160" t="s">
        <v>7</v>
      </c>
      <c r="B126" s="155">
        <v>2027</v>
      </c>
      <c r="C126" s="156">
        <v>104910302.11146805</v>
      </c>
      <c r="D126"/>
      <c r="E126"/>
      <c r="F126"/>
      <c r="G126"/>
      <c r="H126"/>
    </row>
    <row r="127" spans="1:8" x14ac:dyDescent="0.25">
      <c r="A127" s="153" t="s">
        <v>31</v>
      </c>
      <c r="B127" s="153">
        <v>2019</v>
      </c>
      <c r="C127" s="154">
        <v>33048882.786029533</v>
      </c>
      <c r="D127"/>
      <c r="E127"/>
      <c r="F127"/>
      <c r="G127"/>
      <c r="H127"/>
    </row>
    <row r="128" spans="1:8" x14ac:dyDescent="0.25">
      <c r="A128" s="160" t="s">
        <v>31</v>
      </c>
      <c r="B128" s="155">
        <v>2020</v>
      </c>
      <c r="C128" s="156">
        <v>28009871.708346635</v>
      </c>
      <c r="D128"/>
      <c r="E128"/>
      <c r="F128"/>
      <c r="G128"/>
      <c r="H128"/>
    </row>
    <row r="129" spans="1:3" customFormat="1" x14ac:dyDescent="0.25">
      <c r="A129" s="160" t="s">
        <v>31</v>
      </c>
      <c r="B129" s="155">
        <v>2021</v>
      </c>
      <c r="C129" s="156">
        <v>27353616.499639928</v>
      </c>
    </row>
    <row r="130" spans="1:3" customFormat="1" x14ac:dyDescent="0.25">
      <c r="A130" s="160" t="s">
        <v>31</v>
      </c>
      <c r="B130" s="155">
        <v>2027</v>
      </c>
      <c r="C130" s="156">
        <v>28631292.911707073</v>
      </c>
    </row>
    <row r="131" spans="1:3" customFormat="1" x14ac:dyDescent="0.25">
      <c r="A131" s="153" t="s">
        <v>27</v>
      </c>
      <c r="B131" s="153">
        <v>2019</v>
      </c>
      <c r="C131" s="154">
        <v>233155446.72487432</v>
      </c>
    </row>
    <row r="132" spans="1:3" customFormat="1" x14ac:dyDescent="0.25">
      <c r="A132" s="160" t="s">
        <v>27</v>
      </c>
      <c r="B132" s="155">
        <v>2020</v>
      </c>
      <c r="C132" s="156">
        <v>202285872.93503609</v>
      </c>
    </row>
    <row r="133" spans="1:3" customFormat="1" x14ac:dyDescent="0.25">
      <c r="A133" s="160" t="s">
        <v>27</v>
      </c>
      <c r="B133" s="155">
        <v>2021</v>
      </c>
      <c r="C133" s="156">
        <v>160369278.91617376</v>
      </c>
    </row>
    <row r="134" spans="1:3" customFormat="1" x14ac:dyDescent="0.25">
      <c r="A134" s="160" t="s">
        <v>27</v>
      </c>
      <c r="B134" s="155">
        <v>2027</v>
      </c>
      <c r="C134" s="156">
        <v>262910369.1988461</v>
      </c>
    </row>
    <row r="135" spans="1:3" customFormat="1" x14ac:dyDescent="0.25">
      <c r="A135" s="153" t="s">
        <v>9</v>
      </c>
      <c r="B135" s="153">
        <v>2019</v>
      </c>
      <c r="C135" s="154">
        <v>218780933.50047809</v>
      </c>
    </row>
    <row r="136" spans="1:3" customFormat="1" x14ac:dyDescent="0.25">
      <c r="A136" s="160" t="s">
        <v>9</v>
      </c>
      <c r="B136" s="155">
        <v>2020</v>
      </c>
      <c r="C136" s="156">
        <v>208899388.40050828</v>
      </c>
    </row>
    <row r="137" spans="1:3" customFormat="1" x14ac:dyDescent="0.25">
      <c r="A137" s="160" t="s">
        <v>9</v>
      </c>
      <c r="B137" s="155">
        <v>2021</v>
      </c>
      <c r="C137" s="156">
        <v>216067215.42311656</v>
      </c>
    </row>
    <row r="138" spans="1:3" customFormat="1" x14ac:dyDescent="0.25">
      <c r="A138" s="160" t="s">
        <v>9</v>
      </c>
      <c r="B138" s="155">
        <v>2027</v>
      </c>
      <c r="C138" s="156"/>
    </row>
    <row r="139" spans="1:3" customFormat="1" x14ac:dyDescent="0.25">
      <c r="A139" s="153" t="s">
        <v>18</v>
      </c>
      <c r="B139" s="153">
        <v>2019</v>
      </c>
      <c r="C139" s="154">
        <v>33488522.510915972</v>
      </c>
    </row>
    <row r="140" spans="1:3" customFormat="1" x14ac:dyDescent="0.25">
      <c r="A140" s="160" t="s">
        <v>18</v>
      </c>
      <c r="B140" s="155">
        <v>2020</v>
      </c>
      <c r="C140" s="156">
        <v>33245511.088686459</v>
      </c>
    </row>
    <row r="141" spans="1:3" customFormat="1" x14ac:dyDescent="0.25">
      <c r="A141" s="160" t="s">
        <v>18</v>
      </c>
      <c r="B141" s="155">
        <v>2021</v>
      </c>
      <c r="C141" s="156">
        <v>31721878.909621928</v>
      </c>
    </row>
    <row r="142" spans="1:3" customFormat="1" x14ac:dyDescent="0.25">
      <c r="A142" s="160" t="s">
        <v>18</v>
      </c>
      <c r="B142" s="155">
        <v>2027</v>
      </c>
      <c r="C142" s="156">
        <v>41485653.266761884</v>
      </c>
    </row>
    <row r="143" spans="1:3" customFormat="1" x14ac:dyDescent="0.25">
      <c r="A143" s="153" t="s">
        <v>1</v>
      </c>
      <c r="B143" s="153">
        <v>2019</v>
      </c>
      <c r="C143" s="154">
        <v>206749977.61708975</v>
      </c>
    </row>
    <row r="144" spans="1:3" customFormat="1" x14ac:dyDescent="0.25">
      <c r="A144" s="160" t="s">
        <v>1</v>
      </c>
      <c r="B144" s="155">
        <v>2020</v>
      </c>
      <c r="C144" s="156">
        <v>201409375.43361613</v>
      </c>
    </row>
    <row r="145" spans="1:3" customFormat="1" x14ac:dyDescent="0.25">
      <c r="A145" s="160" t="s">
        <v>1</v>
      </c>
      <c r="B145" s="155">
        <v>2021</v>
      </c>
      <c r="C145" s="156">
        <v>193489988.2531192</v>
      </c>
    </row>
    <row r="146" spans="1:3" customFormat="1" x14ac:dyDescent="0.25">
      <c r="A146" s="160" t="s">
        <v>1</v>
      </c>
      <c r="B146" s="155">
        <v>2027</v>
      </c>
      <c r="C146" s="156">
        <v>236834745.50139874</v>
      </c>
    </row>
    <row r="147" spans="1:3" customFormat="1" x14ac:dyDescent="0.25">
      <c r="A147" s="153" t="s">
        <v>0</v>
      </c>
      <c r="B147" s="153">
        <v>2019</v>
      </c>
      <c r="C147" s="154">
        <v>375448024.53403819</v>
      </c>
    </row>
    <row r="148" spans="1:3" customFormat="1" x14ac:dyDescent="0.25">
      <c r="A148" s="160" t="s">
        <v>0</v>
      </c>
      <c r="B148" s="155">
        <v>2020</v>
      </c>
      <c r="C148" s="156">
        <v>379295512.34212464</v>
      </c>
    </row>
    <row r="149" spans="1:3" customFormat="1" x14ac:dyDescent="0.25">
      <c r="A149" s="160" t="s">
        <v>0</v>
      </c>
      <c r="B149" s="155">
        <v>2021</v>
      </c>
      <c r="C149" s="156">
        <v>397845240.81562936</v>
      </c>
    </row>
    <row r="150" spans="1:3" customFormat="1" x14ac:dyDescent="0.25">
      <c r="A150" s="160" t="s">
        <v>0</v>
      </c>
      <c r="B150" s="155">
        <v>2027</v>
      </c>
      <c r="C150" s="156"/>
    </row>
    <row r="151" spans="1:3" customFormat="1" x14ac:dyDescent="0.25">
      <c r="A151" s="153" t="s">
        <v>12</v>
      </c>
      <c r="B151" s="153">
        <v>2019</v>
      </c>
      <c r="C151" s="154">
        <v>38072457.345344476</v>
      </c>
    </row>
    <row r="152" spans="1:3" customFormat="1" x14ac:dyDescent="0.25">
      <c r="A152" s="160" t="s">
        <v>12</v>
      </c>
      <c r="B152" s="155">
        <v>2020</v>
      </c>
      <c r="C152" s="156">
        <v>34503345.847646378</v>
      </c>
    </row>
    <row r="153" spans="1:3" customFormat="1" x14ac:dyDescent="0.25">
      <c r="A153" s="160" t="s">
        <v>12</v>
      </c>
      <c r="B153" s="155">
        <v>2021</v>
      </c>
      <c r="C153" s="156">
        <v>31954438.122003328</v>
      </c>
    </row>
    <row r="154" spans="1:3" customFormat="1" x14ac:dyDescent="0.25">
      <c r="A154" s="160" t="s">
        <v>12</v>
      </c>
      <c r="B154" s="155">
        <v>2027</v>
      </c>
      <c r="C154" s="156"/>
    </row>
    <row r="155" spans="1:3" customFormat="1" x14ac:dyDescent="0.25">
      <c r="A155" s="153" t="s">
        <v>26</v>
      </c>
      <c r="B155" s="153">
        <v>2019</v>
      </c>
      <c r="C155" s="154">
        <v>103065729.41055231</v>
      </c>
    </row>
    <row r="156" spans="1:3" customFormat="1" x14ac:dyDescent="0.25">
      <c r="A156" s="160" t="s">
        <v>26</v>
      </c>
      <c r="B156" s="155">
        <v>2020</v>
      </c>
      <c r="C156" s="156">
        <v>90493384.990329668</v>
      </c>
    </row>
    <row r="157" spans="1:3" customFormat="1" x14ac:dyDescent="0.25">
      <c r="A157" s="160" t="s">
        <v>26</v>
      </c>
      <c r="B157" s="155">
        <v>2021</v>
      </c>
      <c r="C157" s="156">
        <v>84234976.184213415</v>
      </c>
    </row>
    <row r="158" spans="1:3" customFormat="1" x14ac:dyDescent="0.25">
      <c r="A158" s="161" t="s">
        <v>26</v>
      </c>
      <c r="B158" s="157">
        <v>2027</v>
      </c>
      <c r="C158" s="158"/>
    </row>
    <row r="159" spans="1:3" customFormat="1" x14ac:dyDescent="0.25"/>
    <row r="160" spans="1:3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C14C-D1A6-4673-B249-79326C333761}">
  <dimension ref="B1:X698"/>
  <sheetViews>
    <sheetView workbookViewId="0">
      <selection activeCell="C11" sqref="C11"/>
    </sheetView>
  </sheetViews>
  <sheetFormatPr defaultRowHeight="15" x14ac:dyDescent="0.25"/>
  <cols>
    <col min="2" max="2" width="24.28515625" style="16" bestFit="1" customWidth="1"/>
    <col min="3" max="3" width="29.5703125" style="16" bestFit="1" customWidth="1"/>
    <col min="4" max="4" width="25.7109375" style="16" bestFit="1" customWidth="1"/>
    <col min="5" max="7" width="16.42578125" style="16" customWidth="1"/>
    <col min="8" max="8" width="32.42578125" style="16" bestFit="1" customWidth="1"/>
    <col min="9" max="9" width="19.7109375" style="16" bestFit="1" customWidth="1"/>
    <col min="10" max="10" width="16.28515625" style="16" customWidth="1"/>
    <col min="11" max="11" width="19.28515625" style="16" bestFit="1" customWidth="1"/>
    <col min="12" max="12" width="19.7109375" style="16" bestFit="1" customWidth="1"/>
    <col min="13" max="13" width="20.140625" style="16" bestFit="1" customWidth="1"/>
    <col min="14" max="14" width="18.85546875" style="16" bestFit="1" customWidth="1"/>
    <col min="15" max="15" width="18.5703125" style="16" bestFit="1" customWidth="1"/>
    <col min="16" max="16" width="23.5703125" style="16" bestFit="1" customWidth="1"/>
    <col min="17" max="17" width="21.28515625" style="16" customWidth="1"/>
    <col min="18" max="18" width="17.42578125" style="16" customWidth="1"/>
    <col min="19" max="19" width="17.28515625" style="16" customWidth="1"/>
    <col min="20" max="20" width="16.42578125" style="16" customWidth="1"/>
    <col min="21" max="21" width="17.140625" style="16" customWidth="1"/>
    <col min="22" max="22" width="19.5703125" style="16" customWidth="1"/>
    <col min="23" max="24" width="15" style="16" customWidth="1"/>
  </cols>
  <sheetData>
    <row r="1" spans="2:24" x14ac:dyDescent="0.25">
      <c r="B1" t="s">
        <v>45</v>
      </c>
    </row>
    <row r="2" spans="2:24" x14ac:dyDescent="0.25">
      <c r="B2"/>
    </row>
    <row r="3" spans="2:24" x14ac:dyDescent="0.25">
      <c r="B3" s="146" t="s">
        <v>46</v>
      </c>
      <c r="C3" s="147">
        <v>2022</v>
      </c>
    </row>
    <row r="4" spans="2:24" x14ac:dyDescent="0.25">
      <c r="B4" s="148" t="s">
        <v>41</v>
      </c>
      <c r="C4" s="149" t="s">
        <v>48</v>
      </c>
    </row>
    <row r="6" spans="2:24" x14ac:dyDescent="0.25">
      <c r="B6" s="153"/>
      <c r="C6" s="150" t="s">
        <v>49</v>
      </c>
      <c r="D6" s="159"/>
      <c r="E6" s="159"/>
      <c r="F6" s="159"/>
      <c r="G6" s="159"/>
      <c r="H6" s="162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2:24" ht="33.75" x14ac:dyDescent="0.25">
      <c r="B7" s="152" t="s">
        <v>47</v>
      </c>
      <c r="C7" s="163" t="s">
        <v>100</v>
      </c>
      <c r="D7" s="164" t="s">
        <v>101</v>
      </c>
      <c r="E7" s="164" t="s">
        <v>102</v>
      </c>
      <c r="F7" s="164" t="s">
        <v>103</v>
      </c>
      <c r="G7" s="164" t="s">
        <v>104</v>
      </c>
      <c r="H7" s="165" t="s">
        <v>105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2:24" x14ac:dyDescent="0.25">
      <c r="B8" s="153">
        <v>2022</v>
      </c>
      <c r="C8" s="166">
        <v>472.63814595415613</v>
      </c>
      <c r="D8" s="175">
        <v>8982784354.3780308</v>
      </c>
      <c r="E8" s="176">
        <v>19005627.098176122</v>
      </c>
      <c r="F8" s="177">
        <v>0.87688214225861405</v>
      </c>
      <c r="G8" s="175">
        <v>132.42217194713413</v>
      </c>
      <c r="H8" s="178">
        <v>321.62335666211965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2:24" x14ac:dyDescent="0.25">
      <c r="B9" s="155">
        <v>2021</v>
      </c>
      <c r="C9" s="169">
        <v>719.39825365053014</v>
      </c>
      <c r="D9" s="179">
        <v>8624702030.7452488</v>
      </c>
      <c r="E9" s="180">
        <v>11988772.542857692</v>
      </c>
      <c r="F9" s="181">
        <v>0.60178307693148303</v>
      </c>
      <c r="G9" s="179">
        <v>136.36041593160235</v>
      </c>
      <c r="H9" s="182">
        <v>492.80428456301473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2:24" x14ac:dyDescent="0.25">
      <c r="B10" s="155">
        <v>2020</v>
      </c>
      <c r="C10" s="169">
        <v>962.97368590596545</v>
      </c>
      <c r="D10" s="179">
        <v>9078479211.7096462</v>
      </c>
      <c r="E10" s="180">
        <v>9427546.5099221431</v>
      </c>
      <c r="F10" s="181">
        <v>0.48095743745872427</v>
      </c>
      <c r="G10" s="179">
        <v>148.57141924896413</v>
      </c>
      <c r="H10" s="182">
        <v>654.06606190916534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2:24" x14ac:dyDescent="0.25">
      <c r="B11" s="155">
        <v>2019</v>
      </c>
      <c r="C11" s="169">
        <v>435.05708055733339</v>
      </c>
      <c r="D11" s="179">
        <v>9475373441.3449364</v>
      </c>
      <c r="E11" s="180">
        <v>21779609.768002011</v>
      </c>
      <c r="F11" s="181">
        <v>0.97563022338821725</v>
      </c>
      <c r="G11" s="179">
        <v>136.96772657048726</v>
      </c>
      <c r="H11" s="182">
        <v>294.66810603907902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2:24" x14ac:dyDescent="0.25">
      <c r="B12" s="155">
        <v>2018</v>
      </c>
      <c r="C12" s="169">
        <v>436.10926785514846</v>
      </c>
      <c r="D12" s="179">
        <v>9343476090.0941372</v>
      </c>
      <c r="E12" s="180">
        <v>21424621.71475229</v>
      </c>
      <c r="F12" s="181">
        <v>0.96582916499172367</v>
      </c>
      <c r="G12" s="179">
        <v>136.13139717353738</v>
      </c>
      <c r="H12" s="182">
        <v>295.16157015883391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2:24" x14ac:dyDescent="0.25">
      <c r="B13" s="155">
        <v>2017</v>
      </c>
      <c r="C13" s="169">
        <v>452.48247935081724</v>
      </c>
      <c r="D13" s="179">
        <v>9204284391.8050804</v>
      </c>
      <c r="E13" s="180">
        <v>20341747.607577186</v>
      </c>
      <c r="F13" s="181">
        <v>0.92059278031102632</v>
      </c>
      <c r="G13" s="179">
        <v>136.17227969982335</v>
      </c>
      <c r="H13" s="182">
        <v>304.56443935291838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2:24" x14ac:dyDescent="0.25">
      <c r="B14" s="157">
        <v>2016</v>
      </c>
      <c r="C14" s="172">
        <v>469.31618280822272</v>
      </c>
      <c r="D14" s="183">
        <v>9122511274.426487</v>
      </c>
      <c r="E14" s="184">
        <v>19437879.2136265</v>
      </c>
      <c r="F14" s="185">
        <v>0.88336871422195185</v>
      </c>
      <c r="G14" s="183">
        <v>134.64791643714469</v>
      </c>
      <c r="H14" s="186">
        <v>316.89068452041084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2:24" x14ac:dyDescent="0.25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2:24" x14ac:dyDescent="0.25"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2:24" ht="33.75" x14ac:dyDescent="0.25">
      <c r="B17" t="s">
        <v>121</v>
      </c>
      <c r="C17" s="17" t="s">
        <v>100</v>
      </c>
      <c r="D17" s="18" t="s">
        <v>101</v>
      </c>
      <c r="E17" s="19" t="s">
        <v>102</v>
      </c>
      <c r="F17" s="19" t="s">
        <v>103</v>
      </c>
      <c r="G17" s="18" t="s">
        <v>104</v>
      </c>
      <c r="H17" s="19" t="s">
        <v>105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2:24" ht="22.5" x14ac:dyDescent="0.25">
      <c r="B18" s="20" t="s">
        <v>106</v>
      </c>
      <c r="C18" s="21" t="s">
        <v>107</v>
      </c>
      <c r="D18" s="21" t="s">
        <v>108</v>
      </c>
      <c r="E18" s="21" t="s">
        <v>109</v>
      </c>
      <c r="F18" s="21" t="s">
        <v>110</v>
      </c>
      <c r="G18" s="22" t="s">
        <v>111</v>
      </c>
      <c r="H18" s="22" t="s">
        <v>112</v>
      </c>
      <c r="I18" s="23" t="s">
        <v>113</v>
      </c>
      <c r="J18" s="21" t="s">
        <v>114</v>
      </c>
      <c r="K18" s="21" t="s">
        <v>115</v>
      </c>
      <c r="L18" s="21" t="s">
        <v>116</v>
      </c>
      <c r="M18" s="22" t="s">
        <v>117</v>
      </c>
      <c r="N18" s="22" t="s">
        <v>118</v>
      </c>
      <c r="O18" s="21" t="s">
        <v>119</v>
      </c>
      <c r="P18" s="21" t="s">
        <v>120</v>
      </c>
      <c r="Q18"/>
      <c r="R18"/>
      <c r="S18"/>
      <c r="T18"/>
      <c r="U18"/>
      <c r="V18"/>
      <c r="W18"/>
      <c r="X18"/>
    </row>
    <row r="19" spans="2:24" x14ac:dyDescent="0.25">
      <c r="B19" s="21">
        <f t="shared" ref="B19:B25" si="0">B8</f>
        <v>2022</v>
      </c>
      <c r="C19" s="22">
        <f t="shared" ref="C19:C25" si="1">GETPIVOTDATA(C$17&amp;"",$B$6,"YEAR_DATA",$B19)</f>
        <v>472.63814595415613</v>
      </c>
      <c r="D19" s="22">
        <f t="shared" ref="D19:G19" si="2">GETPIVOTDATA(D$17&amp;"",$B$6,"YEAR_DATA",$B19)</f>
        <v>8982784354.3780308</v>
      </c>
      <c r="E19" s="22">
        <f t="shared" si="2"/>
        <v>19005627.098176122</v>
      </c>
      <c r="F19" s="22">
        <f t="shared" si="2"/>
        <v>0.87688214225861405</v>
      </c>
      <c r="G19" s="22">
        <f t="shared" si="2"/>
        <v>132.42217194713413</v>
      </c>
      <c r="H19" s="22">
        <f t="shared" ref="H19:H25" si="3">GETPIVOTDATA(H$17&amp;"",$B$6,"YEAR_DATA",$B19)</f>
        <v>321.62335666211965</v>
      </c>
      <c r="I19" s="24">
        <f t="shared" ref="I19:N24" si="4">C19/C20-1</f>
        <v>-0.34300904463446935</v>
      </c>
      <c r="J19" s="24">
        <f t="shared" si="4"/>
        <v>4.1518225482607196E-2</v>
      </c>
      <c r="K19" s="24">
        <f t="shared" si="4"/>
        <v>0.58528548525167579</v>
      </c>
      <c r="L19" s="24">
        <f t="shared" si="4"/>
        <v>0.45713991614698202</v>
      </c>
      <c r="M19" s="24">
        <f t="shared" si="4"/>
        <v>-2.8881137957540548E-2</v>
      </c>
      <c r="N19" s="24">
        <f t="shared" si="4"/>
        <v>-0.34736087583468689</v>
      </c>
      <c r="O19" s="22">
        <f>D19/D$24*100</f>
        <v>97.593511586579623</v>
      </c>
      <c r="P19" s="22">
        <f>E19/E$24*100</f>
        <v>93.431633627666457</v>
      </c>
      <c r="Q19"/>
      <c r="R19"/>
      <c r="S19"/>
      <c r="T19"/>
      <c r="U19"/>
      <c r="V19"/>
      <c r="W19"/>
      <c r="X19"/>
    </row>
    <row r="20" spans="2:24" x14ac:dyDescent="0.25">
      <c r="B20" s="21">
        <f t="shared" si="0"/>
        <v>2021</v>
      </c>
      <c r="C20" s="22">
        <f t="shared" si="1"/>
        <v>719.39825365053014</v>
      </c>
      <c r="D20" s="22">
        <f t="shared" ref="D20:G25" si="5">GETPIVOTDATA(D$17&amp;"",$B$6,"YEAR_DATA",$B20)</f>
        <v>8624702030.7452488</v>
      </c>
      <c r="E20" s="22">
        <f t="shared" si="5"/>
        <v>11988772.542857692</v>
      </c>
      <c r="F20" s="22">
        <f t="shared" si="5"/>
        <v>0.60178307693148303</v>
      </c>
      <c r="G20" s="22">
        <f t="shared" si="5"/>
        <v>136.36041593160235</v>
      </c>
      <c r="H20" s="22">
        <f t="shared" si="3"/>
        <v>492.80428456301473</v>
      </c>
      <c r="I20" s="24">
        <f t="shared" si="4"/>
        <v>-0.2529409015224332</v>
      </c>
      <c r="J20" s="24">
        <f t="shared" si="4"/>
        <v>-4.9983832135574446E-2</v>
      </c>
      <c r="K20" s="24">
        <f t="shared" si="4"/>
        <v>0.27167471730210546</v>
      </c>
      <c r="L20" s="24">
        <f t="shared" si="4"/>
        <v>0.2512189854286806</v>
      </c>
      <c r="M20" s="24">
        <f t="shared" si="4"/>
        <v>-8.2189450562490496E-2</v>
      </c>
      <c r="N20" s="24">
        <f t="shared" si="4"/>
        <v>-0.24655273639399766</v>
      </c>
      <c r="O20" s="22">
        <f t="shared" ref="O20:O24" si="6">D20/D$24*100</f>
        <v>93.703124149707335</v>
      </c>
      <c r="P20" s="22">
        <f t="shared" ref="P20:P24" si="7">E20/E$24*100</f>
        <v>58.936787409514125</v>
      </c>
      <c r="Q20"/>
      <c r="R20"/>
      <c r="S20"/>
      <c r="T20"/>
      <c r="U20"/>
      <c r="V20"/>
      <c r="W20"/>
      <c r="X20"/>
    </row>
    <row r="21" spans="2:24" x14ac:dyDescent="0.25">
      <c r="B21" s="21">
        <f t="shared" si="0"/>
        <v>2020</v>
      </c>
      <c r="C21" s="22">
        <f t="shared" si="1"/>
        <v>962.97368590596545</v>
      </c>
      <c r="D21" s="22">
        <f t="shared" si="5"/>
        <v>9078479211.7096462</v>
      </c>
      <c r="E21" s="22">
        <f t="shared" si="5"/>
        <v>9427546.5099221431</v>
      </c>
      <c r="F21" s="22">
        <f t="shared" si="5"/>
        <v>0.48095743745872427</v>
      </c>
      <c r="G21" s="22">
        <f t="shared" si="5"/>
        <v>148.57141924896413</v>
      </c>
      <c r="H21" s="22">
        <f t="shared" si="3"/>
        <v>654.06606190916534</v>
      </c>
      <c r="I21" s="24">
        <f t="shared" si="4"/>
        <v>1.2134421641232462</v>
      </c>
      <c r="J21" s="24">
        <f t="shared" si="4"/>
        <v>-4.1886922145303318E-2</v>
      </c>
      <c r="K21" s="24">
        <f t="shared" si="4"/>
        <v>-0.56713886932111945</v>
      </c>
      <c r="L21" s="24">
        <f t="shared" si="4"/>
        <v>-0.50702896863072633</v>
      </c>
      <c r="M21" s="24">
        <f t="shared" si="4"/>
        <v>8.4718444038021756E-2</v>
      </c>
      <c r="N21" s="24">
        <f t="shared" si="4"/>
        <v>1.2196703630437113</v>
      </c>
      <c r="O21" s="22">
        <f t="shared" si="6"/>
        <v>98.63318890703286</v>
      </c>
      <c r="P21" s="22">
        <f t="shared" si="7"/>
        <v>46.345804164881265</v>
      </c>
      <c r="Q21"/>
      <c r="R21"/>
      <c r="S21"/>
      <c r="T21"/>
      <c r="U21"/>
      <c r="V21"/>
      <c r="W21"/>
      <c r="X21"/>
    </row>
    <row r="22" spans="2:24" x14ac:dyDescent="0.25">
      <c r="B22" s="21">
        <f t="shared" si="0"/>
        <v>2019</v>
      </c>
      <c r="C22" s="22">
        <f t="shared" si="1"/>
        <v>435.05708055733339</v>
      </c>
      <c r="D22" s="22">
        <f t="shared" si="5"/>
        <v>9475373441.3449364</v>
      </c>
      <c r="E22" s="22">
        <f t="shared" si="5"/>
        <v>21779609.768002011</v>
      </c>
      <c r="F22" s="22">
        <f t="shared" si="5"/>
        <v>0.97563022338821725</v>
      </c>
      <c r="G22" s="22">
        <f t="shared" si="5"/>
        <v>136.96772657048726</v>
      </c>
      <c r="H22" s="22">
        <f t="shared" si="3"/>
        <v>294.66810603907902</v>
      </c>
      <c r="I22" s="24">
        <f t="shared" si="4"/>
        <v>-2.4126689693844128E-3</v>
      </c>
      <c r="J22" s="24">
        <f t="shared" si="4"/>
        <v>1.411651830421401E-2</v>
      </c>
      <c r="K22" s="24">
        <f t="shared" si="4"/>
        <v>1.6569163179450008E-2</v>
      </c>
      <c r="L22" s="24">
        <f t="shared" si="4"/>
        <v>1.0147817804381232E-2</v>
      </c>
      <c r="M22" s="24">
        <f t="shared" si="4"/>
        <v>6.1435452387501588E-3</v>
      </c>
      <c r="N22" s="24">
        <f t="shared" si="4"/>
        <v>-1.6718440665881573E-3</v>
      </c>
      <c r="O22" s="22">
        <f t="shared" si="6"/>
        <v>102.94524851688868</v>
      </c>
      <c r="P22" s="22">
        <f t="shared" si="7"/>
        <v>107.06852817252157</v>
      </c>
      <c r="Q22"/>
      <c r="R22"/>
      <c r="S22"/>
      <c r="T22"/>
      <c r="U22"/>
      <c r="V22"/>
      <c r="W22"/>
      <c r="X22"/>
    </row>
    <row r="23" spans="2:24" x14ac:dyDescent="0.25">
      <c r="B23" s="21">
        <f t="shared" si="0"/>
        <v>2018</v>
      </c>
      <c r="C23" s="22">
        <f t="shared" si="1"/>
        <v>436.10926785514846</v>
      </c>
      <c r="D23" s="22">
        <f t="shared" si="5"/>
        <v>9343476090.0941372</v>
      </c>
      <c r="E23" s="22">
        <f t="shared" si="5"/>
        <v>21424621.71475229</v>
      </c>
      <c r="F23" s="22">
        <f t="shared" si="5"/>
        <v>0.96582916499172367</v>
      </c>
      <c r="G23" s="22">
        <f t="shared" si="5"/>
        <v>136.13139717353738</v>
      </c>
      <c r="H23" s="22">
        <f t="shared" si="3"/>
        <v>295.16157015883391</v>
      </c>
      <c r="I23" s="24">
        <f t="shared" si="4"/>
        <v>-3.6185293890626746E-2</v>
      </c>
      <c r="J23" s="24">
        <f t="shared" si="4"/>
        <v>1.51224899583704E-2</v>
      </c>
      <c r="K23" s="24">
        <f t="shared" si="4"/>
        <v>5.3234074479015847E-2</v>
      </c>
      <c r="L23" s="24">
        <f t="shared" si="4"/>
        <v>4.9138322229090203E-2</v>
      </c>
      <c r="M23" s="24">
        <f t="shared" si="4"/>
        <v>-3.002264952609579E-4</v>
      </c>
      <c r="N23" s="24">
        <f t="shared" si="4"/>
        <v>-3.0873168299168308E-2</v>
      </c>
      <c r="O23" s="22">
        <f t="shared" si="6"/>
        <v>101.51224899583704</v>
      </c>
      <c r="P23" s="22">
        <f t="shared" si="7"/>
        <v>105.32340744790159</v>
      </c>
      <c r="Q23"/>
      <c r="R23"/>
      <c r="S23"/>
      <c r="T23"/>
      <c r="U23"/>
      <c r="V23"/>
      <c r="W23"/>
      <c r="X23"/>
    </row>
    <row r="24" spans="2:24" x14ac:dyDescent="0.25">
      <c r="B24" s="21">
        <f t="shared" si="0"/>
        <v>2017</v>
      </c>
      <c r="C24" s="22">
        <f t="shared" si="1"/>
        <v>452.48247935081724</v>
      </c>
      <c r="D24" s="22">
        <f t="shared" si="5"/>
        <v>9204284391.8050804</v>
      </c>
      <c r="E24" s="22">
        <f t="shared" si="5"/>
        <v>20341747.607577186</v>
      </c>
      <c r="F24" s="22">
        <f t="shared" si="5"/>
        <v>0.92059278031102632</v>
      </c>
      <c r="G24" s="22">
        <f t="shared" si="5"/>
        <v>136.17227969982335</v>
      </c>
      <c r="H24" s="22">
        <f t="shared" si="3"/>
        <v>304.56443935291838</v>
      </c>
      <c r="I24" s="24">
        <f t="shared" si="4"/>
        <v>-3.5868576610076697E-2</v>
      </c>
      <c r="J24" s="24">
        <f t="shared" si="4"/>
        <v>8.9638823037501147E-3</v>
      </c>
      <c r="K24" s="24">
        <f t="shared" si="4"/>
        <v>4.6500360662651286E-2</v>
      </c>
      <c r="L24" s="24">
        <f t="shared" si="4"/>
        <v>4.2138764357146696E-2</v>
      </c>
      <c r="M24" s="24">
        <f t="shared" si="4"/>
        <v>1.1321105465380565E-2</v>
      </c>
      <c r="N24" s="24">
        <f t="shared" si="4"/>
        <v>-3.889746770608693E-2</v>
      </c>
      <c r="O24" s="22">
        <f t="shared" si="6"/>
        <v>100</v>
      </c>
      <c r="P24" s="22">
        <f t="shared" si="7"/>
        <v>100</v>
      </c>
      <c r="Q24"/>
      <c r="R24"/>
      <c r="S24"/>
      <c r="T24"/>
      <c r="U24"/>
      <c r="V24"/>
      <c r="W24"/>
      <c r="X24"/>
    </row>
    <row r="25" spans="2:24" x14ac:dyDescent="0.25">
      <c r="B25" s="21">
        <f t="shared" si="0"/>
        <v>2016</v>
      </c>
      <c r="C25" s="22">
        <f t="shared" si="1"/>
        <v>469.31618280822272</v>
      </c>
      <c r="D25" s="22">
        <f t="shared" si="5"/>
        <v>9122511274.426487</v>
      </c>
      <c r="E25" s="22">
        <f t="shared" si="5"/>
        <v>19437879.2136265</v>
      </c>
      <c r="F25" s="22">
        <f t="shared" si="5"/>
        <v>0.88336871422195185</v>
      </c>
      <c r="G25" s="22">
        <f t="shared" si="5"/>
        <v>134.64791643714469</v>
      </c>
      <c r="H25" s="22">
        <f t="shared" si="3"/>
        <v>316.89068452041084</v>
      </c>
      <c r="I25" s="24"/>
      <c r="J25" s="24"/>
      <c r="K25" s="24"/>
      <c r="L25" s="24"/>
      <c r="M25" s="24"/>
      <c r="N25" s="24"/>
      <c r="O25" s="22"/>
      <c r="P25" s="22"/>
      <c r="Q25"/>
      <c r="R25"/>
      <c r="S25"/>
      <c r="T25"/>
      <c r="U25"/>
      <c r="V25"/>
      <c r="W25"/>
      <c r="X25"/>
    </row>
    <row r="26" spans="2:24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2:24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2:24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2:24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2:24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2:24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2:24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spans="2:24" x14ac:dyDescent="0.2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</row>
    <row r="242" spans="2:24" x14ac:dyDescent="0.2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</row>
    <row r="243" spans="2:24" s="16" customFormat="1" x14ac:dyDescent="0.2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</row>
    <row r="244" spans="2:24" s="16" customFormat="1" x14ac:dyDescent="0.2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</row>
    <row r="245" spans="2:24" s="16" customFormat="1" x14ac:dyDescent="0.2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</row>
    <row r="246" spans="2:24" s="16" customFormat="1" x14ac:dyDescent="0.2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</row>
    <row r="247" spans="2:24" s="16" customFormat="1" x14ac:dyDescent="0.2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</row>
    <row r="248" spans="2:24" s="16" customFormat="1" x14ac:dyDescent="0.2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</row>
    <row r="249" spans="2:24" s="16" customFormat="1" x14ac:dyDescent="0.2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</row>
    <row r="250" spans="2:24" s="16" customFormat="1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</row>
    <row r="251" spans="2:24" s="16" customFormat="1" x14ac:dyDescent="0.2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</row>
    <row r="252" spans="2:24" s="16" customFormat="1" x14ac:dyDescent="0.2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</row>
    <row r="253" spans="2:24" s="16" customFormat="1" x14ac:dyDescent="0.2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</row>
    <row r="254" spans="2:24" s="16" customFormat="1" x14ac:dyDescent="0.2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</row>
    <row r="255" spans="2:24" s="16" customFormat="1" x14ac:dyDescent="0.2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</row>
    <row r="256" spans="2:24" s="16" customFormat="1" x14ac:dyDescent="0.2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</row>
    <row r="257" spans="2:23" s="16" customFormat="1" x14ac:dyDescent="0.2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</row>
    <row r="258" spans="2:23" s="16" customFormat="1" x14ac:dyDescent="0.2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</row>
    <row r="259" spans="2:23" s="16" customFormat="1" x14ac:dyDescent="0.2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</row>
    <row r="260" spans="2:23" s="16" customFormat="1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</row>
    <row r="261" spans="2:23" s="16" customFormat="1" x14ac:dyDescent="0.2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</row>
    <row r="262" spans="2:23" s="16" customFormat="1" x14ac:dyDescent="0.2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</row>
    <row r="263" spans="2:23" s="16" customFormat="1" x14ac:dyDescent="0.2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</row>
    <row r="264" spans="2:23" s="16" customFormat="1" x14ac:dyDescent="0.2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</row>
    <row r="265" spans="2:23" s="16" customFormat="1" x14ac:dyDescent="0.2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</row>
    <row r="266" spans="2:23" s="16" customFormat="1" x14ac:dyDescent="0.2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</row>
    <row r="267" spans="2:23" s="16" customFormat="1" x14ac:dyDescent="0.2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</row>
    <row r="268" spans="2:23" s="16" customFormat="1" x14ac:dyDescent="0.2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</row>
    <row r="269" spans="2:23" s="16" customFormat="1" x14ac:dyDescent="0.2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</row>
    <row r="270" spans="2:23" s="16" customFormat="1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</row>
    <row r="271" spans="2:23" s="16" customFormat="1" x14ac:dyDescent="0.2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</row>
    <row r="272" spans="2:23" s="16" customFormat="1" x14ac:dyDescent="0.2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</row>
    <row r="273" spans="2:23" s="16" customFormat="1" x14ac:dyDescent="0.2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</row>
    <row r="274" spans="2:23" s="16" customFormat="1" x14ac:dyDescent="0.2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</row>
    <row r="275" spans="2:23" s="16" customFormat="1" x14ac:dyDescent="0.2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</row>
    <row r="276" spans="2:23" s="16" customFormat="1" x14ac:dyDescent="0.2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</row>
    <row r="277" spans="2:23" s="16" customFormat="1" x14ac:dyDescent="0.2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</row>
    <row r="278" spans="2:23" s="16" customFormat="1" x14ac:dyDescent="0.2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</row>
    <row r="279" spans="2:23" s="16" customFormat="1" x14ac:dyDescent="0.2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</row>
    <row r="280" spans="2:23" s="16" customFormat="1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</row>
    <row r="281" spans="2:23" s="16" customFormat="1" x14ac:dyDescent="0.2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</row>
    <row r="282" spans="2:23" s="16" customFormat="1" x14ac:dyDescent="0.2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</row>
    <row r="283" spans="2:23" s="16" customFormat="1" x14ac:dyDescent="0.2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</row>
    <row r="284" spans="2:23" s="16" customFormat="1" x14ac:dyDescent="0.2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</row>
    <row r="285" spans="2:23" s="16" customFormat="1" x14ac:dyDescent="0.2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</row>
    <row r="286" spans="2:23" s="16" customFormat="1" x14ac:dyDescent="0.2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</row>
    <row r="287" spans="2:23" s="16" customFormat="1" x14ac:dyDescent="0.2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</row>
    <row r="288" spans="2:23" s="16" customFormat="1" x14ac:dyDescent="0.2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</row>
    <row r="289" spans="2:23" s="16" customFormat="1" x14ac:dyDescent="0.2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</row>
    <row r="290" spans="2:23" s="16" customFormat="1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</row>
    <row r="291" spans="2:23" s="16" customFormat="1" x14ac:dyDescent="0.2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</row>
    <row r="292" spans="2:23" s="16" customFormat="1" x14ac:dyDescent="0.2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</row>
    <row r="293" spans="2:23" s="16" customFormat="1" x14ac:dyDescent="0.2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</row>
    <row r="294" spans="2:23" s="16" customFormat="1" x14ac:dyDescent="0.2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</row>
    <row r="295" spans="2:23" s="16" customFormat="1" x14ac:dyDescent="0.2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</row>
    <row r="296" spans="2:23" s="16" customFormat="1" x14ac:dyDescent="0.2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</row>
    <row r="297" spans="2:23" s="16" customFormat="1" x14ac:dyDescent="0.2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</row>
    <row r="298" spans="2:23" s="16" customFormat="1" x14ac:dyDescent="0.2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</row>
    <row r="299" spans="2:23" s="16" customFormat="1" x14ac:dyDescent="0.2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</row>
    <row r="300" spans="2:23" s="16" customFormat="1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</row>
    <row r="301" spans="2:23" s="16" customFormat="1" x14ac:dyDescent="0.2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</row>
    <row r="302" spans="2:23" s="16" customFormat="1" x14ac:dyDescent="0.2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</row>
    <row r="303" spans="2:23" s="16" customFormat="1" x14ac:dyDescent="0.2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</row>
    <row r="304" spans="2:23" s="16" customFormat="1" x14ac:dyDescent="0.2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</row>
    <row r="305" spans="2:23" s="16" customFormat="1" x14ac:dyDescent="0.2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</row>
    <row r="306" spans="2:23" s="16" customFormat="1" x14ac:dyDescent="0.2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</row>
    <row r="307" spans="2:23" s="16" customFormat="1" x14ac:dyDescent="0.2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</row>
    <row r="308" spans="2:23" s="16" customFormat="1" x14ac:dyDescent="0.2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</row>
    <row r="309" spans="2:23" s="16" customFormat="1" x14ac:dyDescent="0.2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</row>
    <row r="310" spans="2:23" s="16" customFormat="1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</row>
    <row r="311" spans="2:23" s="16" customFormat="1" x14ac:dyDescent="0.2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</row>
    <row r="312" spans="2:23" s="16" customFormat="1" x14ac:dyDescent="0.2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</row>
    <row r="313" spans="2:23" s="16" customFormat="1" x14ac:dyDescent="0.2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</row>
    <row r="314" spans="2:23" s="16" customFormat="1" x14ac:dyDescent="0.2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</row>
    <row r="315" spans="2:23" s="16" customFormat="1" x14ac:dyDescent="0.2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</row>
    <row r="316" spans="2:23" s="16" customFormat="1" x14ac:dyDescent="0.2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</row>
    <row r="317" spans="2:23" s="16" customFormat="1" x14ac:dyDescent="0.2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</row>
    <row r="318" spans="2:23" s="16" customFormat="1" x14ac:dyDescent="0.2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</row>
    <row r="319" spans="2:23" s="16" customFormat="1" x14ac:dyDescent="0.2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</row>
    <row r="320" spans="2:23" s="16" customFormat="1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</row>
    <row r="321" spans="2:23" s="16" customFormat="1" x14ac:dyDescent="0.2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</row>
    <row r="322" spans="2:23" s="16" customFormat="1" x14ac:dyDescent="0.2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</row>
    <row r="323" spans="2:23" s="16" customFormat="1" x14ac:dyDescent="0.2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</row>
    <row r="324" spans="2:23" s="16" customFormat="1" x14ac:dyDescent="0.2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</row>
    <row r="325" spans="2:23" s="16" customFormat="1" x14ac:dyDescent="0.2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</row>
    <row r="326" spans="2:23" s="16" customFormat="1" x14ac:dyDescent="0.2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</row>
    <row r="327" spans="2:23" s="16" customFormat="1" x14ac:dyDescent="0.2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</row>
    <row r="328" spans="2:23" s="16" customFormat="1" x14ac:dyDescent="0.2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</row>
    <row r="329" spans="2:23" s="16" customFormat="1" x14ac:dyDescent="0.2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</row>
    <row r="330" spans="2:23" s="16" customFormat="1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</row>
    <row r="331" spans="2:23" s="16" customFormat="1" x14ac:dyDescent="0.2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</row>
    <row r="332" spans="2:23" s="16" customFormat="1" x14ac:dyDescent="0.2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</row>
    <row r="333" spans="2:23" s="16" customFormat="1" x14ac:dyDescent="0.2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</row>
    <row r="334" spans="2:23" s="16" customFormat="1" x14ac:dyDescent="0.2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</row>
    <row r="335" spans="2:23" s="16" customFormat="1" x14ac:dyDescent="0.2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</row>
    <row r="336" spans="2:23" s="16" customFormat="1" x14ac:dyDescent="0.2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</row>
    <row r="337" spans="2:23" s="16" customFormat="1" x14ac:dyDescent="0.2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</row>
    <row r="338" spans="2:23" s="16" customFormat="1" x14ac:dyDescent="0.2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</row>
    <row r="339" spans="2:23" s="16" customFormat="1" x14ac:dyDescent="0.2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</row>
    <row r="340" spans="2:23" s="16" customFormat="1" x14ac:dyDescent="0.2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</row>
    <row r="341" spans="2:23" s="16" customFormat="1" x14ac:dyDescent="0.2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</row>
    <row r="342" spans="2:23" s="16" customFormat="1" x14ac:dyDescent="0.2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</row>
    <row r="343" spans="2:23" s="16" customFormat="1" x14ac:dyDescent="0.2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</row>
    <row r="344" spans="2:23" s="16" customFormat="1" x14ac:dyDescent="0.2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</row>
    <row r="345" spans="2:23" s="16" customFormat="1" x14ac:dyDescent="0.2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</row>
    <row r="346" spans="2:23" s="16" customFormat="1" x14ac:dyDescent="0.2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</row>
    <row r="347" spans="2:23" s="16" customFormat="1" x14ac:dyDescent="0.2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</row>
    <row r="348" spans="2:23" s="16" customFormat="1" x14ac:dyDescent="0.25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</row>
    <row r="349" spans="2:23" s="16" customFormat="1" x14ac:dyDescent="0.25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</row>
    <row r="350" spans="2:23" s="16" customFormat="1" x14ac:dyDescent="0.2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</row>
    <row r="351" spans="2:23" s="16" customFormat="1" x14ac:dyDescent="0.2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</row>
    <row r="352" spans="2:23" s="16" customFormat="1" x14ac:dyDescent="0.25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</row>
    <row r="353" spans="2:23" s="16" customFormat="1" x14ac:dyDescent="0.25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</row>
    <row r="354" spans="2:23" s="16" customFormat="1" x14ac:dyDescent="0.25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</row>
    <row r="355" spans="2:23" s="16" customFormat="1" x14ac:dyDescent="0.25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</row>
    <row r="356" spans="2:23" s="16" customFormat="1" x14ac:dyDescent="0.2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</row>
    <row r="357" spans="2:23" s="16" customFormat="1" x14ac:dyDescent="0.2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</row>
    <row r="358" spans="2:23" s="16" customFormat="1" x14ac:dyDescent="0.25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</row>
    <row r="359" spans="2:23" s="16" customFormat="1" x14ac:dyDescent="0.25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</row>
    <row r="360" spans="2:23" s="16" customFormat="1" x14ac:dyDescent="0.2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</row>
    <row r="361" spans="2:23" s="16" customFormat="1" x14ac:dyDescent="0.25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</row>
    <row r="362" spans="2:23" s="16" customFormat="1" x14ac:dyDescent="0.25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</row>
    <row r="363" spans="2:23" s="16" customFormat="1" x14ac:dyDescent="0.25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</row>
    <row r="364" spans="2:23" s="16" customFormat="1" x14ac:dyDescent="0.25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</row>
    <row r="365" spans="2:23" s="16" customFormat="1" x14ac:dyDescent="0.25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</row>
    <row r="366" spans="2:23" s="16" customFormat="1" x14ac:dyDescent="0.25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</row>
    <row r="367" spans="2:23" s="16" customFormat="1" x14ac:dyDescent="0.25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</row>
    <row r="368" spans="2:23" s="16" customFormat="1" x14ac:dyDescent="0.25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</row>
    <row r="369" spans="2:23" s="16" customFormat="1" x14ac:dyDescent="0.25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</row>
    <row r="370" spans="2:23" s="16" customFormat="1" x14ac:dyDescent="0.2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</row>
    <row r="371" spans="2:23" s="16" customFormat="1" x14ac:dyDescent="0.2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</row>
    <row r="372" spans="2:23" s="16" customFormat="1" x14ac:dyDescent="0.2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</row>
    <row r="373" spans="2:23" s="16" customFormat="1" x14ac:dyDescent="0.2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</row>
    <row r="374" spans="2:23" s="16" customFormat="1" x14ac:dyDescent="0.2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</row>
    <row r="375" spans="2:23" s="16" customFormat="1" x14ac:dyDescent="0.2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</row>
    <row r="376" spans="2:23" s="16" customFormat="1" x14ac:dyDescent="0.2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</row>
    <row r="377" spans="2:23" s="16" customFormat="1" x14ac:dyDescent="0.2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</row>
    <row r="378" spans="2:23" s="16" customFormat="1" x14ac:dyDescent="0.2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</row>
    <row r="379" spans="2:23" s="16" customFormat="1" x14ac:dyDescent="0.2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</row>
    <row r="380" spans="2:23" s="16" customFormat="1" x14ac:dyDescent="0.2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</row>
    <row r="381" spans="2:23" s="16" customFormat="1" x14ac:dyDescent="0.2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</row>
    <row r="382" spans="2:23" s="16" customFormat="1" x14ac:dyDescent="0.2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</row>
    <row r="383" spans="2:23" s="16" customFormat="1" x14ac:dyDescent="0.2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</row>
    <row r="384" spans="2:23" s="16" customFormat="1" x14ac:dyDescent="0.2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</row>
    <row r="385" spans="2:23" s="16" customFormat="1" x14ac:dyDescent="0.2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</row>
    <row r="386" spans="2:23" s="16" customFormat="1" x14ac:dyDescent="0.2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</row>
    <row r="387" spans="2:23" s="16" customFormat="1" x14ac:dyDescent="0.2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</row>
    <row r="388" spans="2:23" s="16" customFormat="1" x14ac:dyDescent="0.2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</row>
    <row r="389" spans="2:23" s="16" customFormat="1" x14ac:dyDescent="0.2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</row>
    <row r="390" spans="2:23" s="16" customFormat="1" x14ac:dyDescent="0.2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</row>
    <row r="391" spans="2:23" s="16" customFormat="1" x14ac:dyDescent="0.2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</row>
    <row r="392" spans="2:23" s="16" customFormat="1" x14ac:dyDescent="0.2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</row>
    <row r="393" spans="2:23" s="16" customFormat="1" x14ac:dyDescent="0.2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</row>
    <row r="394" spans="2:23" s="16" customFormat="1" x14ac:dyDescent="0.2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</row>
    <row r="395" spans="2:23" s="16" customFormat="1" x14ac:dyDescent="0.2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</row>
    <row r="396" spans="2:23" s="16" customFormat="1" x14ac:dyDescent="0.2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</row>
    <row r="397" spans="2:23" s="16" customFormat="1" x14ac:dyDescent="0.2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</row>
    <row r="398" spans="2:23" s="16" customFormat="1" x14ac:dyDescent="0.2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</row>
    <row r="399" spans="2:23" s="16" customFormat="1" x14ac:dyDescent="0.2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</row>
    <row r="400" spans="2:23" s="16" customFormat="1" x14ac:dyDescent="0.2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</row>
    <row r="401" spans="2:23" s="16" customFormat="1" x14ac:dyDescent="0.2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</row>
    <row r="402" spans="2:23" s="16" customFormat="1" x14ac:dyDescent="0.2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</row>
    <row r="403" spans="2:23" s="16" customFormat="1" x14ac:dyDescent="0.2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</row>
    <row r="404" spans="2:23" s="16" customFormat="1" x14ac:dyDescent="0.2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</row>
    <row r="405" spans="2:23" s="16" customFormat="1" x14ac:dyDescent="0.2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</row>
    <row r="406" spans="2:23" s="16" customFormat="1" x14ac:dyDescent="0.2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</row>
    <row r="407" spans="2:23" s="16" customFormat="1" x14ac:dyDescent="0.2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</row>
    <row r="408" spans="2:23" s="16" customFormat="1" x14ac:dyDescent="0.2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</row>
    <row r="409" spans="2:23" s="16" customFormat="1" x14ac:dyDescent="0.2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</row>
    <row r="410" spans="2:23" s="16" customFormat="1" x14ac:dyDescent="0.2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</row>
    <row r="411" spans="2:23" s="16" customFormat="1" x14ac:dyDescent="0.2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</row>
    <row r="412" spans="2:23" s="16" customFormat="1" x14ac:dyDescent="0.2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</row>
    <row r="413" spans="2:23" s="16" customFormat="1" x14ac:dyDescent="0.2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</row>
    <row r="414" spans="2:23" s="16" customFormat="1" x14ac:dyDescent="0.2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</row>
    <row r="415" spans="2:23" s="16" customFormat="1" x14ac:dyDescent="0.2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</row>
    <row r="416" spans="2:23" s="16" customFormat="1" x14ac:dyDescent="0.2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</row>
    <row r="417" spans="2:23" s="16" customFormat="1" x14ac:dyDescent="0.2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</row>
    <row r="418" spans="2:23" s="16" customFormat="1" x14ac:dyDescent="0.25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</row>
    <row r="419" spans="2:23" s="16" customFormat="1" x14ac:dyDescent="0.25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</row>
    <row r="420" spans="2:23" s="16" customFormat="1" x14ac:dyDescent="0.25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</row>
    <row r="421" spans="2:23" s="16" customFormat="1" x14ac:dyDescent="0.25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</row>
    <row r="422" spans="2:23" s="16" customFormat="1" x14ac:dyDescent="0.25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</row>
    <row r="423" spans="2:23" s="16" customFormat="1" x14ac:dyDescent="0.25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</row>
    <row r="424" spans="2:23" s="16" customFormat="1" x14ac:dyDescent="0.25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</row>
    <row r="425" spans="2:23" s="16" customFormat="1" x14ac:dyDescent="0.25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</row>
    <row r="426" spans="2:23" s="16" customFormat="1" x14ac:dyDescent="0.25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</row>
    <row r="427" spans="2:23" s="16" customFormat="1" x14ac:dyDescent="0.25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</row>
    <row r="428" spans="2:23" s="16" customFormat="1" x14ac:dyDescent="0.25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</row>
    <row r="429" spans="2:23" s="16" customFormat="1" x14ac:dyDescent="0.25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</row>
    <row r="430" spans="2:23" s="16" customFormat="1" x14ac:dyDescent="0.25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</row>
    <row r="431" spans="2:23" s="16" customFormat="1" x14ac:dyDescent="0.25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</row>
    <row r="432" spans="2:23" s="16" customFormat="1" x14ac:dyDescent="0.25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</row>
    <row r="433" spans="2:23" s="16" customFormat="1" x14ac:dyDescent="0.25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</row>
    <row r="434" spans="2:23" s="16" customFormat="1" x14ac:dyDescent="0.25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</row>
    <row r="435" spans="2:23" s="16" customFormat="1" x14ac:dyDescent="0.25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</row>
    <row r="436" spans="2:23" s="16" customFormat="1" x14ac:dyDescent="0.25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</row>
    <row r="437" spans="2:23" s="16" customFormat="1" x14ac:dyDescent="0.25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</row>
    <row r="438" spans="2:23" s="16" customFormat="1" x14ac:dyDescent="0.25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</row>
    <row r="439" spans="2:23" s="16" customFormat="1" x14ac:dyDescent="0.25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</row>
    <row r="440" spans="2:23" s="16" customFormat="1" x14ac:dyDescent="0.25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</row>
    <row r="441" spans="2:23" s="16" customFormat="1" x14ac:dyDescent="0.25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</row>
    <row r="442" spans="2:23" s="16" customFormat="1" x14ac:dyDescent="0.25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</row>
    <row r="443" spans="2:23" s="16" customFormat="1" x14ac:dyDescent="0.25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</row>
    <row r="444" spans="2:23" s="16" customFormat="1" x14ac:dyDescent="0.25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</row>
    <row r="445" spans="2:23" s="16" customFormat="1" x14ac:dyDescent="0.25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</row>
    <row r="446" spans="2:23" s="16" customFormat="1" x14ac:dyDescent="0.25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</row>
    <row r="447" spans="2:23" s="16" customFormat="1" x14ac:dyDescent="0.25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</row>
    <row r="448" spans="2:23" s="16" customFormat="1" x14ac:dyDescent="0.25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</row>
    <row r="449" spans="2:23" s="16" customFormat="1" x14ac:dyDescent="0.25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</row>
    <row r="450" spans="2:23" s="16" customFormat="1" x14ac:dyDescent="0.25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</row>
    <row r="451" spans="2:23" s="16" customFormat="1" x14ac:dyDescent="0.25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</row>
    <row r="452" spans="2:23" s="16" customFormat="1" x14ac:dyDescent="0.25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</row>
    <row r="453" spans="2:23" s="16" customFormat="1" x14ac:dyDescent="0.25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</row>
    <row r="454" spans="2:23" s="16" customFormat="1" x14ac:dyDescent="0.25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</row>
    <row r="455" spans="2:23" s="16" customFormat="1" x14ac:dyDescent="0.25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</row>
    <row r="456" spans="2:23" s="16" customFormat="1" x14ac:dyDescent="0.25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</row>
    <row r="457" spans="2:23" s="16" customFormat="1" x14ac:dyDescent="0.25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</row>
    <row r="458" spans="2:23" s="16" customFormat="1" x14ac:dyDescent="0.25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</row>
    <row r="459" spans="2:23" s="16" customFormat="1" x14ac:dyDescent="0.25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</row>
    <row r="460" spans="2:23" s="16" customFormat="1" x14ac:dyDescent="0.25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</row>
    <row r="461" spans="2:23" s="16" customFormat="1" x14ac:dyDescent="0.25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</row>
    <row r="462" spans="2:23" s="16" customFormat="1" x14ac:dyDescent="0.25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</row>
    <row r="463" spans="2:23" s="16" customFormat="1" x14ac:dyDescent="0.25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</row>
    <row r="464" spans="2:23" s="16" customFormat="1" x14ac:dyDescent="0.25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</row>
    <row r="465" spans="2:23" s="16" customFormat="1" x14ac:dyDescent="0.25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</row>
    <row r="466" spans="2:23" s="16" customFormat="1" x14ac:dyDescent="0.25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</row>
    <row r="467" spans="2:23" s="16" customFormat="1" x14ac:dyDescent="0.25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</row>
    <row r="468" spans="2:23" s="16" customFormat="1" x14ac:dyDescent="0.25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</row>
    <row r="469" spans="2:23" s="16" customFormat="1" x14ac:dyDescent="0.25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</row>
    <row r="470" spans="2:23" s="16" customFormat="1" x14ac:dyDescent="0.25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</row>
    <row r="471" spans="2:23" s="16" customFormat="1" x14ac:dyDescent="0.25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</row>
    <row r="472" spans="2:23" s="16" customFormat="1" x14ac:dyDescent="0.25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</row>
    <row r="473" spans="2:23" s="16" customFormat="1" x14ac:dyDescent="0.25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</row>
    <row r="474" spans="2:23" s="16" customFormat="1" x14ac:dyDescent="0.25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</row>
    <row r="475" spans="2:23" s="16" customFormat="1" x14ac:dyDescent="0.25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</row>
    <row r="476" spans="2:23" s="16" customFormat="1" x14ac:dyDescent="0.25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</row>
    <row r="477" spans="2:23" s="16" customFormat="1" x14ac:dyDescent="0.25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</row>
    <row r="478" spans="2:23" s="16" customFormat="1" x14ac:dyDescent="0.25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</row>
    <row r="479" spans="2:23" s="16" customFormat="1" x14ac:dyDescent="0.25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</row>
    <row r="480" spans="2:23" s="16" customFormat="1" x14ac:dyDescent="0.25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</row>
    <row r="481" spans="2:23" s="16" customFormat="1" x14ac:dyDescent="0.25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</row>
    <row r="482" spans="2:23" s="16" customFormat="1" x14ac:dyDescent="0.25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</row>
    <row r="483" spans="2:23" s="16" customFormat="1" x14ac:dyDescent="0.25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</row>
    <row r="484" spans="2:23" s="16" customFormat="1" x14ac:dyDescent="0.25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</row>
    <row r="485" spans="2:23" s="16" customFormat="1" x14ac:dyDescent="0.25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</row>
    <row r="486" spans="2:23" s="16" customFormat="1" x14ac:dyDescent="0.25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</row>
    <row r="487" spans="2:23" s="16" customFormat="1" x14ac:dyDescent="0.25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</row>
    <row r="488" spans="2:23" s="16" customFormat="1" x14ac:dyDescent="0.25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</row>
    <row r="489" spans="2:23" s="16" customFormat="1" x14ac:dyDescent="0.25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</row>
    <row r="490" spans="2:23" s="16" customFormat="1" x14ac:dyDescent="0.25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</row>
    <row r="491" spans="2:23" s="16" customFormat="1" x14ac:dyDescent="0.25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</row>
    <row r="492" spans="2:23" s="16" customFormat="1" x14ac:dyDescent="0.25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</row>
    <row r="493" spans="2:23" s="16" customFormat="1" x14ac:dyDescent="0.25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</row>
    <row r="494" spans="2:23" s="16" customFormat="1" x14ac:dyDescent="0.25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</row>
    <row r="495" spans="2:23" s="16" customFormat="1" x14ac:dyDescent="0.25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</row>
    <row r="496" spans="2:23" s="16" customFormat="1" x14ac:dyDescent="0.25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</row>
    <row r="497" spans="2:23" s="16" customFormat="1" x14ac:dyDescent="0.25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</row>
    <row r="498" spans="2:23" s="16" customFormat="1" x14ac:dyDescent="0.25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</row>
    <row r="499" spans="2:23" s="16" customFormat="1" x14ac:dyDescent="0.25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</row>
    <row r="500" spans="2:23" s="16" customFormat="1" x14ac:dyDescent="0.25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</row>
    <row r="501" spans="2:23" s="16" customFormat="1" x14ac:dyDescent="0.25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</row>
    <row r="502" spans="2:23" s="16" customFormat="1" x14ac:dyDescent="0.25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</row>
    <row r="503" spans="2:23" s="16" customFormat="1" x14ac:dyDescent="0.25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</row>
    <row r="504" spans="2:23" s="16" customFormat="1" x14ac:dyDescent="0.25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</row>
    <row r="505" spans="2:23" s="16" customFormat="1" x14ac:dyDescent="0.25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</row>
    <row r="506" spans="2:23" s="16" customFormat="1" x14ac:dyDescent="0.25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</row>
    <row r="507" spans="2:23" s="16" customFormat="1" x14ac:dyDescent="0.25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</row>
    <row r="508" spans="2:23" s="16" customFormat="1" x14ac:dyDescent="0.25"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</row>
    <row r="509" spans="2:23" s="16" customFormat="1" x14ac:dyDescent="0.25"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</row>
    <row r="510" spans="2:23" s="16" customFormat="1" x14ac:dyDescent="0.25"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</row>
    <row r="511" spans="2:23" s="16" customFormat="1" x14ac:dyDescent="0.25"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</row>
    <row r="512" spans="2:23" s="16" customFormat="1" x14ac:dyDescent="0.25"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</row>
    <row r="513" spans="2:23" s="16" customFormat="1" x14ac:dyDescent="0.25"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</row>
    <row r="514" spans="2:23" s="16" customFormat="1" x14ac:dyDescent="0.25"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</row>
    <row r="515" spans="2:23" s="16" customFormat="1" x14ac:dyDescent="0.25"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</row>
    <row r="516" spans="2:23" s="16" customFormat="1" x14ac:dyDescent="0.25"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</row>
    <row r="517" spans="2:23" s="16" customFormat="1" x14ac:dyDescent="0.25"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</row>
    <row r="518" spans="2:23" s="16" customFormat="1" x14ac:dyDescent="0.25"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</row>
    <row r="519" spans="2:23" s="16" customFormat="1" x14ac:dyDescent="0.25"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</row>
    <row r="520" spans="2:23" s="16" customFormat="1" x14ac:dyDescent="0.25"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</row>
    <row r="521" spans="2:23" s="16" customFormat="1" x14ac:dyDescent="0.25"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</row>
    <row r="522" spans="2:23" s="16" customFormat="1" x14ac:dyDescent="0.25"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</row>
    <row r="523" spans="2:23" s="16" customFormat="1" x14ac:dyDescent="0.25"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</row>
    <row r="524" spans="2:23" s="16" customFormat="1" x14ac:dyDescent="0.25"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</row>
    <row r="525" spans="2:23" s="16" customFormat="1" x14ac:dyDescent="0.25"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</row>
    <row r="526" spans="2:23" s="16" customFormat="1" x14ac:dyDescent="0.25"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</row>
    <row r="527" spans="2:23" s="16" customFormat="1" x14ac:dyDescent="0.25"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</row>
    <row r="528" spans="2:23" s="16" customFormat="1" x14ac:dyDescent="0.25"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</row>
    <row r="529" spans="2:23" s="16" customFormat="1" x14ac:dyDescent="0.25"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</row>
    <row r="530" spans="2:23" s="16" customFormat="1" x14ac:dyDescent="0.25"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</row>
    <row r="531" spans="2:23" s="16" customFormat="1" x14ac:dyDescent="0.25"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</row>
    <row r="532" spans="2:23" s="16" customFormat="1" x14ac:dyDescent="0.25"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</row>
    <row r="533" spans="2:23" s="16" customFormat="1" x14ac:dyDescent="0.25"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</row>
    <row r="534" spans="2:23" s="16" customFormat="1" x14ac:dyDescent="0.25"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</row>
    <row r="535" spans="2:23" s="16" customFormat="1" x14ac:dyDescent="0.25"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</row>
    <row r="536" spans="2:23" s="16" customFormat="1" x14ac:dyDescent="0.25"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</row>
    <row r="537" spans="2:23" s="16" customFormat="1" x14ac:dyDescent="0.25"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</row>
    <row r="538" spans="2:23" s="16" customFormat="1" x14ac:dyDescent="0.25"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</row>
    <row r="539" spans="2:23" s="16" customFormat="1" x14ac:dyDescent="0.25"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</row>
    <row r="540" spans="2:23" s="16" customFormat="1" x14ac:dyDescent="0.25"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</row>
    <row r="541" spans="2:23" s="16" customFormat="1" x14ac:dyDescent="0.25"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</row>
    <row r="542" spans="2:23" s="16" customFormat="1" x14ac:dyDescent="0.25"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</row>
    <row r="543" spans="2:23" s="16" customFormat="1" x14ac:dyDescent="0.25"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</row>
    <row r="544" spans="2:23" s="16" customFormat="1" x14ac:dyDescent="0.25"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</row>
    <row r="545" spans="2:23" s="16" customFormat="1" x14ac:dyDescent="0.25"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</row>
    <row r="546" spans="2:23" s="16" customFormat="1" x14ac:dyDescent="0.25"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</row>
    <row r="547" spans="2:23" s="16" customFormat="1" x14ac:dyDescent="0.25"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</row>
    <row r="548" spans="2:23" s="16" customFormat="1" x14ac:dyDescent="0.25"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</row>
    <row r="549" spans="2:23" s="16" customFormat="1" x14ac:dyDescent="0.25"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</row>
    <row r="550" spans="2:23" s="16" customFormat="1" x14ac:dyDescent="0.25"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</row>
    <row r="551" spans="2:23" s="16" customFormat="1" x14ac:dyDescent="0.25"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</row>
    <row r="552" spans="2:23" s="16" customFormat="1" x14ac:dyDescent="0.25"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</row>
    <row r="553" spans="2:23" s="16" customFormat="1" x14ac:dyDescent="0.25"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</row>
    <row r="554" spans="2:23" s="16" customFormat="1" x14ac:dyDescent="0.25"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</row>
    <row r="555" spans="2:23" s="16" customFormat="1" x14ac:dyDescent="0.25"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</row>
    <row r="556" spans="2:23" s="16" customFormat="1" x14ac:dyDescent="0.25"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</row>
    <row r="557" spans="2:23" s="16" customFormat="1" x14ac:dyDescent="0.25"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</row>
    <row r="558" spans="2:23" s="16" customFormat="1" x14ac:dyDescent="0.25"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</row>
    <row r="559" spans="2:23" s="16" customFormat="1" x14ac:dyDescent="0.25"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</row>
    <row r="560" spans="2:23" s="16" customFormat="1" x14ac:dyDescent="0.25"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</row>
    <row r="561" spans="2:23" s="16" customFormat="1" x14ac:dyDescent="0.25"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</row>
    <row r="562" spans="2:23" s="16" customFormat="1" x14ac:dyDescent="0.25"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</row>
    <row r="563" spans="2:23" s="16" customFormat="1" x14ac:dyDescent="0.25"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</row>
    <row r="564" spans="2:23" s="16" customFormat="1" x14ac:dyDescent="0.25"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</row>
    <row r="565" spans="2:23" s="16" customFormat="1" x14ac:dyDescent="0.25"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</row>
    <row r="566" spans="2:23" s="16" customFormat="1" x14ac:dyDescent="0.25"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</row>
    <row r="567" spans="2:23" s="16" customFormat="1" x14ac:dyDescent="0.25"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</row>
    <row r="568" spans="2:23" s="16" customFormat="1" x14ac:dyDescent="0.25"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</row>
    <row r="569" spans="2:23" s="16" customFormat="1" x14ac:dyDescent="0.25"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</row>
    <row r="570" spans="2:23" s="16" customFormat="1" x14ac:dyDescent="0.25"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</row>
    <row r="571" spans="2:23" s="16" customFormat="1" x14ac:dyDescent="0.25"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</row>
    <row r="572" spans="2:23" s="16" customFormat="1" x14ac:dyDescent="0.25"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</row>
    <row r="573" spans="2:23" s="16" customFormat="1" x14ac:dyDescent="0.25"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</row>
    <row r="574" spans="2:23" s="16" customFormat="1" x14ac:dyDescent="0.25"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</row>
    <row r="575" spans="2:23" s="16" customFormat="1" x14ac:dyDescent="0.25"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</row>
    <row r="576" spans="2:23" s="16" customFormat="1" x14ac:dyDescent="0.25"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</row>
    <row r="577" spans="2:23" s="16" customFormat="1" x14ac:dyDescent="0.25"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</row>
    <row r="578" spans="2:23" s="16" customFormat="1" x14ac:dyDescent="0.25"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</row>
    <row r="579" spans="2:23" s="16" customFormat="1" x14ac:dyDescent="0.25"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</row>
    <row r="580" spans="2:23" s="16" customFormat="1" x14ac:dyDescent="0.25"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</row>
    <row r="581" spans="2:23" s="16" customFormat="1" x14ac:dyDescent="0.25"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</row>
    <row r="582" spans="2:23" s="16" customFormat="1" x14ac:dyDescent="0.25"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</row>
    <row r="583" spans="2:23" s="16" customFormat="1" x14ac:dyDescent="0.25"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</row>
    <row r="584" spans="2:23" s="16" customFormat="1" x14ac:dyDescent="0.25"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</row>
    <row r="585" spans="2:23" s="16" customFormat="1" x14ac:dyDescent="0.25"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</row>
    <row r="586" spans="2:23" s="16" customFormat="1" x14ac:dyDescent="0.25"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</row>
    <row r="587" spans="2:23" s="16" customFormat="1" x14ac:dyDescent="0.25"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</row>
    <row r="588" spans="2:23" s="16" customFormat="1" x14ac:dyDescent="0.25"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</row>
    <row r="589" spans="2:23" s="16" customFormat="1" x14ac:dyDescent="0.25"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</row>
    <row r="590" spans="2:23" s="16" customFormat="1" x14ac:dyDescent="0.25"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</row>
    <row r="591" spans="2:23" s="16" customFormat="1" x14ac:dyDescent="0.25"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</row>
    <row r="592" spans="2:23" s="16" customFormat="1" x14ac:dyDescent="0.25"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</row>
    <row r="593" spans="2:23" s="16" customFormat="1" x14ac:dyDescent="0.25"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</row>
    <row r="594" spans="2:23" s="16" customFormat="1" x14ac:dyDescent="0.25"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</row>
    <row r="595" spans="2:23" s="16" customFormat="1" x14ac:dyDescent="0.25"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</row>
    <row r="596" spans="2:23" s="16" customFormat="1" x14ac:dyDescent="0.25"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</row>
    <row r="597" spans="2:23" s="16" customFormat="1" x14ac:dyDescent="0.25"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</row>
    <row r="598" spans="2:23" s="16" customFormat="1" x14ac:dyDescent="0.25"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</row>
    <row r="599" spans="2:23" s="16" customFormat="1" x14ac:dyDescent="0.25"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</row>
    <row r="600" spans="2:23" s="16" customFormat="1" x14ac:dyDescent="0.25"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</row>
    <row r="601" spans="2:23" s="16" customFormat="1" x14ac:dyDescent="0.25"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</row>
    <row r="602" spans="2:23" s="16" customFormat="1" x14ac:dyDescent="0.25"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</row>
    <row r="603" spans="2:23" s="16" customFormat="1" x14ac:dyDescent="0.25"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</row>
    <row r="604" spans="2:23" s="16" customFormat="1" x14ac:dyDescent="0.25"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</row>
    <row r="605" spans="2:23" s="16" customFormat="1" x14ac:dyDescent="0.25"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</row>
    <row r="606" spans="2:23" s="16" customFormat="1" x14ac:dyDescent="0.25"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</row>
    <row r="607" spans="2:23" s="16" customFormat="1" x14ac:dyDescent="0.25"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</row>
    <row r="608" spans="2:23" s="16" customFormat="1" x14ac:dyDescent="0.25"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</row>
    <row r="609" spans="2:23" s="16" customFormat="1" x14ac:dyDescent="0.25"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</row>
    <row r="610" spans="2:23" s="16" customFormat="1" x14ac:dyDescent="0.25"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</row>
    <row r="611" spans="2:23" s="16" customFormat="1" x14ac:dyDescent="0.25"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</row>
    <row r="612" spans="2:23" s="16" customFormat="1" x14ac:dyDescent="0.25"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</row>
    <row r="613" spans="2:23" s="16" customFormat="1" x14ac:dyDescent="0.25"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</row>
    <row r="614" spans="2:23" s="16" customFormat="1" x14ac:dyDescent="0.25"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</row>
    <row r="615" spans="2:23" s="16" customFormat="1" x14ac:dyDescent="0.25"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</row>
    <row r="616" spans="2:23" s="16" customFormat="1" x14ac:dyDescent="0.25"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</row>
    <row r="617" spans="2:23" s="16" customFormat="1" x14ac:dyDescent="0.25"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</row>
    <row r="618" spans="2:23" s="16" customFormat="1" x14ac:dyDescent="0.25"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</row>
    <row r="619" spans="2:23" s="16" customFormat="1" x14ac:dyDescent="0.25"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</row>
    <row r="620" spans="2:23" s="16" customFormat="1" x14ac:dyDescent="0.25"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</row>
    <row r="621" spans="2:23" s="16" customFormat="1" x14ac:dyDescent="0.25"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</row>
    <row r="622" spans="2:23" s="16" customFormat="1" x14ac:dyDescent="0.25"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</row>
    <row r="623" spans="2:23" s="16" customFormat="1" x14ac:dyDescent="0.25"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</row>
    <row r="624" spans="2:23" s="16" customFormat="1" x14ac:dyDescent="0.25"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</row>
    <row r="625" spans="2:23" s="16" customFormat="1" x14ac:dyDescent="0.25"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</row>
    <row r="626" spans="2:23" s="16" customFormat="1" x14ac:dyDescent="0.25"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</row>
    <row r="627" spans="2:23" s="16" customFormat="1" x14ac:dyDescent="0.25"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</row>
    <row r="628" spans="2:23" s="16" customFormat="1" x14ac:dyDescent="0.25"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</row>
    <row r="629" spans="2:23" s="16" customFormat="1" x14ac:dyDescent="0.25"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</row>
    <row r="630" spans="2:23" s="16" customFormat="1" x14ac:dyDescent="0.25"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</row>
    <row r="631" spans="2:23" s="16" customFormat="1" x14ac:dyDescent="0.25"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</row>
    <row r="632" spans="2:23" s="16" customFormat="1" x14ac:dyDescent="0.25"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</row>
    <row r="633" spans="2:23" s="16" customFormat="1" x14ac:dyDescent="0.25"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</row>
    <row r="634" spans="2:23" s="16" customFormat="1" x14ac:dyDescent="0.25"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</row>
    <row r="635" spans="2:23" s="16" customFormat="1" x14ac:dyDescent="0.25"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</row>
    <row r="636" spans="2:23" s="16" customFormat="1" x14ac:dyDescent="0.25"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</row>
    <row r="637" spans="2:23" s="16" customFormat="1" x14ac:dyDescent="0.25"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</row>
    <row r="638" spans="2:23" s="16" customFormat="1" x14ac:dyDescent="0.25"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</row>
    <row r="639" spans="2:23" s="16" customFormat="1" x14ac:dyDescent="0.25"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</row>
    <row r="640" spans="2:23" s="16" customFormat="1" x14ac:dyDescent="0.25"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</row>
    <row r="641" spans="2:23" s="16" customFormat="1" x14ac:dyDescent="0.25"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</row>
    <row r="642" spans="2:23" s="16" customFormat="1" x14ac:dyDescent="0.25"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</row>
    <row r="643" spans="2:23" s="16" customFormat="1" x14ac:dyDescent="0.25"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</row>
    <row r="644" spans="2:23" s="16" customFormat="1" x14ac:dyDescent="0.25"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</row>
    <row r="645" spans="2:23" s="16" customFormat="1" x14ac:dyDescent="0.25"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</row>
    <row r="646" spans="2:23" s="16" customFormat="1" x14ac:dyDescent="0.25"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</row>
    <row r="647" spans="2:23" s="16" customFormat="1" x14ac:dyDescent="0.25"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</row>
    <row r="648" spans="2:23" s="16" customFormat="1" x14ac:dyDescent="0.25"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</row>
    <row r="649" spans="2:23" s="16" customFormat="1" x14ac:dyDescent="0.25"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</row>
    <row r="650" spans="2:23" s="16" customFormat="1" x14ac:dyDescent="0.25"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</row>
    <row r="651" spans="2:23" s="16" customFormat="1" x14ac:dyDescent="0.25"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</row>
    <row r="652" spans="2:23" s="16" customFormat="1" x14ac:dyDescent="0.25"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</row>
    <row r="653" spans="2:23" s="16" customFormat="1" x14ac:dyDescent="0.25"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</row>
    <row r="654" spans="2:23" s="16" customFormat="1" x14ac:dyDescent="0.25"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</row>
    <row r="655" spans="2:23" s="16" customFormat="1" x14ac:dyDescent="0.25"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</row>
    <row r="656" spans="2:23" s="16" customFormat="1" x14ac:dyDescent="0.25"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</row>
    <row r="657" spans="2:23" s="16" customFormat="1" x14ac:dyDescent="0.25"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</row>
    <row r="658" spans="2:23" s="16" customFormat="1" x14ac:dyDescent="0.25"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</row>
    <row r="659" spans="2:23" s="16" customFormat="1" x14ac:dyDescent="0.25"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</row>
    <row r="660" spans="2:23" s="16" customFormat="1" x14ac:dyDescent="0.25"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</row>
    <row r="661" spans="2:23" s="16" customFormat="1" x14ac:dyDescent="0.25"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</row>
    <row r="662" spans="2:23" s="16" customFormat="1" x14ac:dyDescent="0.25"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</row>
    <row r="663" spans="2:23" s="16" customFormat="1" x14ac:dyDescent="0.25"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</row>
    <row r="664" spans="2:23" s="16" customFormat="1" x14ac:dyDescent="0.25"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</row>
    <row r="665" spans="2:23" s="16" customFormat="1" x14ac:dyDescent="0.25"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</row>
    <row r="666" spans="2:23" s="16" customFormat="1" x14ac:dyDescent="0.25"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</row>
    <row r="667" spans="2:23" s="16" customFormat="1" x14ac:dyDescent="0.25"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</row>
    <row r="668" spans="2:23" s="16" customFormat="1" x14ac:dyDescent="0.25"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</row>
    <row r="669" spans="2:23" s="16" customFormat="1" x14ac:dyDescent="0.25"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</row>
    <row r="670" spans="2:23" s="16" customFormat="1" x14ac:dyDescent="0.25"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</row>
    <row r="671" spans="2:23" s="16" customFormat="1" x14ac:dyDescent="0.25"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</row>
    <row r="672" spans="2:23" s="16" customFormat="1" x14ac:dyDescent="0.25"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</row>
    <row r="673" spans="2:23" s="16" customFormat="1" x14ac:dyDescent="0.25"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</row>
    <row r="674" spans="2:23" s="16" customFormat="1" x14ac:dyDescent="0.25"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</row>
    <row r="675" spans="2:23" s="16" customFormat="1" x14ac:dyDescent="0.25"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</row>
    <row r="676" spans="2:23" s="16" customFormat="1" x14ac:dyDescent="0.25"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</row>
    <row r="677" spans="2:23" s="16" customFormat="1" x14ac:dyDescent="0.25"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</row>
    <row r="678" spans="2:23" s="16" customFormat="1" x14ac:dyDescent="0.25"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</row>
    <row r="679" spans="2:23" s="16" customFormat="1" x14ac:dyDescent="0.25"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</row>
    <row r="680" spans="2:23" s="16" customFormat="1" x14ac:dyDescent="0.25"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</row>
    <row r="681" spans="2:23" s="16" customFormat="1" x14ac:dyDescent="0.25"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</row>
    <row r="682" spans="2:23" s="16" customFormat="1" x14ac:dyDescent="0.25"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</row>
    <row r="683" spans="2:23" s="16" customFormat="1" x14ac:dyDescent="0.25"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</row>
    <row r="684" spans="2:23" s="16" customFormat="1" x14ac:dyDescent="0.25"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</row>
    <row r="685" spans="2:23" s="16" customFormat="1" x14ac:dyDescent="0.25"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</row>
    <row r="686" spans="2:23" s="16" customFormat="1" x14ac:dyDescent="0.25"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</row>
    <row r="687" spans="2:23" s="16" customFormat="1" x14ac:dyDescent="0.25"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</row>
    <row r="688" spans="2:23" s="16" customFormat="1" x14ac:dyDescent="0.25"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</row>
    <row r="689" spans="2:23" s="16" customFormat="1" x14ac:dyDescent="0.25"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</row>
    <row r="690" spans="2:23" s="16" customFormat="1" x14ac:dyDescent="0.25"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</row>
    <row r="691" spans="2:23" s="16" customFormat="1" x14ac:dyDescent="0.25"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</row>
    <row r="692" spans="2:23" s="16" customFormat="1" x14ac:dyDescent="0.25"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</row>
    <row r="693" spans="2:23" s="16" customFormat="1" x14ac:dyDescent="0.25"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</row>
    <row r="694" spans="2:23" s="16" customFormat="1" x14ac:dyDescent="0.25"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</row>
    <row r="695" spans="2:23" s="16" customFormat="1" x14ac:dyDescent="0.25"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</row>
    <row r="696" spans="2:23" s="16" customFormat="1" x14ac:dyDescent="0.25"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</row>
    <row r="697" spans="2:23" s="16" customFormat="1" x14ac:dyDescent="0.25"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</row>
    <row r="698" spans="2:23" s="16" customFormat="1" x14ac:dyDescent="0.25"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E995-B61A-4B81-B95D-7491E54B0929}">
  <dimension ref="A1:E865"/>
  <sheetViews>
    <sheetView workbookViewId="0">
      <selection activeCell="A9" sqref="A9"/>
    </sheetView>
  </sheetViews>
  <sheetFormatPr defaultRowHeight="15" x14ac:dyDescent="0.25"/>
  <cols>
    <col min="1" max="1" width="23.140625" style="27" bestFit="1" customWidth="1"/>
    <col min="2" max="2" width="28.140625" style="27" bestFit="1" customWidth="1"/>
    <col min="3" max="3" width="24.42578125" style="27" bestFit="1" customWidth="1"/>
    <col min="4" max="4" width="24.85546875" style="27" bestFit="1" customWidth="1"/>
    <col min="5" max="5" width="27.42578125" style="27" customWidth="1"/>
    <col min="8" max="8" width="9.140625" customWidth="1"/>
  </cols>
  <sheetData>
    <row r="1" spans="1:5" x14ac:dyDescent="0.25">
      <c r="A1" t="s">
        <v>45</v>
      </c>
    </row>
    <row r="3" spans="1:5" x14ac:dyDescent="0.25">
      <c r="A3" s="146" t="s">
        <v>46</v>
      </c>
      <c r="B3" s="147">
        <v>2022</v>
      </c>
      <c r="C3" s="25"/>
      <c r="D3" s="25"/>
      <c r="E3" s="25"/>
    </row>
    <row r="4" spans="1:5" x14ac:dyDescent="0.25">
      <c r="A4" s="148" t="s">
        <v>47</v>
      </c>
      <c r="B4" s="147">
        <v>2022</v>
      </c>
      <c r="C4" s="26"/>
      <c r="D4" s="26"/>
      <c r="E4" s="26"/>
    </row>
    <row r="5" spans="1:5" x14ac:dyDescent="0.25">
      <c r="A5" s="26"/>
      <c r="B5" s="26"/>
      <c r="C5" s="26"/>
      <c r="D5" s="26"/>
      <c r="E5" s="26"/>
    </row>
    <row r="6" spans="1:5" x14ac:dyDescent="0.25">
      <c r="A6" s="153"/>
      <c r="B6" s="150" t="s">
        <v>49</v>
      </c>
      <c r="C6" s="159"/>
      <c r="D6" s="162"/>
      <c r="E6"/>
    </row>
    <row r="7" spans="1:5" ht="33.75" x14ac:dyDescent="0.25">
      <c r="A7" s="152" t="s">
        <v>41</v>
      </c>
      <c r="B7" s="163" t="s">
        <v>124</v>
      </c>
      <c r="C7" s="164" t="s">
        <v>122</v>
      </c>
      <c r="D7" s="165" t="s">
        <v>123</v>
      </c>
      <c r="E7"/>
    </row>
    <row r="8" spans="1:5" x14ac:dyDescent="0.25">
      <c r="A8" s="153" t="s">
        <v>28</v>
      </c>
      <c r="B8" s="166">
        <v>407.61986385792096</v>
      </c>
      <c r="C8" s="167">
        <v>25491281.22889939</v>
      </c>
      <c r="D8" s="168">
        <v>62536.896479079762</v>
      </c>
      <c r="E8"/>
    </row>
    <row r="9" spans="1:5" x14ac:dyDescent="0.25">
      <c r="A9" s="155" t="s">
        <v>13</v>
      </c>
      <c r="B9" s="169">
        <v>619.4920871684111</v>
      </c>
      <c r="C9" s="170">
        <v>129918996.8161305</v>
      </c>
      <c r="D9" s="171">
        <v>209718.57350102288</v>
      </c>
      <c r="E9"/>
    </row>
    <row r="10" spans="1:5" x14ac:dyDescent="0.25">
      <c r="A10" s="155" t="s">
        <v>14</v>
      </c>
      <c r="B10" s="169">
        <v>488.40882388851298</v>
      </c>
      <c r="C10" s="170">
        <v>13895638.466495967</v>
      </c>
      <c r="D10" s="171">
        <v>28450.834192274677</v>
      </c>
      <c r="E10"/>
    </row>
    <row r="11" spans="1:5" x14ac:dyDescent="0.25">
      <c r="A11" s="155" t="s">
        <v>5</v>
      </c>
      <c r="B11" s="169">
        <v>595.54972680374453</v>
      </c>
      <c r="C11" s="170">
        <v>233790000</v>
      </c>
      <c r="D11" s="171">
        <v>392561.67785472324</v>
      </c>
      <c r="E11"/>
    </row>
    <row r="12" spans="1:5" x14ac:dyDescent="0.25">
      <c r="A12" s="155" t="s">
        <v>24</v>
      </c>
      <c r="B12" s="169">
        <v>381.55609013741338</v>
      </c>
      <c r="C12" s="170">
        <v>186924303.20709562</v>
      </c>
      <c r="D12" s="171">
        <v>489899.93355833169</v>
      </c>
      <c r="E12"/>
    </row>
    <row r="13" spans="1:5" x14ac:dyDescent="0.25">
      <c r="A13" s="155" t="s">
        <v>30</v>
      </c>
      <c r="B13" s="169">
        <v>314.37516386768573</v>
      </c>
      <c r="C13" s="170">
        <v>28737068.322075088</v>
      </c>
      <c r="D13" s="171">
        <v>91410.110037095525</v>
      </c>
      <c r="E13"/>
    </row>
    <row r="14" spans="1:5" x14ac:dyDescent="0.25">
      <c r="A14" s="155" t="s">
        <v>21</v>
      </c>
      <c r="B14" s="169">
        <v>368.00781823615142</v>
      </c>
      <c r="C14" s="170">
        <v>114851911.89620039</v>
      </c>
      <c r="D14" s="171">
        <v>312090.95623751031</v>
      </c>
      <c r="E14"/>
    </row>
    <row r="15" spans="1:5" x14ac:dyDescent="0.25">
      <c r="A15" s="155" t="s">
        <v>29</v>
      </c>
      <c r="B15" s="169">
        <v>311.31600711708688</v>
      </c>
      <c r="C15" s="170">
        <v>87245924.810735181</v>
      </c>
      <c r="D15" s="171">
        <v>280248.75951181568</v>
      </c>
      <c r="E15"/>
    </row>
    <row r="16" spans="1:5" x14ac:dyDescent="0.25">
      <c r="A16" s="155" t="s">
        <v>37</v>
      </c>
      <c r="B16" s="169">
        <v>229.66078668310917</v>
      </c>
      <c r="C16" s="170">
        <v>43040887.461585179</v>
      </c>
      <c r="D16" s="171">
        <v>187410.69419471209</v>
      </c>
      <c r="E16"/>
    </row>
    <row r="17" spans="1:5" x14ac:dyDescent="0.25">
      <c r="A17" s="155" t="s">
        <v>3</v>
      </c>
      <c r="B17" s="169">
        <v>682.25335479275361</v>
      </c>
      <c r="C17" s="170">
        <v>1138806135</v>
      </c>
      <c r="D17" s="171">
        <v>1669183.6353753544</v>
      </c>
      <c r="E17"/>
    </row>
    <row r="18" spans="1:5" x14ac:dyDescent="0.25">
      <c r="A18" s="155" t="s">
        <v>34</v>
      </c>
      <c r="B18" s="169">
        <v>358.87783011108132</v>
      </c>
      <c r="C18" s="170">
        <v>595219422.85753107</v>
      </c>
      <c r="D18" s="171">
        <v>1658557.2384710873</v>
      </c>
      <c r="E18"/>
    </row>
    <row r="19" spans="1:5" x14ac:dyDescent="0.25">
      <c r="A19" s="155" t="s">
        <v>4</v>
      </c>
      <c r="B19" s="169">
        <v>516.8121725421621</v>
      </c>
      <c r="C19" s="170">
        <v>1372781475.79814</v>
      </c>
      <c r="D19" s="171">
        <v>2656248.3407570031</v>
      </c>
      <c r="E19"/>
    </row>
    <row r="20" spans="1:5" x14ac:dyDescent="0.25">
      <c r="A20" s="155" t="s">
        <v>22</v>
      </c>
      <c r="B20" s="169">
        <v>374.93950687871319</v>
      </c>
      <c r="C20" s="170">
        <v>21787718</v>
      </c>
      <c r="D20" s="171">
        <v>58109.95534020364</v>
      </c>
      <c r="E20"/>
    </row>
    <row r="21" spans="1:5" x14ac:dyDescent="0.25">
      <c r="A21" s="155" t="s">
        <v>15</v>
      </c>
      <c r="B21" s="169">
        <v>454.81358148794777</v>
      </c>
      <c r="C21" s="170">
        <v>889001283.91143</v>
      </c>
      <c r="D21" s="171">
        <v>1954649.8171910637</v>
      </c>
      <c r="E21"/>
    </row>
    <row r="22" spans="1:5" x14ac:dyDescent="0.25">
      <c r="A22" s="155" t="s">
        <v>8</v>
      </c>
      <c r="B22" s="169">
        <v>485.82150151542481</v>
      </c>
      <c r="C22" s="170">
        <v>716020287.90014911</v>
      </c>
      <c r="D22" s="171">
        <v>1473834.0844665465</v>
      </c>
      <c r="E22"/>
    </row>
    <row r="23" spans="1:5" x14ac:dyDescent="0.25">
      <c r="A23" s="155" t="s">
        <v>17</v>
      </c>
      <c r="B23" s="169">
        <v>410.47892909938645</v>
      </c>
      <c r="C23" s="170">
        <v>56370619.322400495</v>
      </c>
      <c r="D23" s="171">
        <v>137328.8988208987</v>
      </c>
      <c r="E23"/>
    </row>
    <row r="24" spans="1:5" x14ac:dyDescent="0.25">
      <c r="A24" s="155" t="s">
        <v>35</v>
      </c>
      <c r="B24" s="169">
        <v>203.1512311901534</v>
      </c>
      <c r="C24" s="170">
        <v>160564137</v>
      </c>
      <c r="D24" s="171">
        <v>790367.53092433361</v>
      </c>
      <c r="E24"/>
    </row>
    <row r="25" spans="1:5" x14ac:dyDescent="0.25">
      <c r="A25" s="155" t="s">
        <v>23</v>
      </c>
      <c r="B25" s="169">
        <v>330.02556342519665</v>
      </c>
      <c r="C25" s="170">
        <v>100906638.94777581</v>
      </c>
      <c r="D25" s="171">
        <v>305754.00856984593</v>
      </c>
      <c r="E25"/>
    </row>
    <row r="26" spans="1:5" x14ac:dyDescent="0.25">
      <c r="A26" s="155" t="s">
        <v>19</v>
      </c>
      <c r="B26" s="169">
        <v>351.53846804224872</v>
      </c>
      <c r="C26" s="170">
        <v>125653454.81290001</v>
      </c>
      <c r="D26" s="171">
        <v>357438.70510865026</v>
      </c>
      <c r="E26"/>
    </row>
    <row r="27" spans="1:5" x14ac:dyDescent="0.25">
      <c r="A27" s="155" t="s">
        <v>11</v>
      </c>
      <c r="B27" s="169">
        <v>442.2404353798936</v>
      </c>
      <c r="C27" s="170">
        <v>185879757.49260768</v>
      </c>
      <c r="D27" s="171">
        <v>420313.79906030791</v>
      </c>
      <c r="E27"/>
    </row>
    <row r="28" spans="1:5" x14ac:dyDescent="0.25">
      <c r="A28" s="155" t="s">
        <v>33</v>
      </c>
      <c r="B28" s="169">
        <v>330.61279840450936</v>
      </c>
      <c r="C28" s="170">
        <v>22356000</v>
      </c>
      <c r="D28" s="171">
        <v>67619.886791699828</v>
      </c>
      <c r="E28"/>
    </row>
    <row r="29" spans="1:5" x14ac:dyDescent="0.25">
      <c r="A29" s="155" t="s">
        <v>10</v>
      </c>
      <c r="B29" s="169">
        <v>635.34987698028033</v>
      </c>
      <c r="C29" s="170">
        <v>59659412.874815583</v>
      </c>
      <c r="D29" s="171">
        <v>93900.093533294668</v>
      </c>
      <c r="E29"/>
    </row>
    <row r="30" spans="1:5" x14ac:dyDescent="0.25">
      <c r="A30" s="155" t="s">
        <v>2</v>
      </c>
      <c r="B30" s="169">
        <v>848.51031429006878</v>
      </c>
      <c r="C30" s="170">
        <v>227574000</v>
      </c>
      <c r="D30" s="171">
        <v>268204.16460158944</v>
      </c>
      <c r="E30"/>
    </row>
    <row r="31" spans="1:5" x14ac:dyDescent="0.25">
      <c r="A31" s="155" t="s">
        <v>36</v>
      </c>
      <c r="B31" s="169">
        <v>255.58834622939693</v>
      </c>
      <c r="C31" s="170">
        <v>19429265</v>
      </c>
      <c r="D31" s="171">
        <v>76017.804749836869</v>
      </c>
      <c r="E31"/>
    </row>
    <row r="32" spans="1:5" x14ac:dyDescent="0.25">
      <c r="A32" s="155" t="s">
        <v>32</v>
      </c>
      <c r="B32" s="169">
        <v>392.52020921803177</v>
      </c>
      <c r="C32" s="170">
        <v>17970100.759108327</v>
      </c>
      <c r="D32" s="171">
        <v>45781.33899120221</v>
      </c>
      <c r="E32"/>
    </row>
    <row r="33" spans="1:5" x14ac:dyDescent="0.25">
      <c r="A33" s="155" t="s">
        <v>20</v>
      </c>
      <c r="B33" s="169">
        <v>722.79418116000932</v>
      </c>
      <c r="C33" s="170">
        <v>7100688.3028937019</v>
      </c>
      <c r="D33" s="171">
        <v>9823.9422618176559</v>
      </c>
      <c r="E33"/>
    </row>
    <row r="34" spans="1:5" x14ac:dyDescent="0.25">
      <c r="A34" s="155" t="s">
        <v>16</v>
      </c>
      <c r="B34" s="169">
        <v>400.0692258853947</v>
      </c>
      <c r="C34" s="170">
        <v>218298306.53</v>
      </c>
      <c r="D34" s="171">
        <v>545651.33333333302</v>
      </c>
      <c r="E34"/>
    </row>
    <row r="35" spans="1:5" x14ac:dyDescent="0.25">
      <c r="A35" s="155" t="s">
        <v>6</v>
      </c>
      <c r="B35" s="169">
        <v>439.20870373256645</v>
      </c>
      <c r="C35" s="170">
        <v>706260543.72146785</v>
      </c>
      <c r="D35" s="171">
        <v>1608029.4805621814</v>
      </c>
      <c r="E35"/>
    </row>
    <row r="36" spans="1:5" x14ac:dyDescent="0.25">
      <c r="A36" s="155" t="s">
        <v>25</v>
      </c>
      <c r="B36" s="169">
        <v>272.75969019441209</v>
      </c>
      <c r="C36" s="170">
        <v>140396332.75793791</v>
      </c>
      <c r="D36" s="171">
        <v>514725.37110549246</v>
      </c>
      <c r="E36"/>
    </row>
    <row r="37" spans="1:5" x14ac:dyDescent="0.25">
      <c r="A37" s="155" t="s">
        <v>7</v>
      </c>
      <c r="B37" s="169">
        <v>461.61190255512918</v>
      </c>
      <c r="C37" s="170">
        <v>120673156.36470425</v>
      </c>
      <c r="D37" s="171">
        <v>261416.90822257893</v>
      </c>
      <c r="E37"/>
    </row>
    <row r="38" spans="1:5" x14ac:dyDescent="0.25">
      <c r="A38" s="155" t="s">
        <v>31</v>
      </c>
      <c r="B38" s="169">
        <v>428.31576208509114</v>
      </c>
      <c r="C38" s="170">
        <v>26510860.189999998</v>
      </c>
      <c r="D38" s="171">
        <v>61895.597913422644</v>
      </c>
      <c r="E38"/>
    </row>
    <row r="39" spans="1:5" x14ac:dyDescent="0.25">
      <c r="A39" s="155" t="s">
        <v>27</v>
      </c>
      <c r="B39" s="169">
        <v>432.91380307693356</v>
      </c>
      <c r="C39" s="170">
        <v>201933761.97137132</v>
      </c>
      <c r="D39" s="171">
        <v>466452.58371557505</v>
      </c>
      <c r="E39"/>
    </row>
    <row r="40" spans="1:5" x14ac:dyDescent="0.25">
      <c r="A40" s="155" t="s">
        <v>9</v>
      </c>
      <c r="B40" s="169">
        <v>532.57780411138981</v>
      </c>
      <c r="C40" s="170">
        <v>232656680.71780214</v>
      </c>
      <c r="D40" s="171">
        <v>436850.12578770838</v>
      </c>
      <c r="E40"/>
    </row>
    <row r="41" spans="1:5" x14ac:dyDescent="0.25">
      <c r="A41" s="155" t="s">
        <v>18</v>
      </c>
      <c r="B41" s="169">
        <v>462.69226941680387</v>
      </c>
      <c r="C41" s="170">
        <v>30946742.143898543</v>
      </c>
      <c r="D41" s="171">
        <v>66884.070016784754</v>
      </c>
      <c r="E41"/>
    </row>
    <row r="42" spans="1:5" x14ac:dyDescent="0.25">
      <c r="A42" s="155" t="s">
        <v>1</v>
      </c>
      <c r="B42" s="169">
        <v>1068.4613707954438</v>
      </c>
      <c r="C42" s="170">
        <v>196616192.4207505</v>
      </c>
      <c r="D42" s="171">
        <v>184018.06353969956</v>
      </c>
      <c r="E42"/>
    </row>
    <row r="43" spans="1:5" x14ac:dyDescent="0.25">
      <c r="A43" s="155" t="s">
        <v>0</v>
      </c>
      <c r="B43" s="169">
        <v>926.25887263752236</v>
      </c>
      <c r="C43" s="170">
        <v>396123626.81481552</v>
      </c>
      <c r="D43" s="171">
        <v>427659.73802426679</v>
      </c>
      <c r="E43"/>
    </row>
    <row r="44" spans="1:5" x14ac:dyDescent="0.25">
      <c r="A44" s="155" t="s">
        <v>12</v>
      </c>
      <c r="B44" s="169">
        <v>515.67006959590947</v>
      </c>
      <c r="C44" s="170">
        <v>34931986.260650016</v>
      </c>
      <c r="D44" s="171">
        <v>67740.961363190028</v>
      </c>
      <c r="E44"/>
    </row>
    <row r="45" spans="1:5" x14ac:dyDescent="0.25">
      <c r="A45" s="157" t="s">
        <v>26</v>
      </c>
      <c r="B45" s="172">
        <v>361.48750671050436</v>
      </c>
      <c r="C45" s="173">
        <v>96459754.295664579</v>
      </c>
      <c r="D45" s="174">
        <v>266841.18401058309</v>
      </c>
      <c r="E45"/>
    </row>
    <row r="46" spans="1:5" x14ac:dyDescent="0.25">
      <c r="A46"/>
      <c r="B46"/>
      <c r="C46"/>
      <c r="D46"/>
      <c r="E46"/>
    </row>
    <row r="47" spans="1:5" x14ac:dyDescent="0.25">
      <c r="A47"/>
      <c r="B47"/>
      <c r="C47"/>
      <c r="D47"/>
      <c r="E47"/>
    </row>
    <row r="48" spans="1:5" x14ac:dyDescent="0.25">
      <c r="A48"/>
      <c r="B48"/>
      <c r="C48"/>
      <c r="D48"/>
      <c r="E48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19D25-73BF-4501-8772-0BA42D66171E}">
  <dimension ref="A1:E87"/>
  <sheetViews>
    <sheetView zoomScale="80" zoomScaleNormal="80" workbookViewId="0">
      <selection activeCell="A3" sqref="A3"/>
    </sheetView>
  </sheetViews>
  <sheetFormatPr defaultRowHeight="15" x14ac:dyDescent="0.25"/>
  <cols>
    <col min="1" max="1" width="24.140625" style="27" bestFit="1" customWidth="1"/>
    <col min="2" max="2" width="29.42578125" style="27" bestFit="1" customWidth="1"/>
    <col min="3" max="3" width="25.42578125" style="27" bestFit="1" customWidth="1"/>
    <col min="4" max="4" width="26" style="27" bestFit="1" customWidth="1"/>
    <col min="5" max="5" width="28.7109375" style="27" customWidth="1"/>
  </cols>
  <sheetData>
    <row r="1" spans="1:5" x14ac:dyDescent="0.25">
      <c r="A1" t="s">
        <v>45</v>
      </c>
    </row>
    <row r="3" spans="1:5" ht="15.75" x14ac:dyDescent="0.25">
      <c r="A3" s="83" t="s">
        <v>46</v>
      </c>
      <c r="B3" s="84">
        <v>2022</v>
      </c>
      <c r="C3" s="25"/>
      <c r="D3" s="25"/>
      <c r="E3" s="25"/>
    </row>
    <row r="4" spans="1:5" ht="23.25" x14ac:dyDescent="0.35">
      <c r="A4" s="85" t="s">
        <v>47</v>
      </c>
      <c r="B4" s="84">
        <v>2022</v>
      </c>
      <c r="C4" s="29"/>
      <c r="D4" s="30"/>
      <c r="E4" s="29"/>
    </row>
    <row r="5" spans="1:5" ht="15.75" x14ac:dyDescent="0.25">
      <c r="A5" s="29"/>
      <c r="B5" s="29"/>
      <c r="C5" s="29"/>
      <c r="D5" s="29"/>
      <c r="E5" s="29"/>
    </row>
    <row r="6" spans="1:5" ht="15.75" x14ac:dyDescent="0.25">
      <c r="A6" s="86"/>
      <c r="B6" s="87" t="s">
        <v>49</v>
      </c>
      <c r="C6" s="88"/>
      <c r="D6" s="89"/>
      <c r="E6"/>
    </row>
    <row r="7" spans="1:5" ht="15.75" x14ac:dyDescent="0.25">
      <c r="A7" s="90" t="s">
        <v>41</v>
      </c>
      <c r="B7" s="91" t="s">
        <v>103</v>
      </c>
      <c r="C7" s="92" t="s">
        <v>123</v>
      </c>
      <c r="D7" s="93" t="s">
        <v>125</v>
      </c>
      <c r="E7"/>
    </row>
    <row r="8" spans="1:5" ht="15.75" x14ac:dyDescent="0.25">
      <c r="A8" s="86" t="s">
        <v>28</v>
      </c>
      <c r="B8" s="143">
        <v>0.86932866923947016</v>
      </c>
      <c r="C8" s="95">
        <v>62536.896479079762</v>
      </c>
      <c r="D8" s="96">
        <v>71937</v>
      </c>
      <c r="E8"/>
    </row>
    <row r="9" spans="1:5" ht="15.75" x14ac:dyDescent="0.25">
      <c r="A9" s="97" t="s">
        <v>13</v>
      </c>
      <c r="B9" s="144">
        <v>0.59560618365296591</v>
      </c>
      <c r="C9" s="99">
        <v>209718.57350102288</v>
      </c>
      <c r="D9" s="100">
        <v>352109.46302601998</v>
      </c>
      <c r="E9"/>
    </row>
    <row r="10" spans="1:5" ht="15.75" x14ac:dyDescent="0.25">
      <c r="A10" s="97" t="s">
        <v>14</v>
      </c>
      <c r="B10" s="144">
        <v>0.27335727846242891</v>
      </c>
      <c r="C10" s="99">
        <v>28450.834192274677</v>
      </c>
      <c r="D10" s="100">
        <v>104079.29999999999</v>
      </c>
      <c r="E10"/>
    </row>
    <row r="11" spans="1:5" ht="15.75" x14ac:dyDescent="0.25">
      <c r="A11" s="97" t="s">
        <v>5</v>
      </c>
      <c r="B11" s="144">
        <v>0.95444819158594207</v>
      </c>
      <c r="C11" s="99">
        <v>392561.67785472324</v>
      </c>
      <c r="D11" s="100">
        <v>411297</v>
      </c>
      <c r="E11"/>
    </row>
    <row r="12" spans="1:5" ht="15.75" x14ac:dyDescent="0.25">
      <c r="A12" s="97" t="s">
        <v>24</v>
      </c>
      <c r="B12" s="144">
        <v>0.86910230635608843</v>
      </c>
      <c r="C12" s="99">
        <v>489899.93355833169</v>
      </c>
      <c r="D12" s="100">
        <v>563685</v>
      </c>
      <c r="E12"/>
    </row>
    <row r="13" spans="1:5" ht="15.75" x14ac:dyDescent="0.25">
      <c r="A13" s="97" t="s">
        <v>30</v>
      </c>
      <c r="B13" s="144">
        <v>0.51996649622921232</v>
      </c>
      <c r="C13" s="99">
        <v>91410.110037095525</v>
      </c>
      <c r="D13" s="100">
        <v>175800</v>
      </c>
      <c r="E13"/>
    </row>
    <row r="14" spans="1:5" ht="15.75" x14ac:dyDescent="0.25">
      <c r="A14" s="97" t="s">
        <v>21</v>
      </c>
      <c r="B14" s="144">
        <v>0.85933568545780792</v>
      </c>
      <c r="C14" s="99">
        <v>312090.95623751031</v>
      </c>
      <c r="D14" s="100">
        <v>363177</v>
      </c>
      <c r="E14"/>
    </row>
    <row r="15" spans="1:5" ht="15.75" x14ac:dyDescent="0.25">
      <c r="A15" s="97" t="s">
        <v>29</v>
      </c>
      <c r="B15" s="144">
        <v>0.89837141455036573</v>
      </c>
      <c r="C15" s="99">
        <v>280248.75951181568</v>
      </c>
      <c r="D15" s="100">
        <v>311952</v>
      </c>
      <c r="E15"/>
    </row>
    <row r="16" spans="1:5" ht="15.75" x14ac:dyDescent="0.25">
      <c r="A16" s="97" t="s">
        <v>37</v>
      </c>
      <c r="B16" s="144">
        <v>0.83768345934854638</v>
      </c>
      <c r="C16" s="99">
        <v>187410.69419471209</v>
      </c>
      <c r="D16" s="100">
        <v>223724.95493758289</v>
      </c>
      <c r="E16"/>
    </row>
    <row r="17" spans="1:5" ht="15.75" x14ac:dyDescent="0.25">
      <c r="A17" s="97" t="s">
        <v>3</v>
      </c>
      <c r="B17" s="144">
        <v>0.94635680799868882</v>
      </c>
      <c r="C17" s="99">
        <v>1669183.6353753544</v>
      </c>
      <c r="D17" s="100">
        <v>1763799.468939486</v>
      </c>
      <c r="E17"/>
    </row>
    <row r="18" spans="1:5" ht="15.75" x14ac:dyDescent="0.25">
      <c r="A18" s="97" t="s">
        <v>34</v>
      </c>
      <c r="B18" s="144">
        <v>0.83169302408446089</v>
      </c>
      <c r="C18" s="99">
        <v>1658557.2384710873</v>
      </c>
      <c r="D18" s="100">
        <v>1994194</v>
      </c>
      <c r="E18"/>
    </row>
    <row r="19" spans="1:5" ht="15.75" x14ac:dyDescent="0.25">
      <c r="A19" s="97" t="s">
        <v>4</v>
      </c>
      <c r="B19" s="144">
        <v>0.83591590312251352</v>
      </c>
      <c r="C19" s="99">
        <v>2656248.3407570031</v>
      </c>
      <c r="D19" s="100">
        <v>3177650.20480499</v>
      </c>
      <c r="E19"/>
    </row>
    <row r="20" spans="1:5" ht="15.75" x14ac:dyDescent="0.25">
      <c r="A20" s="97" t="s">
        <v>22</v>
      </c>
      <c r="B20" s="144">
        <v>0.93225025813298956</v>
      </c>
      <c r="C20" s="99">
        <v>58109.95534020364</v>
      </c>
      <c r="D20" s="100">
        <v>62333</v>
      </c>
      <c r="E20"/>
    </row>
    <row r="21" spans="1:5" ht="15.75" x14ac:dyDescent="0.25">
      <c r="A21" s="97" t="s">
        <v>15</v>
      </c>
      <c r="B21" s="144">
        <v>0.94719171389888257</v>
      </c>
      <c r="C21" s="99">
        <v>1954649.8171910637</v>
      </c>
      <c r="D21" s="100">
        <v>2063626.39</v>
      </c>
      <c r="E21"/>
    </row>
    <row r="22" spans="1:5" ht="15.75" x14ac:dyDescent="0.25">
      <c r="A22" s="97" t="s">
        <v>8</v>
      </c>
      <c r="B22" s="144">
        <v>0.91476070313064894</v>
      </c>
      <c r="C22" s="99">
        <v>1473834.0844665465</v>
      </c>
      <c r="D22" s="100">
        <v>1611168.9969000001</v>
      </c>
      <c r="E22"/>
    </row>
    <row r="23" spans="1:5" ht="15.75" x14ac:dyDescent="0.25">
      <c r="A23" s="97" t="s">
        <v>17</v>
      </c>
      <c r="B23" s="144">
        <v>0.52756489649956062</v>
      </c>
      <c r="C23" s="99">
        <v>137328.8988208987</v>
      </c>
      <c r="D23" s="100">
        <v>260307.12</v>
      </c>
      <c r="E23"/>
    </row>
    <row r="24" spans="1:5" ht="15.75" x14ac:dyDescent="0.25">
      <c r="A24" s="97" t="s">
        <v>35</v>
      </c>
      <c r="B24" s="144">
        <v>0.9744486826701948</v>
      </c>
      <c r="C24" s="99">
        <v>790367.53092433361</v>
      </c>
      <c r="D24" s="100">
        <v>811092</v>
      </c>
      <c r="E24"/>
    </row>
    <row r="25" spans="1:5" ht="15.75" x14ac:dyDescent="0.25">
      <c r="A25" s="97" t="s">
        <v>23</v>
      </c>
      <c r="B25" s="144">
        <v>1.1184294587342285</v>
      </c>
      <c r="C25" s="99">
        <v>305754.00856984593</v>
      </c>
      <c r="D25" s="100">
        <v>273378</v>
      </c>
      <c r="E25"/>
    </row>
    <row r="26" spans="1:5" ht="15.75" x14ac:dyDescent="0.25">
      <c r="A26" s="97" t="s">
        <v>19</v>
      </c>
      <c r="B26" s="144">
        <v>0.99128821650854249</v>
      </c>
      <c r="C26" s="99">
        <v>357438.70510865026</v>
      </c>
      <c r="D26" s="100">
        <v>360580</v>
      </c>
      <c r="E26"/>
    </row>
    <row r="27" spans="1:5" ht="15.75" x14ac:dyDescent="0.25">
      <c r="A27" s="97" t="s">
        <v>11</v>
      </c>
      <c r="B27" s="144">
        <v>0.64391019909286851</v>
      </c>
      <c r="C27" s="99">
        <v>420313.79906030791</v>
      </c>
      <c r="D27" s="100">
        <v>652752.19999999995</v>
      </c>
      <c r="E27"/>
    </row>
    <row r="28" spans="1:5" ht="15.75" x14ac:dyDescent="0.25">
      <c r="A28" s="97" t="s">
        <v>33</v>
      </c>
      <c r="B28" s="144">
        <v>0.68095876971732239</v>
      </c>
      <c r="C28" s="99">
        <v>67619.886791699828</v>
      </c>
      <c r="D28" s="100">
        <v>99301</v>
      </c>
      <c r="E28"/>
    </row>
    <row r="29" spans="1:5" ht="15.75" x14ac:dyDescent="0.25">
      <c r="A29" s="97" t="s">
        <v>10</v>
      </c>
      <c r="B29" s="144">
        <v>0.570838310381652</v>
      </c>
      <c r="C29" s="99">
        <v>93900.093533294668</v>
      </c>
      <c r="D29" s="100">
        <v>164495.07999999999</v>
      </c>
      <c r="E29"/>
    </row>
    <row r="30" spans="1:5" ht="15.75" x14ac:dyDescent="0.25">
      <c r="A30" s="97" t="s">
        <v>2</v>
      </c>
      <c r="B30" s="144">
        <v>0.82392679281720549</v>
      </c>
      <c r="C30" s="99">
        <v>268204.16460158944</v>
      </c>
      <c r="D30" s="100">
        <v>325519.41136000003</v>
      </c>
      <c r="E30"/>
    </row>
    <row r="31" spans="1:5" ht="15.75" x14ac:dyDescent="0.25">
      <c r="A31" s="97" t="s">
        <v>36</v>
      </c>
      <c r="B31" s="144">
        <v>0.66018623964216616</v>
      </c>
      <c r="C31" s="99">
        <v>76017.804749836869</v>
      </c>
      <c r="D31" s="100">
        <v>115146</v>
      </c>
      <c r="E31"/>
    </row>
    <row r="32" spans="1:5" ht="15.75" x14ac:dyDescent="0.25">
      <c r="A32" s="97" t="s">
        <v>32</v>
      </c>
      <c r="B32" s="144">
        <v>0.4871308744605562</v>
      </c>
      <c r="C32" s="99">
        <v>45781.33899120221</v>
      </c>
      <c r="D32" s="100">
        <v>93981.6</v>
      </c>
      <c r="E32"/>
    </row>
    <row r="33" spans="1:5" ht="15.75" x14ac:dyDescent="0.25">
      <c r="A33" s="97" t="s">
        <v>20</v>
      </c>
      <c r="B33" s="144">
        <v>0.11879011199295836</v>
      </c>
      <c r="C33" s="99">
        <v>9823.9422618176559</v>
      </c>
      <c r="D33" s="100">
        <v>82700</v>
      </c>
      <c r="E33"/>
    </row>
    <row r="34" spans="1:5" ht="15.75" x14ac:dyDescent="0.25">
      <c r="A34" s="97" t="s">
        <v>16</v>
      </c>
      <c r="B34" s="144">
        <v>2.0232482327752548</v>
      </c>
      <c r="C34" s="99">
        <v>545651.33333333302</v>
      </c>
      <c r="D34" s="100">
        <v>269690.75</v>
      </c>
      <c r="E34"/>
    </row>
    <row r="35" spans="1:5" ht="15.75" x14ac:dyDescent="0.25">
      <c r="A35" s="97" t="s">
        <v>6</v>
      </c>
      <c r="B35" s="144">
        <v>1.0551451632492743</v>
      </c>
      <c r="C35" s="99">
        <v>1608029.4805621814</v>
      </c>
      <c r="D35" s="100">
        <v>1523988.8657692592</v>
      </c>
      <c r="E35"/>
    </row>
    <row r="36" spans="1:5" ht="15.75" x14ac:dyDescent="0.25">
      <c r="A36" s="97" t="s">
        <v>25</v>
      </c>
      <c r="B36" s="144">
        <v>1.2418701471387787</v>
      </c>
      <c r="C36" s="99">
        <v>514725.37110549246</v>
      </c>
      <c r="D36" s="100">
        <v>414476</v>
      </c>
      <c r="E36"/>
    </row>
    <row r="37" spans="1:5" ht="15.75" x14ac:dyDescent="0.25">
      <c r="A37" s="97" t="s">
        <v>7</v>
      </c>
      <c r="B37" s="144">
        <v>0.8917843259924022</v>
      </c>
      <c r="C37" s="99">
        <v>261416.90822257893</v>
      </c>
      <c r="D37" s="100">
        <v>293139.15999999997</v>
      </c>
      <c r="E37"/>
    </row>
    <row r="38" spans="1:5" ht="15.75" x14ac:dyDescent="0.25">
      <c r="A38" s="97" t="s">
        <v>31</v>
      </c>
      <c r="B38" s="144">
        <v>0.48404718750477155</v>
      </c>
      <c r="C38" s="99">
        <v>61895.597913422644</v>
      </c>
      <c r="D38" s="100">
        <v>127871</v>
      </c>
      <c r="E38"/>
    </row>
    <row r="39" spans="1:5" ht="15.75" x14ac:dyDescent="0.25">
      <c r="A39" s="97" t="s">
        <v>27</v>
      </c>
      <c r="B39" s="144">
        <v>0.82264726779902009</v>
      </c>
      <c r="C39" s="99">
        <v>466452.58371557505</v>
      </c>
      <c r="D39" s="100">
        <v>567014.08000000007</v>
      </c>
      <c r="E39"/>
    </row>
    <row r="40" spans="1:5" ht="15.75" x14ac:dyDescent="0.25">
      <c r="A40" s="97" t="s">
        <v>9</v>
      </c>
      <c r="B40" s="144">
        <v>0.67598784074638962</v>
      </c>
      <c r="C40" s="99">
        <v>436850.12578770838</v>
      </c>
      <c r="D40" s="100">
        <v>646239.62067921495</v>
      </c>
      <c r="E40"/>
    </row>
    <row r="41" spans="1:5" ht="15.75" x14ac:dyDescent="0.25">
      <c r="A41" s="97" t="s">
        <v>18</v>
      </c>
      <c r="B41" s="144">
        <v>0.43026652010180094</v>
      </c>
      <c r="C41" s="99">
        <v>66884.070016784754</v>
      </c>
      <c r="D41" s="100">
        <v>155448</v>
      </c>
      <c r="E41"/>
    </row>
    <row r="42" spans="1:5" ht="15.75" x14ac:dyDescent="0.25">
      <c r="A42" s="97" t="s">
        <v>1</v>
      </c>
      <c r="B42" s="144">
        <v>0.71575622934506788</v>
      </c>
      <c r="C42" s="99">
        <v>184018.06353969956</v>
      </c>
      <c r="D42" s="100">
        <v>257096</v>
      </c>
      <c r="E42"/>
    </row>
    <row r="43" spans="1:5" ht="15.75" x14ac:dyDescent="0.25">
      <c r="A43" s="97" t="s">
        <v>0</v>
      </c>
      <c r="B43" s="144">
        <v>0.92758714088177918</v>
      </c>
      <c r="C43" s="99">
        <v>427659.73802426679</v>
      </c>
      <c r="D43" s="100">
        <v>461045.35000099998</v>
      </c>
      <c r="E43"/>
    </row>
    <row r="44" spans="1:5" ht="15.75" x14ac:dyDescent="0.25">
      <c r="A44" s="97" t="s">
        <v>12</v>
      </c>
      <c r="B44" s="144">
        <v>0.57655679548736372</v>
      </c>
      <c r="C44" s="99">
        <v>67740.961363190028</v>
      </c>
      <c r="D44" s="100">
        <v>117492.2607683924</v>
      </c>
      <c r="E44"/>
    </row>
    <row r="45" spans="1:5" ht="15.75" x14ac:dyDescent="0.25">
      <c r="A45" s="101" t="s">
        <v>26</v>
      </c>
      <c r="B45" s="145">
        <v>0.76064737409233285</v>
      </c>
      <c r="C45" s="103">
        <v>266841.18401058309</v>
      </c>
      <c r="D45" s="104">
        <v>350808</v>
      </c>
      <c r="E45"/>
    </row>
    <row r="46" spans="1:5" x14ac:dyDescent="0.25">
      <c r="A46"/>
      <c r="B46"/>
      <c r="C46"/>
      <c r="D46"/>
      <c r="E46"/>
    </row>
    <row r="47" spans="1:5" x14ac:dyDescent="0.25">
      <c r="A47"/>
      <c r="B47"/>
      <c r="C47"/>
      <c r="D47"/>
      <c r="E47"/>
    </row>
    <row r="48" spans="1:5" x14ac:dyDescent="0.25">
      <c r="A48"/>
      <c r="B48"/>
      <c r="C48"/>
      <c r="D48"/>
      <c r="E48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Checks</vt:lpstr>
      <vt:lpstr>Status</vt:lpstr>
      <vt:lpstr>F_Revenue</vt:lpstr>
      <vt:lpstr>F_Cost breakdown</vt:lpstr>
      <vt:lpstr>F_Staff</vt:lpstr>
      <vt:lpstr>F_Costs</vt:lpstr>
      <vt:lpstr>F_Unit cost</vt:lpstr>
      <vt:lpstr>F_Fin CE</vt:lpstr>
      <vt:lpstr>F_Prod</vt:lpstr>
      <vt:lpstr>F_ATCO cost per h</vt:lpstr>
      <vt:lpstr>F_Support</vt:lpstr>
      <vt:lpstr>F_Eco CE</vt:lpstr>
      <vt:lpstr>E_EcoCostEff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HUSTACHE Jean-Claude</dc:creator>
  <cp:lastModifiedBy>ALFARO OLIVE Oscar</cp:lastModifiedBy>
  <dcterms:created xsi:type="dcterms:W3CDTF">2015-06-05T18:17:20Z</dcterms:created>
  <dcterms:modified xsi:type="dcterms:W3CDTF">2023-10-18T13:02:10Z</dcterms:modified>
</cp:coreProperties>
</file>